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ksedliakova\Documents\SIEA SOŠ OaS RimSobota\006 Príprava VO SOŠOS RimSobota rýchla SIEA\"/>
    </mc:Choice>
  </mc:AlternateContent>
  <xr:revisionPtr revIDLastSave="0" documentId="13_ncr:1_{18CB49F3-17BE-4C41-AB83-6A06721DAC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07-08-1-2024 - SO 01 Zate..." sheetId="2" r:id="rId2"/>
    <sheet name="07-08-2-2024 - SO 02 Výme..." sheetId="3" r:id="rId3"/>
    <sheet name="07-08-3-2024 - SO 03 Elek..." sheetId="4" r:id="rId4"/>
    <sheet name="07-08-4-2024 - SO 09 Bles..." sheetId="5" r:id="rId5"/>
  </sheets>
  <definedNames>
    <definedName name="_xlnm._FilterDatabase" localSheetId="1" hidden="1">'07-08-1-2024 - SO 01 Zate...'!$C$122:$K$186</definedName>
    <definedName name="_xlnm._FilterDatabase" localSheetId="2" hidden="1">'07-08-2-2024 - SO 02 Výme...'!$C$124:$K$188</definedName>
    <definedName name="_xlnm._FilterDatabase" localSheetId="3" hidden="1">'07-08-3-2024 - SO 03 Elek...'!$C$122:$K$170</definedName>
    <definedName name="_xlnm._FilterDatabase" localSheetId="4" hidden="1">'07-08-4-2024 - SO 09 Bles...'!$C$117:$K$154</definedName>
    <definedName name="_xlnm.Print_Titles" localSheetId="1">'07-08-1-2024 - SO 01 Zate...'!$122:$122</definedName>
    <definedName name="_xlnm.Print_Titles" localSheetId="2">'07-08-2-2024 - SO 02 Výme...'!$124:$124</definedName>
    <definedName name="_xlnm.Print_Titles" localSheetId="3">'07-08-3-2024 - SO 03 Elek...'!$122:$122</definedName>
    <definedName name="_xlnm.Print_Titles" localSheetId="4">'07-08-4-2024 - SO 09 Bles...'!$117:$117</definedName>
    <definedName name="_xlnm.Print_Titles" localSheetId="0">'Rekapitulácia stavby'!$92:$92</definedName>
    <definedName name="_xlnm.Print_Area" localSheetId="1">'07-08-1-2024 - SO 01 Zate...'!$C$4:$J$76,'07-08-1-2024 - SO 01 Zate...'!$C$82:$J$104,'07-08-1-2024 - SO 01 Zate...'!$C$110:$J$186</definedName>
    <definedName name="_xlnm.Print_Area" localSheetId="2">'07-08-2-2024 - SO 02 Výme...'!$C$4:$J$76,'07-08-2-2024 - SO 02 Výme...'!$C$82:$J$106,'07-08-2-2024 - SO 02 Výme...'!$C$112:$J$188</definedName>
    <definedName name="_xlnm.Print_Area" localSheetId="3">'07-08-3-2024 - SO 03 Elek...'!$C$4:$J$76,'07-08-3-2024 - SO 03 Elek...'!$C$82:$J$104,'07-08-3-2024 - SO 03 Elek...'!$C$110:$J$170</definedName>
    <definedName name="_xlnm.Print_Area" localSheetId="4">'07-08-4-2024 - SO 09 Bles...'!$C$4:$J$76,'07-08-4-2024 - SO 09 Bles...'!$C$82:$J$99,'07-08-4-2024 - SO 09 Bles...'!$C$105:$J$154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/>
  <c r="J35" i="5"/>
  <c r="AX98" i="1" s="1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BI121" i="5"/>
  <c r="BH121" i="5"/>
  <c r="BG121" i="5"/>
  <c r="BE121" i="5"/>
  <c r="T121" i="5"/>
  <c r="R121" i="5"/>
  <c r="P121" i="5"/>
  <c r="J114" i="5"/>
  <c r="F114" i="5"/>
  <c r="F112" i="5"/>
  <c r="E110" i="5"/>
  <c r="J91" i="5"/>
  <c r="F91" i="5"/>
  <c r="F89" i="5"/>
  <c r="E87" i="5"/>
  <c r="J24" i="5"/>
  <c r="E24" i="5"/>
  <c r="J115" i="5" s="1"/>
  <c r="J23" i="5"/>
  <c r="J18" i="5"/>
  <c r="E18" i="5"/>
  <c r="F92" i="5" s="1"/>
  <c r="J17" i="5"/>
  <c r="J12" i="5"/>
  <c r="J112" i="5" s="1"/>
  <c r="E7" i="5"/>
  <c r="E108" i="5"/>
  <c r="J37" i="4"/>
  <c r="J36" i="4"/>
  <c r="AY97" i="1" s="1"/>
  <c r="J35" i="4"/>
  <c r="AX97" i="1" s="1"/>
  <c r="BI170" i="4"/>
  <c r="BH170" i="4"/>
  <c r="BG170" i="4"/>
  <c r="BE170" i="4"/>
  <c r="T170" i="4"/>
  <c r="T169" i="4" s="1"/>
  <c r="R170" i="4"/>
  <c r="R169" i="4" s="1"/>
  <c r="P170" i="4"/>
  <c r="P169" i="4" s="1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8" i="4"/>
  <c r="BH128" i="4"/>
  <c r="BG128" i="4"/>
  <c r="BE128" i="4"/>
  <c r="T128" i="4"/>
  <c r="T127" i="4"/>
  <c r="R128" i="4"/>
  <c r="R127" i="4" s="1"/>
  <c r="P128" i="4"/>
  <c r="P127" i="4" s="1"/>
  <c r="BI126" i="4"/>
  <c r="BH126" i="4"/>
  <c r="BG126" i="4"/>
  <c r="BE126" i="4"/>
  <c r="T126" i="4"/>
  <c r="T125" i="4" s="1"/>
  <c r="T124" i="4" s="1"/>
  <c r="R126" i="4"/>
  <c r="R125" i="4" s="1"/>
  <c r="P126" i="4"/>
  <c r="P125" i="4"/>
  <c r="J119" i="4"/>
  <c r="F119" i="4"/>
  <c r="F117" i="4"/>
  <c r="E115" i="4"/>
  <c r="J91" i="4"/>
  <c r="F91" i="4"/>
  <c r="F89" i="4"/>
  <c r="E87" i="4"/>
  <c r="J24" i="4"/>
  <c r="E24" i="4"/>
  <c r="J120" i="4" s="1"/>
  <c r="J23" i="4"/>
  <c r="J18" i="4"/>
  <c r="E18" i="4"/>
  <c r="F120" i="4" s="1"/>
  <c r="J17" i="4"/>
  <c r="J12" i="4"/>
  <c r="J89" i="4"/>
  <c r="E7" i="4"/>
  <c r="E113" i="4"/>
  <c r="J37" i="3"/>
  <c r="J36" i="3"/>
  <c r="AY96" i="1" s="1"/>
  <c r="J35" i="3"/>
  <c r="AX96" i="1" s="1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R182" i="3"/>
  <c r="P182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2" i="3"/>
  <c r="BH162" i="3"/>
  <c r="BG162" i="3"/>
  <c r="BE162" i="3"/>
  <c r="T162" i="3"/>
  <c r="T161" i="3" s="1"/>
  <c r="R162" i="3"/>
  <c r="R161" i="3" s="1"/>
  <c r="P162" i="3"/>
  <c r="P161" i="3" s="1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R151" i="3"/>
  <c r="P151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0" i="3"/>
  <c r="BH130" i="3"/>
  <c r="BG130" i="3"/>
  <c r="BE130" i="3"/>
  <c r="T130" i="3"/>
  <c r="R130" i="3"/>
  <c r="P130" i="3"/>
  <c r="BI128" i="3"/>
  <c r="BH128" i="3"/>
  <c r="BG128" i="3"/>
  <c r="BE128" i="3"/>
  <c r="T128" i="3"/>
  <c r="T127" i="3" s="1"/>
  <c r="R128" i="3"/>
  <c r="R127" i="3" s="1"/>
  <c r="P128" i="3"/>
  <c r="P127" i="3" s="1"/>
  <c r="J121" i="3"/>
  <c r="F121" i="3"/>
  <c r="F119" i="3"/>
  <c r="E117" i="3"/>
  <c r="J91" i="3"/>
  <c r="F91" i="3"/>
  <c r="F89" i="3"/>
  <c r="E87" i="3"/>
  <c r="J24" i="3"/>
  <c r="E24" i="3"/>
  <c r="J122" i="3"/>
  <c r="J23" i="3"/>
  <c r="J18" i="3"/>
  <c r="E18" i="3"/>
  <c r="F122" i="3"/>
  <c r="J17" i="3"/>
  <c r="J12" i="3"/>
  <c r="J89" i="3" s="1"/>
  <c r="E7" i="3"/>
  <c r="E85" i="3" s="1"/>
  <c r="J37" i="2"/>
  <c r="J36" i="2"/>
  <c r="AY95" i="1"/>
  <c r="J35" i="2"/>
  <c r="AX95" i="1" s="1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R161" i="2"/>
  <c r="P161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3" i="2"/>
  <c r="BH133" i="2"/>
  <c r="BG133" i="2"/>
  <c r="BE133" i="2"/>
  <c r="T133" i="2"/>
  <c r="R133" i="2"/>
  <c r="P133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J119" i="2"/>
  <c r="F119" i="2"/>
  <c r="F117" i="2"/>
  <c r="E115" i="2"/>
  <c r="J91" i="2"/>
  <c r="F91" i="2"/>
  <c r="F89" i="2"/>
  <c r="E87" i="2"/>
  <c r="J24" i="2"/>
  <c r="E24" i="2"/>
  <c r="J92" i="2" s="1"/>
  <c r="J23" i="2"/>
  <c r="J18" i="2"/>
  <c r="E18" i="2"/>
  <c r="F92" i="2" s="1"/>
  <c r="J17" i="2"/>
  <c r="J12" i="2"/>
  <c r="J117" i="2" s="1"/>
  <c r="E7" i="2"/>
  <c r="E85" i="2"/>
  <c r="L90" i="1"/>
  <c r="AM90" i="1"/>
  <c r="AM89" i="1"/>
  <c r="L89" i="1"/>
  <c r="AM87" i="1"/>
  <c r="L87" i="1"/>
  <c r="L85" i="1"/>
  <c r="L84" i="1"/>
  <c r="J179" i="2"/>
  <c r="BK140" i="2"/>
  <c r="J161" i="2"/>
  <c r="J183" i="2"/>
  <c r="BK158" i="2"/>
  <c r="BK166" i="2"/>
  <c r="BK183" i="2"/>
  <c r="J170" i="2"/>
  <c r="J127" i="2"/>
  <c r="BK133" i="2"/>
  <c r="J133" i="3"/>
  <c r="BK138" i="3"/>
  <c r="BK172" i="3"/>
  <c r="BK146" i="3"/>
  <c r="J171" i="3"/>
  <c r="BK143" i="3"/>
  <c r="BK171" i="3"/>
  <c r="J176" i="3"/>
  <c r="BK163" i="4"/>
  <c r="J155" i="4"/>
  <c r="BK132" i="4"/>
  <c r="J160" i="4"/>
  <c r="BK133" i="4"/>
  <c r="J144" i="4"/>
  <c r="J146" i="4"/>
  <c r="J128" i="4"/>
  <c r="BK148" i="4"/>
  <c r="J161" i="4"/>
  <c r="BK153" i="5"/>
  <c r="BK127" i="5"/>
  <c r="BK139" i="5"/>
  <c r="BK134" i="5"/>
  <c r="J138" i="5"/>
  <c r="BK140" i="5"/>
  <c r="J133" i="5"/>
  <c r="BK171" i="2"/>
  <c r="BK184" i="2"/>
  <c r="BK181" i="2"/>
  <c r="J129" i="2"/>
  <c r="BK161" i="2"/>
  <c r="J140" i="2"/>
  <c r="BK130" i="2"/>
  <c r="J130" i="2"/>
  <c r="J139" i="2"/>
  <c r="J175" i="3"/>
  <c r="BK174" i="3"/>
  <c r="J146" i="3"/>
  <c r="BK130" i="3"/>
  <c r="J160" i="3"/>
  <c r="BK140" i="3"/>
  <c r="J135" i="3"/>
  <c r="J155" i="3"/>
  <c r="BK180" i="3"/>
  <c r="J172" i="3"/>
  <c r="J139" i="3"/>
  <c r="BK154" i="4"/>
  <c r="BK159" i="4"/>
  <c r="J163" i="4"/>
  <c r="J132" i="4"/>
  <c r="J143" i="4"/>
  <c r="BK150" i="4"/>
  <c r="BK131" i="4"/>
  <c r="J162" i="4"/>
  <c r="J138" i="4"/>
  <c r="BK149" i="4"/>
  <c r="BK134" i="4"/>
  <c r="J152" i="5"/>
  <c r="J131" i="5"/>
  <c r="BK122" i="5"/>
  <c r="BK136" i="5"/>
  <c r="BK135" i="5"/>
  <c r="J128" i="5"/>
  <c r="J140" i="5"/>
  <c r="BK176" i="2"/>
  <c r="BK145" i="2"/>
  <c r="BK139" i="2"/>
  <c r="BK170" i="2"/>
  <c r="BK148" i="2"/>
  <c r="J138" i="2"/>
  <c r="BK143" i="2"/>
  <c r="J166" i="2"/>
  <c r="J180" i="2"/>
  <c r="J158" i="3"/>
  <c r="J159" i="3"/>
  <c r="BK133" i="3"/>
  <c r="BK179" i="3"/>
  <c r="J168" i="3"/>
  <c r="J130" i="3"/>
  <c r="J153" i="4"/>
  <c r="J135" i="4"/>
  <c r="BK138" i="4"/>
  <c r="BK147" i="4"/>
  <c r="BK164" i="4"/>
  <c r="BK136" i="4"/>
  <c r="J159" i="4"/>
  <c r="J133" i="4"/>
  <c r="J148" i="4"/>
  <c r="BK145" i="5"/>
  <c r="J139" i="5"/>
  <c r="J143" i="5"/>
  <c r="J145" i="5"/>
  <c r="J127" i="5"/>
  <c r="BK146" i="5"/>
  <c r="J148" i="5"/>
  <c r="J130" i="5"/>
  <c r="BK185" i="2"/>
  <c r="BK155" i="2"/>
  <c r="J171" i="2"/>
  <c r="BK175" i="2"/>
  <c r="BK141" i="2"/>
  <c r="J152" i="2"/>
  <c r="BK179" i="2"/>
  <c r="BK127" i="2"/>
  <c r="BK138" i="2"/>
  <c r="BK185" i="3"/>
  <c r="J144" i="3"/>
  <c r="J169" i="3"/>
  <c r="J134" i="3"/>
  <c r="J188" i="3"/>
  <c r="J174" i="3"/>
  <c r="J142" i="3"/>
  <c r="BK168" i="3"/>
  <c r="BK187" i="3"/>
  <c r="BK145" i="3"/>
  <c r="BK148" i="3"/>
  <c r="BK165" i="3"/>
  <c r="BK160" i="4"/>
  <c r="BK146" i="4"/>
  <c r="BK143" i="4"/>
  <c r="J152" i="4"/>
  <c r="BK158" i="4"/>
  <c r="J142" i="4"/>
  <c r="BK157" i="4"/>
  <c r="J170" i="4"/>
  <c r="BK152" i="4"/>
  <c r="BK135" i="4"/>
  <c r="J129" i="5"/>
  <c r="J141" i="5"/>
  <c r="J121" i="5"/>
  <c r="BK132" i="5"/>
  <c r="J147" i="5"/>
  <c r="BK129" i="5"/>
  <c r="J136" i="5"/>
  <c r="J134" i="5"/>
  <c r="J142" i="5"/>
  <c r="J169" i="2"/>
  <c r="J185" i="2"/>
  <c r="J155" i="2"/>
  <c r="BK174" i="2"/>
  <c r="BK169" i="2"/>
  <c r="BK149" i="2"/>
  <c r="BK168" i="2"/>
  <c r="BK150" i="2"/>
  <c r="J175" i="2"/>
  <c r="BK182" i="3"/>
  <c r="J179" i="3"/>
  <c r="J148" i="3"/>
  <c r="BK175" i="3"/>
  <c r="BK139" i="3"/>
  <c r="BK188" i="3"/>
  <c r="J184" i="3"/>
  <c r="J178" i="3"/>
  <c r="BK167" i="3"/>
  <c r="BK134" i="3"/>
  <c r="BK160" i="3"/>
  <c r="J182" i="3"/>
  <c r="J151" i="3"/>
  <c r="BK170" i="3"/>
  <c r="J167" i="3"/>
  <c r="BK168" i="4"/>
  <c r="J149" i="4"/>
  <c r="BK153" i="4"/>
  <c r="BK126" i="4"/>
  <c r="BK151" i="4"/>
  <c r="J150" i="4"/>
  <c r="J134" i="4"/>
  <c r="J126" i="4"/>
  <c r="J157" i="4"/>
  <c r="BK128" i="4"/>
  <c r="BK144" i="4"/>
  <c r="BK124" i="5"/>
  <c r="J124" i="5"/>
  <c r="BK142" i="5"/>
  <c r="J153" i="5"/>
  <c r="J135" i="5"/>
  <c r="BK147" i="5"/>
  <c r="BK154" i="5"/>
  <c r="BK125" i="5"/>
  <c r="J137" i="5"/>
  <c r="BK128" i="5"/>
  <c r="J186" i="2"/>
  <c r="J168" i="2"/>
  <c r="BK164" i="2"/>
  <c r="AS94" i="1"/>
  <c r="J176" i="2"/>
  <c r="BK186" i="2"/>
  <c r="J133" i="2"/>
  <c r="J149" i="2"/>
  <c r="BK176" i="3"/>
  <c r="BK162" i="3"/>
  <c r="J128" i="3"/>
  <c r="J153" i="3"/>
  <c r="BK144" i="3"/>
  <c r="BK158" i="3"/>
  <c r="J156" i="3"/>
  <c r="J145" i="3"/>
  <c r="BK165" i="4"/>
  <c r="BK142" i="4"/>
  <c r="J137" i="4"/>
  <c r="BK170" i="4"/>
  <c r="BK162" i="4"/>
  <c r="BK145" i="4"/>
  <c r="J139" i="4"/>
  <c r="J164" i="4"/>
  <c r="J141" i="4"/>
  <c r="BK167" i="4"/>
  <c r="BK140" i="4"/>
  <c r="J150" i="5"/>
  <c r="BK144" i="5"/>
  <c r="BK151" i="5"/>
  <c r="BK121" i="5"/>
  <c r="J144" i="5"/>
  <c r="BK141" i="5"/>
  <c r="J151" i="5"/>
  <c r="BK149" i="5"/>
  <c r="BK123" i="5"/>
  <c r="BK180" i="2"/>
  <c r="BK126" i="2"/>
  <c r="J148" i="2"/>
  <c r="J182" i="2"/>
  <c r="J181" i="2"/>
  <c r="J145" i="2"/>
  <c r="BK152" i="2"/>
  <c r="J184" i="2"/>
  <c r="BK129" i="2"/>
  <c r="J187" i="3"/>
  <c r="BK151" i="3"/>
  <c r="BK156" i="3"/>
  <c r="BK135" i="3"/>
  <c r="J180" i="3"/>
  <c r="J162" i="3"/>
  <c r="J185" i="3"/>
  <c r="BK155" i="3"/>
  <c r="J140" i="3"/>
  <c r="BK128" i="3"/>
  <c r="BK153" i="3"/>
  <c r="BK156" i="4"/>
  <c r="BK161" i="4"/>
  <c r="BK139" i="4"/>
  <c r="J168" i="4"/>
  <c r="J136" i="4"/>
  <c r="J145" i="4"/>
  <c r="J158" i="4"/>
  <c r="J140" i="4"/>
  <c r="BK141" i="4"/>
  <c r="BK143" i="5"/>
  <c r="BK152" i="5"/>
  <c r="J126" i="5"/>
  <c r="BK137" i="5"/>
  <c r="J122" i="5"/>
  <c r="BK148" i="5"/>
  <c r="BK150" i="5"/>
  <c r="BK131" i="5"/>
  <c r="J174" i="2"/>
  <c r="J164" i="2"/>
  <c r="BK182" i="2"/>
  <c r="J126" i="2"/>
  <c r="BK173" i="2"/>
  <c r="J173" i="2"/>
  <c r="J143" i="2"/>
  <c r="J150" i="2"/>
  <c r="J141" i="2"/>
  <c r="J158" i="2"/>
  <c r="BK184" i="3"/>
  <c r="BK178" i="3"/>
  <c r="BK142" i="3"/>
  <c r="BK169" i="3"/>
  <c r="J170" i="3"/>
  <c r="J165" i="3"/>
  <c r="J143" i="3"/>
  <c r="J138" i="3"/>
  <c r="BK159" i="3"/>
  <c r="J147" i="4"/>
  <c r="J151" i="4"/>
  <c r="J131" i="4"/>
  <c r="J156" i="4"/>
  <c r="J154" i="4"/>
  <c r="BK137" i="4"/>
  <c r="J167" i="4"/>
  <c r="BK155" i="4"/>
  <c r="J165" i="4"/>
  <c r="J154" i="5"/>
  <c r="J146" i="5"/>
  <c r="J123" i="5"/>
  <c r="BK133" i="5"/>
  <c r="J149" i="5"/>
  <c r="BK130" i="5"/>
  <c r="J132" i="5"/>
  <c r="BK126" i="5"/>
  <c r="BK138" i="5"/>
  <c r="J125" i="5"/>
  <c r="R124" i="4" l="1"/>
  <c r="P124" i="4"/>
  <c r="R125" i="2"/>
  <c r="R124" i="2" s="1"/>
  <c r="R144" i="2"/>
  <c r="P151" i="2"/>
  <c r="T141" i="3"/>
  <c r="P181" i="3"/>
  <c r="R130" i="4"/>
  <c r="P132" i="2"/>
  <c r="BK167" i="2"/>
  <c r="J167" i="2" s="1"/>
  <c r="J103" i="2" s="1"/>
  <c r="T129" i="3"/>
  <c r="T126" i="3"/>
  <c r="T164" i="3"/>
  <c r="T186" i="3"/>
  <c r="P130" i="4"/>
  <c r="R132" i="2"/>
  <c r="R167" i="2"/>
  <c r="P129" i="3"/>
  <c r="R164" i="3"/>
  <c r="R186" i="3"/>
  <c r="R166" i="4"/>
  <c r="BK125" i="2"/>
  <c r="J125" i="2" s="1"/>
  <c r="J98" i="2" s="1"/>
  <c r="BK144" i="2"/>
  <c r="J144" i="2" s="1"/>
  <c r="J101" i="2" s="1"/>
  <c r="T151" i="2"/>
  <c r="BK129" i="3"/>
  <c r="J129" i="3" s="1"/>
  <c r="J99" i="3" s="1"/>
  <c r="BK164" i="3"/>
  <c r="J164" i="3" s="1"/>
  <c r="J103" i="3" s="1"/>
  <c r="R181" i="3"/>
  <c r="P166" i="4"/>
  <c r="BK120" i="5"/>
  <c r="J120" i="5" s="1"/>
  <c r="J98" i="5" s="1"/>
  <c r="P125" i="2"/>
  <c r="P124" i="2" s="1"/>
  <c r="T144" i="2"/>
  <c r="R151" i="2"/>
  <c r="P141" i="3"/>
  <c r="BK181" i="3"/>
  <c r="J181" i="3" s="1"/>
  <c r="J104" i="3" s="1"/>
  <c r="T166" i="4"/>
  <c r="T125" i="2"/>
  <c r="T124" i="2" s="1"/>
  <c r="P144" i="2"/>
  <c r="BK151" i="2"/>
  <c r="J151" i="2" s="1"/>
  <c r="J102" i="2" s="1"/>
  <c r="BK141" i="3"/>
  <c r="J141" i="3" s="1"/>
  <c r="J100" i="3" s="1"/>
  <c r="T181" i="3"/>
  <c r="BK166" i="4"/>
  <c r="J166" i="4" s="1"/>
  <c r="J102" i="4" s="1"/>
  <c r="P120" i="5"/>
  <c r="P119" i="5" s="1"/>
  <c r="P118" i="5" s="1"/>
  <c r="AU98" i="1" s="1"/>
  <c r="T132" i="2"/>
  <c r="T167" i="2"/>
  <c r="R141" i="3"/>
  <c r="BK186" i="3"/>
  <c r="J186" i="3" s="1"/>
  <c r="J105" i="3" s="1"/>
  <c r="BK130" i="4"/>
  <c r="J130" i="4" s="1"/>
  <c r="J101" i="4" s="1"/>
  <c r="R120" i="5"/>
  <c r="R119" i="5"/>
  <c r="R118" i="5" s="1"/>
  <c r="BK132" i="2"/>
  <c r="J132" i="2" s="1"/>
  <c r="J100" i="2" s="1"/>
  <c r="P167" i="2"/>
  <c r="R129" i="3"/>
  <c r="R126" i="3"/>
  <c r="P164" i="3"/>
  <c r="P186" i="3"/>
  <c r="T130" i="4"/>
  <c r="T129" i="4" s="1"/>
  <c r="T123" i="4" s="1"/>
  <c r="T120" i="5"/>
  <c r="T119" i="5"/>
  <c r="T118" i="5" s="1"/>
  <c r="BK127" i="3"/>
  <c r="BK161" i="3"/>
  <c r="J161" i="3"/>
  <c r="J101" i="3" s="1"/>
  <c r="BK127" i="4"/>
  <c r="J127" i="4" s="1"/>
  <c r="J99" i="4" s="1"/>
  <c r="BK125" i="4"/>
  <c r="J125" i="4" s="1"/>
  <c r="J98" i="4" s="1"/>
  <c r="BK169" i="4"/>
  <c r="J169" i="4" s="1"/>
  <c r="J103" i="4" s="1"/>
  <c r="BF134" i="5"/>
  <c r="BF144" i="5"/>
  <c r="BF152" i="5"/>
  <c r="BF121" i="5"/>
  <c r="BF131" i="5"/>
  <c r="BF137" i="5"/>
  <c r="BF138" i="5"/>
  <c r="E85" i="5"/>
  <c r="F115" i="5"/>
  <c r="BF125" i="5"/>
  <c r="BF136" i="5"/>
  <c r="BF143" i="5"/>
  <c r="BF148" i="5"/>
  <c r="BF153" i="5"/>
  <c r="BF154" i="5"/>
  <c r="J92" i="5"/>
  <c r="BF123" i="5"/>
  <c r="BF124" i="5"/>
  <c r="BF128" i="5"/>
  <c r="BF140" i="5"/>
  <c r="BF141" i="5"/>
  <c r="BF150" i="5"/>
  <c r="BF151" i="5"/>
  <c r="J89" i="5"/>
  <c r="BF129" i="5"/>
  <c r="BF145" i="5"/>
  <c r="BF146" i="5"/>
  <c r="BF147" i="5"/>
  <c r="BF133" i="5"/>
  <c r="BF135" i="5"/>
  <c r="BF149" i="5"/>
  <c r="BF122" i="5"/>
  <c r="BF126" i="5"/>
  <c r="BF127" i="5"/>
  <c r="BF130" i="5"/>
  <c r="BF132" i="5"/>
  <c r="BF139" i="5"/>
  <c r="BF142" i="5"/>
  <c r="BF128" i="4"/>
  <c r="BF132" i="4"/>
  <c r="BF157" i="4"/>
  <c r="BF159" i="4"/>
  <c r="J117" i="4"/>
  <c r="BF131" i="4"/>
  <c r="BF142" i="4"/>
  <c r="BF153" i="4"/>
  <c r="J92" i="4"/>
  <c r="BF141" i="4"/>
  <c r="BF147" i="4"/>
  <c r="BF155" i="4"/>
  <c r="BF160" i="4"/>
  <c r="BF162" i="4"/>
  <c r="E85" i="4"/>
  <c r="F92" i="4"/>
  <c r="BF126" i="4"/>
  <c r="BF138" i="4"/>
  <c r="BF151" i="4"/>
  <c r="BF152" i="4"/>
  <c r="BF170" i="4"/>
  <c r="BF137" i="4"/>
  <c r="BF140" i="4"/>
  <c r="BF143" i="4"/>
  <c r="BF148" i="4"/>
  <c r="BF149" i="4"/>
  <c r="BF154" i="4"/>
  <c r="BF158" i="4"/>
  <c r="BF164" i="4"/>
  <c r="BF165" i="4"/>
  <c r="BF168" i="4"/>
  <c r="BF145" i="4"/>
  <c r="BF146" i="4"/>
  <c r="BF156" i="4"/>
  <c r="BF163" i="4"/>
  <c r="BF167" i="4"/>
  <c r="BF133" i="4"/>
  <c r="BF134" i="4"/>
  <c r="BF135" i="4"/>
  <c r="BF136" i="4"/>
  <c r="BF139" i="4"/>
  <c r="BF144" i="4"/>
  <c r="BF150" i="4"/>
  <c r="BF161" i="4"/>
  <c r="J119" i="3"/>
  <c r="BF134" i="3"/>
  <c r="BF142" i="3"/>
  <c r="BF143" i="3"/>
  <c r="BF144" i="3"/>
  <c r="BF146" i="3"/>
  <c r="BF155" i="3"/>
  <c r="BF160" i="3"/>
  <c r="BF178" i="3"/>
  <c r="BF179" i="3"/>
  <c r="BF180" i="3"/>
  <c r="BF185" i="3"/>
  <c r="E115" i="3"/>
  <c r="BF139" i="3"/>
  <c r="BF156" i="3"/>
  <c r="BF158" i="3"/>
  <c r="BF162" i="3"/>
  <c r="BF168" i="3"/>
  <c r="BF174" i="3"/>
  <c r="BF182" i="3"/>
  <c r="J92" i="3"/>
  <c r="BF138" i="3"/>
  <c r="BF169" i="3"/>
  <c r="BF175" i="3"/>
  <c r="BF176" i="3"/>
  <c r="BF128" i="3"/>
  <c r="BF133" i="3"/>
  <c r="BF148" i="3"/>
  <c r="BF151" i="3"/>
  <c r="BF159" i="3"/>
  <c r="BF171" i="3"/>
  <c r="BF187" i="3"/>
  <c r="BF188" i="3"/>
  <c r="F92" i="3"/>
  <c r="BF130" i="3"/>
  <c r="BF145" i="3"/>
  <c r="BF165" i="3"/>
  <c r="BF167" i="3"/>
  <c r="BF184" i="3"/>
  <c r="BF135" i="3"/>
  <c r="BF140" i="3"/>
  <c r="BF153" i="3"/>
  <c r="BF170" i="3"/>
  <c r="BF172" i="3"/>
  <c r="J89" i="2"/>
  <c r="BF126" i="2"/>
  <c r="BF129" i="2"/>
  <c r="BF141" i="2"/>
  <c r="BF143" i="2"/>
  <c r="BF169" i="2"/>
  <c r="BF173" i="2"/>
  <c r="BF174" i="2"/>
  <c r="E113" i="2"/>
  <c r="J120" i="2"/>
  <c r="BF139" i="2"/>
  <c r="BF152" i="2"/>
  <c r="BF158" i="2"/>
  <c r="BF164" i="2"/>
  <c r="BF168" i="2"/>
  <c r="BF171" i="2"/>
  <c r="BF181" i="2"/>
  <c r="BF186" i="2"/>
  <c r="BF140" i="2"/>
  <c r="BF145" i="2"/>
  <c r="BF155" i="2"/>
  <c r="BF176" i="2"/>
  <c r="BF130" i="2"/>
  <c r="BF170" i="2"/>
  <c r="BF182" i="2"/>
  <c r="BF183" i="2"/>
  <c r="F120" i="2"/>
  <c r="BF138" i="2"/>
  <c r="BF148" i="2"/>
  <c r="BF149" i="2"/>
  <c r="BF150" i="2"/>
  <c r="BF161" i="2"/>
  <c r="BF180" i="2"/>
  <c r="BF185" i="2"/>
  <c r="BF166" i="2"/>
  <c r="BF127" i="2"/>
  <c r="BF133" i="2"/>
  <c r="BF175" i="2"/>
  <c r="BF179" i="2"/>
  <c r="BF184" i="2"/>
  <c r="J33" i="2"/>
  <c r="AV95" i="1" s="1"/>
  <c r="F37" i="3"/>
  <c r="BD96" i="1" s="1"/>
  <c r="F37" i="2"/>
  <c r="BD95" i="1" s="1"/>
  <c r="F35" i="3"/>
  <c r="BB96" i="1" s="1"/>
  <c r="J33" i="5"/>
  <c r="AV98" i="1" s="1"/>
  <c r="F33" i="3"/>
  <c r="AZ96" i="1" s="1"/>
  <c r="F36" i="4"/>
  <c r="BC97" i="1" s="1"/>
  <c r="F35" i="2"/>
  <c r="BB95" i="1" s="1"/>
  <c r="F35" i="4"/>
  <c r="BB97" i="1" s="1"/>
  <c r="F37" i="5"/>
  <c r="BD98" i="1" s="1"/>
  <c r="J33" i="3"/>
  <c r="AV96" i="1" s="1"/>
  <c r="F33" i="5"/>
  <c r="AZ98" i="1" s="1"/>
  <c r="F36" i="3"/>
  <c r="BC96" i="1" s="1"/>
  <c r="F37" i="4"/>
  <c r="BD97" i="1" s="1"/>
  <c r="F35" i="5"/>
  <c r="BB98" i="1" s="1"/>
  <c r="F33" i="2"/>
  <c r="AZ95" i="1" s="1"/>
  <c r="J33" i="4"/>
  <c r="AV97" i="1" s="1"/>
  <c r="F36" i="2"/>
  <c r="BC95" i="1" s="1"/>
  <c r="F33" i="4"/>
  <c r="AZ97" i="1" s="1"/>
  <c r="F36" i="5"/>
  <c r="BC98" i="1" s="1"/>
  <c r="BK131" i="2" l="1"/>
  <c r="J131" i="2" s="1"/>
  <c r="J99" i="2" s="1"/>
  <c r="BK124" i="2"/>
  <c r="J124" i="2" s="1"/>
  <c r="J97" i="2" s="1"/>
  <c r="BK129" i="4"/>
  <c r="J129" i="4" s="1"/>
  <c r="J100" i="4" s="1"/>
  <c r="P163" i="3"/>
  <c r="BK163" i="3"/>
  <c r="J163" i="3" s="1"/>
  <c r="J102" i="3" s="1"/>
  <c r="P126" i="3"/>
  <c r="R131" i="2"/>
  <c r="R123" i="2"/>
  <c r="BK126" i="3"/>
  <c r="J126" i="3" s="1"/>
  <c r="J97" i="3" s="1"/>
  <c r="P131" i="2"/>
  <c r="P123" i="2" s="1"/>
  <c r="AU95" i="1" s="1"/>
  <c r="T163" i="3"/>
  <c r="T125" i="3"/>
  <c r="T131" i="2"/>
  <c r="T123" i="2"/>
  <c r="P129" i="4"/>
  <c r="P123" i="4"/>
  <c r="AU97" i="1" s="1"/>
  <c r="R129" i="4"/>
  <c r="R123" i="4" s="1"/>
  <c r="P125" i="3"/>
  <c r="AU96" i="1"/>
  <c r="R163" i="3"/>
  <c r="R125" i="3" s="1"/>
  <c r="BK124" i="4"/>
  <c r="J124" i="4"/>
  <c r="J97" i="4" s="1"/>
  <c r="BK119" i="5"/>
  <c r="J119" i="5" s="1"/>
  <c r="J97" i="5" s="1"/>
  <c r="J127" i="3"/>
  <c r="J98" i="3" s="1"/>
  <c r="J34" i="2"/>
  <c r="AW95" i="1" s="1"/>
  <c r="AT95" i="1" s="1"/>
  <c r="BC94" i="1"/>
  <c r="AY94" i="1" s="1"/>
  <c r="F34" i="4"/>
  <c r="BA97" i="1" s="1"/>
  <c r="F34" i="5"/>
  <c r="BA98" i="1" s="1"/>
  <c r="F34" i="2"/>
  <c r="BA95" i="1" s="1"/>
  <c r="BB94" i="1"/>
  <c r="AX94" i="1" s="1"/>
  <c r="F34" i="3"/>
  <c r="BA96" i="1" s="1"/>
  <c r="AZ94" i="1"/>
  <c r="AV94" i="1" s="1"/>
  <c r="AK29" i="1" s="1"/>
  <c r="J34" i="3"/>
  <c r="AW96" i="1" s="1"/>
  <c r="AT96" i="1" s="1"/>
  <c r="J34" i="4"/>
  <c r="AW97" i="1" s="1"/>
  <c r="AT97" i="1" s="1"/>
  <c r="BD94" i="1"/>
  <c r="W33" i="1" s="1"/>
  <c r="J34" i="5"/>
  <c r="AW98" i="1" s="1"/>
  <c r="AT98" i="1" s="1"/>
  <c r="BK123" i="2" l="1"/>
  <c r="J123" i="2" s="1"/>
  <c r="J30" i="2" s="1"/>
  <c r="AG95" i="1" s="1"/>
  <c r="AN95" i="1" s="1"/>
  <c r="BK125" i="3"/>
  <c r="J125" i="3" s="1"/>
  <c r="J30" i="3" s="1"/>
  <c r="AG96" i="1" s="1"/>
  <c r="AN96" i="1" s="1"/>
  <c r="BK123" i="4"/>
  <c r="J123" i="4" s="1"/>
  <c r="J96" i="4" s="1"/>
  <c r="BK118" i="5"/>
  <c r="J118" i="5" s="1"/>
  <c r="J96" i="5" s="1"/>
  <c r="W32" i="1"/>
  <c r="AU94" i="1"/>
  <c r="W31" i="1"/>
  <c r="W29" i="1"/>
  <c r="BA94" i="1"/>
  <c r="W30" i="1" s="1"/>
  <c r="J39" i="2" l="1"/>
  <c r="J96" i="2"/>
  <c r="J39" i="3"/>
  <c r="J96" i="3"/>
  <c r="J30" i="5"/>
  <c r="AG98" i="1" s="1"/>
  <c r="J30" i="4"/>
  <c r="AG97" i="1" s="1"/>
  <c r="AN97" i="1" s="1"/>
  <c r="AW94" i="1"/>
  <c r="AK30" i="1" s="1"/>
  <c r="J39" i="5" l="1"/>
  <c r="J39" i="4"/>
  <c r="AN98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<sst xmlns="http://schemas.openxmlformats.org/spreadsheetml/2006/main" count="3192" uniqueCount="694">
  <si>
    <t>Export Komplet</t>
  </si>
  <si>
    <t/>
  </si>
  <si>
    <t>2.0</t>
  </si>
  <si>
    <t>False</t>
  </si>
  <si>
    <t>{b47543b2-cf53-4df2-9bfd-1454dfd363f0}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</si>
  <si>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</si>
  <si>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</si>
  <si>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</si>
  <si>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</si>
  <si>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</si>
  <si>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</si>
  <si>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07-08/2024</t>
  </si>
  <si>
    <t>Stavba:</t>
  </si>
  <si>
    <t>Vytvorenie pracovísk odborného výcviku multifunkčných učební, stavebné úpravy a debarierizácia objektu  Mladosť</t>
  </si>
  <si>
    <t>JKSO:</t>
  </si>
  <si>
    <t>KS:</t>
  </si>
  <si>
    <t>Miesto:</t>
  </si>
  <si>
    <t>Rimavská Sobota</t>
  </si>
  <si>
    <t>Dátum:</t>
  </si>
  <si>
    <t>21. 7. 2024</t>
  </si>
  <si>
    <t>Objednávateľ:</t>
  </si>
  <si>
    <t>IČO:</t>
  </si>
  <si>
    <t>SOŠ obchodu a sluzieb, Rimavská Sobota</t>
  </si>
  <si>
    <t>IČ DPH:</t>
  </si>
  <si>
    <t>Zhotoviteľ:</t>
  </si>
  <si>
    <t xml:space="preserve"> </t>
  </si>
  <si>
    <t>Projektant:</t>
  </si>
  <si>
    <t>STAVOMAT RS s.r.o., Rimavská Sobota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</si>
  <si>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</si>
  <si>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</si>
  <si>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</si>
  <si>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</si>
  <si>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</si>
  <si>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</si>
  <si>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</si>
  <si>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</si>
  <si>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</si>
  <si>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</si>
  <si>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</si>
  <si>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</si>
  <si>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</si>
  <si>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</si>
  <si>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</si>
  <si>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</si>
  <si>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</si>
  <si>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</si>
  <si>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</si>
  <si>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</si>
  <si>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</si>
  <si>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</si>
  <si>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</si>
  <si>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</si>
  <si>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</si>
  <si>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</si>
  <si>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</si>
  <si>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</si>
  <si>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</si>
  <si>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</si>
  <si>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</si>
  <si>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</si>
  <si>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</si>
  <si>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</si>
  <si>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</si>
  <si>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</si>
  <si>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</si>
  <si>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</si>
  <si>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</si>
  <si>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</si>
  <si>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</si>
  <si>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</si>
  <si>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</si>
  <si>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</si>
  <si>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</si>
  <si>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</si>
  <si>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</si>
  <si>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</si>
  <si>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</si>
  <si>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07-08-1/2024</t>
  </si>
  <si>
    <t>SO 01 Zateplenie strechy</t>
  </si>
  <si>
    <t>STA</t>
  </si>
  <si>
    <t>1</t>
  </si>
  <si>
    <t>{d36772f4-4f57-48f5-a138-92b9d0ce4fcb}</t>
  </si>
  <si>
    <t>07-08-2/2024</t>
  </si>
  <si>
    <t>SO 02 Výmena okenných a dverných konštrukcií</t>
  </si>
  <si>
    <t>{078f691a-6179-459c-ae96-94e1523eb8ed}</t>
  </si>
  <si>
    <t>07-08-3/2024</t>
  </si>
  <si>
    <t>SO 03 Elektroinštalácia</t>
  </si>
  <si>
    <t>{654491ec-e775-4544-a89e-9eeb208694ba}</t>
  </si>
  <si>
    <t>07-08-4/2024</t>
  </si>
  <si>
    <t>SO 09 Bleskozvod</t>
  </si>
  <si>
    <t>{eb07aad2-3a43-4315-8b3e-bdb8f36d0362}</t>
  </si>
  <si>
    <t>KRYCÍ LIST ROZPOČTU</t>
  </si>
  <si>
    <t>Objekt:</t>
  </si>
  <si>
    <t>07-08-1/2024 - SO 01 Zateplenie strechy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</si>
  <si>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</si>
  <si>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</si>
  <si>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</si>
  <si>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</si>
  <si>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</si>
  <si>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</si>
  <si>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</si>
  <si>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</si>
  <si>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</si>
  <si>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</si>
  <si>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</si>
  <si>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</si>
  <si>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</si>
  <si>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</si>
  <si>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</si>
  <si>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</si>
  <si>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</si>
  <si>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</si>
  <si>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</si>
  <si>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</si>
  <si>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</si>
  <si>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</si>
  <si>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</si>
  <si>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</si>
  <si>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</si>
  <si>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</si>
  <si>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</si>
  <si>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</si>
  <si>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</si>
  <si>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</si>
  <si>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979081111.S</t>
  </si>
  <si>
    <t>Odvoz sutiny a vybúraných hmôt na skládku do 1 km</t>
  </si>
  <si>
    <t>t</t>
  </si>
  <si>
    <t>4</t>
  </si>
  <si>
    <t>2</t>
  </si>
  <si>
    <t>960518034</t>
  </si>
  <si>
    <t>979081121.S</t>
  </si>
  <si>
    <t>Odvoz sutiny a vybúraných hmôt na skládku za každý ďalší 1 km</t>
  </si>
  <si>
    <t>-1498377635</t>
  </si>
  <si>
    <t>VV</t>
  </si>
  <si>
    <t>0,598*29</t>
  </si>
  <si>
    <t>3</t>
  </si>
  <si>
    <t>979082111.S</t>
  </si>
  <si>
    <t>Vnútrostavenisková doprava sutiny a vybúraných hmôt do 10 m</t>
  </si>
  <si>
    <t>1894596271</t>
  </si>
  <si>
    <t>979089612.S</t>
  </si>
  <si>
    <t>Poplatok za skládku - iné odpady zo stavieb a demolácií (17 09), ostatné. kov</t>
  </si>
  <si>
    <t>-52288378</t>
  </si>
  <si>
    <t>PSV</t>
  </si>
  <si>
    <t>Práce a dodávky PSV</t>
  </si>
  <si>
    <t>712</t>
  </si>
  <si>
    <t>Izolácie striech, povlakové krytiny</t>
  </si>
  <si>
    <t>5</t>
  </si>
  <si>
    <t>712370070.S</t>
  </si>
  <si>
    <t>Zhotovenie povlakovej krytiny striech plochých do 10° PVC-P fóliou upevnenou prikotvením so zvarením spoju</t>
  </si>
  <si>
    <t>m2</t>
  </si>
  <si>
    <t>16</t>
  </si>
  <si>
    <t>271598706</t>
  </si>
  <si>
    <t>16,2*42,5-(0,75*0,75+2,7*3,65)</t>
  </si>
  <si>
    <t>0,75*0,15*3+(2,9+2,7*2+3,65)*0,15</t>
  </si>
  <si>
    <t>(42,2+16,05*2)*0,16+16,05*0,302/2*2</t>
  </si>
  <si>
    <t>Súčet</t>
  </si>
  <si>
    <t>38</t>
  </si>
  <si>
    <t>M</t>
  </si>
  <si>
    <t>283220002600.S</t>
  </si>
  <si>
    <t>Hydroizolačný pás z fólie PVC-P hr. 1,8 mm, izolácia plochých striech s UV ochranou</t>
  </si>
  <si>
    <t>128</t>
  </si>
  <si>
    <t>1308719980</t>
  </si>
  <si>
    <t>7</t>
  </si>
  <si>
    <t>311970001500.S</t>
  </si>
  <si>
    <t>Vrut do dĺžky 150 mm na upevnenie</t>
  </si>
  <si>
    <t>ks</t>
  </si>
  <si>
    <t>32</t>
  </si>
  <si>
    <t>-1699800315</t>
  </si>
  <si>
    <t>8</t>
  </si>
  <si>
    <t>712990040.S</t>
  </si>
  <si>
    <t>Položenie geotextílie vodorovne alebo zvislo na strechy ploché do 10°</t>
  </si>
  <si>
    <t>-1658822763</t>
  </si>
  <si>
    <t>693110004710.S</t>
  </si>
  <si>
    <t>Geotextília polypropylénová netkaná 400 g/m2</t>
  </si>
  <si>
    <t>-1440278927</t>
  </si>
  <si>
    <t>696,948*1,15 'Prepočítané koeficientom množstva</t>
  </si>
  <si>
    <t>10</t>
  </si>
  <si>
    <t>998712203.S</t>
  </si>
  <si>
    <t>Presun hmôt pre izoláciu povlakovej krytiny v objektoch výšky nad 12 do 24 m</t>
  </si>
  <si>
    <t>%</t>
  </si>
  <si>
    <t>334938997</t>
  </si>
  <si>
    <t>713</t>
  </si>
  <si>
    <t>Izolácie tepelné</t>
  </si>
  <si>
    <t>11</t>
  </si>
  <si>
    <t>713141250.S</t>
  </si>
  <si>
    <t>Montáž tepelnej izolácie striech plochých do 10° minerálnou vlnou, dvojvrstvová kladenými voľne</t>
  </si>
  <si>
    <t>-1431574154</t>
  </si>
  <si>
    <t>strecha</t>
  </si>
  <si>
    <t>42,2*16,15-(0,75*0,75+2,7*3,65)</t>
  </si>
  <si>
    <t>12</t>
  </si>
  <si>
    <t>631440025400.S</t>
  </si>
  <si>
    <t>Doska z minerálnej vlny hr. 100 mm, izolácia pre zateplenie plochých striech</t>
  </si>
  <si>
    <t>1731152404</t>
  </si>
  <si>
    <t>13</t>
  </si>
  <si>
    <t>631440033400.S</t>
  </si>
  <si>
    <t>Doska z minerálnej vlny hr. 150 mm, izolácia pre zateplenie plochých striech</t>
  </si>
  <si>
    <t>-1788661986</t>
  </si>
  <si>
    <t>14</t>
  </si>
  <si>
    <t>998713203.S</t>
  </si>
  <si>
    <t>Presun hmôt pre izolácie tepelné v objektoch výšky nad 12 m do 24 m</t>
  </si>
  <si>
    <t>-905151992</t>
  </si>
  <si>
    <t>762</t>
  </si>
  <si>
    <t>Konštrukcie tesárske</t>
  </si>
  <si>
    <t>15</t>
  </si>
  <si>
    <t>762332110.S</t>
  </si>
  <si>
    <t>Montáž viazaných konštrukcií krovov striech z reziva priemernej plochy do 120 cm2</t>
  </si>
  <si>
    <t>m</t>
  </si>
  <si>
    <t>-98229848</t>
  </si>
  <si>
    <t>trám na odkvape strechy</t>
  </si>
  <si>
    <t>42,5</t>
  </si>
  <si>
    <t>605470000400.S</t>
  </si>
  <si>
    <t>Hranoly drevené zo smreku, nehobľované, masív, sušené 14±2%, triedy 3A STN 480055, bez defektov, hniloby, hrčí</t>
  </si>
  <si>
    <t>m3</t>
  </si>
  <si>
    <t>1417063304</t>
  </si>
  <si>
    <t>0,1*0,15*42,5</t>
  </si>
  <si>
    <t>0,638*1,1 'Prepočítané koeficientom množstva</t>
  </si>
  <si>
    <t>17</t>
  </si>
  <si>
    <t>762332130.S</t>
  </si>
  <si>
    <t>Montáž viazaných konštrukcií krovov striech z reziva priemernej plochy 224 - 288 cm2</t>
  </si>
  <si>
    <t>-906775127</t>
  </si>
  <si>
    <t>trám na atike 150x150 mm</t>
  </si>
  <si>
    <t>16,0*2+42,2</t>
  </si>
  <si>
    <t>18</t>
  </si>
  <si>
    <t>-1704207091</t>
  </si>
  <si>
    <t>0,15*0,15*74,2</t>
  </si>
  <si>
    <t>1,67*1,1 'Prepočítané koeficientom množstva</t>
  </si>
  <si>
    <t>19</t>
  </si>
  <si>
    <t>762395000.S</t>
  </si>
  <si>
    <t>Spojovacie prostriedky pre viazané konštrukcie krovov, debnenie a laťovanie, nadstrešné konštr., spádové kliny - svorky, dosky, klince, pásová oceľ, vruty</t>
  </si>
  <si>
    <t>-724414582</t>
  </si>
  <si>
    <t>0,702+1,837</t>
  </si>
  <si>
    <t>998762203.S</t>
  </si>
  <si>
    <t>Presun hmôt pre konštrukcie tesárske v objektoch výšky od 12 do 24 m</t>
  </si>
  <si>
    <t>-1080897745</t>
  </si>
  <si>
    <t>764</t>
  </si>
  <si>
    <t>Konštrukcie klampiarske</t>
  </si>
  <si>
    <t>21</t>
  </si>
  <si>
    <t>764333460.S</t>
  </si>
  <si>
    <t>Lemovanie z pozinkovaného farbeného PZf plechu, múrov na plochých strechách r.š. 660 mm</t>
  </si>
  <si>
    <t>204094173</t>
  </si>
  <si>
    <t>22</t>
  </si>
  <si>
    <t>764352820.S</t>
  </si>
  <si>
    <t>Demontáž žľabov pododkvapových polkruhových so sklonom do 30st. rš 400 a 500 mm,  -0,00445t</t>
  </si>
  <si>
    <t>528334245</t>
  </si>
  <si>
    <t>23</t>
  </si>
  <si>
    <t>764359810.S</t>
  </si>
  <si>
    <t>Demontáž kotlíka kónického, so sklonom žľabu do 30st.,  -0,00110t</t>
  </si>
  <si>
    <t>712210915</t>
  </si>
  <si>
    <t>24</t>
  </si>
  <si>
    <t>764410850.S</t>
  </si>
  <si>
    <t>Demontáž oplechovania parapetov rš od 100 do 330 mm,  -0,00135t</t>
  </si>
  <si>
    <t>-321237328</t>
  </si>
  <si>
    <t>5,5*5</t>
  </si>
  <si>
    <t>25</t>
  </si>
  <si>
    <t>764430840.S</t>
  </si>
  <si>
    <t>Demontáž oplechovania múrov, atik a nadmuroviek rš od 330 do 500 mm,  -0,00230t</t>
  </si>
  <si>
    <t>-755655493</t>
  </si>
  <si>
    <t>26</t>
  </si>
  <si>
    <t>764454802.S</t>
  </si>
  <si>
    <t>Demontáž odpadových rúr kruhových, s priemerom 120 mm,  -0,00285t</t>
  </si>
  <si>
    <t>343997517</t>
  </si>
  <si>
    <t>27</t>
  </si>
  <si>
    <t>764456855.S</t>
  </si>
  <si>
    <t>Demontáž odpadového kolena výtokového kruhového, s priemerom 120,150 a 200 mm,  -0,00116t</t>
  </si>
  <si>
    <t>-610335013</t>
  </si>
  <si>
    <t>28</t>
  </si>
  <si>
    <t>764711112.S</t>
  </si>
  <si>
    <t>Oplechovanie parapetov zo zvitkov pozink farebný, r.š. 160 mm</t>
  </si>
  <si>
    <t>204890028</t>
  </si>
  <si>
    <t>vonk. fasáda</t>
  </si>
  <si>
    <t>1,2*8</t>
  </si>
  <si>
    <t>29</t>
  </si>
  <si>
    <t>764721117.S</t>
  </si>
  <si>
    <t>Oplechovanie ríms zo zvitkov pozink farebný, r.š. 500 mm</t>
  </si>
  <si>
    <t>-403010332</t>
  </si>
  <si>
    <t>30</t>
  </si>
  <si>
    <t>764731113.S</t>
  </si>
  <si>
    <t>Oplechovanie múrov, atík, nadmuroviek zo zvitkov pozink farebný, r.š. 300 mm</t>
  </si>
  <si>
    <t>229044546</t>
  </si>
  <si>
    <t>31</t>
  </si>
  <si>
    <t>764751113.S</t>
  </si>
  <si>
    <t>Zvodová rúra kruhová pozink farebný vrátane príslušenstva, priemer 120 mm</t>
  </si>
  <si>
    <t>-1015883456</t>
  </si>
  <si>
    <t>764751133.S</t>
  </si>
  <si>
    <t>Koleno zvodovej rúry pozink farebný, priemer 120 mm</t>
  </si>
  <si>
    <t>2021119918</t>
  </si>
  <si>
    <t>33</t>
  </si>
  <si>
    <t>764751143.S</t>
  </si>
  <si>
    <t>Koleno výtokové zvodovej rúry pozink farebný, priemer 120 mm</t>
  </si>
  <si>
    <t>-1777371999</t>
  </si>
  <si>
    <t>34</t>
  </si>
  <si>
    <t>764761123.S</t>
  </si>
  <si>
    <t>Žľab pododkvapový polkruhový pozink farebný vrátane čela, hákov, rohov, kútov, r.š. 400 mm</t>
  </si>
  <si>
    <t>550703381</t>
  </si>
  <si>
    <t>35</t>
  </si>
  <si>
    <t>764761233.S</t>
  </si>
  <si>
    <t>Kotlík žľabový oválny pozink farebný, rozmer (r.š./D) 400/120 mm</t>
  </si>
  <si>
    <t>-1737250079</t>
  </si>
  <si>
    <t>36</t>
  </si>
  <si>
    <t>998764203.S</t>
  </si>
  <si>
    <t>Presun hmôt pre konštrukcie klampiarske v objektoch výšky nad 12 do 24 m</t>
  </si>
  <si>
    <t>530257507</t>
  </si>
  <si>
    <t>07-08-2/2024 - SO 02 Výmena okenných a dverných konštrukcií</t>
  </si>
  <si>
    <t xml:space="preserve">    3 - Zvislé a kompletné konštrukcie</t>
  </si>
  <si>
    <t xml:space="preserve">    6 - Úpravy povrchov, podlahy, osadenie</t>
  </si>
  <si>
    <t xml:space="preserve">    99 - Presun hmôt HSV</t>
  </si>
  <si>
    <t xml:space="preserve">    766 - Konštrukcie stolárske</t>
  </si>
  <si>
    <t xml:space="preserve">    767 - Konštrukcie doplnkové kovové</t>
  </si>
  <si>
    <t xml:space="preserve">    784 - Maľby</t>
  </si>
  <si>
    <t>Zvislé a kompletné konštrukcie</t>
  </si>
  <si>
    <t>312275021.S</t>
  </si>
  <si>
    <t>Murivo výplňové (m3) z pórobetónových tvárnic hladkých pevnosti P2 až P4, nad 400 do 600 kg/m3 hrúbky 250 mm</t>
  </si>
  <si>
    <t>648499568</t>
  </si>
  <si>
    <t>6</t>
  </si>
  <si>
    <t>Úpravy povrchov, podlahy, osadenie</t>
  </si>
  <si>
    <t>612460111.S</t>
  </si>
  <si>
    <t>Príprava vnútorného podkladu stien na silno a nerovnomerne nasiakavé podklady regulátorom nasiakavosti - ostenie</t>
  </si>
  <si>
    <t>2036540323</t>
  </si>
  <si>
    <t>ostenie</t>
  </si>
  <si>
    <t>11,23</t>
  </si>
  <si>
    <t>612460382.S</t>
  </si>
  <si>
    <t>Vnútorná omietka stien vápennocementová štuková (jemná), hr. 2 mm</t>
  </si>
  <si>
    <t>195424213</t>
  </si>
  <si>
    <t>612481119.S</t>
  </si>
  <si>
    <t>Potiahnutie vnútorných stien sklotextilnou mriežkou s celoplošným prilepením</t>
  </si>
  <si>
    <t>418997568</t>
  </si>
  <si>
    <t>622460111.S</t>
  </si>
  <si>
    <t>Príprava vonkajšieho podkladu stien na silno a nerovnomerne nasiakavé podklady regulátorom nasiakavosti</t>
  </si>
  <si>
    <t>1021414890</t>
  </si>
  <si>
    <t>622460241.S</t>
  </si>
  <si>
    <t>Vonkajšia omietka stien vápennocementová jadrová (hrubá), hr. 10 mm</t>
  </si>
  <si>
    <t>394281509</t>
  </si>
  <si>
    <t>622460382.S</t>
  </si>
  <si>
    <t>Vonkajšia omietka stien vápennocementová štuková (jemná), hr. 2 mm</t>
  </si>
  <si>
    <t>1107494090</t>
  </si>
  <si>
    <t>622481119.S</t>
  </si>
  <si>
    <t>Potiahnutie vonkajších stien sklotextilnou mriežkou s celoplošným prilepením</t>
  </si>
  <si>
    <t>329777829</t>
  </si>
  <si>
    <t>941941032.S</t>
  </si>
  <si>
    <t>Montáž lešenia ľahkého pracovného radového s podlahami šírky od 0,80 do 1,00 m, výšky nad 10 do 30 m</t>
  </si>
  <si>
    <t>-1835285061</t>
  </si>
  <si>
    <t>941941832.S</t>
  </si>
  <si>
    <t>Demontáž lešenia ľahkého pracovného radového s podlahami šírky nad 0,80 do 1,00 m, výšky nad 10 do 30 m</t>
  </si>
  <si>
    <t>-1558231703</t>
  </si>
  <si>
    <t>962081141.S</t>
  </si>
  <si>
    <t>Búranie muriva priečok zo sklenených tvárnic, hr. do 150 mm,  -0,08200t</t>
  </si>
  <si>
    <t>-1461837290</t>
  </si>
  <si>
    <t>968061116.S</t>
  </si>
  <si>
    <t>Demontáž dverí drevených vchodových, 1 bm obvodu - 0,012t</t>
  </si>
  <si>
    <t>-877831970</t>
  </si>
  <si>
    <t>968071113.S</t>
  </si>
  <si>
    <t>Vyvesenie kovového okenného krídla do suti plochy nad 1, 5 m2</t>
  </si>
  <si>
    <t>1074039669</t>
  </si>
  <si>
    <t>9+9</t>
  </si>
  <si>
    <t>968071116.S</t>
  </si>
  <si>
    <t>Demontáž dverí kovových vchodových, 1 bm obvodu - 0,005t</t>
  </si>
  <si>
    <t>1820274709</t>
  </si>
  <si>
    <t>3. poschodie</t>
  </si>
  <si>
    <t>2*(2,5+2,7)*4</t>
  </si>
  <si>
    <t>968072245.S</t>
  </si>
  <si>
    <t>Vybúranie kovových rámov okien jednoduchých plochy do 2 m2,  -0,04100t</t>
  </si>
  <si>
    <t>-714166137</t>
  </si>
  <si>
    <t>1,85*1,0*6+1,8*1,0*3</t>
  </si>
  <si>
    <t>968072246.S</t>
  </si>
  <si>
    <t>Vybúranie kovových rámov okien jednoduchých plochy do 4 m2,  -0,03400t</t>
  </si>
  <si>
    <t>626501036</t>
  </si>
  <si>
    <t>1,85*1,8*6+1,8*1,8*3</t>
  </si>
  <si>
    <t>1865279686</t>
  </si>
  <si>
    <t>-494287829</t>
  </si>
  <si>
    <t>3,976*29</t>
  </si>
  <si>
    <t>551543689</t>
  </si>
  <si>
    <t>979089112.S</t>
  </si>
  <si>
    <t>Poplatok za skládku - drevo, sklo, plasty (17 02 ), ostatné</t>
  </si>
  <si>
    <t>854253726</t>
  </si>
  <si>
    <t>979089312.S</t>
  </si>
  <si>
    <t>Poplatok za skládku - kovy (meď, bronz, mosadz atď.) (17 04 ), ostatné</t>
  </si>
  <si>
    <t>-1099943955</t>
  </si>
  <si>
    <t>99</t>
  </si>
  <si>
    <t>Presun hmôt HSV</t>
  </si>
  <si>
    <t>999281111.S</t>
  </si>
  <si>
    <t>Presun hmôt pre opravy a údržbu objektov vrátane vonkajších plášťov výšky do 25 m</t>
  </si>
  <si>
    <t>-998931026</t>
  </si>
  <si>
    <t>766</t>
  </si>
  <si>
    <t>Konštrukcie stolárske</t>
  </si>
  <si>
    <t>766621081.S</t>
  </si>
  <si>
    <t>Montáž okna plastového na PUR penu</t>
  </si>
  <si>
    <t>-963451623</t>
  </si>
  <si>
    <t>2*(1,2+1,8)*2+2*(1,2+1,0)*6+2*(1,2+1,8)*4+2*(1,2+1,5)*2+2*(2,5+2,95)*2</t>
  </si>
  <si>
    <t>611410008000.S.1</t>
  </si>
  <si>
    <t>Plastové okno jednokrídlové P, vxš 1800x1200 mm, izolačné trojsklo, 6 komorový profil</t>
  </si>
  <si>
    <t>-1411771723</t>
  </si>
  <si>
    <t>611410008200.S.1</t>
  </si>
  <si>
    <t>Plastové okno jednokrídlové OS, vxš 1800x1200 mm, izolačné trojsklo, 6 komorový profil</t>
  </si>
  <si>
    <t>258132206</t>
  </si>
  <si>
    <t>611410007100.S</t>
  </si>
  <si>
    <t>Plastové okno jednokrídlové S, vxš 1000x1200 mm, izolačné trojsklo, 6 komorový profil</t>
  </si>
  <si>
    <t>-583557497</t>
  </si>
  <si>
    <t>611410008000.S.2</t>
  </si>
  <si>
    <t>Plastové okno jednokrídlové OS, vxš 1500x1200 mm, izolačné trojsklo, 6 komorový profil</t>
  </si>
  <si>
    <t>728605088</t>
  </si>
  <si>
    <t>611410010400.S</t>
  </si>
  <si>
    <t>Plastové okno dvojkrídlové P, vxš 2950x2300 mm, jednoduché, 6 komorový profil</t>
  </si>
  <si>
    <t>-1185183874</t>
  </si>
  <si>
    <t>766641161.S</t>
  </si>
  <si>
    <t>Montáž dverí plastových, vchodových, 1 m obvodu dverí</t>
  </si>
  <si>
    <t>1580908216</t>
  </si>
  <si>
    <t>2*(2,1+1,35)*1+2*(2,7+2,35)*2</t>
  </si>
  <si>
    <t>611420000100.S.1</t>
  </si>
  <si>
    <t>Bezbarierové vchodové dvere plastové dvojkrídlové otváravé vxš 2100x1350 mm</t>
  </si>
  <si>
    <t>-1521407812</t>
  </si>
  <si>
    <t>611420000100.S.2</t>
  </si>
  <si>
    <t>Vchodové dvere plastové dvolkrídlové otváravo- sklopné s dvoma bočnými a jedným nadsvetlíkom, vxš 2700x2450 mm</t>
  </si>
  <si>
    <t>-430733260</t>
  </si>
  <si>
    <t>39</t>
  </si>
  <si>
    <t>766662112.S</t>
  </si>
  <si>
    <t>Montáž dverového krídla otočného jednokrídlového poldrážkového, do existujúcej zárubne, vrátane kovania</t>
  </si>
  <si>
    <t>1769654020</t>
  </si>
  <si>
    <t>40</t>
  </si>
  <si>
    <t>549150000600.S</t>
  </si>
  <si>
    <t>Kľučka dverová a rozeta 2x, nehrdzavejúca oceľ, povrch nerez brúsený</t>
  </si>
  <si>
    <t>-2134206305</t>
  </si>
  <si>
    <t>49</t>
  </si>
  <si>
    <t>611610002900.S</t>
  </si>
  <si>
    <t>Dvere vnútorné jednokrídlové, šírka 600-900 mm, výplň DTD doska, povrch CPL laminát, mechanicky odolné plné</t>
  </si>
  <si>
    <t>-281985113</t>
  </si>
  <si>
    <t>42</t>
  </si>
  <si>
    <t>998766203.S</t>
  </si>
  <si>
    <t>Presun hmot pre konštrukcie stolárske v objektoch výšky nad 12 do 24 m</t>
  </si>
  <si>
    <t>-766635655</t>
  </si>
  <si>
    <t>767</t>
  </si>
  <si>
    <t>Konštrukcie doplnkové kovové</t>
  </si>
  <si>
    <t>43</t>
  </si>
  <si>
    <t>767646520.S</t>
  </si>
  <si>
    <t>Montáž dverí kovových - hliníkových, vchodových, 1 m obvodu dverí</t>
  </si>
  <si>
    <t>1904857769</t>
  </si>
  <si>
    <t>2*(0,7+2,0)</t>
  </si>
  <si>
    <t>44</t>
  </si>
  <si>
    <t>553410032000.S.1</t>
  </si>
  <si>
    <t>Dvere hliníkové jednokrídlové otočné šxv 700x2000 mm</t>
  </si>
  <si>
    <t>479523390</t>
  </si>
  <si>
    <t>45</t>
  </si>
  <si>
    <t>998767203.S</t>
  </si>
  <si>
    <t>Presun hmôt pre kovové stavebné doplnkové konštrukcie v objektoch výšky nad 12 do 24 m</t>
  </si>
  <si>
    <t>409603647</t>
  </si>
  <si>
    <t>784</t>
  </si>
  <si>
    <t>Maľby</t>
  </si>
  <si>
    <t>46</t>
  </si>
  <si>
    <t>784441010.S</t>
  </si>
  <si>
    <t>Maľby latexové dvojnásobné základné, ručne nanášané na jemnozrnný podklad výšky do 3,80 m</t>
  </si>
  <si>
    <t>-861924869</t>
  </si>
  <si>
    <t>47</t>
  </si>
  <si>
    <t>784441110.S</t>
  </si>
  <si>
    <t>Maľby latexové tónované dvojnásobné ručne nanášané na jemnozrnný podklad výšky do 3,80 m</t>
  </si>
  <si>
    <t>-1506511738</t>
  </si>
  <si>
    <t>07-08-3/2024 - SO 03 Elektroinštalácia</t>
  </si>
  <si>
    <t>M - Práce a dodávky M</t>
  </si>
  <si>
    <t xml:space="preserve">    21-M - Elektromontáže</t>
  </si>
  <si>
    <t xml:space="preserve">    22-M - Montáže oznamovacích a zabezpečovacích zariadení</t>
  </si>
  <si>
    <t>HZS - Hodinové zúčtovacie sadzby</t>
  </si>
  <si>
    <t>51</t>
  </si>
  <si>
    <t>612451071.S.1</t>
  </si>
  <si>
    <t>Vyspravenie povrchu neomietaných stropov a  stien vnútorných maltou cementovou pre omietky</t>
  </si>
  <si>
    <t>-293226985</t>
  </si>
  <si>
    <t>-808476283</t>
  </si>
  <si>
    <t>Práce a dodávky M</t>
  </si>
  <si>
    <t>21-M</t>
  </si>
  <si>
    <t>Elektromontáže</t>
  </si>
  <si>
    <t>210010311.S</t>
  </si>
  <si>
    <t>Krabica (1902, KO 68) odbočná s viečkom kruhová , bez zapojenia</t>
  </si>
  <si>
    <t>64</t>
  </si>
  <si>
    <t>1744868106</t>
  </si>
  <si>
    <t>345410002500.S</t>
  </si>
  <si>
    <t>Krabica inštalačná KU 68-1902 KA pod omietku s viečkom</t>
  </si>
  <si>
    <t>118540397</t>
  </si>
  <si>
    <t>210010521.S</t>
  </si>
  <si>
    <t>Odviečkovanie alebo zaviečkovanie krabíc - viečko na závit</t>
  </si>
  <si>
    <t>-1047395711</t>
  </si>
  <si>
    <t>345410003200.S</t>
  </si>
  <si>
    <t>Viečko na krabicu KO 97 V</t>
  </si>
  <si>
    <t>-1095393370</t>
  </si>
  <si>
    <t>210110021.S</t>
  </si>
  <si>
    <t>Jednopólový spínač - radenie 1, zapustená montáž IP 44, vrátane zapojenia</t>
  </si>
  <si>
    <t>-691180672</t>
  </si>
  <si>
    <t>345340007925.S</t>
  </si>
  <si>
    <t>Spínač jednopólový pre zapustenú montáž, radenie č.1, IP44</t>
  </si>
  <si>
    <t>-860694616</t>
  </si>
  <si>
    <t>210110023.S</t>
  </si>
  <si>
    <t>Sériový spínač - radenie 5, zapustená montáž IP 44, vrátane zapojenia</t>
  </si>
  <si>
    <t>1778160098</t>
  </si>
  <si>
    <t>345330002965.S</t>
  </si>
  <si>
    <t>Prepínač pre zapustenú montáž, bezšr., radenie 5, IP44</t>
  </si>
  <si>
    <t>1622879531</t>
  </si>
  <si>
    <t>210111011.S</t>
  </si>
  <si>
    <t>Domová zásuvka polozapustená alebo zapustená 250 V / 16A, vrátane zapojenia 2P + PE</t>
  </si>
  <si>
    <t>1468188453</t>
  </si>
  <si>
    <t>345350004320.S</t>
  </si>
  <si>
    <t>Rámik jednoduchý pre spínače a zásuvky</t>
  </si>
  <si>
    <t>-1979519954</t>
  </si>
  <si>
    <t>345350003000.S</t>
  </si>
  <si>
    <t>Rámček 3-násobný vodorovný</t>
  </si>
  <si>
    <t>1123876733</t>
  </si>
  <si>
    <t>345520000430.S</t>
  </si>
  <si>
    <t>Zásuvka jednonásobná polozapustená, radenie 2P+PE, komplet</t>
  </si>
  <si>
    <t>1007032075</t>
  </si>
  <si>
    <t>210111032.S</t>
  </si>
  <si>
    <t>Zásuvka dvojnásobná na povrchovú montáž IP 44, 250V / 16A, vrátane zapojenia 2 x 2P + PE</t>
  </si>
  <si>
    <t>-1046325706</t>
  </si>
  <si>
    <t>345510001220.S</t>
  </si>
  <si>
    <t>Zásuvka dvojnásobná na povrch, radenie 2x(2P+PE), IP44</t>
  </si>
  <si>
    <t>-1803655837</t>
  </si>
  <si>
    <t>210193079.S</t>
  </si>
  <si>
    <t>Domova rozvodnica pre zapustenú montáž bez sekacích prác, R1</t>
  </si>
  <si>
    <t>-1757921821</t>
  </si>
  <si>
    <t>357150000530.S.1</t>
  </si>
  <si>
    <t>Rozvodnicová skriňa oceľoplechová zapustená, R1, vč. prístrojovou náplňou</t>
  </si>
  <si>
    <t>1104732422</t>
  </si>
  <si>
    <t>210194053.S.1</t>
  </si>
  <si>
    <t>Doplnenie rozvádzača RH</t>
  </si>
  <si>
    <t>1544999094</t>
  </si>
  <si>
    <t>357120011300.S.1</t>
  </si>
  <si>
    <t>Rozvádzač RH - doplnenie</t>
  </si>
  <si>
    <t>2014155559</t>
  </si>
  <si>
    <t>210201510.S</t>
  </si>
  <si>
    <t>Zapojenie núdzového svietidla IP22, 1x svetelný LED zdroj - núdzový režim</t>
  </si>
  <si>
    <t>266862878</t>
  </si>
  <si>
    <t>348150000500.S</t>
  </si>
  <si>
    <t>LED svietidlo núdzové 1x1,2W, 350x144x47 mm, 1 hod., IP22, len núdzový režim</t>
  </si>
  <si>
    <t>-1233120388</t>
  </si>
  <si>
    <t>210203041.S</t>
  </si>
  <si>
    <t>Montáž a zapojenie stropného LED svietidla 38W</t>
  </si>
  <si>
    <t>-1652806386</t>
  </si>
  <si>
    <t>348120002300.S.1</t>
  </si>
  <si>
    <t>LED svietidlo štvorcové, 38 W</t>
  </si>
  <si>
    <t>653652455</t>
  </si>
  <si>
    <t>210205010.S.1</t>
  </si>
  <si>
    <t>Svietidlo LED so senzorom 12 W</t>
  </si>
  <si>
    <t>1715925652</t>
  </si>
  <si>
    <t>347710001800.S.1</t>
  </si>
  <si>
    <t>Svietidlo so senzorom</t>
  </si>
  <si>
    <t>373407790</t>
  </si>
  <si>
    <t>37</t>
  </si>
  <si>
    <t>210800226.S</t>
  </si>
  <si>
    <t>Kábel medený uložený pod omietkou CYKY  450/750 V  3x1,5mm2</t>
  </si>
  <si>
    <t>-60571169</t>
  </si>
  <si>
    <t>341110000700.S</t>
  </si>
  <si>
    <t>Kábel medený CYKY 3x1,5 mm2</t>
  </si>
  <si>
    <t>303021814</t>
  </si>
  <si>
    <t>210800227.S</t>
  </si>
  <si>
    <t>Kábel medený uložený pod omietkou CYKY  450/750 V  3x2,5mm2</t>
  </si>
  <si>
    <t>-1107691621</t>
  </si>
  <si>
    <t>341110000800.S</t>
  </si>
  <si>
    <t>Kábel medený CYKY 3x2,5 mm2</t>
  </si>
  <si>
    <t>-754882235</t>
  </si>
  <si>
    <t>41</t>
  </si>
  <si>
    <t>210800241.S</t>
  </si>
  <si>
    <t>Kábel medený uložený pod omietkou CYKY  450/750 V  5x6mm2</t>
  </si>
  <si>
    <t>-1193712921</t>
  </si>
  <si>
    <t>341110002200.S</t>
  </si>
  <si>
    <t>Kábel medený CYKY-J 5x6 mm2</t>
  </si>
  <si>
    <t>1162020885</t>
  </si>
  <si>
    <t>210800242.S</t>
  </si>
  <si>
    <t>Kábel medený uložený pod omietkou CYKY  450/750 V  5x10mm2</t>
  </si>
  <si>
    <t>250672665</t>
  </si>
  <si>
    <t>341110002300.S</t>
  </si>
  <si>
    <t>Kábel medený CYKY-J 5x10 mm2</t>
  </si>
  <si>
    <t>1487237869</t>
  </si>
  <si>
    <t>210800615.S</t>
  </si>
  <si>
    <t>Vodič medený uložený voľne H07V-K (CYA)  450/750 V 16</t>
  </si>
  <si>
    <t>1474177637</t>
  </si>
  <si>
    <t>341310009300.S</t>
  </si>
  <si>
    <t>Vodič medený flexibilný H07V-K 16 mm2</t>
  </si>
  <si>
    <t>1803591685</t>
  </si>
  <si>
    <t>998921203.S</t>
  </si>
  <si>
    <t>Presun hmôt pre montáž silnoprúdových rozvodov a zariadení v stavbe (objekte) výšky nad 7 do 24 m</t>
  </si>
  <si>
    <t>1603693318</t>
  </si>
  <si>
    <t>22-M</t>
  </si>
  <si>
    <t>Montáže oznamovacích a zabezpečovacích zariadení</t>
  </si>
  <si>
    <t>48</t>
  </si>
  <si>
    <t>220711045.S</t>
  </si>
  <si>
    <t>Montáž a zapojenie pohybových senzorov PIR - interiér, strop</t>
  </si>
  <si>
    <t>-1926237662</t>
  </si>
  <si>
    <t>404610000900.S</t>
  </si>
  <si>
    <t>Snímač pohybu duálny stropný 2xPIR, charakteristika pokrytie až 11x6 m (výška 3,7 m), alebo 7x6 m (výška 2,4 m)</t>
  </si>
  <si>
    <t>495872619</t>
  </si>
  <si>
    <t>HZS</t>
  </si>
  <si>
    <t>Hodinové zúčtovacie sadzby</t>
  </si>
  <si>
    <t>50</t>
  </si>
  <si>
    <t>HZS000114.S</t>
  </si>
  <si>
    <t>Stavebno montážne práce najnáročnejšie na odbornosť - prehliadky pracoviska a revízie (Tr. 4) v rozsahu viac ako 8 hodín</t>
  </si>
  <si>
    <t>hod</t>
  </si>
  <si>
    <t>512</t>
  </si>
  <si>
    <t>-1261541326</t>
  </si>
  <si>
    <t>07-08-4/2024 - SO 09 Bleskozvod</t>
  </si>
  <si>
    <t>210220001.S</t>
  </si>
  <si>
    <t>Uzemňovacie vedenie na povrchu FeZn drôt zvodový Ø 8-10</t>
  </si>
  <si>
    <t>-2120566213</t>
  </si>
  <si>
    <t>354410054800.S</t>
  </si>
  <si>
    <t>Drôt bleskozvodový FeZn, d 10 mm</t>
  </si>
  <si>
    <t>kg</t>
  </si>
  <si>
    <t>1323304754</t>
  </si>
  <si>
    <t>210220004.S</t>
  </si>
  <si>
    <t>Uzemňovacie vedenie na povrchu lano FeZn 35, 50, 70 mm2</t>
  </si>
  <si>
    <t>2029581893</t>
  </si>
  <si>
    <t>354410055000.S</t>
  </si>
  <si>
    <t>Lano uzemňovacie FeZn 50 mm2</t>
  </si>
  <si>
    <t>-1083113568</t>
  </si>
  <si>
    <t>210220101.S</t>
  </si>
  <si>
    <t>Podpery vedenia FeZn na plochú strechu PV21</t>
  </si>
  <si>
    <t>-456430957</t>
  </si>
  <si>
    <t>354410034800.S</t>
  </si>
  <si>
    <t>Podpera vedenia FeZn na ploché strechy označenie PV 21 oceľ</t>
  </si>
  <si>
    <t>-1156182881</t>
  </si>
  <si>
    <t>354410034900.S</t>
  </si>
  <si>
    <t>Podložka plastová k podpere vedenia FeZn označenie podložka k PV 21</t>
  </si>
  <si>
    <t>1920419178</t>
  </si>
  <si>
    <t>210220104.S</t>
  </si>
  <si>
    <t>Podpery vedenia FeZn na plechové strechy PV23, PV24</t>
  </si>
  <si>
    <t>629707439</t>
  </si>
  <si>
    <t>354410037300.S</t>
  </si>
  <si>
    <t>Podpera vedenia FeZn na plechové strechy označenie PV 23</t>
  </si>
  <si>
    <t>2025054870</t>
  </si>
  <si>
    <t>354410067000.S</t>
  </si>
  <si>
    <t>Tesniaci set</t>
  </si>
  <si>
    <t>-1260720182</t>
  </si>
  <si>
    <t>210220105.S</t>
  </si>
  <si>
    <t>Podpery vedenia FeZn do muriva PV 01h a PV 01, 02, 03</t>
  </si>
  <si>
    <t>2045229836</t>
  </si>
  <si>
    <t>354410031900.S</t>
  </si>
  <si>
    <t>Podpera vedenia FeZn do muriva a do hmoždinky označenie PV 01 h</t>
  </si>
  <si>
    <t>-918362133</t>
  </si>
  <si>
    <t>210220204.S</t>
  </si>
  <si>
    <t>Zachytávacia tyč FeZn bez osadenia JP 10, JP 15, JP 20</t>
  </si>
  <si>
    <t>468015632</t>
  </si>
  <si>
    <t>354410023200.S</t>
  </si>
  <si>
    <t>Tyč zachytávacia FeZn na upevnenie do muriva označenie JP 20</t>
  </si>
  <si>
    <t>-1972714245</t>
  </si>
  <si>
    <t>210220210.S</t>
  </si>
  <si>
    <t>Podstavec betónový FeZn k zachytávacej tyči JP</t>
  </si>
  <si>
    <t>142425621</t>
  </si>
  <si>
    <t>354410024800.S</t>
  </si>
  <si>
    <t>Podstavec betónový k zachytávacej tyči FeZn označenie JP a OB 350x350</t>
  </si>
  <si>
    <t>154331932</t>
  </si>
  <si>
    <t>210220230.S</t>
  </si>
  <si>
    <t>Ochranná strieška FeZn</t>
  </si>
  <si>
    <t>-307283200</t>
  </si>
  <si>
    <t>354410024900.S</t>
  </si>
  <si>
    <t>Strieška FeZn ochranná horná označenie OS 01</t>
  </si>
  <si>
    <t>537833883</t>
  </si>
  <si>
    <t>210220240.S</t>
  </si>
  <si>
    <t>Svorka FeZn k zachytávacej, uzemňovacej tyči  SJ</t>
  </si>
  <si>
    <t>354065830</t>
  </si>
  <si>
    <t>354410001500.S</t>
  </si>
  <si>
    <t>Svorka FeZn k uzemňovacej tyči označenie SJ 01</t>
  </si>
  <si>
    <t>1512970560</t>
  </si>
  <si>
    <t>-1667581774</t>
  </si>
  <si>
    <t>354410001700.S</t>
  </si>
  <si>
    <t>Svorka FeZn k uzemňovacej tyči označenie SJ 02</t>
  </si>
  <si>
    <t>-1155256960</t>
  </si>
  <si>
    <t>210220243.S</t>
  </si>
  <si>
    <t>Svorka FeZn spojovacia SS</t>
  </si>
  <si>
    <t>461363312</t>
  </si>
  <si>
    <t>354410003400.S</t>
  </si>
  <si>
    <t>Svorka FeZn spojovacia označenie SS 2 skrutky s príložkou</t>
  </si>
  <si>
    <t>-428825048</t>
  </si>
  <si>
    <t>210220246.S</t>
  </si>
  <si>
    <t>Svorka FeZn na odkvapový žľab SO</t>
  </si>
  <si>
    <t>-618823393</t>
  </si>
  <si>
    <t>354410004200.S</t>
  </si>
  <si>
    <t>Svorka FeZn odkvapová označenie SO</t>
  </si>
  <si>
    <t>-1854367255</t>
  </si>
  <si>
    <t>210220247.S</t>
  </si>
  <si>
    <t>Svorka FeZn skúšobná SZ</t>
  </si>
  <si>
    <t>-933725235</t>
  </si>
  <si>
    <t>354410004300.S</t>
  </si>
  <si>
    <t>Svorka FeZn skúšobná označenie SZ</t>
  </si>
  <si>
    <t>-122283085</t>
  </si>
  <si>
    <t>210220260.S</t>
  </si>
  <si>
    <t>Ochranný uholník FeZn OU</t>
  </si>
  <si>
    <t>1298693637</t>
  </si>
  <si>
    <t>354410053300.S</t>
  </si>
  <si>
    <t>Uholník ochranný FeZn označenie OU 1,7 m</t>
  </si>
  <si>
    <t>949752923</t>
  </si>
  <si>
    <t>210220261.S</t>
  </si>
  <si>
    <t>Držiak ochranného uholníka FeZn do muriva DUZ</t>
  </si>
  <si>
    <t>-1426542179</t>
  </si>
  <si>
    <t>354410053600.S</t>
  </si>
  <si>
    <t>Držiak FeZn ochranného uholníka do muriva označenie DUZ</t>
  </si>
  <si>
    <t>-1855403914</t>
  </si>
  <si>
    <t>210220280.S</t>
  </si>
  <si>
    <t>Uzemňovacia tyč FeZn ZT</t>
  </si>
  <si>
    <t>888009244</t>
  </si>
  <si>
    <t>354410055700.S</t>
  </si>
  <si>
    <t>Tyč uzemňovacia FeZn označenie ZT 2 m</t>
  </si>
  <si>
    <t>651973343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</si>
</sst>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167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167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0" borderId="19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5" fillId="0" borderId="19" xfId="0" applyFont="1" applyBorder="1" applyAlignment="1">
      <alignment horizontal="left" vertical="center"/>
    </xf>
    <xf numFmtId="0" fontId="35" fillId="0" borderId="20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16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topLeftCell="A84" workbookViewId="0">
      <selection activeCell="AG96" sqref="AG96:AM9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81" t="s">
        <v>5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S4" s="16" t="s">
        <v>6</v>
      </c>
    </row>
    <row r="5" spans="1:74" ht="12" customHeight="1">
      <c r="B5" s="19"/>
      <c r="D5" s="22" t="s">
        <v>10</v>
      </c>
      <c r="K5" s="193" t="s">
        <v>11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R5" s="19"/>
      <c r="BS5" s="16" t="s">
        <v>6</v>
      </c>
    </row>
    <row r="6" spans="1:74" ht="36.950000000000003" customHeight="1">
      <c r="B6" s="19"/>
      <c r="D6" s="24" t="s">
        <v>12</v>
      </c>
      <c r="K6" s="194" t="s">
        <v>13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R6" s="19"/>
      <c r="BS6" s="16" t="s">
        <v>6</v>
      </c>
    </row>
    <row r="7" spans="1:74" ht="12" customHeight="1">
      <c r="B7" s="19"/>
      <c r="D7" s="25" t="s">
        <v>14</v>
      </c>
      <c r="K7" s="23" t="s">
        <v>1</v>
      </c>
      <c r="AK7" s="25" t="s">
        <v>15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16</v>
      </c>
      <c r="K8" s="23" t="s">
        <v>17</v>
      </c>
      <c r="AK8" s="25" t="s">
        <v>18</v>
      </c>
      <c r="AN8" s="23" t="s">
        <v>19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20</v>
      </c>
      <c r="AK10" s="25" t="s">
        <v>21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22</v>
      </c>
      <c r="AK11" s="25" t="s">
        <v>23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24</v>
      </c>
      <c r="AK13" s="25" t="s">
        <v>21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25</v>
      </c>
      <c r="AK14" s="25" t="s">
        <v>23</v>
      </c>
      <c r="AN14" s="23" t="s">
        <v>1</v>
      </c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26</v>
      </c>
      <c r="AK16" s="25" t="s">
        <v>21</v>
      </c>
      <c r="AN16" s="23" t="s">
        <v>1</v>
      </c>
      <c r="AR16" s="19"/>
      <c r="BS16" s="16" t="s">
        <v>3</v>
      </c>
    </row>
    <row r="17" spans="2:71" ht="18.399999999999999" customHeight="1">
      <c r="B17" s="19"/>
      <c r="E17" s="23" t="s">
        <v>27</v>
      </c>
      <c r="AK17" s="25" t="s">
        <v>23</v>
      </c>
      <c r="AN17" s="23" t="s">
        <v>1</v>
      </c>
      <c r="AR17" s="19"/>
      <c r="BS17" s="16" t="s">
        <v>28</v>
      </c>
    </row>
    <row r="18" spans="2:71" ht="6.95" customHeight="1">
      <c r="B18" s="19"/>
      <c r="AR18" s="19"/>
      <c r="BS18" s="16" t="s">
        <v>29</v>
      </c>
    </row>
    <row r="19" spans="2:71" ht="12" customHeight="1">
      <c r="B19" s="19"/>
      <c r="D19" s="25" t="s">
        <v>30</v>
      </c>
      <c r="AK19" s="25" t="s">
        <v>21</v>
      </c>
      <c r="AN19" s="23" t="s">
        <v>1</v>
      </c>
      <c r="AR19" s="19"/>
      <c r="BS19" s="16" t="s">
        <v>29</v>
      </c>
    </row>
    <row r="20" spans="2:71" ht="18.399999999999999" customHeight="1">
      <c r="B20" s="19"/>
      <c r="E20" s="23" t="s">
        <v>25</v>
      </c>
      <c r="AK20" s="25" t="s">
        <v>23</v>
      </c>
      <c r="AN20" s="23" t="s">
        <v>1</v>
      </c>
      <c r="AR20" s="19"/>
      <c r="BS20" s="16" t="s">
        <v>28</v>
      </c>
    </row>
    <row r="21" spans="2:71" ht="6.95" customHeight="1">
      <c r="B21" s="19"/>
      <c r="AR21" s="19"/>
    </row>
    <row r="22" spans="2:71" ht="12" customHeight="1">
      <c r="B22" s="19"/>
      <c r="D22" s="25" t="s">
        <v>31</v>
      </c>
      <c r="AR22" s="19"/>
    </row>
    <row r="23" spans="2:71" ht="16.5" customHeight="1">
      <c r="B23" s="19"/>
      <c r="E23" s="195" t="s">
        <v>1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6">
        <f>ROUND(AG94,2)</f>
        <v>0</v>
      </c>
      <c r="AL26" s="197"/>
      <c r="AM26" s="197"/>
      <c r="AN26" s="197"/>
      <c r="AO26" s="197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198" t="s">
        <v>33</v>
      </c>
      <c r="M28" s="198"/>
      <c r="N28" s="198"/>
      <c r="O28" s="198"/>
      <c r="P28" s="198"/>
      <c r="W28" s="198" t="s">
        <v>34</v>
      </c>
      <c r="X28" s="198"/>
      <c r="Y28" s="198"/>
      <c r="Z28" s="198"/>
      <c r="AA28" s="198"/>
      <c r="AB28" s="198"/>
      <c r="AC28" s="198"/>
      <c r="AD28" s="198"/>
      <c r="AE28" s="198"/>
      <c r="AK28" s="198" t="s">
        <v>35</v>
      </c>
      <c r="AL28" s="198"/>
      <c r="AM28" s="198"/>
      <c r="AN28" s="198"/>
      <c r="AO28" s="198"/>
      <c r="AR28" s="28"/>
    </row>
    <row r="29" spans="2:71" s="2" customFormat="1" ht="14.45" customHeight="1">
      <c r="B29" s="32"/>
      <c r="D29" s="25" t="s">
        <v>36</v>
      </c>
      <c r="F29" s="33" t="s">
        <v>37</v>
      </c>
      <c r="L29" s="183">
        <v>0.2</v>
      </c>
      <c r="M29" s="184"/>
      <c r="N29" s="184"/>
      <c r="O29" s="184"/>
      <c r="P29" s="184"/>
      <c r="Q29" s="34"/>
      <c r="R29" s="34"/>
      <c r="S29" s="34"/>
      <c r="T29" s="34"/>
      <c r="U29" s="34"/>
      <c r="V29" s="34"/>
      <c r="W29" s="185">
        <f>ROUND(AZ94, 2)</f>
        <v>0</v>
      </c>
      <c r="X29" s="184"/>
      <c r="Y29" s="184"/>
      <c r="Z29" s="184"/>
      <c r="AA29" s="184"/>
      <c r="AB29" s="184"/>
      <c r="AC29" s="184"/>
      <c r="AD29" s="184"/>
      <c r="AE29" s="184"/>
      <c r="AF29" s="34"/>
      <c r="AG29" s="34"/>
      <c r="AH29" s="34"/>
      <c r="AI29" s="34"/>
      <c r="AJ29" s="34"/>
      <c r="AK29" s="185">
        <f>ROUND(AV94, 2)</f>
        <v>0</v>
      </c>
      <c r="AL29" s="184"/>
      <c r="AM29" s="184"/>
      <c r="AN29" s="184"/>
      <c r="AO29" s="184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</row>
    <row r="30" spans="2:71" s="2" customFormat="1" ht="14.45" customHeight="1">
      <c r="B30" s="32"/>
      <c r="F30" s="33" t="s">
        <v>38</v>
      </c>
      <c r="L30" s="192">
        <v>0.2</v>
      </c>
      <c r="M30" s="191"/>
      <c r="N30" s="191"/>
      <c r="O30" s="191"/>
      <c r="P30" s="191"/>
      <c r="W30" s="190">
        <f>ROUND(BA94, 2)</f>
        <v>0</v>
      </c>
      <c r="X30" s="191"/>
      <c r="Y30" s="191"/>
      <c r="Z30" s="191"/>
      <c r="AA30" s="191"/>
      <c r="AB30" s="191"/>
      <c r="AC30" s="191"/>
      <c r="AD30" s="191"/>
      <c r="AE30" s="191"/>
      <c r="AK30" s="190">
        <f>ROUND(AW94, 2)</f>
        <v>0</v>
      </c>
      <c r="AL30" s="191"/>
      <c r="AM30" s="191"/>
      <c r="AN30" s="191"/>
      <c r="AO30" s="191"/>
      <c r="AR30" s="32"/>
    </row>
    <row r="31" spans="2:71" s="2" customFormat="1" ht="14.45" hidden="1" customHeight="1">
      <c r="B31" s="32"/>
      <c r="F31" s="25" t="s">
        <v>39</v>
      </c>
      <c r="L31" s="192">
        <v>0.2</v>
      </c>
      <c r="M31" s="191"/>
      <c r="N31" s="191"/>
      <c r="O31" s="191"/>
      <c r="P31" s="191"/>
      <c r="W31" s="190">
        <f>ROUND(BB94, 2)</f>
        <v>0</v>
      </c>
      <c r="X31" s="191"/>
      <c r="Y31" s="191"/>
      <c r="Z31" s="191"/>
      <c r="AA31" s="191"/>
      <c r="AB31" s="191"/>
      <c r="AC31" s="191"/>
      <c r="AD31" s="191"/>
      <c r="AE31" s="191"/>
      <c r="AK31" s="190">
        <v>0</v>
      </c>
      <c r="AL31" s="191"/>
      <c r="AM31" s="191"/>
      <c r="AN31" s="191"/>
      <c r="AO31" s="191"/>
      <c r="AR31" s="32"/>
    </row>
    <row r="32" spans="2:71" s="2" customFormat="1" ht="14.45" hidden="1" customHeight="1">
      <c r="B32" s="32"/>
      <c r="F32" s="25" t="s">
        <v>40</v>
      </c>
      <c r="L32" s="192">
        <v>0.2</v>
      </c>
      <c r="M32" s="191"/>
      <c r="N32" s="191"/>
      <c r="O32" s="191"/>
      <c r="P32" s="191"/>
      <c r="W32" s="190">
        <f>ROUND(BC94, 2)</f>
        <v>0</v>
      </c>
      <c r="X32" s="191"/>
      <c r="Y32" s="191"/>
      <c r="Z32" s="191"/>
      <c r="AA32" s="191"/>
      <c r="AB32" s="191"/>
      <c r="AC32" s="191"/>
      <c r="AD32" s="191"/>
      <c r="AE32" s="191"/>
      <c r="AK32" s="190">
        <v>0</v>
      </c>
      <c r="AL32" s="191"/>
      <c r="AM32" s="191"/>
      <c r="AN32" s="191"/>
      <c r="AO32" s="191"/>
      <c r="AR32" s="32"/>
    </row>
    <row r="33" spans="2:52" s="2" customFormat="1" ht="14.45" hidden="1" customHeight="1">
      <c r="B33" s="32"/>
      <c r="F33" s="33" t="s">
        <v>41</v>
      </c>
      <c r="L33" s="183">
        <v>0</v>
      </c>
      <c r="M33" s="184"/>
      <c r="N33" s="184"/>
      <c r="O33" s="184"/>
      <c r="P33" s="184"/>
      <c r="Q33" s="34"/>
      <c r="R33" s="34"/>
      <c r="S33" s="34"/>
      <c r="T33" s="34"/>
      <c r="U33" s="34"/>
      <c r="V33" s="34"/>
      <c r="W33" s="185">
        <f>ROUND(BD94, 2)</f>
        <v>0</v>
      </c>
      <c r="X33" s="184"/>
      <c r="Y33" s="184"/>
      <c r="Z33" s="184"/>
      <c r="AA33" s="184"/>
      <c r="AB33" s="184"/>
      <c r="AC33" s="184"/>
      <c r="AD33" s="184"/>
      <c r="AE33" s="184"/>
      <c r="AF33" s="34"/>
      <c r="AG33" s="34"/>
      <c r="AH33" s="34"/>
      <c r="AI33" s="34"/>
      <c r="AJ33" s="34"/>
      <c r="AK33" s="185">
        <v>0</v>
      </c>
      <c r="AL33" s="184"/>
      <c r="AM33" s="184"/>
      <c r="AN33" s="184"/>
      <c r="AO33" s="184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</row>
    <row r="34" spans="2:52" s="1" customFormat="1" ht="6.95" customHeight="1">
      <c r="B34" s="28"/>
      <c r="AR34" s="28"/>
    </row>
    <row r="35" spans="2:52" s="1" customFormat="1" ht="25.9" customHeight="1">
      <c r="B35" s="28"/>
      <c r="C35" s="36"/>
      <c r="D35" s="37" t="s">
        <v>42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43</v>
      </c>
      <c r="U35" s="38"/>
      <c r="V35" s="38"/>
      <c r="W35" s="38"/>
      <c r="X35" s="189" t="s">
        <v>44</v>
      </c>
      <c r="Y35" s="187"/>
      <c r="Z35" s="187"/>
      <c r="AA35" s="187"/>
      <c r="AB35" s="187"/>
      <c r="AC35" s="38"/>
      <c r="AD35" s="38"/>
      <c r="AE35" s="38"/>
      <c r="AF35" s="38"/>
      <c r="AG35" s="38"/>
      <c r="AH35" s="38"/>
      <c r="AI35" s="38"/>
      <c r="AJ35" s="38"/>
      <c r="AK35" s="186">
        <f>SUM(AK26:AK33)</f>
        <v>0</v>
      </c>
      <c r="AL35" s="187"/>
      <c r="AM35" s="187"/>
      <c r="AN35" s="187"/>
      <c r="AO35" s="188"/>
      <c r="AP35" s="36"/>
      <c r="AQ35" s="36"/>
      <c r="AR35" s="28"/>
    </row>
    <row r="36" spans="2:52" s="1" customFormat="1" ht="6.95" customHeight="1">
      <c r="B36" s="28"/>
      <c r="AR36" s="28"/>
    </row>
    <row r="37" spans="2:52" s="1" customFormat="1" ht="14.45" customHeight="1">
      <c r="B37" s="28"/>
      <c r="AR37" s="28"/>
    </row>
    <row r="38" spans="2:52" ht="14.45" customHeight="1">
      <c r="B38" s="19"/>
      <c r="AR38" s="19"/>
    </row>
    <row r="39" spans="2:52" ht="14.45" customHeight="1">
      <c r="B39" s="19"/>
      <c r="AR39" s="19"/>
    </row>
    <row r="40" spans="2:52" ht="14.45" customHeight="1">
      <c r="B40" s="19"/>
      <c r="AR40" s="19"/>
    </row>
    <row r="41" spans="2:52" ht="14.45" customHeight="1">
      <c r="B41" s="19"/>
      <c r="AR41" s="19"/>
    </row>
    <row r="42" spans="2:52" ht="14.45" customHeight="1">
      <c r="B42" s="19"/>
      <c r="AR42" s="19"/>
    </row>
    <row r="43" spans="2:52" ht="14.45" customHeight="1">
      <c r="B43" s="19"/>
      <c r="AR43" s="19"/>
    </row>
    <row r="44" spans="2:52" ht="14.45" customHeight="1">
      <c r="B44" s="19"/>
      <c r="AR44" s="19"/>
    </row>
    <row r="45" spans="2:52" ht="14.45" customHeight="1">
      <c r="B45" s="19"/>
      <c r="AR45" s="19"/>
    </row>
    <row r="46" spans="2:52" ht="14.45" customHeight="1">
      <c r="B46" s="19"/>
      <c r="AR46" s="19"/>
    </row>
    <row r="47" spans="2:52" ht="14.45" customHeight="1">
      <c r="B47" s="19"/>
      <c r="AR47" s="19"/>
    </row>
    <row r="48" spans="2:52" ht="14.45" customHeight="1">
      <c r="B48" s="19"/>
      <c r="AR48" s="19"/>
    </row>
    <row r="49" spans="2:44" s="1" customFormat="1" ht="14.45" customHeight="1">
      <c r="B49" s="28"/>
      <c r="D49" s="40" t="s">
        <v>45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46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28"/>
      <c r="D60" s="42" t="s">
        <v>47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48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47</v>
      </c>
      <c r="AI60" s="30"/>
      <c r="AJ60" s="30"/>
      <c r="AK60" s="30"/>
      <c r="AL60" s="30"/>
      <c r="AM60" s="42" t="s">
        <v>48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28"/>
      <c r="D64" s="40" t="s">
        <v>49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50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28"/>
      <c r="D75" s="42" t="s">
        <v>47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48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47</v>
      </c>
      <c r="AI75" s="30"/>
      <c r="AJ75" s="30"/>
      <c r="AK75" s="30"/>
      <c r="AL75" s="30"/>
      <c r="AM75" s="42" t="s">
        <v>48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20" t="s">
        <v>51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5" t="s">
        <v>10</v>
      </c>
      <c r="L84" s="3" t="str">
        <f>K5</f>
        <v>07-08/2024</v>
      </c>
      <c r="AR84" s="47"/>
    </row>
    <row r="85" spans="1:91" s="4" customFormat="1" ht="36.950000000000003" customHeight="1">
      <c r="B85" s="48"/>
      <c r="C85" s="49" t="s">
        <v>12</v>
      </c>
      <c r="L85" s="209" t="str">
        <f>K6</f>
        <v>Vytvorenie pracovísk odborného výcviku multifunkčných učební, stavebné úpravy a debarierizácia objektu  Mladosť</v>
      </c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5" t="s">
        <v>16</v>
      </c>
      <c r="L87" s="50" t="str">
        <f>IF(K8="","",K8)</f>
        <v>Rimavská Sobota</v>
      </c>
      <c r="AI87" s="25" t="s">
        <v>18</v>
      </c>
      <c r="AM87" s="211" t="str">
        <f>IF(AN8= "","",AN8)</f>
        <v>21. 7. 2024</v>
      </c>
      <c r="AN87" s="211"/>
      <c r="AR87" s="28"/>
    </row>
    <row r="88" spans="1:91" s="1" customFormat="1" ht="6.95" customHeight="1">
      <c r="B88" s="28"/>
      <c r="AR88" s="28"/>
    </row>
    <row r="89" spans="1:91" s="1" customFormat="1" ht="25.7" customHeight="1">
      <c r="B89" s="28"/>
      <c r="C89" s="25" t="s">
        <v>20</v>
      </c>
      <c r="L89" s="3" t="str">
        <f>IF(E11= "","",E11)</f>
        <v>SOŠ obchodu a sluzieb, Rimavská Sobota</v>
      </c>
      <c r="AI89" s="25" t="s">
        <v>26</v>
      </c>
      <c r="AM89" s="212" t="str">
        <f>IF(E17="","",E17)</f>
        <v>STAVOMAT RS s.r.o., Rimavská Sobota</v>
      </c>
      <c r="AN89" s="213"/>
      <c r="AO89" s="213"/>
      <c r="AP89" s="213"/>
      <c r="AR89" s="28"/>
      <c r="AS89" s="214" t="s">
        <v>52</v>
      </c>
      <c r="AT89" s="215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28"/>
      <c r="C90" s="25" t="s">
        <v>24</v>
      </c>
      <c r="L90" s="3" t="str">
        <f>IF(E14="","",E14)</f>
        <v xml:space="preserve"> </v>
      </c>
      <c r="AI90" s="25" t="s">
        <v>30</v>
      </c>
      <c r="AM90" s="212" t="str">
        <f>IF(E20="","",E20)</f>
        <v xml:space="preserve"> </v>
      </c>
      <c r="AN90" s="213"/>
      <c r="AO90" s="213"/>
      <c r="AP90" s="213"/>
      <c r="AR90" s="28"/>
      <c r="AS90" s="216"/>
      <c r="AT90" s="217"/>
      <c r="BD90" s="54"/>
    </row>
    <row r="91" spans="1:91" s="1" customFormat="1" ht="10.9" customHeight="1">
      <c r="B91" s="28"/>
      <c r="AR91" s="28"/>
      <c r="AS91" s="216"/>
      <c r="AT91" s="217"/>
      <c r="BD91" s="54"/>
    </row>
    <row r="92" spans="1:91" s="1" customFormat="1" ht="29.25" customHeight="1">
      <c r="B92" s="28"/>
      <c r="C92" s="204" t="s">
        <v>53</v>
      </c>
      <c r="D92" s="205"/>
      <c r="E92" s="205"/>
      <c r="F92" s="205"/>
      <c r="G92" s="205"/>
      <c r="H92" s="55"/>
      <c r="I92" s="206" t="s">
        <v>54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8" t="s">
        <v>55</v>
      </c>
      <c r="AH92" s="205"/>
      <c r="AI92" s="205"/>
      <c r="AJ92" s="205"/>
      <c r="AK92" s="205"/>
      <c r="AL92" s="205"/>
      <c r="AM92" s="205"/>
      <c r="AN92" s="206" t="s">
        <v>56</v>
      </c>
      <c r="AO92" s="205"/>
      <c r="AP92" s="207"/>
      <c r="AQ92" s="56" t="s">
        <v>57</v>
      </c>
      <c r="AR92" s="28"/>
      <c r="AS92" s="57" t="s">
        <v>58</v>
      </c>
      <c r="AT92" s="58" t="s">
        <v>59</v>
      </c>
      <c r="AU92" s="58" t="s">
        <v>60</v>
      </c>
      <c r="AV92" s="58" t="s">
        <v>61</v>
      </c>
      <c r="AW92" s="58" t="s">
        <v>62</v>
      </c>
      <c r="AX92" s="58" t="s">
        <v>63</v>
      </c>
      <c r="AY92" s="58" t="s">
        <v>64</v>
      </c>
      <c r="AZ92" s="58" t="s">
        <v>65</v>
      </c>
      <c r="BA92" s="58" t="s">
        <v>66</v>
      </c>
      <c r="BB92" s="58" t="s">
        <v>67</v>
      </c>
      <c r="BC92" s="58" t="s">
        <v>68</v>
      </c>
      <c r="BD92" s="59" t="s">
        <v>69</v>
      </c>
    </row>
    <row r="93" spans="1:91" s="1" customFormat="1" ht="10.9" customHeight="1">
      <c r="B93" s="28"/>
      <c r="AR93" s="28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70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2">
        <f>ROUND(SUM(AG95:AG98),2)</f>
        <v>0</v>
      </c>
      <c r="AH94" s="202"/>
      <c r="AI94" s="202"/>
      <c r="AJ94" s="202"/>
      <c r="AK94" s="202"/>
      <c r="AL94" s="202"/>
      <c r="AM94" s="202"/>
      <c r="AN94" s="203">
        <f>SUM(AG94,AT94)</f>
        <v>0</v>
      </c>
      <c r="AO94" s="203"/>
      <c r="AP94" s="203"/>
      <c r="AQ94" s="65" t="s">
        <v>1</v>
      </c>
      <c r="AR94" s="61"/>
      <c r="AS94" s="66">
        <f>ROUND(SUM(AS95:AS98),2)</f>
        <v>0</v>
      </c>
      <c r="AT94" s="67">
        <f>ROUND(SUM(AV94:AW94),2)</f>
        <v>0</v>
      </c>
      <c r="AU94" s="68">
        <f>ROUND(SUM(AU95:AU98),5)</f>
        <v>1153.78025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ROUND(SUM(AZ95:AZ98),2)</f>
        <v>0</v>
      </c>
      <c r="BA94" s="67">
        <f>ROUND(SUM(BA95:BA98),2)</f>
        <v>0</v>
      </c>
      <c r="BB94" s="67">
        <f>ROUND(SUM(BB95:BB98),2)</f>
        <v>0</v>
      </c>
      <c r="BC94" s="67">
        <f>ROUND(SUM(BC95:BC98),2)</f>
        <v>0</v>
      </c>
      <c r="BD94" s="69">
        <f>ROUND(SUM(BD95:BD98),2)</f>
        <v>0</v>
      </c>
      <c r="BS94" s="70" t="s">
        <v>71</v>
      </c>
      <c r="BT94" s="70" t="s">
        <v>72</v>
      </c>
      <c r="BU94" s="71" t="s">
        <v>73</v>
      </c>
      <c r="BV94" s="70" t="s">
        <v>74</v>
      </c>
      <c r="BW94" s="70" t="s">
        <v>4</v>
      </c>
      <c r="BX94" s="70" t="s">
        <v>75</v>
      </c>
      <c r="CL94" s="70" t="s">
        <v>1</v>
      </c>
    </row>
    <row r="95" spans="1:91" s="6" customFormat="1" ht="24.75" customHeight="1">
      <c r="A95" s="72" t="s">
        <v>76</v>
      </c>
      <c r="B95" s="73"/>
      <c r="C95" s="74"/>
      <c r="D95" s="201" t="s">
        <v>77</v>
      </c>
      <c r="E95" s="201"/>
      <c r="F95" s="201"/>
      <c r="G95" s="201"/>
      <c r="H95" s="201"/>
      <c r="I95" s="75"/>
      <c r="J95" s="201" t="s">
        <v>78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199">
        <f>'07-08-1-2024 - SO 01 Zate...'!J30</f>
        <v>0</v>
      </c>
      <c r="AH95" s="200"/>
      <c r="AI95" s="200"/>
      <c r="AJ95" s="200"/>
      <c r="AK95" s="200"/>
      <c r="AL95" s="200"/>
      <c r="AM95" s="200"/>
      <c r="AN95" s="199">
        <f>SUM(AG95,AT95)</f>
        <v>0</v>
      </c>
      <c r="AO95" s="200"/>
      <c r="AP95" s="200"/>
      <c r="AQ95" s="76" t="s">
        <v>79</v>
      </c>
      <c r="AR95" s="73"/>
      <c r="AS95" s="77">
        <v>0</v>
      </c>
      <c r="AT95" s="78">
        <f>ROUND(SUM(AV95:AW95),2)</f>
        <v>0</v>
      </c>
      <c r="AU95" s="79">
        <f>'07-08-1-2024 - SO 01 Zate...'!P123</f>
        <v>519.53366596000001</v>
      </c>
      <c r="AV95" s="78">
        <f>'07-08-1-2024 - SO 01 Zate...'!J33</f>
        <v>0</v>
      </c>
      <c r="AW95" s="78">
        <f>'07-08-1-2024 - SO 01 Zate...'!J34</f>
        <v>0</v>
      </c>
      <c r="AX95" s="78">
        <f>'07-08-1-2024 - SO 01 Zate...'!J35</f>
        <v>0</v>
      </c>
      <c r="AY95" s="78">
        <f>'07-08-1-2024 - SO 01 Zate...'!J36</f>
        <v>0</v>
      </c>
      <c r="AZ95" s="78">
        <f>'07-08-1-2024 - SO 01 Zate...'!F33</f>
        <v>0</v>
      </c>
      <c r="BA95" s="78">
        <f>'07-08-1-2024 - SO 01 Zate...'!F34</f>
        <v>0</v>
      </c>
      <c r="BB95" s="78">
        <f>'07-08-1-2024 - SO 01 Zate...'!F35</f>
        <v>0</v>
      </c>
      <c r="BC95" s="78">
        <f>'07-08-1-2024 - SO 01 Zate...'!F36</f>
        <v>0</v>
      </c>
      <c r="BD95" s="80">
        <f>'07-08-1-2024 - SO 01 Zate...'!F37</f>
        <v>0</v>
      </c>
      <c r="BT95" s="81" t="s">
        <v>80</v>
      </c>
      <c r="BV95" s="81" t="s">
        <v>74</v>
      </c>
      <c r="BW95" s="81" t="s">
        <v>81</v>
      </c>
      <c r="BX95" s="81" t="s">
        <v>4</v>
      </c>
      <c r="CL95" s="81" t="s">
        <v>1</v>
      </c>
      <c r="CM95" s="81" t="s">
        <v>72</v>
      </c>
    </row>
    <row r="96" spans="1:91" s="6" customFormat="1" ht="24.75" customHeight="1">
      <c r="A96" s="72" t="s">
        <v>76</v>
      </c>
      <c r="B96" s="73"/>
      <c r="C96" s="74"/>
      <c r="D96" s="201" t="s">
        <v>82</v>
      </c>
      <c r="E96" s="201"/>
      <c r="F96" s="201"/>
      <c r="G96" s="201"/>
      <c r="H96" s="201"/>
      <c r="I96" s="75"/>
      <c r="J96" s="201" t="s">
        <v>83</v>
      </c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199">
        <f>'07-08-2-2024 - SO 02 Výme...'!J30</f>
        <v>0</v>
      </c>
      <c r="AH96" s="200"/>
      <c r="AI96" s="200"/>
      <c r="AJ96" s="200"/>
      <c r="AK96" s="200"/>
      <c r="AL96" s="200"/>
      <c r="AM96" s="200"/>
      <c r="AN96" s="199">
        <f>SUM(AG96,AT96)</f>
        <v>0</v>
      </c>
      <c r="AO96" s="200"/>
      <c r="AP96" s="200"/>
      <c r="AQ96" s="76" t="s">
        <v>79</v>
      </c>
      <c r="AR96" s="73"/>
      <c r="AS96" s="77">
        <v>0</v>
      </c>
      <c r="AT96" s="78">
        <f>ROUND(SUM(AV96:AW96),2)</f>
        <v>0</v>
      </c>
      <c r="AU96" s="79">
        <f>'07-08-2-2024 - SO 02 Výme...'!P125</f>
        <v>214.89081318000001</v>
      </c>
      <c r="AV96" s="78">
        <f>'07-08-2-2024 - SO 02 Výme...'!J33</f>
        <v>0</v>
      </c>
      <c r="AW96" s="78">
        <f>'07-08-2-2024 - SO 02 Výme...'!J34</f>
        <v>0</v>
      </c>
      <c r="AX96" s="78">
        <f>'07-08-2-2024 - SO 02 Výme...'!J35</f>
        <v>0</v>
      </c>
      <c r="AY96" s="78">
        <f>'07-08-2-2024 - SO 02 Výme...'!J36</f>
        <v>0</v>
      </c>
      <c r="AZ96" s="78">
        <f>'07-08-2-2024 - SO 02 Výme...'!F33</f>
        <v>0</v>
      </c>
      <c r="BA96" s="78">
        <f>'07-08-2-2024 - SO 02 Výme...'!F34</f>
        <v>0</v>
      </c>
      <c r="BB96" s="78">
        <f>'07-08-2-2024 - SO 02 Výme...'!F35</f>
        <v>0</v>
      </c>
      <c r="BC96" s="78">
        <f>'07-08-2-2024 - SO 02 Výme...'!F36</f>
        <v>0</v>
      </c>
      <c r="BD96" s="80">
        <f>'07-08-2-2024 - SO 02 Výme...'!F37</f>
        <v>0</v>
      </c>
      <c r="BT96" s="81" t="s">
        <v>80</v>
      </c>
      <c r="BV96" s="81" t="s">
        <v>74</v>
      </c>
      <c r="BW96" s="81" t="s">
        <v>84</v>
      </c>
      <c r="BX96" s="81" t="s">
        <v>4</v>
      </c>
      <c r="CL96" s="81" t="s">
        <v>1</v>
      </c>
      <c r="CM96" s="81" t="s">
        <v>72</v>
      </c>
    </row>
    <row r="97" spans="1:91" s="6" customFormat="1" ht="24.75" customHeight="1">
      <c r="A97" s="72" t="s">
        <v>76</v>
      </c>
      <c r="B97" s="73"/>
      <c r="C97" s="74"/>
      <c r="D97" s="201" t="s">
        <v>85</v>
      </c>
      <c r="E97" s="201"/>
      <c r="F97" s="201"/>
      <c r="G97" s="201"/>
      <c r="H97" s="201"/>
      <c r="I97" s="75"/>
      <c r="J97" s="201" t="s">
        <v>86</v>
      </c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199">
        <f>'07-08-3-2024 - SO 03 Elek...'!J30</f>
        <v>0</v>
      </c>
      <c r="AH97" s="200"/>
      <c r="AI97" s="200"/>
      <c r="AJ97" s="200"/>
      <c r="AK97" s="200"/>
      <c r="AL97" s="200"/>
      <c r="AM97" s="200"/>
      <c r="AN97" s="199">
        <f>SUM(AG97,AT97)</f>
        <v>0</v>
      </c>
      <c r="AO97" s="200"/>
      <c r="AP97" s="200"/>
      <c r="AQ97" s="76" t="s">
        <v>79</v>
      </c>
      <c r="AR97" s="73"/>
      <c r="AS97" s="77">
        <v>0</v>
      </c>
      <c r="AT97" s="78">
        <f>ROUND(SUM(AV97:AW97),2)</f>
        <v>0</v>
      </c>
      <c r="AU97" s="79">
        <f>'07-08-3-2024 - SO 03 Elek...'!P123</f>
        <v>310.00476899999995</v>
      </c>
      <c r="AV97" s="78">
        <f>'07-08-3-2024 - SO 03 Elek...'!J33</f>
        <v>0</v>
      </c>
      <c r="AW97" s="78">
        <f>'07-08-3-2024 - SO 03 Elek...'!J34</f>
        <v>0</v>
      </c>
      <c r="AX97" s="78">
        <f>'07-08-3-2024 - SO 03 Elek...'!J35</f>
        <v>0</v>
      </c>
      <c r="AY97" s="78">
        <f>'07-08-3-2024 - SO 03 Elek...'!J36</f>
        <v>0</v>
      </c>
      <c r="AZ97" s="78">
        <f>'07-08-3-2024 - SO 03 Elek...'!F33</f>
        <v>0</v>
      </c>
      <c r="BA97" s="78">
        <f>'07-08-3-2024 - SO 03 Elek...'!F34</f>
        <v>0</v>
      </c>
      <c r="BB97" s="78">
        <f>'07-08-3-2024 - SO 03 Elek...'!F35</f>
        <v>0</v>
      </c>
      <c r="BC97" s="78">
        <f>'07-08-3-2024 - SO 03 Elek...'!F36</f>
        <v>0</v>
      </c>
      <c r="BD97" s="80">
        <f>'07-08-3-2024 - SO 03 Elek...'!F37</f>
        <v>0</v>
      </c>
      <c r="BT97" s="81" t="s">
        <v>80</v>
      </c>
      <c r="BV97" s="81" t="s">
        <v>74</v>
      </c>
      <c r="BW97" s="81" t="s">
        <v>87</v>
      </c>
      <c r="BX97" s="81" t="s">
        <v>4</v>
      </c>
      <c r="CL97" s="81" t="s">
        <v>1</v>
      </c>
      <c r="CM97" s="81" t="s">
        <v>72</v>
      </c>
    </row>
    <row r="98" spans="1:91" s="6" customFormat="1" ht="24.75" customHeight="1">
      <c r="A98" s="72" t="s">
        <v>76</v>
      </c>
      <c r="B98" s="73"/>
      <c r="C98" s="74"/>
      <c r="D98" s="201" t="s">
        <v>88</v>
      </c>
      <c r="E98" s="201"/>
      <c r="F98" s="201"/>
      <c r="G98" s="201"/>
      <c r="H98" s="201"/>
      <c r="I98" s="75"/>
      <c r="J98" s="201" t="s">
        <v>89</v>
      </c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199">
        <f>'07-08-4-2024 - SO 09 Bles...'!J30</f>
        <v>0</v>
      </c>
      <c r="AH98" s="200"/>
      <c r="AI98" s="200"/>
      <c r="AJ98" s="200"/>
      <c r="AK98" s="200"/>
      <c r="AL98" s="200"/>
      <c r="AM98" s="200"/>
      <c r="AN98" s="199">
        <f>SUM(AG98,AT98)</f>
        <v>0</v>
      </c>
      <c r="AO98" s="200"/>
      <c r="AP98" s="200"/>
      <c r="AQ98" s="76" t="s">
        <v>79</v>
      </c>
      <c r="AR98" s="73"/>
      <c r="AS98" s="82">
        <v>0</v>
      </c>
      <c r="AT98" s="83">
        <f>ROUND(SUM(AV98:AW98),2)</f>
        <v>0</v>
      </c>
      <c r="AU98" s="84">
        <f>'07-08-4-2024 - SO 09 Bles...'!P118</f>
        <v>109.351</v>
      </c>
      <c r="AV98" s="83">
        <f>'07-08-4-2024 - SO 09 Bles...'!J33</f>
        <v>0</v>
      </c>
      <c r="AW98" s="83">
        <f>'07-08-4-2024 - SO 09 Bles...'!J34</f>
        <v>0</v>
      </c>
      <c r="AX98" s="83">
        <f>'07-08-4-2024 - SO 09 Bles...'!J35</f>
        <v>0</v>
      </c>
      <c r="AY98" s="83">
        <f>'07-08-4-2024 - SO 09 Bles...'!J36</f>
        <v>0</v>
      </c>
      <c r="AZ98" s="83">
        <f>'07-08-4-2024 - SO 09 Bles...'!F33</f>
        <v>0</v>
      </c>
      <c r="BA98" s="83">
        <f>'07-08-4-2024 - SO 09 Bles...'!F34</f>
        <v>0</v>
      </c>
      <c r="BB98" s="83">
        <f>'07-08-4-2024 - SO 09 Bles...'!F35</f>
        <v>0</v>
      </c>
      <c r="BC98" s="83">
        <f>'07-08-4-2024 - SO 09 Bles...'!F36</f>
        <v>0</v>
      </c>
      <c r="BD98" s="85">
        <f>'07-08-4-2024 - SO 09 Bles...'!F37</f>
        <v>0</v>
      </c>
      <c r="BT98" s="81" t="s">
        <v>80</v>
      </c>
      <c r="BV98" s="81" t="s">
        <v>74</v>
      </c>
      <c r="BW98" s="81" t="s">
        <v>90</v>
      </c>
      <c r="BX98" s="81" t="s">
        <v>4</v>
      </c>
      <c r="CL98" s="81" t="s">
        <v>1</v>
      </c>
      <c r="CM98" s="81" t="s">
        <v>72</v>
      </c>
    </row>
    <row r="99" spans="1:91" s="1" customFormat="1" ht="30" customHeight="1">
      <c r="B99" s="28"/>
      <c r="AR99" s="28"/>
    </row>
    <row r="100" spans="1:91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28"/>
    </row>
  </sheetData>
  <mergeCells count="52">
    <mergeCell ref="L85:AJ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N98:AP98"/>
    <mergeCell ref="AG98:AM98"/>
    <mergeCell ref="J98:AF98"/>
    <mergeCell ref="D98:H98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07-08-1-2024 - SO 01 Zate...'!C2" display="/" xr:uid="{00000000-0004-0000-0000-000000000000}"/>
    <hyperlink ref="A96" location="'07-08-2-2024 - SO 02 Výme...'!C2" display="/" xr:uid="{00000000-0004-0000-0000-000001000000}"/>
    <hyperlink ref="A97" location="'07-08-3-2024 - SO 03 Elek...'!C2" display="/" xr:uid="{00000000-0004-0000-0000-000002000000}"/>
    <hyperlink ref="A98" location="'07-08-4-2024 - SO 09 Bles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7"/>
  <sheetViews>
    <sheetView showGridLines="0" topLeftCell="A108" workbookViewId="0">
      <selection activeCell="I124" sqref="I12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6" t="s">
        <v>81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5" customHeight="1">
      <c r="B4" s="19"/>
      <c r="D4" s="20" t="s">
        <v>91</v>
      </c>
      <c r="L4" s="19"/>
      <c r="M4" s="86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12</v>
      </c>
      <c r="L6" s="19"/>
    </row>
    <row r="7" spans="2:46" ht="26.25" customHeight="1">
      <c r="B7" s="19"/>
      <c r="E7" s="219" t="str">
        <f>'Rekapitulácia stavby'!K6</f>
        <v>Vytvorenie pracovísk odborného výcviku multifunkčných učební, stavebné úpravy a debarierizácia objektu  Mladosť</v>
      </c>
      <c r="F7" s="220"/>
      <c r="G7" s="220"/>
      <c r="H7" s="220"/>
      <c r="L7" s="19"/>
    </row>
    <row r="8" spans="2:46" s="1" customFormat="1" ht="12" customHeight="1">
      <c r="B8" s="28"/>
      <c r="D8" s="25" t="s">
        <v>92</v>
      </c>
      <c r="L8" s="28"/>
    </row>
    <row r="9" spans="2:46" s="1" customFormat="1" ht="16.5" customHeight="1">
      <c r="B9" s="28"/>
      <c r="E9" s="209" t="s">
        <v>93</v>
      </c>
      <c r="F9" s="218"/>
      <c r="G9" s="218"/>
      <c r="H9" s="21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14</v>
      </c>
      <c r="F11" s="23" t="s">
        <v>1</v>
      </c>
      <c r="I11" s="25" t="s">
        <v>15</v>
      </c>
      <c r="J11" s="23" t="s">
        <v>1</v>
      </c>
      <c r="L11" s="28"/>
    </row>
    <row r="12" spans="2:46" s="1" customFormat="1" ht="12" customHeight="1">
      <c r="B12" s="28"/>
      <c r="D12" s="25" t="s">
        <v>16</v>
      </c>
      <c r="F12" s="23" t="s">
        <v>17</v>
      </c>
      <c r="I12" s="25" t="s">
        <v>18</v>
      </c>
      <c r="J12" s="51" t="str">
        <f>'Rekapitulácia stavby'!AN8</f>
        <v>21. 7. 2024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20</v>
      </c>
      <c r="I14" s="25" t="s">
        <v>21</v>
      </c>
      <c r="J14" s="23" t="s">
        <v>1</v>
      </c>
      <c r="L14" s="28"/>
    </row>
    <row r="15" spans="2:46" s="1" customFormat="1" ht="18" customHeight="1">
      <c r="B15" s="28"/>
      <c r="E15" s="23" t="s">
        <v>22</v>
      </c>
      <c r="I15" s="25" t="s">
        <v>23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24</v>
      </c>
      <c r="I17" s="25" t="s">
        <v>21</v>
      </c>
      <c r="J17" s="23" t="str">
        <f>'Rekapitulácia stavby'!AN13</f>
        <v/>
      </c>
      <c r="L17" s="28"/>
    </row>
    <row r="18" spans="2:12" s="1" customFormat="1" ht="18" customHeight="1">
      <c r="B18" s="28"/>
      <c r="E18" s="193" t="str">
        <f>'Rekapitulácia stavby'!E14</f>
        <v xml:space="preserve"> </v>
      </c>
      <c r="F18" s="193"/>
      <c r="G18" s="193"/>
      <c r="H18" s="193"/>
      <c r="I18" s="25" t="s">
        <v>23</v>
      </c>
      <c r="J18" s="23" t="str">
        <f>'Rekapitulácia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21</v>
      </c>
      <c r="J20" s="23" t="s">
        <v>1</v>
      </c>
      <c r="L20" s="28"/>
    </row>
    <row r="21" spans="2:12" s="1" customFormat="1" ht="18" customHeight="1">
      <c r="B21" s="28"/>
      <c r="E21" s="23" t="s">
        <v>27</v>
      </c>
      <c r="I21" s="25" t="s">
        <v>23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30</v>
      </c>
      <c r="I23" s="25" t="s">
        <v>21</v>
      </c>
      <c r="J23" s="23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3" t="str">
        <f>IF('Rekapitulácia stavby'!E20="","",'Rekapitulácia stavby'!E20)</f>
        <v xml:space="preserve"> </v>
      </c>
      <c r="I24" s="25" t="s">
        <v>23</v>
      </c>
      <c r="J24" s="23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31</v>
      </c>
      <c r="L26" s="28"/>
    </row>
    <row r="27" spans="2:12" s="7" customFormat="1" ht="16.5" customHeight="1">
      <c r="B27" s="87"/>
      <c r="E27" s="195" t="s">
        <v>1</v>
      </c>
      <c r="F27" s="195"/>
      <c r="G27" s="195"/>
      <c r="H27" s="195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32</v>
      </c>
      <c r="J30" s="64">
        <f>ROUND(J123,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customHeight="1">
      <c r="B33" s="28"/>
      <c r="D33" s="89" t="s">
        <v>36</v>
      </c>
      <c r="E33" s="33" t="s">
        <v>37</v>
      </c>
      <c r="F33" s="90">
        <f>ROUND((SUM(BE123:BE186)),  2)</f>
        <v>0</v>
      </c>
      <c r="G33" s="91"/>
      <c r="H33" s="91"/>
      <c r="I33" s="92">
        <v>0.2</v>
      </c>
      <c r="J33" s="90">
        <f>ROUND(((SUM(BE123:BE186))*I33),  2)</f>
        <v>0</v>
      </c>
      <c r="L33" s="28"/>
    </row>
    <row r="34" spans="2:12" s="1" customFormat="1" ht="14.45" customHeight="1">
      <c r="B34" s="28"/>
      <c r="E34" s="33" t="s">
        <v>38</v>
      </c>
      <c r="F34" s="93">
        <f>ROUND((SUM(BF123:BF186)),  2)</f>
        <v>0</v>
      </c>
      <c r="I34" s="94">
        <v>0.2</v>
      </c>
      <c r="J34" s="93">
        <f>ROUND(((SUM(BF123:BF186))*I34),  2)</f>
        <v>0</v>
      </c>
      <c r="L34" s="28"/>
    </row>
    <row r="35" spans="2:12" s="1" customFormat="1" ht="14.45" hidden="1" customHeight="1">
      <c r="B35" s="28"/>
      <c r="E35" s="25" t="s">
        <v>39</v>
      </c>
      <c r="F35" s="93">
        <f>ROUND((SUM(BG123:BG186)),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5" t="s">
        <v>40</v>
      </c>
      <c r="F36" s="93">
        <f>ROUND((SUM(BH123:BH186)),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41</v>
      </c>
      <c r="F37" s="90">
        <f>ROUND((SUM(BI123:BI186)),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42</v>
      </c>
      <c r="E39" s="55"/>
      <c r="F39" s="55"/>
      <c r="G39" s="97" t="s">
        <v>43</v>
      </c>
      <c r="H39" s="98" t="s">
        <v>44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42" t="s">
        <v>47</v>
      </c>
      <c r="E61" s="30"/>
      <c r="F61" s="101" t="s">
        <v>48</v>
      </c>
      <c r="G61" s="42" t="s">
        <v>47</v>
      </c>
      <c r="H61" s="30"/>
      <c r="I61" s="30"/>
      <c r="J61" s="102" t="s">
        <v>48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42" t="s">
        <v>47</v>
      </c>
      <c r="E76" s="30"/>
      <c r="F76" s="101" t="s">
        <v>48</v>
      </c>
      <c r="G76" s="42" t="s">
        <v>47</v>
      </c>
      <c r="H76" s="30"/>
      <c r="I76" s="30"/>
      <c r="J76" s="102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20" t="s">
        <v>94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12</v>
      </c>
      <c r="L84" s="28"/>
    </row>
    <row r="85" spans="2:47" s="1" customFormat="1" ht="26.25" customHeight="1">
      <c r="B85" s="28"/>
      <c r="E85" s="219" t="str">
        <f>E7</f>
        <v>Vytvorenie pracovísk odborného výcviku multifunkčných učební, stavebné úpravy a debarierizácia objektu  Mladosť</v>
      </c>
      <c r="F85" s="220"/>
      <c r="G85" s="220"/>
      <c r="H85" s="220"/>
      <c r="L85" s="28"/>
    </row>
    <row r="86" spans="2:47" s="1" customFormat="1" ht="12" customHeight="1">
      <c r="B86" s="28"/>
      <c r="C86" s="25" t="s">
        <v>92</v>
      </c>
      <c r="L86" s="28"/>
    </row>
    <row r="87" spans="2:47" s="1" customFormat="1" ht="16.5" customHeight="1">
      <c r="B87" s="28"/>
      <c r="E87" s="209" t="str">
        <f>E9</f>
        <v>07-08-1/2024 - SO 01 Zateplenie strechy</v>
      </c>
      <c r="F87" s="218"/>
      <c r="G87" s="218"/>
      <c r="H87" s="21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16</v>
      </c>
      <c r="F89" s="23" t="str">
        <f>F12</f>
        <v>Rimavská Sobota</v>
      </c>
      <c r="I89" s="25" t="s">
        <v>18</v>
      </c>
      <c r="J89" s="51" t="str">
        <f>IF(J12="","",J12)</f>
        <v>21. 7. 2024</v>
      </c>
      <c r="L89" s="28"/>
    </row>
    <row r="90" spans="2:47" s="1" customFormat="1" ht="6.95" customHeight="1">
      <c r="B90" s="28"/>
      <c r="L90" s="28"/>
    </row>
    <row r="91" spans="2:47" s="1" customFormat="1" ht="40.15" customHeight="1">
      <c r="B91" s="28"/>
      <c r="C91" s="25" t="s">
        <v>20</v>
      </c>
      <c r="F91" s="23" t="str">
        <f>E15</f>
        <v>SOŠ obchodu a sluzieb, Rimavská Sobota</v>
      </c>
      <c r="I91" s="25" t="s">
        <v>26</v>
      </c>
      <c r="J91" s="26" t="str">
        <f>E21</f>
        <v>STAVOMAT RS s.r.o., Rimavská Sobota</v>
      </c>
      <c r="L91" s="28"/>
    </row>
    <row r="92" spans="2:47" s="1" customFormat="1" ht="15.2" customHeight="1">
      <c r="B92" s="28"/>
      <c r="C92" s="25" t="s">
        <v>24</v>
      </c>
      <c r="F92" s="23" t="str">
        <f>IF(E18="","",E18)</f>
        <v xml:space="preserve"> </v>
      </c>
      <c r="I92" s="25" t="s">
        <v>30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95</v>
      </c>
      <c r="D94" s="95"/>
      <c r="E94" s="95"/>
      <c r="F94" s="95"/>
      <c r="G94" s="95"/>
      <c r="H94" s="95"/>
      <c r="I94" s="95"/>
      <c r="J94" s="104" t="s">
        <v>96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97</v>
      </c>
      <c r="J96" s="64">
        <f>J123</f>
        <v>0</v>
      </c>
      <c r="L96" s="28"/>
      <c r="AU96" s="16" t="s">
        <v>98</v>
      </c>
    </row>
    <row r="97" spans="2:12" s="8" customFormat="1" ht="24.95" customHeight="1">
      <c r="B97" s="106"/>
      <c r="D97" s="107" t="s">
        <v>99</v>
      </c>
      <c r="E97" s="108"/>
      <c r="F97" s="108"/>
      <c r="G97" s="108"/>
      <c r="H97" s="108"/>
      <c r="I97" s="108"/>
      <c r="J97" s="109">
        <f>J124</f>
        <v>0</v>
      </c>
      <c r="L97" s="106"/>
    </row>
    <row r="98" spans="2:12" s="9" customFormat="1" ht="19.899999999999999" customHeight="1">
      <c r="B98" s="110"/>
      <c r="D98" s="111" t="s">
        <v>100</v>
      </c>
      <c r="E98" s="112"/>
      <c r="F98" s="112"/>
      <c r="G98" s="112"/>
      <c r="H98" s="112"/>
      <c r="I98" s="112"/>
      <c r="J98" s="113">
        <f>J125</f>
        <v>0</v>
      </c>
      <c r="L98" s="110"/>
    </row>
    <row r="99" spans="2:12" s="8" customFormat="1" ht="24.95" customHeight="1">
      <c r="B99" s="106"/>
      <c r="D99" s="107" t="s">
        <v>101</v>
      </c>
      <c r="E99" s="108"/>
      <c r="F99" s="108"/>
      <c r="G99" s="108"/>
      <c r="H99" s="108"/>
      <c r="I99" s="108"/>
      <c r="J99" s="109">
        <f>J131</f>
        <v>0</v>
      </c>
      <c r="L99" s="106"/>
    </row>
    <row r="100" spans="2:12" s="9" customFormat="1" ht="19.899999999999999" customHeight="1">
      <c r="B100" s="110"/>
      <c r="D100" s="111" t="s">
        <v>102</v>
      </c>
      <c r="E100" s="112"/>
      <c r="F100" s="112"/>
      <c r="G100" s="112"/>
      <c r="H100" s="112"/>
      <c r="I100" s="112"/>
      <c r="J100" s="113">
        <f>J132</f>
        <v>0</v>
      </c>
      <c r="L100" s="110"/>
    </row>
    <row r="101" spans="2:12" s="9" customFormat="1" ht="19.899999999999999" customHeight="1">
      <c r="B101" s="110"/>
      <c r="D101" s="111" t="s">
        <v>103</v>
      </c>
      <c r="E101" s="112"/>
      <c r="F101" s="112"/>
      <c r="G101" s="112"/>
      <c r="H101" s="112"/>
      <c r="I101" s="112"/>
      <c r="J101" s="113">
        <f>J144</f>
        <v>0</v>
      </c>
      <c r="L101" s="110"/>
    </row>
    <row r="102" spans="2:12" s="9" customFormat="1" ht="19.899999999999999" customHeight="1">
      <c r="B102" s="110"/>
      <c r="D102" s="111" t="s">
        <v>104</v>
      </c>
      <c r="E102" s="112"/>
      <c r="F102" s="112"/>
      <c r="G102" s="112"/>
      <c r="H102" s="112"/>
      <c r="I102" s="112"/>
      <c r="J102" s="113">
        <f>J151</f>
        <v>0</v>
      </c>
      <c r="L102" s="110"/>
    </row>
    <row r="103" spans="2:12" s="9" customFormat="1" ht="19.899999999999999" customHeight="1">
      <c r="B103" s="110"/>
      <c r="D103" s="111" t="s">
        <v>105</v>
      </c>
      <c r="E103" s="112"/>
      <c r="F103" s="112"/>
      <c r="G103" s="112"/>
      <c r="H103" s="112"/>
      <c r="I103" s="112"/>
      <c r="J103" s="113">
        <f>J167</f>
        <v>0</v>
      </c>
      <c r="L103" s="110"/>
    </row>
    <row r="104" spans="2:12" s="1" customFormat="1" ht="21.75" customHeight="1">
      <c r="B104" s="28"/>
      <c r="L104" s="28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4.95" customHeight="1">
      <c r="B110" s="28"/>
      <c r="C110" s="20" t="s">
        <v>106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5" t="s">
        <v>12</v>
      </c>
      <c r="L112" s="28"/>
    </row>
    <row r="113" spans="2:65" s="1" customFormat="1" ht="26.25" customHeight="1">
      <c r="B113" s="28"/>
      <c r="E113" s="219" t="str">
        <f>E7</f>
        <v>Vytvorenie pracovísk odborného výcviku multifunkčných učební, stavebné úpravy a debarierizácia objektu  Mladosť</v>
      </c>
      <c r="F113" s="220"/>
      <c r="G113" s="220"/>
      <c r="H113" s="220"/>
      <c r="L113" s="28"/>
    </row>
    <row r="114" spans="2:65" s="1" customFormat="1" ht="12" customHeight="1">
      <c r="B114" s="28"/>
      <c r="C114" s="25" t="s">
        <v>92</v>
      </c>
      <c r="L114" s="28"/>
    </row>
    <row r="115" spans="2:65" s="1" customFormat="1" ht="16.5" customHeight="1">
      <c r="B115" s="28"/>
      <c r="E115" s="209" t="str">
        <f>E9</f>
        <v>07-08-1/2024 - SO 01 Zateplenie strechy</v>
      </c>
      <c r="F115" s="218"/>
      <c r="G115" s="218"/>
      <c r="H115" s="218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5" t="s">
        <v>16</v>
      </c>
      <c r="F117" s="23" t="str">
        <f>F12</f>
        <v>Rimavská Sobota</v>
      </c>
      <c r="I117" s="25" t="s">
        <v>18</v>
      </c>
      <c r="J117" s="51" t="str">
        <f>IF(J12="","",J12)</f>
        <v>21. 7. 2024</v>
      </c>
      <c r="L117" s="28"/>
    </row>
    <row r="118" spans="2:65" s="1" customFormat="1" ht="6.95" customHeight="1">
      <c r="B118" s="28"/>
      <c r="L118" s="28"/>
    </row>
    <row r="119" spans="2:65" s="1" customFormat="1" ht="40.15" customHeight="1">
      <c r="B119" s="28"/>
      <c r="C119" s="25" t="s">
        <v>20</v>
      </c>
      <c r="F119" s="23" t="str">
        <f>E15</f>
        <v>SOŠ obchodu a sluzieb, Rimavská Sobota</v>
      </c>
      <c r="I119" s="25" t="s">
        <v>26</v>
      </c>
      <c r="J119" s="26" t="str">
        <f>E21</f>
        <v>STAVOMAT RS s.r.o., Rimavská Sobota</v>
      </c>
      <c r="L119" s="28"/>
    </row>
    <row r="120" spans="2:65" s="1" customFormat="1" ht="15.2" customHeight="1">
      <c r="B120" s="28"/>
      <c r="C120" s="25" t="s">
        <v>24</v>
      </c>
      <c r="F120" s="23" t="str">
        <f>IF(E18="","",E18)</f>
        <v xml:space="preserve"> </v>
      </c>
      <c r="I120" s="25" t="s">
        <v>30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4"/>
      <c r="C122" s="115" t="s">
        <v>107</v>
      </c>
      <c r="D122" s="116" t="s">
        <v>57</v>
      </c>
      <c r="E122" s="116" t="s">
        <v>53</v>
      </c>
      <c r="F122" s="116" t="s">
        <v>54</v>
      </c>
      <c r="G122" s="116" t="s">
        <v>108</v>
      </c>
      <c r="H122" s="116" t="s">
        <v>109</v>
      </c>
      <c r="I122" s="116" t="s">
        <v>110</v>
      </c>
      <c r="J122" s="117" t="s">
        <v>96</v>
      </c>
      <c r="K122" s="118" t="s">
        <v>111</v>
      </c>
      <c r="L122" s="114"/>
      <c r="M122" s="57" t="s">
        <v>1</v>
      </c>
      <c r="N122" s="58" t="s">
        <v>36</v>
      </c>
      <c r="O122" s="58" t="s">
        <v>112</v>
      </c>
      <c r="P122" s="58" t="s">
        <v>113</v>
      </c>
      <c r="Q122" s="58" t="s">
        <v>114</v>
      </c>
      <c r="R122" s="58" t="s">
        <v>115</v>
      </c>
      <c r="S122" s="58" t="s">
        <v>116</v>
      </c>
      <c r="T122" s="59" t="s">
        <v>117</v>
      </c>
    </row>
    <row r="123" spans="2:65" s="1" customFormat="1" ht="22.9" customHeight="1">
      <c r="B123" s="28"/>
      <c r="C123" s="62" t="s">
        <v>97</v>
      </c>
      <c r="J123" s="119">
        <f>BK123</f>
        <v>0</v>
      </c>
      <c r="L123" s="28"/>
      <c r="M123" s="60"/>
      <c r="N123" s="52"/>
      <c r="O123" s="52"/>
      <c r="P123" s="120">
        <f>P124+P131</f>
        <v>519.53366596000001</v>
      </c>
      <c r="Q123" s="52"/>
      <c r="R123" s="120">
        <f>R124+R131</f>
        <v>19.009718115000002</v>
      </c>
      <c r="S123" s="52"/>
      <c r="T123" s="121">
        <f>T124+T131</f>
        <v>0.59826999999999997</v>
      </c>
      <c r="AT123" s="16" t="s">
        <v>71</v>
      </c>
      <c r="AU123" s="16" t="s">
        <v>98</v>
      </c>
      <c r="BK123" s="122">
        <f>BK124+BK131</f>
        <v>0</v>
      </c>
    </row>
    <row r="124" spans="2:65" s="11" customFormat="1" ht="25.9" customHeight="1">
      <c r="B124" s="123"/>
      <c r="D124" s="124" t="s">
        <v>71</v>
      </c>
      <c r="E124" s="125" t="s">
        <v>118</v>
      </c>
      <c r="F124" s="125" t="s">
        <v>119</v>
      </c>
      <c r="J124" s="126">
        <f>BK124</f>
        <v>0</v>
      </c>
      <c r="L124" s="123"/>
      <c r="M124" s="127"/>
      <c r="P124" s="128">
        <f>P125</f>
        <v>1.011218</v>
      </c>
      <c r="R124" s="128">
        <f>R125</f>
        <v>0</v>
      </c>
      <c r="T124" s="129">
        <f>T125</f>
        <v>0</v>
      </c>
      <c r="AR124" s="124" t="s">
        <v>80</v>
      </c>
      <c r="AT124" s="130" t="s">
        <v>71</v>
      </c>
      <c r="AU124" s="130" t="s">
        <v>72</v>
      </c>
      <c r="AY124" s="124" t="s">
        <v>120</v>
      </c>
      <c r="BK124" s="131">
        <f>BK125</f>
        <v>0</v>
      </c>
    </row>
    <row r="125" spans="2:65" s="11" customFormat="1" ht="22.9" customHeight="1">
      <c r="B125" s="123"/>
      <c r="D125" s="124" t="s">
        <v>71</v>
      </c>
      <c r="E125" s="132" t="s">
        <v>121</v>
      </c>
      <c r="F125" s="132" t="s">
        <v>122</v>
      </c>
      <c r="J125" s="133">
        <f>BK125</f>
        <v>0</v>
      </c>
      <c r="L125" s="123"/>
      <c r="M125" s="127"/>
      <c r="P125" s="128">
        <f>SUM(P126:P130)</f>
        <v>1.011218</v>
      </c>
      <c r="R125" s="128">
        <f>SUM(R126:R130)</f>
        <v>0</v>
      </c>
      <c r="T125" s="129">
        <f>SUM(T126:T130)</f>
        <v>0</v>
      </c>
      <c r="AR125" s="124" t="s">
        <v>80</v>
      </c>
      <c r="AT125" s="130" t="s">
        <v>71</v>
      </c>
      <c r="AU125" s="130" t="s">
        <v>80</v>
      </c>
      <c r="AY125" s="124" t="s">
        <v>120</v>
      </c>
      <c r="BK125" s="131">
        <f>SUM(BK126:BK130)</f>
        <v>0</v>
      </c>
    </row>
    <row r="126" spans="2:65" s="1" customFormat="1" ht="21.75" customHeight="1">
      <c r="B126" s="134"/>
      <c r="C126" s="135" t="s">
        <v>80</v>
      </c>
      <c r="D126" s="135" t="s">
        <v>123</v>
      </c>
      <c r="E126" s="136" t="s">
        <v>124</v>
      </c>
      <c r="F126" s="137" t="s">
        <v>125</v>
      </c>
      <c r="G126" s="138" t="s">
        <v>126</v>
      </c>
      <c r="H126" s="139">
        <v>0.59799999999999998</v>
      </c>
      <c r="I126" s="139">
        <v>0</v>
      </c>
      <c r="J126" s="139">
        <f>ROUND(I126*H126,3)</f>
        <v>0</v>
      </c>
      <c r="K126" s="140"/>
      <c r="L126" s="28"/>
      <c r="M126" s="141" t="s">
        <v>1</v>
      </c>
      <c r="N126" s="142" t="s">
        <v>38</v>
      </c>
      <c r="O126" s="143">
        <v>0.59799999999999998</v>
      </c>
      <c r="P126" s="143">
        <f>O126*H126</f>
        <v>0.35760399999999998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127</v>
      </c>
      <c r="AT126" s="145" t="s">
        <v>123</v>
      </c>
      <c r="AU126" s="145" t="s">
        <v>128</v>
      </c>
      <c r="AY126" s="16" t="s">
        <v>120</v>
      </c>
      <c r="BE126" s="146">
        <f>IF(N126="základná",J126,0)</f>
        <v>0</v>
      </c>
      <c r="BF126" s="146">
        <f>IF(N126="znížená",J126,0)</f>
        <v>0</v>
      </c>
      <c r="BG126" s="146">
        <f>IF(N126="zákl. prenesená",J126,0)</f>
        <v>0</v>
      </c>
      <c r="BH126" s="146">
        <f>IF(N126="zníž. prenesená",J126,0)</f>
        <v>0</v>
      </c>
      <c r="BI126" s="146">
        <f>IF(N126="nulová",J126,0)</f>
        <v>0</v>
      </c>
      <c r="BJ126" s="16" t="s">
        <v>128</v>
      </c>
      <c r="BK126" s="147">
        <f>ROUND(I126*H126,3)</f>
        <v>0</v>
      </c>
      <c r="BL126" s="16" t="s">
        <v>127</v>
      </c>
      <c r="BM126" s="145" t="s">
        <v>129</v>
      </c>
    </row>
    <row r="127" spans="2:65" s="1" customFormat="1" ht="24.2" customHeight="1">
      <c r="B127" s="134"/>
      <c r="C127" s="135" t="s">
        <v>128</v>
      </c>
      <c r="D127" s="135" t="s">
        <v>123</v>
      </c>
      <c r="E127" s="136" t="s">
        <v>130</v>
      </c>
      <c r="F127" s="137" t="s">
        <v>131</v>
      </c>
      <c r="G127" s="138" t="s">
        <v>126</v>
      </c>
      <c r="H127" s="139">
        <v>17.341999999999999</v>
      </c>
      <c r="I127" s="139">
        <v>0</v>
      </c>
      <c r="J127" s="139">
        <f>ROUND(I127*H127,3)</f>
        <v>0</v>
      </c>
      <c r="K127" s="140"/>
      <c r="L127" s="28"/>
      <c r="M127" s="141" t="s">
        <v>1</v>
      </c>
      <c r="N127" s="142" t="s">
        <v>38</v>
      </c>
      <c r="O127" s="143">
        <v>7.0000000000000001E-3</v>
      </c>
      <c r="P127" s="143">
        <f>O127*H127</f>
        <v>0.12139399999999999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127</v>
      </c>
      <c r="AT127" s="145" t="s">
        <v>123</v>
      </c>
      <c r="AU127" s="145" t="s">
        <v>128</v>
      </c>
      <c r="AY127" s="16" t="s">
        <v>120</v>
      </c>
      <c r="BE127" s="146">
        <f>IF(N127="základná",J127,0)</f>
        <v>0</v>
      </c>
      <c r="BF127" s="146">
        <f>IF(N127="znížená",J127,0)</f>
        <v>0</v>
      </c>
      <c r="BG127" s="146">
        <f>IF(N127="zákl. prenesená",J127,0)</f>
        <v>0</v>
      </c>
      <c r="BH127" s="146">
        <f>IF(N127="zníž. prenesená",J127,0)</f>
        <v>0</v>
      </c>
      <c r="BI127" s="146">
        <f>IF(N127="nulová",J127,0)</f>
        <v>0</v>
      </c>
      <c r="BJ127" s="16" t="s">
        <v>128</v>
      </c>
      <c r="BK127" s="147">
        <f>ROUND(I127*H127,3)</f>
        <v>0</v>
      </c>
      <c r="BL127" s="16" t="s">
        <v>127</v>
      </c>
      <c r="BM127" s="145" t="s">
        <v>132</v>
      </c>
    </row>
    <row r="128" spans="2:65" s="12" customFormat="1">
      <c r="B128" s="148"/>
      <c r="D128" s="149" t="s">
        <v>133</v>
      </c>
      <c r="E128" s="150" t="s">
        <v>1</v>
      </c>
      <c r="F128" s="151" t="s">
        <v>134</v>
      </c>
      <c r="H128" s="152">
        <v>17.341999999999999</v>
      </c>
      <c r="L128" s="148"/>
      <c r="M128" s="153"/>
      <c r="T128" s="154"/>
      <c r="AT128" s="150" t="s">
        <v>133</v>
      </c>
      <c r="AU128" s="150" t="s">
        <v>128</v>
      </c>
      <c r="AV128" s="12" t="s">
        <v>128</v>
      </c>
      <c r="AW128" s="12" t="s">
        <v>28</v>
      </c>
      <c r="AX128" s="12" t="s">
        <v>80</v>
      </c>
      <c r="AY128" s="150" t="s">
        <v>120</v>
      </c>
    </row>
    <row r="129" spans="2:65" s="1" customFormat="1" ht="24.2" customHeight="1">
      <c r="B129" s="134"/>
      <c r="C129" s="135" t="s">
        <v>135</v>
      </c>
      <c r="D129" s="135" t="s">
        <v>123</v>
      </c>
      <c r="E129" s="136" t="s">
        <v>136</v>
      </c>
      <c r="F129" s="137" t="s">
        <v>137</v>
      </c>
      <c r="G129" s="138" t="s">
        <v>126</v>
      </c>
      <c r="H129" s="139">
        <v>0.59799999999999998</v>
      </c>
      <c r="I129" s="139">
        <v>0</v>
      </c>
      <c r="J129" s="139">
        <f>ROUND(I129*H129,3)</f>
        <v>0</v>
      </c>
      <c r="K129" s="140"/>
      <c r="L129" s="28"/>
      <c r="M129" s="141" t="s">
        <v>1</v>
      </c>
      <c r="N129" s="142" t="s">
        <v>38</v>
      </c>
      <c r="O129" s="143">
        <v>0.89</v>
      </c>
      <c r="P129" s="143">
        <f>O129*H129</f>
        <v>0.53222000000000003</v>
      </c>
      <c r="Q129" s="143">
        <v>0</v>
      </c>
      <c r="R129" s="143">
        <f>Q129*H129</f>
        <v>0</v>
      </c>
      <c r="S129" s="143">
        <v>0</v>
      </c>
      <c r="T129" s="144">
        <f>S129*H129</f>
        <v>0</v>
      </c>
      <c r="AR129" s="145" t="s">
        <v>127</v>
      </c>
      <c r="AT129" s="145" t="s">
        <v>123</v>
      </c>
      <c r="AU129" s="145" t="s">
        <v>128</v>
      </c>
      <c r="AY129" s="16" t="s">
        <v>120</v>
      </c>
      <c r="BE129" s="146">
        <f>IF(N129="základná",J129,0)</f>
        <v>0</v>
      </c>
      <c r="BF129" s="146">
        <f>IF(N129="znížená",J129,0)</f>
        <v>0</v>
      </c>
      <c r="BG129" s="146">
        <f>IF(N129="zákl. prenesená",J129,0)</f>
        <v>0</v>
      </c>
      <c r="BH129" s="146">
        <f>IF(N129="zníž. prenesená",J129,0)</f>
        <v>0</v>
      </c>
      <c r="BI129" s="146">
        <f>IF(N129="nulová",J129,0)</f>
        <v>0</v>
      </c>
      <c r="BJ129" s="16" t="s">
        <v>128</v>
      </c>
      <c r="BK129" s="147">
        <f>ROUND(I129*H129,3)</f>
        <v>0</v>
      </c>
      <c r="BL129" s="16" t="s">
        <v>127</v>
      </c>
      <c r="BM129" s="145" t="s">
        <v>138</v>
      </c>
    </row>
    <row r="130" spans="2:65" s="1" customFormat="1" ht="24.2" customHeight="1">
      <c r="B130" s="134"/>
      <c r="C130" s="135" t="s">
        <v>127</v>
      </c>
      <c r="D130" s="135" t="s">
        <v>123</v>
      </c>
      <c r="E130" s="136" t="s">
        <v>139</v>
      </c>
      <c r="F130" s="137" t="s">
        <v>140</v>
      </c>
      <c r="G130" s="138" t="s">
        <v>126</v>
      </c>
      <c r="H130" s="139">
        <v>0.59799999999999998</v>
      </c>
      <c r="I130" s="139">
        <v>0</v>
      </c>
      <c r="J130" s="139">
        <f>ROUND(I130*H130,3)</f>
        <v>0</v>
      </c>
      <c r="K130" s="140"/>
      <c r="L130" s="28"/>
      <c r="M130" s="141" t="s">
        <v>1</v>
      </c>
      <c r="N130" s="142" t="s">
        <v>38</v>
      </c>
      <c r="O130" s="143">
        <v>0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127</v>
      </c>
      <c r="AT130" s="145" t="s">
        <v>123</v>
      </c>
      <c r="AU130" s="145" t="s">
        <v>128</v>
      </c>
      <c r="AY130" s="16" t="s">
        <v>120</v>
      </c>
      <c r="BE130" s="146">
        <f>IF(N130="základná",J130,0)</f>
        <v>0</v>
      </c>
      <c r="BF130" s="146">
        <f>IF(N130="znížená",J130,0)</f>
        <v>0</v>
      </c>
      <c r="BG130" s="146">
        <f>IF(N130="zákl. prenesená",J130,0)</f>
        <v>0</v>
      </c>
      <c r="BH130" s="146">
        <f>IF(N130="zníž. prenesená",J130,0)</f>
        <v>0</v>
      </c>
      <c r="BI130" s="146">
        <f>IF(N130="nulová",J130,0)</f>
        <v>0</v>
      </c>
      <c r="BJ130" s="16" t="s">
        <v>128</v>
      </c>
      <c r="BK130" s="147">
        <f>ROUND(I130*H130,3)</f>
        <v>0</v>
      </c>
      <c r="BL130" s="16" t="s">
        <v>127</v>
      </c>
      <c r="BM130" s="145" t="s">
        <v>141</v>
      </c>
    </row>
    <row r="131" spans="2:65" s="11" customFormat="1" ht="25.9" customHeight="1">
      <c r="B131" s="123"/>
      <c r="D131" s="124" t="s">
        <v>71</v>
      </c>
      <c r="E131" s="125" t="s">
        <v>142</v>
      </c>
      <c r="F131" s="125" t="s">
        <v>143</v>
      </c>
      <c r="J131" s="126">
        <f>BK131</f>
        <v>0</v>
      </c>
      <c r="L131" s="123"/>
      <c r="M131" s="127"/>
      <c r="P131" s="128">
        <f>P132+P144+P151+P167</f>
        <v>518.52244796000002</v>
      </c>
      <c r="R131" s="128">
        <f>R132+R144+R151+R167</f>
        <v>19.009718115000002</v>
      </c>
      <c r="T131" s="129">
        <f>T132+T144+T151+T167</f>
        <v>0.59826999999999997</v>
      </c>
      <c r="AR131" s="124" t="s">
        <v>128</v>
      </c>
      <c r="AT131" s="130" t="s">
        <v>71</v>
      </c>
      <c r="AU131" s="130" t="s">
        <v>72</v>
      </c>
      <c r="AY131" s="124" t="s">
        <v>120</v>
      </c>
      <c r="BK131" s="131">
        <f>BK132+BK144+BK151+BK167</f>
        <v>0</v>
      </c>
    </row>
    <row r="132" spans="2:65" s="11" customFormat="1" ht="22.9" customHeight="1">
      <c r="B132" s="123"/>
      <c r="D132" s="124" t="s">
        <v>71</v>
      </c>
      <c r="E132" s="132" t="s">
        <v>144</v>
      </c>
      <c r="F132" s="132" t="s">
        <v>145</v>
      </c>
      <c r="J132" s="133">
        <f>BK132</f>
        <v>0</v>
      </c>
      <c r="L132" s="123"/>
      <c r="M132" s="127"/>
      <c r="P132" s="128">
        <f>SUM(P133:P143)</f>
        <v>189.58379495999998</v>
      </c>
      <c r="R132" s="128">
        <f>SUM(R133:R143)</f>
        <v>2.2838981499999997</v>
      </c>
      <c r="T132" s="129">
        <f>SUM(T133:T143)</f>
        <v>0</v>
      </c>
      <c r="AR132" s="124" t="s">
        <v>128</v>
      </c>
      <c r="AT132" s="130" t="s">
        <v>71</v>
      </c>
      <c r="AU132" s="130" t="s">
        <v>80</v>
      </c>
      <c r="AY132" s="124" t="s">
        <v>120</v>
      </c>
      <c r="BK132" s="131">
        <f>SUM(BK133:BK143)</f>
        <v>0</v>
      </c>
    </row>
    <row r="133" spans="2:65" s="1" customFormat="1" ht="37.9" customHeight="1">
      <c r="B133" s="134"/>
      <c r="C133" s="135" t="s">
        <v>146</v>
      </c>
      <c r="D133" s="135" t="s">
        <v>123</v>
      </c>
      <c r="E133" s="136" t="s">
        <v>147</v>
      </c>
      <c r="F133" s="137" t="s">
        <v>148</v>
      </c>
      <c r="G133" s="138" t="s">
        <v>149</v>
      </c>
      <c r="H133" s="139">
        <v>696.94799999999998</v>
      </c>
      <c r="I133" s="139">
        <v>0</v>
      </c>
      <c r="J133" s="139">
        <f>ROUND(I133*H133,3)</f>
        <v>0</v>
      </c>
      <c r="K133" s="140"/>
      <c r="L133" s="28"/>
      <c r="M133" s="141" t="s">
        <v>1</v>
      </c>
      <c r="N133" s="142" t="s">
        <v>38</v>
      </c>
      <c r="O133" s="143">
        <v>0.24399999999999999</v>
      </c>
      <c r="P133" s="143">
        <f>O133*H133</f>
        <v>170.05531199999999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AR133" s="145" t="s">
        <v>150</v>
      </c>
      <c r="AT133" s="145" t="s">
        <v>123</v>
      </c>
      <c r="AU133" s="145" t="s">
        <v>128</v>
      </c>
      <c r="AY133" s="16" t="s">
        <v>120</v>
      </c>
      <c r="BE133" s="146">
        <f>IF(N133="základná",J133,0)</f>
        <v>0</v>
      </c>
      <c r="BF133" s="146">
        <f>IF(N133="znížená",J133,0)</f>
        <v>0</v>
      </c>
      <c r="BG133" s="146">
        <f>IF(N133="zákl. prenesená",J133,0)</f>
        <v>0</v>
      </c>
      <c r="BH133" s="146">
        <f>IF(N133="zníž. prenesená",J133,0)</f>
        <v>0</v>
      </c>
      <c r="BI133" s="146">
        <f>IF(N133="nulová",J133,0)</f>
        <v>0</v>
      </c>
      <c r="BJ133" s="16" t="s">
        <v>128</v>
      </c>
      <c r="BK133" s="147">
        <f>ROUND(I133*H133,3)</f>
        <v>0</v>
      </c>
      <c r="BL133" s="16" t="s">
        <v>150</v>
      </c>
      <c r="BM133" s="145" t="s">
        <v>151</v>
      </c>
    </row>
    <row r="134" spans="2:65" s="12" customFormat="1">
      <c r="B134" s="148"/>
      <c r="D134" s="149" t="s">
        <v>133</v>
      </c>
      <c r="E134" s="150" t="s">
        <v>1</v>
      </c>
      <c r="F134" s="151" t="s">
        <v>152</v>
      </c>
      <c r="H134" s="152">
        <v>678.08299999999997</v>
      </c>
      <c r="L134" s="148"/>
      <c r="M134" s="153"/>
      <c r="T134" s="154"/>
      <c r="AT134" s="150" t="s">
        <v>133</v>
      </c>
      <c r="AU134" s="150" t="s">
        <v>128</v>
      </c>
      <c r="AV134" s="12" t="s">
        <v>128</v>
      </c>
      <c r="AW134" s="12" t="s">
        <v>28</v>
      </c>
      <c r="AX134" s="12" t="s">
        <v>72</v>
      </c>
      <c r="AY134" s="150" t="s">
        <v>120</v>
      </c>
    </row>
    <row r="135" spans="2:65" s="12" customFormat="1">
      <c r="B135" s="148"/>
      <c r="D135" s="149" t="s">
        <v>133</v>
      </c>
      <c r="E135" s="150" t="s">
        <v>1</v>
      </c>
      <c r="F135" s="151" t="s">
        <v>153</v>
      </c>
      <c r="H135" s="152">
        <v>2.13</v>
      </c>
      <c r="L135" s="148"/>
      <c r="M135" s="153"/>
      <c r="T135" s="154"/>
      <c r="AT135" s="150" t="s">
        <v>133</v>
      </c>
      <c r="AU135" s="150" t="s">
        <v>128</v>
      </c>
      <c r="AV135" s="12" t="s">
        <v>128</v>
      </c>
      <c r="AW135" s="12" t="s">
        <v>28</v>
      </c>
      <c r="AX135" s="12" t="s">
        <v>72</v>
      </c>
      <c r="AY135" s="150" t="s">
        <v>120</v>
      </c>
    </row>
    <row r="136" spans="2:65" s="12" customFormat="1">
      <c r="B136" s="148"/>
      <c r="D136" s="149" t="s">
        <v>133</v>
      </c>
      <c r="E136" s="150" t="s">
        <v>1</v>
      </c>
      <c r="F136" s="151" t="s">
        <v>154</v>
      </c>
      <c r="H136" s="152">
        <v>16.734999999999999</v>
      </c>
      <c r="L136" s="148"/>
      <c r="M136" s="153"/>
      <c r="T136" s="154"/>
      <c r="AT136" s="150" t="s">
        <v>133</v>
      </c>
      <c r="AU136" s="150" t="s">
        <v>128</v>
      </c>
      <c r="AV136" s="12" t="s">
        <v>128</v>
      </c>
      <c r="AW136" s="12" t="s">
        <v>28</v>
      </c>
      <c r="AX136" s="12" t="s">
        <v>72</v>
      </c>
      <c r="AY136" s="150" t="s">
        <v>120</v>
      </c>
    </row>
    <row r="137" spans="2:65" s="13" customFormat="1">
      <c r="B137" s="155"/>
      <c r="D137" s="149" t="s">
        <v>133</v>
      </c>
      <c r="E137" s="156" t="s">
        <v>1</v>
      </c>
      <c r="F137" s="157" t="s">
        <v>155</v>
      </c>
      <c r="H137" s="158">
        <v>696.94799999999998</v>
      </c>
      <c r="L137" s="155"/>
      <c r="M137" s="159"/>
      <c r="T137" s="160"/>
      <c r="AT137" s="156" t="s">
        <v>133</v>
      </c>
      <c r="AU137" s="156" t="s">
        <v>128</v>
      </c>
      <c r="AV137" s="13" t="s">
        <v>127</v>
      </c>
      <c r="AW137" s="13" t="s">
        <v>28</v>
      </c>
      <c r="AX137" s="13" t="s">
        <v>80</v>
      </c>
      <c r="AY137" s="156" t="s">
        <v>120</v>
      </c>
    </row>
    <row r="138" spans="2:65" s="1" customFormat="1" ht="24.2" customHeight="1">
      <c r="B138" s="134"/>
      <c r="C138" s="161" t="s">
        <v>156</v>
      </c>
      <c r="D138" s="161" t="s">
        <v>157</v>
      </c>
      <c r="E138" s="162" t="s">
        <v>158</v>
      </c>
      <c r="F138" s="163" t="s">
        <v>159</v>
      </c>
      <c r="G138" s="164" t="s">
        <v>149</v>
      </c>
      <c r="H138" s="165">
        <v>801.49</v>
      </c>
      <c r="I138" s="165">
        <v>0</v>
      </c>
      <c r="J138" s="165">
        <f>ROUND(I138*H138,3)</f>
        <v>0</v>
      </c>
      <c r="K138" s="166"/>
      <c r="L138" s="167"/>
      <c r="M138" s="168" t="s">
        <v>1</v>
      </c>
      <c r="N138" s="169" t="s">
        <v>38</v>
      </c>
      <c r="O138" s="143">
        <v>0</v>
      </c>
      <c r="P138" s="143">
        <f>O138*H138</f>
        <v>0</v>
      </c>
      <c r="Q138" s="143">
        <v>2.3E-3</v>
      </c>
      <c r="R138" s="143">
        <f>Q138*H138</f>
        <v>1.8434269999999999</v>
      </c>
      <c r="S138" s="143">
        <v>0</v>
      </c>
      <c r="T138" s="144">
        <f>S138*H138</f>
        <v>0</v>
      </c>
      <c r="AR138" s="145" t="s">
        <v>160</v>
      </c>
      <c r="AT138" s="145" t="s">
        <v>157</v>
      </c>
      <c r="AU138" s="145" t="s">
        <v>128</v>
      </c>
      <c r="AY138" s="16" t="s">
        <v>120</v>
      </c>
      <c r="BE138" s="146">
        <f>IF(N138="základná",J138,0)</f>
        <v>0</v>
      </c>
      <c r="BF138" s="146">
        <f>IF(N138="znížená",J138,0)</f>
        <v>0</v>
      </c>
      <c r="BG138" s="146">
        <f>IF(N138="zákl. prenesená",J138,0)</f>
        <v>0</v>
      </c>
      <c r="BH138" s="146">
        <f>IF(N138="zníž. prenesená",J138,0)</f>
        <v>0</v>
      </c>
      <c r="BI138" s="146">
        <f>IF(N138="nulová",J138,0)</f>
        <v>0</v>
      </c>
      <c r="BJ138" s="16" t="s">
        <v>128</v>
      </c>
      <c r="BK138" s="147">
        <f>ROUND(I138*H138,3)</f>
        <v>0</v>
      </c>
      <c r="BL138" s="16" t="s">
        <v>160</v>
      </c>
      <c r="BM138" s="145" t="s">
        <v>161</v>
      </c>
    </row>
    <row r="139" spans="2:65" s="1" customFormat="1" ht="16.5" customHeight="1">
      <c r="B139" s="134"/>
      <c r="C139" s="161" t="s">
        <v>162</v>
      </c>
      <c r="D139" s="161" t="s">
        <v>157</v>
      </c>
      <c r="E139" s="162" t="s">
        <v>163</v>
      </c>
      <c r="F139" s="163" t="s">
        <v>164</v>
      </c>
      <c r="G139" s="164" t="s">
        <v>165</v>
      </c>
      <c r="H139" s="165">
        <v>2188.4169999999999</v>
      </c>
      <c r="I139" s="165">
        <v>0</v>
      </c>
      <c r="J139" s="165">
        <f>ROUND(I139*H139,3)</f>
        <v>0</v>
      </c>
      <c r="K139" s="166"/>
      <c r="L139" s="167"/>
      <c r="M139" s="168" t="s">
        <v>1</v>
      </c>
      <c r="N139" s="169" t="s">
        <v>38</v>
      </c>
      <c r="O139" s="143">
        <v>0</v>
      </c>
      <c r="P139" s="143">
        <f>O139*H139</f>
        <v>0</v>
      </c>
      <c r="Q139" s="143">
        <v>1.4999999999999999E-4</v>
      </c>
      <c r="R139" s="143">
        <f>Q139*H139</f>
        <v>0.32826254999999999</v>
      </c>
      <c r="S139" s="143">
        <v>0</v>
      </c>
      <c r="T139" s="144">
        <f>S139*H139</f>
        <v>0</v>
      </c>
      <c r="AR139" s="145" t="s">
        <v>166</v>
      </c>
      <c r="AT139" s="145" t="s">
        <v>157</v>
      </c>
      <c r="AU139" s="145" t="s">
        <v>128</v>
      </c>
      <c r="AY139" s="16" t="s">
        <v>120</v>
      </c>
      <c r="BE139" s="146">
        <f>IF(N139="základná",J139,0)</f>
        <v>0</v>
      </c>
      <c r="BF139" s="146">
        <f>IF(N139="znížená",J139,0)</f>
        <v>0</v>
      </c>
      <c r="BG139" s="146">
        <f>IF(N139="zákl. prenesená",J139,0)</f>
        <v>0</v>
      </c>
      <c r="BH139" s="146">
        <f>IF(N139="zníž. prenesená",J139,0)</f>
        <v>0</v>
      </c>
      <c r="BI139" s="146">
        <f>IF(N139="nulová",J139,0)</f>
        <v>0</v>
      </c>
      <c r="BJ139" s="16" t="s">
        <v>128</v>
      </c>
      <c r="BK139" s="147">
        <f>ROUND(I139*H139,3)</f>
        <v>0</v>
      </c>
      <c r="BL139" s="16" t="s">
        <v>150</v>
      </c>
      <c r="BM139" s="145" t="s">
        <v>167</v>
      </c>
    </row>
    <row r="140" spans="2:65" s="1" customFormat="1" ht="24.2" customHeight="1">
      <c r="B140" s="134"/>
      <c r="C140" s="135" t="s">
        <v>168</v>
      </c>
      <c r="D140" s="135" t="s">
        <v>123</v>
      </c>
      <c r="E140" s="136" t="s">
        <v>169</v>
      </c>
      <c r="F140" s="137" t="s">
        <v>170</v>
      </c>
      <c r="G140" s="138" t="s">
        <v>149</v>
      </c>
      <c r="H140" s="139">
        <v>696.94799999999998</v>
      </c>
      <c r="I140" s="139">
        <v>0</v>
      </c>
      <c r="J140" s="139">
        <f>ROUND(I140*H140,3)</f>
        <v>0</v>
      </c>
      <c r="K140" s="140"/>
      <c r="L140" s="28"/>
      <c r="M140" s="141" t="s">
        <v>1</v>
      </c>
      <c r="N140" s="142" t="s">
        <v>38</v>
      </c>
      <c r="O140" s="143">
        <v>2.802E-2</v>
      </c>
      <c r="P140" s="143">
        <f>O140*H140</f>
        <v>19.528482959999998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150</v>
      </c>
      <c r="AT140" s="145" t="s">
        <v>123</v>
      </c>
      <c r="AU140" s="145" t="s">
        <v>128</v>
      </c>
      <c r="AY140" s="16" t="s">
        <v>120</v>
      </c>
      <c r="BE140" s="146">
        <f>IF(N140="základná",J140,0)</f>
        <v>0</v>
      </c>
      <c r="BF140" s="146">
        <f>IF(N140="znížená",J140,0)</f>
        <v>0</v>
      </c>
      <c r="BG140" s="146">
        <f>IF(N140="zákl. prenesená",J140,0)</f>
        <v>0</v>
      </c>
      <c r="BH140" s="146">
        <f>IF(N140="zníž. prenesená",J140,0)</f>
        <v>0</v>
      </c>
      <c r="BI140" s="146">
        <f>IF(N140="nulová",J140,0)</f>
        <v>0</v>
      </c>
      <c r="BJ140" s="16" t="s">
        <v>128</v>
      </c>
      <c r="BK140" s="147">
        <f>ROUND(I140*H140,3)</f>
        <v>0</v>
      </c>
      <c r="BL140" s="16" t="s">
        <v>150</v>
      </c>
      <c r="BM140" s="145" t="s">
        <v>171</v>
      </c>
    </row>
    <row r="141" spans="2:65" s="1" customFormat="1" ht="16.5" customHeight="1">
      <c r="B141" s="134"/>
      <c r="C141" s="161" t="s">
        <v>121</v>
      </c>
      <c r="D141" s="161" t="s">
        <v>157</v>
      </c>
      <c r="E141" s="162" t="s">
        <v>172</v>
      </c>
      <c r="F141" s="163" t="s">
        <v>173</v>
      </c>
      <c r="G141" s="164" t="s">
        <v>149</v>
      </c>
      <c r="H141" s="165">
        <v>801.49</v>
      </c>
      <c r="I141" s="165">
        <v>0</v>
      </c>
      <c r="J141" s="165">
        <f>ROUND(I141*H141,3)</f>
        <v>0</v>
      </c>
      <c r="K141" s="166"/>
      <c r="L141" s="167"/>
      <c r="M141" s="168" t="s">
        <v>1</v>
      </c>
      <c r="N141" s="169" t="s">
        <v>38</v>
      </c>
      <c r="O141" s="143">
        <v>0</v>
      </c>
      <c r="P141" s="143">
        <f>O141*H141</f>
        <v>0</v>
      </c>
      <c r="Q141" s="143">
        <v>1.3999999999999999E-4</v>
      </c>
      <c r="R141" s="143">
        <f>Q141*H141</f>
        <v>0.11220859999999999</v>
      </c>
      <c r="S141" s="143">
        <v>0</v>
      </c>
      <c r="T141" s="144">
        <f>S141*H141</f>
        <v>0</v>
      </c>
      <c r="AR141" s="145" t="s">
        <v>166</v>
      </c>
      <c r="AT141" s="145" t="s">
        <v>157</v>
      </c>
      <c r="AU141" s="145" t="s">
        <v>128</v>
      </c>
      <c r="AY141" s="16" t="s">
        <v>120</v>
      </c>
      <c r="BE141" s="146">
        <f>IF(N141="základná",J141,0)</f>
        <v>0</v>
      </c>
      <c r="BF141" s="146">
        <f>IF(N141="znížená",J141,0)</f>
        <v>0</v>
      </c>
      <c r="BG141" s="146">
        <f>IF(N141="zákl. prenesená",J141,0)</f>
        <v>0</v>
      </c>
      <c r="BH141" s="146">
        <f>IF(N141="zníž. prenesená",J141,0)</f>
        <v>0</v>
      </c>
      <c r="BI141" s="146">
        <f>IF(N141="nulová",J141,0)</f>
        <v>0</v>
      </c>
      <c r="BJ141" s="16" t="s">
        <v>128</v>
      </c>
      <c r="BK141" s="147">
        <f>ROUND(I141*H141,3)</f>
        <v>0</v>
      </c>
      <c r="BL141" s="16" t="s">
        <v>150</v>
      </c>
      <c r="BM141" s="145" t="s">
        <v>174</v>
      </c>
    </row>
    <row r="142" spans="2:65" s="12" customFormat="1">
      <c r="B142" s="148"/>
      <c r="D142" s="149" t="s">
        <v>133</v>
      </c>
      <c r="F142" s="151" t="s">
        <v>175</v>
      </c>
      <c r="H142" s="152">
        <v>801.49</v>
      </c>
      <c r="L142" s="148"/>
      <c r="M142" s="153"/>
      <c r="T142" s="154"/>
      <c r="AT142" s="150" t="s">
        <v>133</v>
      </c>
      <c r="AU142" s="150" t="s">
        <v>128</v>
      </c>
      <c r="AV142" s="12" t="s">
        <v>128</v>
      </c>
      <c r="AW142" s="12" t="s">
        <v>3</v>
      </c>
      <c r="AX142" s="12" t="s">
        <v>80</v>
      </c>
      <c r="AY142" s="150" t="s">
        <v>120</v>
      </c>
    </row>
    <row r="143" spans="2:65" s="1" customFormat="1" ht="24.2" customHeight="1">
      <c r="B143" s="134"/>
      <c r="C143" s="135" t="s">
        <v>176</v>
      </c>
      <c r="D143" s="135" t="s">
        <v>123</v>
      </c>
      <c r="E143" s="136" t="s">
        <v>177</v>
      </c>
      <c r="F143" s="137" t="s">
        <v>178</v>
      </c>
      <c r="G143" s="138" t="s">
        <v>179</v>
      </c>
      <c r="H143" s="139">
        <v>87.177999999999997</v>
      </c>
      <c r="I143" s="139">
        <v>0</v>
      </c>
      <c r="J143" s="139">
        <f>ROUND(I143*H143,3)</f>
        <v>0</v>
      </c>
      <c r="K143" s="140"/>
      <c r="L143" s="28"/>
      <c r="M143" s="141" t="s">
        <v>1</v>
      </c>
      <c r="N143" s="142" t="s">
        <v>38</v>
      </c>
      <c r="O143" s="143">
        <v>0</v>
      </c>
      <c r="P143" s="143">
        <f>O143*H143</f>
        <v>0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AR143" s="145" t="s">
        <v>150</v>
      </c>
      <c r="AT143" s="145" t="s">
        <v>123</v>
      </c>
      <c r="AU143" s="145" t="s">
        <v>128</v>
      </c>
      <c r="AY143" s="16" t="s">
        <v>120</v>
      </c>
      <c r="BE143" s="146">
        <f>IF(N143="základná",J143,0)</f>
        <v>0</v>
      </c>
      <c r="BF143" s="146">
        <f>IF(N143="znížená",J143,0)</f>
        <v>0</v>
      </c>
      <c r="BG143" s="146">
        <f>IF(N143="zákl. prenesená",J143,0)</f>
        <v>0</v>
      </c>
      <c r="BH143" s="146">
        <f>IF(N143="zníž. prenesená",J143,0)</f>
        <v>0</v>
      </c>
      <c r="BI143" s="146">
        <f>IF(N143="nulová",J143,0)</f>
        <v>0</v>
      </c>
      <c r="BJ143" s="16" t="s">
        <v>128</v>
      </c>
      <c r="BK143" s="147">
        <f>ROUND(I143*H143,3)</f>
        <v>0</v>
      </c>
      <c r="BL143" s="16" t="s">
        <v>150</v>
      </c>
      <c r="BM143" s="145" t="s">
        <v>180</v>
      </c>
    </row>
    <row r="144" spans="2:65" s="11" customFormat="1" ht="22.9" customHeight="1">
      <c r="B144" s="123"/>
      <c r="D144" s="124" t="s">
        <v>71</v>
      </c>
      <c r="E144" s="132" t="s">
        <v>181</v>
      </c>
      <c r="F144" s="132" t="s">
        <v>182</v>
      </c>
      <c r="J144" s="133">
        <f>BK144</f>
        <v>0</v>
      </c>
      <c r="L144" s="123"/>
      <c r="M144" s="127"/>
      <c r="P144" s="128">
        <f>SUM(P145:P150)</f>
        <v>82.54689900000001</v>
      </c>
      <c r="R144" s="128">
        <f>SUM(R145:R150)</f>
        <v>14.375235</v>
      </c>
      <c r="T144" s="129">
        <f>SUM(T145:T150)</f>
        <v>0</v>
      </c>
      <c r="AR144" s="124" t="s">
        <v>128</v>
      </c>
      <c r="AT144" s="130" t="s">
        <v>71</v>
      </c>
      <c r="AU144" s="130" t="s">
        <v>80</v>
      </c>
      <c r="AY144" s="124" t="s">
        <v>120</v>
      </c>
      <c r="BK144" s="131">
        <f>SUM(BK145:BK150)</f>
        <v>0</v>
      </c>
    </row>
    <row r="145" spans="2:65" s="1" customFormat="1" ht="24.2" customHeight="1">
      <c r="B145" s="134"/>
      <c r="C145" s="135" t="s">
        <v>183</v>
      </c>
      <c r="D145" s="135" t="s">
        <v>123</v>
      </c>
      <c r="E145" s="136" t="s">
        <v>184</v>
      </c>
      <c r="F145" s="137" t="s">
        <v>185</v>
      </c>
      <c r="G145" s="138" t="s">
        <v>149</v>
      </c>
      <c r="H145" s="139">
        <v>671.11300000000006</v>
      </c>
      <c r="I145" s="139">
        <v>0</v>
      </c>
      <c r="J145" s="139">
        <f>ROUND(I145*H145,3)</f>
        <v>0</v>
      </c>
      <c r="K145" s="140"/>
      <c r="L145" s="28"/>
      <c r="M145" s="141" t="s">
        <v>1</v>
      </c>
      <c r="N145" s="142" t="s">
        <v>38</v>
      </c>
      <c r="O145" s="143">
        <v>0.123</v>
      </c>
      <c r="P145" s="143">
        <f>O145*H145</f>
        <v>82.54689900000001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150</v>
      </c>
      <c r="AT145" s="145" t="s">
        <v>123</v>
      </c>
      <c r="AU145" s="145" t="s">
        <v>128</v>
      </c>
      <c r="AY145" s="16" t="s">
        <v>120</v>
      </c>
      <c r="BE145" s="146">
        <f>IF(N145="základná",J145,0)</f>
        <v>0</v>
      </c>
      <c r="BF145" s="146">
        <f>IF(N145="znížená",J145,0)</f>
        <v>0</v>
      </c>
      <c r="BG145" s="146">
        <f>IF(N145="zákl. prenesená",J145,0)</f>
        <v>0</v>
      </c>
      <c r="BH145" s="146">
        <f>IF(N145="zníž. prenesená",J145,0)</f>
        <v>0</v>
      </c>
      <c r="BI145" s="146">
        <f>IF(N145="nulová",J145,0)</f>
        <v>0</v>
      </c>
      <c r="BJ145" s="16" t="s">
        <v>128</v>
      </c>
      <c r="BK145" s="147">
        <f>ROUND(I145*H145,3)</f>
        <v>0</v>
      </c>
      <c r="BL145" s="16" t="s">
        <v>150</v>
      </c>
      <c r="BM145" s="145" t="s">
        <v>186</v>
      </c>
    </row>
    <row r="146" spans="2:65" s="14" customFormat="1">
      <c r="B146" s="170"/>
      <c r="D146" s="149" t="s">
        <v>133</v>
      </c>
      <c r="E146" s="171" t="s">
        <v>1</v>
      </c>
      <c r="F146" s="172" t="s">
        <v>187</v>
      </c>
      <c r="H146" s="171" t="s">
        <v>1</v>
      </c>
      <c r="L146" s="170"/>
      <c r="M146" s="173"/>
      <c r="T146" s="174"/>
      <c r="AT146" s="171" t="s">
        <v>133</v>
      </c>
      <c r="AU146" s="171" t="s">
        <v>128</v>
      </c>
      <c r="AV146" s="14" t="s">
        <v>80</v>
      </c>
      <c r="AW146" s="14" t="s">
        <v>28</v>
      </c>
      <c r="AX146" s="14" t="s">
        <v>72</v>
      </c>
      <c r="AY146" s="171" t="s">
        <v>120</v>
      </c>
    </row>
    <row r="147" spans="2:65" s="12" customFormat="1">
      <c r="B147" s="148"/>
      <c r="D147" s="149" t="s">
        <v>133</v>
      </c>
      <c r="E147" s="150" t="s">
        <v>1</v>
      </c>
      <c r="F147" s="151" t="s">
        <v>188</v>
      </c>
      <c r="H147" s="152">
        <v>671.11300000000006</v>
      </c>
      <c r="L147" s="148"/>
      <c r="M147" s="153"/>
      <c r="T147" s="154"/>
      <c r="AT147" s="150" t="s">
        <v>133</v>
      </c>
      <c r="AU147" s="150" t="s">
        <v>128</v>
      </c>
      <c r="AV147" s="12" t="s">
        <v>128</v>
      </c>
      <c r="AW147" s="12" t="s">
        <v>28</v>
      </c>
      <c r="AX147" s="12" t="s">
        <v>80</v>
      </c>
      <c r="AY147" s="150" t="s">
        <v>120</v>
      </c>
    </row>
    <row r="148" spans="2:65" s="1" customFormat="1" ht="24.2" customHeight="1">
      <c r="B148" s="134"/>
      <c r="C148" s="161" t="s">
        <v>189</v>
      </c>
      <c r="D148" s="161" t="s">
        <v>157</v>
      </c>
      <c r="E148" s="162" t="s">
        <v>190</v>
      </c>
      <c r="F148" s="163" t="s">
        <v>191</v>
      </c>
      <c r="G148" s="164" t="s">
        <v>149</v>
      </c>
      <c r="H148" s="165">
        <v>684.53499999999997</v>
      </c>
      <c r="I148" s="165">
        <v>0</v>
      </c>
      <c r="J148" s="165">
        <f>ROUND(I148*H148,3)</f>
        <v>0</v>
      </c>
      <c r="K148" s="166"/>
      <c r="L148" s="167"/>
      <c r="M148" s="168" t="s">
        <v>1</v>
      </c>
      <c r="N148" s="169" t="s">
        <v>38</v>
      </c>
      <c r="O148" s="143">
        <v>0</v>
      </c>
      <c r="P148" s="143">
        <f>O148*H148</f>
        <v>0</v>
      </c>
      <c r="Q148" s="143">
        <v>1.4999999999999999E-2</v>
      </c>
      <c r="R148" s="143">
        <f>Q148*H148</f>
        <v>10.268025</v>
      </c>
      <c r="S148" s="143">
        <v>0</v>
      </c>
      <c r="T148" s="144">
        <f>S148*H148</f>
        <v>0</v>
      </c>
      <c r="AR148" s="145" t="s">
        <v>166</v>
      </c>
      <c r="AT148" s="145" t="s">
        <v>157</v>
      </c>
      <c r="AU148" s="145" t="s">
        <v>128</v>
      </c>
      <c r="AY148" s="16" t="s">
        <v>120</v>
      </c>
      <c r="BE148" s="146">
        <f>IF(N148="základná",J148,0)</f>
        <v>0</v>
      </c>
      <c r="BF148" s="146">
        <f>IF(N148="znížená",J148,0)</f>
        <v>0</v>
      </c>
      <c r="BG148" s="146">
        <f>IF(N148="zákl. prenesená",J148,0)</f>
        <v>0</v>
      </c>
      <c r="BH148" s="146">
        <f>IF(N148="zníž. prenesená",J148,0)</f>
        <v>0</v>
      </c>
      <c r="BI148" s="146">
        <f>IF(N148="nulová",J148,0)</f>
        <v>0</v>
      </c>
      <c r="BJ148" s="16" t="s">
        <v>128</v>
      </c>
      <c r="BK148" s="147">
        <f>ROUND(I148*H148,3)</f>
        <v>0</v>
      </c>
      <c r="BL148" s="16" t="s">
        <v>150</v>
      </c>
      <c r="BM148" s="145" t="s">
        <v>192</v>
      </c>
    </row>
    <row r="149" spans="2:65" s="1" customFormat="1" ht="24.2" customHeight="1">
      <c r="B149" s="134"/>
      <c r="C149" s="161" t="s">
        <v>193</v>
      </c>
      <c r="D149" s="161" t="s">
        <v>157</v>
      </c>
      <c r="E149" s="162" t="s">
        <v>194</v>
      </c>
      <c r="F149" s="163" t="s">
        <v>195</v>
      </c>
      <c r="G149" s="164" t="s">
        <v>149</v>
      </c>
      <c r="H149" s="165">
        <v>684.53499999999997</v>
      </c>
      <c r="I149" s="165">
        <v>0</v>
      </c>
      <c r="J149" s="165">
        <f>ROUND(I149*H149,3)</f>
        <v>0</v>
      </c>
      <c r="K149" s="166"/>
      <c r="L149" s="167"/>
      <c r="M149" s="168" t="s">
        <v>1</v>
      </c>
      <c r="N149" s="169" t="s">
        <v>38</v>
      </c>
      <c r="O149" s="143">
        <v>0</v>
      </c>
      <c r="P149" s="143">
        <f>O149*H149</f>
        <v>0</v>
      </c>
      <c r="Q149" s="143">
        <v>6.0000000000000001E-3</v>
      </c>
      <c r="R149" s="143">
        <f>Q149*H149</f>
        <v>4.1072100000000002</v>
      </c>
      <c r="S149" s="143">
        <v>0</v>
      </c>
      <c r="T149" s="144">
        <f>S149*H149</f>
        <v>0</v>
      </c>
      <c r="AR149" s="145" t="s">
        <v>166</v>
      </c>
      <c r="AT149" s="145" t="s">
        <v>157</v>
      </c>
      <c r="AU149" s="145" t="s">
        <v>128</v>
      </c>
      <c r="AY149" s="16" t="s">
        <v>120</v>
      </c>
      <c r="BE149" s="146">
        <f>IF(N149="základná",J149,0)</f>
        <v>0</v>
      </c>
      <c r="BF149" s="146">
        <f>IF(N149="znížená",J149,0)</f>
        <v>0</v>
      </c>
      <c r="BG149" s="146">
        <f>IF(N149="zákl. prenesená",J149,0)</f>
        <v>0</v>
      </c>
      <c r="BH149" s="146">
        <f>IF(N149="zníž. prenesená",J149,0)</f>
        <v>0</v>
      </c>
      <c r="BI149" s="146">
        <f>IF(N149="nulová",J149,0)</f>
        <v>0</v>
      </c>
      <c r="BJ149" s="16" t="s">
        <v>128</v>
      </c>
      <c r="BK149" s="147">
        <f>ROUND(I149*H149,3)</f>
        <v>0</v>
      </c>
      <c r="BL149" s="16" t="s">
        <v>150</v>
      </c>
      <c r="BM149" s="145" t="s">
        <v>196</v>
      </c>
    </row>
    <row r="150" spans="2:65" s="1" customFormat="1" ht="24.2" customHeight="1">
      <c r="B150" s="134"/>
      <c r="C150" s="135" t="s">
        <v>197</v>
      </c>
      <c r="D150" s="135" t="s">
        <v>123</v>
      </c>
      <c r="E150" s="136" t="s">
        <v>198</v>
      </c>
      <c r="F150" s="137" t="s">
        <v>199</v>
      </c>
      <c r="G150" s="138" t="s">
        <v>179</v>
      </c>
      <c r="H150" s="139">
        <v>473.73500000000001</v>
      </c>
      <c r="I150" s="139">
        <v>0</v>
      </c>
      <c r="J150" s="139">
        <f>ROUND(I150*H150,3)</f>
        <v>0</v>
      </c>
      <c r="K150" s="140"/>
      <c r="L150" s="28"/>
      <c r="M150" s="141" t="s">
        <v>1</v>
      </c>
      <c r="N150" s="142" t="s">
        <v>38</v>
      </c>
      <c r="O150" s="143">
        <v>0</v>
      </c>
      <c r="P150" s="143">
        <f>O150*H150</f>
        <v>0</v>
      </c>
      <c r="Q150" s="143">
        <v>0</v>
      </c>
      <c r="R150" s="143">
        <f>Q150*H150</f>
        <v>0</v>
      </c>
      <c r="S150" s="143">
        <v>0</v>
      </c>
      <c r="T150" s="144">
        <f>S150*H150</f>
        <v>0</v>
      </c>
      <c r="AR150" s="145" t="s">
        <v>150</v>
      </c>
      <c r="AT150" s="145" t="s">
        <v>123</v>
      </c>
      <c r="AU150" s="145" t="s">
        <v>128</v>
      </c>
      <c r="AY150" s="16" t="s">
        <v>120</v>
      </c>
      <c r="BE150" s="146">
        <f>IF(N150="základná",J150,0)</f>
        <v>0</v>
      </c>
      <c r="BF150" s="146">
        <f>IF(N150="znížená",J150,0)</f>
        <v>0</v>
      </c>
      <c r="BG150" s="146">
        <f>IF(N150="zákl. prenesená",J150,0)</f>
        <v>0</v>
      </c>
      <c r="BH150" s="146">
        <f>IF(N150="zníž. prenesená",J150,0)</f>
        <v>0</v>
      </c>
      <c r="BI150" s="146">
        <f>IF(N150="nulová",J150,0)</f>
        <v>0</v>
      </c>
      <c r="BJ150" s="16" t="s">
        <v>128</v>
      </c>
      <c r="BK150" s="147">
        <f>ROUND(I150*H150,3)</f>
        <v>0</v>
      </c>
      <c r="BL150" s="16" t="s">
        <v>150</v>
      </c>
      <c r="BM150" s="145" t="s">
        <v>200</v>
      </c>
    </row>
    <row r="151" spans="2:65" s="11" customFormat="1" ht="22.9" customHeight="1">
      <c r="B151" s="123"/>
      <c r="D151" s="124" t="s">
        <v>71</v>
      </c>
      <c r="E151" s="132" t="s">
        <v>201</v>
      </c>
      <c r="F151" s="132" t="s">
        <v>202</v>
      </c>
      <c r="J151" s="133">
        <f>BK151</f>
        <v>0</v>
      </c>
      <c r="L151" s="123"/>
      <c r="M151" s="127"/>
      <c r="P151" s="128">
        <f>SUM(P152:P166)</f>
        <v>38.492790000000007</v>
      </c>
      <c r="R151" s="128">
        <f>SUM(R152:R166)</f>
        <v>1.45814865</v>
      </c>
      <c r="T151" s="129">
        <f>SUM(T152:T166)</f>
        <v>0</v>
      </c>
      <c r="AR151" s="124" t="s">
        <v>128</v>
      </c>
      <c r="AT151" s="130" t="s">
        <v>71</v>
      </c>
      <c r="AU151" s="130" t="s">
        <v>80</v>
      </c>
      <c r="AY151" s="124" t="s">
        <v>120</v>
      </c>
      <c r="BK151" s="131">
        <f>SUM(BK152:BK166)</f>
        <v>0</v>
      </c>
    </row>
    <row r="152" spans="2:65" s="1" customFormat="1" ht="24.2" customHeight="1">
      <c r="B152" s="134"/>
      <c r="C152" s="135" t="s">
        <v>203</v>
      </c>
      <c r="D152" s="135" t="s">
        <v>123</v>
      </c>
      <c r="E152" s="136" t="s">
        <v>204</v>
      </c>
      <c r="F152" s="137" t="s">
        <v>205</v>
      </c>
      <c r="G152" s="138" t="s">
        <v>206</v>
      </c>
      <c r="H152" s="139">
        <v>42.5</v>
      </c>
      <c r="I152" s="139">
        <v>0</v>
      </c>
      <c r="J152" s="139">
        <f>ROUND(I152*H152,3)</f>
        <v>0</v>
      </c>
      <c r="K152" s="140"/>
      <c r="L152" s="28"/>
      <c r="M152" s="141" t="s">
        <v>1</v>
      </c>
      <c r="N152" s="142" t="s">
        <v>38</v>
      </c>
      <c r="O152" s="143">
        <v>0.21199999999999999</v>
      </c>
      <c r="P152" s="143">
        <f>O152*H152</f>
        <v>9.01</v>
      </c>
      <c r="Q152" s="143">
        <v>2.5999999999999998E-4</v>
      </c>
      <c r="R152" s="143">
        <f>Q152*H152</f>
        <v>1.1049999999999999E-2</v>
      </c>
      <c r="S152" s="143">
        <v>0</v>
      </c>
      <c r="T152" s="144">
        <f>S152*H152</f>
        <v>0</v>
      </c>
      <c r="AR152" s="145" t="s">
        <v>150</v>
      </c>
      <c r="AT152" s="145" t="s">
        <v>123</v>
      </c>
      <c r="AU152" s="145" t="s">
        <v>128</v>
      </c>
      <c r="AY152" s="16" t="s">
        <v>120</v>
      </c>
      <c r="BE152" s="146">
        <f>IF(N152="základná",J152,0)</f>
        <v>0</v>
      </c>
      <c r="BF152" s="146">
        <f>IF(N152="znížená",J152,0)</f>
        <v>0</v>
      </c>
      <c r="BG152" s="146">
        <f>IF(N152="zákl. prenesená",J152,0)</f>
        <v>0</v>
      </c>
      <c r="BH152" s="146">
        <f>IF(N152="zníž. prenesená",J152,0)</f>
        <v>0</v>
      </c>
      <c r="BI152" s="146">
        <f>IF(N152="nulová",J152,0)</f>
        <v>0</v>
      </c>
      <c r="BJ152" s="16" t="s">
        <v>128</v>
      </c>
      <c r="BK152" s="147">
        <f>ROUND(I152*H152,3)</f>
        <v>0</v>
      </c>
      <c r="BL152" s="16" t="s">
        <v>150</v>
      </c>
      <c r="BM152" s="145" t="s">
        <v>207</v>
      </c>
    </row>
    <row r="153" spans="2:65" s="14" customFormat="1">
      <c r="B153" s="170"/>
      <c r="D153" s="149" t="s">
        <v>133</v>
      </c>
      <c r="E153" s="171" t="s">
        <v>1</v>
      </c>
      <c r="F153" s="172" t="s">
        <v>208</v>
      </c>
      <c r="H153" s="171" t="s">
        <v>1</v>
      </c>
      <c r="L153" s="170"/>
      <c r="M153" s="173"/>
      <c r="T153" s="174"/>
      <c r="AT153" s="171" t="s">
        <v>133</v>
      </c>
      <c r="AU153" s="171" t="s">
        <v>128</v>
      </c>
      <c r="AV153" s="14" t="s">
        <v>80</v>
      </c>
      <c r="AW153" s="14" t="s">
        <v>28</v>
      </c>
      <c r="AX153" s="14" t="s">
        <v>72</v>
      </c>
      <c r="AY153" s="171" t="s">
        <v>120</v>
      </c>
    </row>
    <row r="154" spans="2:65" s="12" customFormat="1">
      <c r="B154" s="148"/>
      <c r="D154" s="149" t="s">
        <v>133</v>
      </c>
      <c r="E154" s="150" t="s">
        <v>1</v>
      </c>
      <c r="F154" s="151" t="s">
        <v>209</v>
      </c>
      <c r="H154" s="152">
        <v>42.5</v>
      </c>
      <c r="L154" s="148"/>
      <c r="M154" s="153"/>
      <c r="T154" s="154"/>
      <c r="AT154" s="150" t="s">
        <v>133</v>
      </c>
      <c r="AU154" s="150" t="s">
        <v>128</v>
      </c>
      <c r="AV154" s="12" t="s">
        <v>128</v>
      </c>
      <c r="AW154" s="12" t="s">
        <v>28</v>
      </c>
      <c r="AX154" s="12" t="s">
        <v>80</v>
      </c>
      <c r="AY154" s="150" t="s">
        <v>120</v>
      </c>
    </row>
    <row r="155" spans="2:65" s="1" customFormat="1" ht="37.9" customHeight="1">
      <c r="B155" s="134"/>
      <c r="C155" s="161" t="s">
        <v>150</v>
      </c>
      <c r="D155" s="161" t="s">
        <v>157</v>
      </c>
      <c r="E155" s="162" t="s">
        <v>210</v>
      </c>
      <c r="F155" s="163" t="s">
        <v>211</v>
      </c>
      <c r="G155" s="164" t="s">
        <v>212</v>
      </c>
      <c r="H155" s="165">
        <v>0.70199999999999996</v>
      </c>
      <c r="I155" s="165">
        <v>0</v>
      </c>
      <c r="J155" s="165">
        <f>ROUND(I155*H155,3)</f>
        <v>0</v>
      </c>
      <c r="K155" s="166"/>
      <c r="L155" s="167"/>
      <c r="M155" s="168" t="s">
        <v>1</v>
      </c>
      <c r="N155" s="169" t="s">
        <v>38</v>
      </c>
      <c r="O155" s="143">
        <v>0</v>
      </c>
      <c r="P155" s="143">
        <f>O155*H155</f>
        <v>0</v>
      </c>
      <c r="Q155" s="143">
        <v>0.54</v>
      </c>
      <c r="R155" s="143">
        <f>Q155*H155</f>
        <v>0.37908000000000003</v>
      </c>
      <c r="S155" s="143">
        <v>0</v>
      </c>
      <c r="T155" s="144">
        <f>S155*H155</f>
        <v>0</v>
      </c>
      <c r="AR155" s="145" t="s">
        <v>166</v>
      </c>
      <c r="AT155" s="145" t="s">
        <v>157</v>
      </c>
      <c r="AU155" s="145" t="s">
        <v>128</v>
      </c>
      <c r="AY155" s="16" t="s">
        <v>120</v>
      </c>
      <c r="BE155" s="146">
        <f>IF(N155="základná",J155,0)</f>
        <v>0</v>
      </c>
      <c r="BF155" s="146">
        <f>IF(N155="znížená",J155,0)</f>
        <v>0</v>
      </c>
      <c r="BG155" s="146">
        <f>IF(N155="zákl. prenesená",J155,0)</f>
        <v>0</v>
      </c>
      <c r="BH155" s="146">
        <f>IF(N155="zníž. prenesená",J155,0)</f>
        <v>0</v>
      </c>
      <c r="BI155" s="146">
        <f>IF(N155="nulová",J155,0)</f>
        <v>0</v>
      </c>
      <c r="BJ155" s="16" t="s">
        <v>128</v>
      </c>
      <c r="BK155" s="147">
        <f>ROUND(I155*H155,3)</f>
        <v>0</v>
      </c>
      <c r="BL155" s="16" t="s">
        <v>150</v>
      </c>
      <c r="BM155" s="145" t="s">
        <v>213</v>
      </c>
    </row>
    <row r="156" spans="2:65" s="12" customFormat="1">
      <c r="B156" s="148"/>
      <c r="D156" s="149" t="s">
        <v>133</v>
      </c>
      <c r="E156" s="150" t="s">
        <v>1</v>
      </c>
      <c r="F156" s="151" t="s">
        <v>214</v>
      </c>
      <c r="H156" s="152">
        <v>0.63800000000000001</v>
      </c>
      <c r="L156" s="148"/>
      <c r="M156" s="153"/>
      <c r="T156" s="154"/>
      <c r="AT156" s="150" t="s">
        <v>133</v>
      </c>
      <c r="AU156" s="150" t="s">
        <v>128</v>
      </c>
      <c r="AV156" s="12" t="s">
        <v>128</v>
      </c>
      <c r="AW156" s="12" t="s">
        <v>28</v>
      </c>
      <c r="AX156" s="12" t="s">
        <v>80</v>
      </c>
      <c r="AY156" s="150" t="s">
        <v>120</v>
      </c>
    </row>
    <row r="157" spans="2:65" s="12" customFormat="1">
      <c r="B157" s="148"/>
      <c r="D157" s="149" t="s">
        <v>133</v>
      </c>
      <c r="F157" s="151" t="s">
        <v>215</v>
      </c>
      <c r="H157" s="152">
        <v>0.70199999999999996</v>
      </c>
      <c r="L157" s="148"/>
      <c r="M157" s="153"/>
      <c r="T157" s="154"/>
      <c r="AT157" s="150" t="s">
        <v>133</v>
      </c>
      <c r="AU157" s="150" t="s">
        <v>128</v>
      </c>
      <c r="AV157" s="12" t="s">
        <v>128</v>
      </c>
      <c r="AW157" s="12" t="s">
        <v>3</v>
      </c>
      <c r="AX157" s="12" t="s">
        <v>80</v>
      </c>
      <c r="AY157" s="150" t="s">
        <v>120</v>
      </c>
    </row>
    <row r="158" spans="2:65" s="1" customFormat="1" ht="24.2" customHeight="1">
      <c r="B158" s="134"/>
      <c r="C158" s="135" t="s">
        <v>216</v>
      </c>
      <c r="D158" s="135" t="s">
        <v>123</v>
      </c>
      <c r="E158" s="136" t="s">
        <v>217</v>
      </c>
      <c r="F158" s="137" t="s">
        <v>218</v>
      </c>
      <c r="G158" s="138" t="s">
        <v>206</v>
      </c>
      <c r="H158" s="139">
        <v>74.2</v>
      </c>
      <c r="I158" s="139">
        <v>0</v>
      </c>
      <c r="J158" s="139">
        <f>ROUND(I158*H158,3)</f>
        <v>0</v>
      </c>
      <c r="K158" s="140"/>
      <c r="L158" s="28"/>
      <c r="M158" s="141" t="s">
        <v>1</v>
      </c>
      <c r="N158" s="142" t="s">
        <v>38</v>
      </c>
      <c r="O158" s="143">
        <v>0.39700000000000002</v>
      </c>
      <c r="P158" s="143">
        <f>O158*H158</f>
        <v>29.457400000000003</v>
      </c>
      <c r="Q158" s="143">
        <v>2.5999999999999998E-4</v>
      </c>
      <c r="R158" s="143">
        <f>Q158*H158</f>
        <v>1.9292E-2</v>
      </c>
      <c r="S158" s="143">
        <v>0</v>
      </c>
      <c r="T158" s="144">
        <f>S158*H158</f>
        <v>0</v>
      </c>
      <c r="AR158" s="145" t="s">
        <v>150</v>
      </c>
      <c r="AT158" s="145" t="s">
        <v>123</v>
      </c>
      <c r="AU158" s="145" t="s">
        <v>128</v>
      </c>
      <c r="AY158" s="16" t="s">
        <v>120</v>
      </c>
      <c r="BE158" s="146">
        <f>IF(N158="základná",J158,0)</f>
        <v>0</v>
      </c>
      <c r="BF158" s="146">
        <f>IF(N158="znížená",J158,0)</f>
        <v>0</v>
      </c>
      <c r="BG158" s="146">
        <f>IF(N158="zákl. prenesená",J158,0)</f>
        <v>0</v>
      </c>
      <c r="BH158" s="146">
        <f>IF(N158="zníž. prenesená",J158,0)</f>
        <v>0</v>
      </c>
      <c r="BI158" s="146">
        <f>IF(N158="nulová",J158,0)</f>
        <v>0</v>
      </c>
      <c r="BJ158" s="16" t="s">
        <v>128</v>
      </c>
      <c r="BK158" s="147">
        <f>ROUND(I158*H158,3)</f>
        <v>0</v>
      </c>
      <c r="BL158" s="16" t="s">
        <v>150</v>
      </c>
      <c r="BM158" s="145" t="s">
        <v>219</v>
      </c>
    </row>
    <row r="159" spans="2:65" s="14" customFormat="1">
      <c r="B159" s="170"/>
      <c r="D159" s="149" t="s">
        <v>133</v>
      </c>
      <c r="E159" s="171" t="s">
        <v>1</v>
      </c>
      <c r="F159" s="172" t="s">
        <v>220</v>
      </c>
      <c r="H159" s="171" t="s">
        <v>1</v>
      </c>
      <c r="L159" s="170"/>
      <c r="M159" s="173"/>
      <c r="T159" s="174"/>
      <c r="AT159" s="171" t="s">
        <v>133</v>
      </c>
      <c r="AU159" s="171" t="s">
        <v>128</v>
      </c>
      <c r="AV159" s="14" t="s">
        <v>80</v>
      </c>
      <c r="AW159" s="14" t="s">
        <v>28</v>
      </c>
      <c r="AX159" s="14" t="s">
        <v>72</v>
      </c>
      <c r="AY159" s="171" t="s">
        <v>120</v>
      </c>
    </row>
    <row r="160" spans="2:65" s="12" customFormat="1">
      <c r="B160" s="148"/>
      <c r="D160" s="149" t="s">
        <v>133</v>
      </c>
      <c r="E160" s="150" t="s">
        <v>1</v>
      </c>
      <c r="F160" s="151" t="s">
        <v>221</v>
      </c>
      <c r="H160" s="152">
        <v>74.2</v>
      </c>
      <c r="L160" s="148"/>
      <c r="M160" s="153"/>
      <c r="T160" s="154"/>
      <c r="AT160" s="150" t="s">
        <v>133</v>
      </c>
      <c r="AU160" s="150" t="s">
        <v>128</v>
      </c>
      <c r="AV160" s="12" t="s">
        <v>128</v>
      </c>
      <c r="AW160" s="12" t="s">
        <v>28</v>
      </c>
      <c r="AX160" s="12" t="s">
        <v>80</v>
      </c>
      <c r="AY160" s="150" t="s">
        <v>120</v>
      </c>
    </row>
    <row r="161" spans="2:65" s="1" customFormat="1" ht="37.9" customHeight="1">
      <c r="B161" s="134"/>
      <c r="C161" s="161" t="s">
        <v>222</v>
      </c>
      <c r="D161" s="161" t="s">
        <v>157</v>
      </c>
      <c r="E161" s="162" t="s">
        <v>210</v>
      </c>
      <c r="F161" s="163" t="s">
        <v>211</v>
      </c>
      <c r="G161" s="164" t="s">
        <v>212</v>
      </c>
      <c r="H161" s="165">
        <v>1.837</v>
      </c>
      <c r="I161" s="165">
        <v>0</v>
      </c>
      <c r="J161" s="165">
        <f>ROUND(I161*H161,3)</f>
        <v>0</v>
      </c>
      <c r="K161" s="166"/>
      <c r="L161" s="167"/>
      <c r="M161" s="168" t="s">
        <v>1</v>
      </c>
      <c r="N161" s="169" t="s">
        <v>38</v>
      </c>
      <c r="O161" s="143">
        <v>0</v>
      </c>
      <c r="P161" s="143">
        <f>O161*H161</f>
        <v>0</v>
      </c>
      <c r="Q161" s="143">
        <v>0.54</v>
      </c>
      <c r="R161" s="143">
        <f>Q161*H161</f>
        <v>0.99198000000000008</v>
      </c>
      <c r="S161" s="143">
        <v>0</v>
      </c>
      <c r="T161" s="144">
        <f>S161*H161</f>
        <v>0</v>
      </c>
      <c r="AR161" s="145" t="s">
        <v>166</v>
      </c>
      <c r="AT161" s="145" t="s">
        <v>157</v>
      </c>
      <c r="AU161" s="145" t="s">
        <v>128</v>
      </c>
      <c r="AY161" s="16" t="s">
        <v>120</v>
      </c>
      <c r="BE161" s="146">
        <f>IF(N161="základná",J161,0)</f>
        <v>0</v>
      </c>
      <c r="BF161" s="146">
        <f>IF(N161="znížená",J161,0)</f>
        <v>0</v>
      </c>
      <c r="BG161" s="146">
        <f>IF(N161="zákl. prenesená",J161,0)</f>
        <v>0</v>
      </c>
      <c r="BH161" s="146">
        <f>IF(N161="zníž. prenesená",J161,0)</f>
        <v>0</v>
      </c>
      <c r="BI161" s="146">
        <f>IF(N161="nulová",J161,0)</f>
        <v>0</v>
      </c>
      <c r="BJ161" s="16" t="s">
        <v>128</v>
      </c>
      <c r="BK161" s="147">
        <f>ROUND(I161*H161,3)</f>
        <v>0</v>
      </c>
      <c r="BL161" s="16" t="s">
        <v>150</v>
      </c>
      <c r="BM161" s="145" t="s">
        <v>223</v>
      </c>
    </row>
    <row r="162" spans="2:65" s="12" customFormat="1">
      <c r="B162" s="148"/>
      <c r="D162" s="149" t="s">
        <v>133</v>
      </c>
      <c r="E162" s="150" t="s">
        <v>1</v>
      </c>
      <c r="F162" s="151" t="s">
        <v>224</v>
      </c>
      <c r="H162" s="152">
        <v>1.67</v>
      </c>
      <c r="L162" s="148"/>
      <c r="M162" s="153"/>
      <c r="T162" s="154"/>
      <c r="AT162" s="150" t="s">
        <v>133</v>
      </c>
      <c r="AU162" s="150" t="s">
        <v>128</v>
      </c>
      <c r="AV162" s="12" t="s">
        <v>128</v>
      </c>
      <c r="AW162" s="12" t="s">
        <v>28</v>
      </c>
      <c r="AX162" s="12" t="s">
        <v>80</v>
      </c>
      <c r="AY162" s="150" t="s">
        <v>120</v>
      </c>
    </row>
    <row r="163" spans="2:65" s="12" customFormat="1">
      <c r="B163" s="148"/>
      <c r="D163" s="149" t="s">
        <v>133</v>
      </c>
      <c r="F163" s="151" t="s">
        <v>225</v>
      </c>
      <c r="H163" s="152">
        <v>1.837</v>
      </c>
      <c r="L163" s="148"/>
      <c r="M163" s="153"/>
      <c r="T163" s="154"/>
      <c r="AT163" s="150" t="s">
        <v>133</v>
      </c>
      <c r="AU163" s="150" t="s">
        <v>128</v>
      </c>
      <c r="AV163" s="12" t="s">
        <v>128</v>
      </c>
      <c r="AW163" s="12" t="s">
        <v>3</v>
      </c>
      <c r="AX163" s="12" t="s">
        <v>80</v>
      </c>
      <c r="AY163" s="150" t="s">
        <v>120</v>
      </c>
    </row>
    <row r="164" spans="2:65" s="1" customFormat="1" ht="44.25" customHeight="1">
      <c r="B164" s="134"/>
      <c r="C164" s="135" t="s">
        <v>226</v>
      </c>
      <c r="D164" s="135" t="s">
        <v>123</v>
      </c>
      <c r="E164" s="136" t="s">
        <v>227</v>
      </c>
      <c r="F164" s="137" t="s">
        <v>228</v>
      </c>
      <c r="G164" s="138" t="s">
        <v>212</v>
      </c>
      <c r="H164" s="139">
        <v>2.5390000000000001</v>
      </c>
      <c r="I164" s="139">
        <v>0</v>
      </c>
      <c r="J164" s="139">
        <f>ROUND(I164*H164,3)</f>
        <v>0</v>
      </c>
      <c r="K164" s="140"/>
      <c r="L164" s="28"/>
      <c r="M164" s="141" t="s">
        <v>1</v>
      </c>
      <c r="N164" s="142" t="s">
        <v>38</v>
      </c>
      <c r="O164" s="143">
        <v>0.01</v>
      </c>
      <c r="P164" s="143">
        <f>O164*H164</f>
        <v>2.5390000000000003E-2</v>
      </c>
      <c r="Q164" s="143">
        <v>2.2349999999999998E-2</v>
      </c>
      <c r="R164" s="143">
        <f>Q164*H164</f>
        <v>5.6746649999999996E-2</v>
      </c>
      <c r="S164" s="143">
        <v>0</v>
      </c>
      <c r="T164" s="144">
        <f>S164*H164</f>
        <v>0</v>
      </c>
      <c r="AR164" s="145" t="s">
        <v>150</v>
      </c>
      <c r="AT164" s="145" t="s">
        <v>123</v>
      </c>
      <c r="AU164" s="145" t="s">
        <v>128</v>
      </c>
      <c r="AY164" s="16" t="s">
        <v>120</v>
      </c>
      <c r="BE164" s="146">
        <f>IF(N164="základná",J164,0)</f>
        <v>0</v>
      </c>
      <c r="BF164" s="146">
        <f>IF(N164="znížená",J164,0)</f>
        <v>0</v>
      </c>
      <c r="BG164" s="146">
        <f>IF(N164="zákl. prenesená",J164,0)</f>
        <v>0</v>
      </c>
      <c r="BH164" s="146">
        <f>IF(N164="zníž. prenesená",J164,0)</f>
        <v>0</v>
      </c>
      <c r="BI164" s="146">
        <f>IF(N164="nulová",J164,0)</f>
        <v>0</v>
      </c>
      <c r="BJ164" s="16" t="s">
        <v>128</v>
      </c>
      <c r="BK164" s="147">
        <f>ROUND(I164*H164,3)</f>
        <v>0</v>
      </c>
      <c r="BL164" s="16" t="s">
        <v>150</v>
      </c>
      <c r="BM164" s="145" t="s">
        <v>229</v>
      </c>
    </row>
    <row r="165" spans="2:65" s="12" customFormat="1">
      <c r="B165" s="148"/>
      <c r="D165" s="149" t="s">
        <v>133</v>
      </c>
      <c r="E165" s="150" t="s">
        <v>1</v>
      </c>
      <c r="F165" s="151" t="s">
        <v>230</v>
      </c>
      <c r="H165" s="152">
        <v>2.5390000000000001</v>
      </c>
      <c r="L165" s="148"/>
      <c r="M165" s="153"/>
      <c r="T165" s="154"/>
      <c r="AT165" s="150" t="s">
        <v>133</v>
      </c>
      <c r="AU165" s="150" t="s">
        <v>128</v>
      </c>
      <c r="AV165" s="12" t="s">
        <v>128</v>
      </c>
      <c r="AW165" s="12" t="s">
        <v>28</v>
      </c>
      <c r="AX165" s="12" t="s">
        <v>80</v>
      </c>
      <c r="AY165" s="150" t="s">
        <v>120</v>
      </c>
    </row>
    <row r="166" spans="2:65" s="1" customFormat="1" ht="24.2" customHeight="1">
      <c r="B166" s="134"/>
      <c r="C166" s="135" t="s">
        <v>7</v>
      </c>
      <c r="D166" s="135" t="s">
        <v>123</v>
      </c>
      <c r="E166" s="136" t="s">
        <v>231</v>
      </c>
      <c r="F166" s="137" t="s">
        <v>232</v>
      </c>
      <c r="G166" s="138" t="s">
        <v>179</v>
      </c>
      <c r="H166" s="139">
        <v>30.99</v>
      </c>
      <c r="I166" s="139">
        <v>0</v>
      </c>
      <c r="J166" s="139">
        <f>ROUND(I166*H166,3)</f>
        <v>0</v>
      </c>
      <c r="K166" s="140"/>
      <c r="L166" s="28"/>
      <c r="M166" s="141" t="s">
        <v>1</v>
      </c>
      <c r="N166" s="142" t="s">
        <v>38</v>
      </c>
      <c r="O166" s="143">
        <v>0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150</v>
      </c>
      <c r="AT166" s="145" t="s">
        <v>123</v>
      </c>
      <c r="AU166" s="145" t="s">
        <v>128</v>
      </c>
      <c r="AY166" s="16" t="s">
        <v>120</v>
      </c>
      <c r="BE166" s="146">
        <f>IF(N166="základná",J166,0)</f>
        <v>0</v>
      </c>
      <c r="BF166" s="146">
        <f>IF(N166="znížená",J166,0)</f>
        <v>0</v>
      </c>
      <c r="BG166" s="146">
        <f>IF(N166="zákl. prenesená",J166,0)</f>
        <v>0</v>
      </c>
      <c r="BH166" s="146">
        <f>IF(N166="zníž. prenesená",J166,0)</f>
        <v>0</v>
      </c>
      <c r="BI166" s="146">
        <f>IF(N166="nulová",J166,0)</f>
        <v>0</v>
      </c>
      <c r="BJ166" s="16" t="s">
        <v>128</v>
      </c>
      <c r="BK166" s="147">
        <f>ROUND(I166*H166,3)</f>
        <v>0</v>
      </c>
      <c r="BL166" s="16" t="s">
        <v>150</v>
      </c>
      <c r="BM166" s="145" t="s">
        <v>233</v>
      </c>
    </row>
    <row r="167" spans="2:65" s="11" customFormat="1" ht="22.9" customHeight="1">
      <c r="B167" s="123"/>
      <c r="D167" s="124" t="s">
        <v>71</v>
      </c>
      <c r="E167" s="132" t="s">
        <v>234</v>
      </c>
      <c r="F167" s="132" t="s">
        <v>235</v>
      </c>
      <c r="J167" s="133">
        <f>BK167</f>
        <v>0</v>
      </c>
      <c r="L167" s="123"/>
      <c r="M167" s="127"/>
      <c r="P167" s="128">
        <f>SUM(P168:P186)</f>
        <v>207.89896400000001</v>
      </c>
      <c r="R167" s="128">
        <f>SUM(R168:R186)</f>
        <v>0.89243631499999998</v>
      </c>
      <c r="T167" s="129">
        <f>SUM(T168:T186)</f>
        <v>0.59826999999999997</v>
      </c>
      <c r="AR167" s="124" t="s">
        <v>128</v>
      </c>
      <c r="AT167" s="130" t="s">
        <v>71</v>
      </c>
      <c r="AU167" s="130" t="s">
        <v>80</v>
      </c>
      <c r="AY167" s="124" t="s">
        <v>120</v>
      </c>
      <c r="BK167" s="131">
        <f>SUM(BK168:BK186)</f>
        <v>0</v>
      </c>
    </row>
    <row r="168" spans="2:65" s="1" customFormat="1" ht="33" customHeight="1">
      <c r="B168" s="134"/>
      <c r="C168" s="135" t="s">
        <v>236</v>
      </c>
      <c r="D168" s="135" t="s">
        <v>123</v>
      </c>
      <c r="E168" s="136" t="s">
        <v>237</v>
      </c>
      <c r="F168" s="137" t="s">
        <v>238</v>
      </c>
      <c r="G168" s="138" t="s">
        <v>206</v>
      </c>
      <c r="H168" s="139">
        <v>15.4</v>
      </c>
      <c r="I168" s="139">
        <v>0</v>
      </c>
      <c r="J168" s="139">
        <f>ROUND(I168*H168,3)</f>
        <v>0</v>
      </c>
      <c r="K168" s="140"/>
      <c r="L168" s="28"/>
      <c r="M168" s="141" t="s">
        <v>1</v>
      </c>
      <c r="N168" s="142" t="s">
        <v>38</v>
      </c>
      <c r="O168" s="143">
        <v>1.22956</v>
      </c>
      <c r="P168" s="143">
        <f>O168*H168</f>
        <v>18.935224000000002</v>
      </c>
      <c r="Q168" s="143">
        <v>5.5510999999999998E-3</v>
      </c>
      <c r="R168" s="143">
        <f>Q168*H168</f>
        <v>8.5486939999999997E-2</v>
      </c>
      <c r="S168" s="143">
        <v>0</v>
      </c>
      <c r="T168" s="144">
        <f>S168*H168</f>
        <v>0</v>
      </c>
      <c r="AR168" s="145" t="s">
        <v>150</v>
      </c>
      <c r="AT168" s="145" t="s">
        <v>123</v>
      </c>
      <c r="AU168" s="145" t="s">
        <v>128</v>
      </c>
      <c r="AY168" s="16" t="s">
        <v>120</v>
      </c>
      <c r="BE168" s="146">
        <f>IF(N168="základná",J168,0)</f>
        <v>0</v>
      </c>
      <c r="BF168" s="146">
        <f>IF(N168="znížená",J168,0)</f>
        <v>0</v>
      </c>
      <c r="BG168" s="146">
        <f>IF(N168="zákl. prenesená",J168,0)</f>
        <v>0</v>
      </c>
      <c r="BH168" s="146">
        <f>IF(N168="zníž. prenesená",J168,0)</f>
        <v>0</v>
      </c>
      <c r="BI168" s="146">
        <f>IF(N168="nulová",J168,0)</f>
        <v>0</v>
      </c>
      <c r="BJ168" s="16" t="s">
        <v>128</v>
      </c>
      <c r="BK168" s="147">
        <f>ROUND(I168*H168,3)</f>
        <v>0</v>
      </c>
      <c r="BL168" s="16" t="s">
        <v>150</v>
      </c>
      <c r="BM168" s="145" t="s">
        <v>239</v>
      </c>
    </row>
    <row r="169" spans="2:65" s="1" customFormat="1" ht="33" customHeight="1">
      <c r="B169" s="134"/>
      <c r="C169" s="135" t="s">
        <v>240</v>
      </c>
      <c r="D169" s="135" t="s">
        <v>123</v>
      </c>
      <c r="E169" s="136" t="s">
        <v>241</v>
      </c>
      <c r="F169" s="137" t="s">
        <v>242</v>
      </c>
      <c r="G169" s="138" t="s">
        <v>206</v>
      </c>
      <c r="H169" s="139">
        <v>42.5</v>
      </c>
      <c r="I169" s="139">
        <v>0</v>
      </c>
      <c r="J169" s="139">
        <f>ROUND(I169*H169,3)</f>
        <v>0</v>
      </c>
      <c r="K169" s="140"/>
      <c r="L169" s="28"/>
      <c r="M169" s="141" t="s">
        <v>1</v>
      </c>
      <c r="N169" s="142" t="s">
        <v>38</v>
      </c>
      <c r="O169" s="143">
        <v>6.6000000000000003E-2</v>
      </c>
      <c r="P169" s="143">
        <f>O169*H169</f>
        <v>2.8050000000000002</v>
      </c>
      <c r="Q169" s="143">
        <v>0</v>
      </c>
      <c r="R169" s="143">
        <f>Q169*H169</f>
        <v>0</v>
      </c>
      <c r="S169" s="143">
        <v>4.45E-3</v>
      </c>
      <c r="T169" s="144">
        <f>S169*H169</f>
        <v>0.18912499999999999</v>
      </c>
      <c r="AR169" s="145" t="s">
        <v>150</v>
      </c>
      <c r="AT169" s="145" t="s">
        <v>123</v>
      </c>
      <c r="AU169" s="145" t="s">
        <v>128</v>
      </c>
      <c r="AY169" s="16" t="s">
        <v>120</v>
      </c>
      <c r="BE169" s="146">
        <f>IF(N169="základná",J169,0)</f>
        <v>0</v>
      </c>
      <c r="BF169" s="146">
        <f>IF(N169="znížená",J169,0)</f>
        <v>0</v>
      </c>
      <c r="BG169" s="146">
        <f>IF(N169="zákl. prenesená",J169,0)</f>
        <v>0</v>
      </c>
      <c r="BH169" s="146">
        <f>IF(N169="zníž. prenesená",J169,0)</f>
        <v>0</v>
      </c>
      <c r="BI169" s="146">
        <f>IF(N169="nulová",J169,0)</f>
        <v>0</v>
      </c>
      <c r="BJ169" s="16" t="s">
        <v>128</v>
      </c>
      <c r="BK169" s="147">
        <f>ROUND(I169*H169,3)</f>
        <v>0</v>
      </c>
      <c r="BL169" s="16" t="s">
        <v>150</v>
      </c>
      <c r="BM169" s="145" t="s">
        <v>243</v>
      </c>
    </row>
    <row r="170" spans="2:65" s="1" customFormat="1" ht="24.2" customHeight="1">
      <c r="B170" s="134"/>
      <c r="C170" s="135" t="s">
        <v>244</v>
      </c>
      <c r="D170" s="135" t="s">
        <v>123</v>
      </c>
      <c r="E170" s="136" t="s">
        <v>245</v>
      </c>
      <c r="F170" s="137" t="s">
        <v>246</v>
      </c>
      <c r="G170" s="138" t="s">
        <v>165</v>
      </c>
      <c r="H170" s="139">
        <v>4</v>
      </c>
      <c r="I170" s="139">
        <v>0</v>
      </c>
      <c r="J170" s="139">
        <f>ROUND(I170*H170,3)</f>
        <v>0</v>
      </c>
      <c r="K170" s="140"/>
      <c r="L170" s="28"/>
      <c r="M170" s="141" t="s">
        <v>1</v>
      </c>
      <c r="N170" s="142" t="s">
        <v>38</v>
      </c>
      <c r="O170" s="143">
        <v>7.4999999999999997E-2</v>
      </c>
      <c r="P170" s="143">
        <f>O170*H170</f>
        <v>0.3</v>
      </c>
      <c r="Q170" s="143">
        <v>0</v>
      </c>
      <c r="R170" s="143">
        <f>Q170*H170</f>
        <v>0</v>
      </c>
      <c r="S170" s="143">
        <v>1.1000000000000001E-3</v>
      </c>
      <c r="T170" s="144">
        <f>S170*H170</f>
        <v>4.4000000000000003E-3</v>
      </c>
      <c r="AR170" s="145" t="s">
        <v>150</v>
      </c>
      <c r="AT170" s="145" t="s">
        <v>123</v>
      </c>
      <c r="AU170" s="145" t="s">
        <v>128</v>
      </c>
      <c r="AY170" s="16" t="s">
        <v>120</v>
      </c>
      <c r="BE170" s="146">
        <f>IF(N170="základná",J170,0)</f>
        <v>0</v>
      </c>
      <c r="BF170" s="146">
        <f>IF(N170="znížená",J170,0)</f>
        <v>0</v>
      </c>
      <c r="BG170" s="146">
        <f>IF(N170="zákl. prenesená",J170,0)</f>
        <v>0</v>
      </c>
      <c r="BH170" s="146">
        <f>IF(N170="zníž. prenesená",J170,0)</f>
        <v>0</v>
      </c>
      <c r="BI170" s="146">
        <f>IF(N170="nulová",J170,0)</f>
        <v>0</v>
      </c>
      <c r="BJ170" s="16" t="s">
        <v>128</v>
      </c>
      <c r="BK170" s="147">
        <f>ROUND(I170*H170,3)</f>
        <v>0</v>
      </c>
      <c r="BL170" s="16" t="s">
        <v>150</v>
      </c>
      <c r="BM170" s="145" t="s">
        <v>247</v>
      </c>
    </row>
    <row r="171" spans="2:65" s="1" customFormat="1" ht="24.2" customHeight="1">
      <c r="B171" s="134"/>
      <c r="C171" s="135" t="s">
        <v>248</v>
      </c>
      <c r="D171" s="135" t="s">
        <v>123</v>
      </c>
      <c r="E171" s="136" t="s">
        <v>249</v>
      </c>
      <c r="F171" s="137" t="s">
        <v>250</v>
      </c>
      <c r="G171" s="138" t="s">
        <v>206</v>
      </c>
      <c r="H171" s="139">
        <v>27.5</v>
      </c>
      <c r="I171" s="139">
        <v>0</v>
      </c>
      <c r="J171" s="139">
        <f>ROUND(I171*H171,3)</f>
        <v>0</v>
      </c>
      <c r="K171" s="140"/>
      <c r="L171" s="28"/>
      <c r="M171" s="141" t="s">
        <v>1</v>
      </c>
      <c r="N171" s="142" t="s">
        <v>38</v>
      </c>
      <c r="O171" s="143">
        <v>7.4999999999999997E-2</v>
      </c>
      <c r="P171" s="143">
        <f>O171*H171</f>
        <v>2.0625</v>
      </c>
      <c r="Q171" s="143">
        <v>0</v>
      </c>
      <c r="R171" s="143">
        <f>Q171*H171</f>
        <v>0</v>
      </c>
      <c r="S171" s="143">
        <v>1.3500000000000001E-3</v>
      </c>
      <c r="T171" s="144">
        <f>S171*H171</f>
        <v>3.7125000000000005E-2</v>
      </c>
      <c r="AR171" s="145" t="s">
        <v>150</v>
      </c>
      <c r="AT171" s="145" t="s">
        <v>123</v>
      </c>
      <c r="AU171" s="145" t="s">
        <v>128</v>
      </c>
      <c r="AY171" s="16" t="s">
        <v>120</v>
      </c>
      <c r="BE171" s="146">
        <f>IF(N171="základná",J171,0)</f>
        <v>0</v>
      </c>
      <c r="BF171" s="146">
        <f>IF(N171="znížená",J171,0)</f>
        <v>0</v>
      </c>
      <c r="BG171" s="146">
        <f>IF(N171="zákl. prenesená",J171,0)</f>
        <v>0</v>
      </c>
      <c r="BH171" s="146">
        <f>IF(N171="zníž. prenesená",J171,0)</f>
        <v>0</v>
      </c>
      <c r="BI171" s="146">
        <f>IF(N171="nulová",J171,0)</f>
        <v>0</v>
      </c>
      <c r="BJ171" s="16" t="s">
        <v>128</v>
      </c>
      <c r="BK171" s="147">
        <f>ROUND(I171*H171,3)</f>
        <v>0</v>
      </c>
      <c r="BL171" s="16" t="s">
        <v>150</v>
      </c>
      <c r="BM171" s="145" t="s">
        <v>251</v>
      </c>
    </row>
    <row r="172" spans="2:65" s="12" customFormat="1">
      <c r="B172" s="148"/>
      <c r="D172" s="149" t="s">
        <v>133</v>
      </c>
      <c r="E172" s="150" t="s">
        <v>1</v>
      </c>
      <c r="F172" s="151" t="s">
        <v>252</v>
      </c>
      <c r="H172" s="152">
        <v>27.5</v>
      </c>
      <c r="L172" s="148"/>
      <c r="M172" s="153"/>
      <c r="T172" s="154"/>
      <c r="AT172" s="150" t="s">
        <v>133</v>
      </c>
      <c r="AU172" s="150" t="s">
        <v>128</v>
      </c>
      <c r="AV172" s="12" t="s">
        <v>128</v>
      </c>
      <c r="AW172" s="12" t="s">
        <v>28</v>
      </c>
      <c r="AX172" s="12" t="s">
        <v>80</v>
      </c>
      <c r="AY172" s="150" t="s">
        <v>120</v>
      </c>
    </row>
    <row r="173" spans="2:65" s="1" customFormat="1" ht="33" customHeight="1">
      <c r="B173" s="134"/>
      <c r="C173" s="135" t="s">
        <v>253</v>
      </c>
      <c r="D173" s="135" t="s">
        <v>123</v>
      </c>
      <c r="E173" s="136" t="s">
        <v>254</v>
      </c>
      <c r="F173" s="137" t="s">
        <v>255</v>
      </c>
      <c r="G173" s="138" t="s">
        <v>206</v>
      </c>
      <c r="H173" s="139">
        <v>80</v>
      </c>
      <c r="I173" s="139">
        <v>0</v>
      </c>
      <c r="J173" s="139">
        <f>ROUND(I173*H173,3)</f>
        <v>0</v>
      </c>
      <c r="K173" s="140"/>
      <c r="L173" s="28"/>
      <c r="M173" s="141" t="s">
        <v>1</v>
      </c>
      <c r="N173" s="142" t="s">
        <v>38</v>
      </c>
      <c r="O173" s="143">
        <v>8.5999999999999993E-2</v>
      </c>
      <c r="P173" s="143">
        <f>O173*H173</f>
        <v>6.879999999999999</v>
      </c>
      <c r="Q173" s="143">
        <v>0</v>
      </c>
      <c r="R173" s="143">
        <f>Q173*H173</f>
        <v>0</v>
      </c>
      <c r="S173" s="143">
        <v>2.3E-3</v>
      </c>
      <c r="T173" s="144">
        <f>S173*H173</f>
        <v>0.184</v>
      </c>
      <c r="AR173" s="145" t="s">
        <v>150</v>
      </c>
      <c r="AT173" s="145" t="s">
        <v>123</v>
      </c>
      <c r="AU173" s="145" t="s">
        <v>128</v>
      </c>
      <c r="AY173" s="16" t="s">
        <v>120</v>
      </c>
      <c r="BE173" s="146">
        <f>IF(N173="základná",J173,0)</f>
        <v>0</v>
      </c>
      <c r="BF173" s="146">
        <f>IF(N173="znížená",J173,0)</f>
        <v>0</v>
      </c>
      <c r="BG173" s="146">
        <f>IF(N173="zákl. prenesená",J173,0)</f>
        <v>0</v>
      </c>
      <c r="BH173" s="146">
        <f>IF(N173="zníž. prenesená",J173,0)</f>
        <v>0</v>
      </c>
      <c r="BI173" s="146">
        <f>IF(N173="nulová",J173,0)</f>
        <v>0</v>
      </c>
      <c r="BJ173" s="16" t="s">
        <v>128</v>
      </c>
      <c r="BK173" s="147">
        <f>ROUND(I173*H173,3)</f>
        <v>0</v>
      </c>
      <c r="BL173" s="16" t="s">
        <v>150</v>
      </c>
      <c r="BM173" s="145" t="s">
        <v>256</v>
      </c>
    </row>
    <row r="174" spans="2:65" s="1" customFormat="1" ht="24.2" customHeight="1">
      <c r="B174" s="134"/>
      <c r="C174" s="135" t="s">
        <v>257</v>
      </c>
      <c r="D174" s="135" t="s">
        <v>123</v>
      </c>
      <c r="E174" s="136" t="s">
        <v>258</v>
      </c>
      <c r="F174" s="137" t="s">
        <v>259</v>
      </c>
      <c r="G174" s="138" t="s">
        <v>206</v>
      </c>
      <c r="H174" s="139">
        <v>62.8</v>
      </c>
      <c r="I174" s="139">
        <v>0</v>
      </c>
      <c r="J174" s="139">
        <f>ROUND(I174*H174,3)</f>
        <v>0</v>
      </c>
      <c r="K174" s="140"/>
      <c r="L174" s="28"/>
      <c r="M174" s="141" t="s">
        <v>1</v>
      </c>
      <c r="N174" s="142" t="s">
        <v>38</v>
      </c>
      <c r="O174" s="143">
        <v>5.6000000000000001E-2</v>
      </c>
      <c r="P174" s="143">
        <f>O174*H174</f>
        <v>3.5167999999999999</v>
      </c>
      <c r="Q174" s="143">
        <v>0</v>
      </c>
      <c r="R174" s="143">
        <f>Q174*H174</f>
        <v>0</v>
      </c>
      <c r="S174" s="143">
        <v>2.8500000000000001E-3</v>
      </c>
      <c r="T174" s="144">
        <f>S174*H174</f>
        <v>0.17898</v>
      </c>
      <c r="AR174" s="145" t="s">
        <v>150</v>
      </c>
      <c r="AT174" s="145" t="s">
        <v>123</v>
      </c>
      <c r="AU174" s="145" t="s">
        <v>128</v>
      </c>
      <c r="AY174" s="16" t="s">
        <v>120</v>
      </c>
      <c r="BE174" s="146">
        <f>IF(N174="základná",J174,0)</f>
        <v>0</v>
      </c>
      <c r="BF174" s="146">
        <f>IF(N174="znížená",J174,0)</f>
        <v>0</v>
      </c>
      <c r="BG174" s="146">
        <f>IF(N174="zákl. prenesená",J174,0)</f>
        <v>0</v>
      </c>
      <c r="BH174" s="146">
        <f>IF(N174="zníž. prenesená",J174,0)</f>
        <v>0</v>
      </c>
      <c r="BI174" s="146">
        <f>IF(N174="nulová",J174,0)</f>
        <v>0</v>
      </c>
      <c r="BJ174" s="16" t="s">
        <v>128</v>
      </c>
      <c r="BK174" s="147">
        <f>ROUND(I174*H174,3)</f>
        <v>0</v>
      </c>
      <c r="BL174" s="16" t="s">
        <v>150</v>
      </c>
      <c r="BM174" s="145" t="s">
        <v>260</v>
      </c>
    </row>
    <row r="175" spans="2:65" s="1" customFormat="1" ht="33" customHeight="1">
      <c r="B175" s="134"/>
      <c r="C175" s="135" t="s">
        <v>261</v>
      </c>
      <c r="D175" s="135" t="s">
        <v>123</v>
      </c>
      <c r="E175" s="136" t="s">
        <v>262</v>
      </c>
      <c r="F175" s="137" t="s">
        <v>263</v>
      </c>
      <c r="G175" s="138" t="s">
        <v>165</v>
      </c>
      <c r="H175" s="139">
        <v>4</v>
      </c>
      <c r="I175" s="139">
        <v>0</v>
      </c>
      <c r="J175" s="139">
        <f>ROUND(I175*H175,3)</f>
        <v>0</v>
      </c>
      <c r="K175" s="140"/>
      <c r="L175" s="28"/>
      <c r="M175" s="141" t="s">
        <v>1</v>
      </c>
      <c r="N175" s="142" t="s">
        <v>38</v>
      </c>
      <c r="O175" s="143">
        <v>7.4999999999999997E-2</v>
      </c>
      <c r="P175" s="143">
        <f>O175*H175</f>
        <v>0.3</v>
      </c>
      <c r="Q175" s="143">
        <v>0</v>
      </c>
      <c r="R175" s="143">
        <f>Q175*H175</f>
        <v>0</v>
      </c>
      <c r="S175" s="143">
        <v>1.16E-3</v>
      </c>
      <c r="T175" s="144">
        <f>S175*H175</f>
        <v>4.64E-3</v>
      </c>
      <c r="AR175" s="145" t="s">
        <v>150</v>
      </c>
      <c r="AT175" s="145" t="s">
        <v>123</v>
      </c>
      <c r="AU175" s="145" t="s">
        <v>128</v>
      </c>
      <c r="AY175" s="16" t="s">
        <v>120</v>
      </c>
      <c r="BE175" s="146">
        <f>IF(N175="základná",J175,0)</f>
        <v>0</v>
      </c>
      <c r="BF175" s="146">
        <f>IF(N175="znížená",J175,0)</f>
        <v>0</v>
      </c>
      <c r="BG175" s="146">
        <f>IF(N175="zákl. prenesená",J175,0)</f>
        <v>0</v>
      </c>
      <c r="BH175" s="146">
        <f>IF(N175="zníž. prenesená",J175,0)</f>
        <v>0</v>
      </c>
      <c r="BI175" s="146">
        <f>IF(N175="nulová",J175,0)</f>
        <v>0</v>
      </c>
      <c r="BJ175" s="16" t="s">
        <v>128</v>
      </c>
      <c r="BK175" s="147">
        <f>ROUND(I175*H175,3)</f>
        <v>0</v>
      </c>
      <c r="BL175" s="16" t="s">
        <v>150</v>
      </c>
      <c r="BM175" s="145" t="s">
        <v>264</v>
      </c>
    </row>
    <row r="176" spans="2:65" s="1" customFormat="1" ht="24.2" customHeight="1">
      <c r="B176" s="134"/>
      <c r="C176" s="135" t="s">
        <v>265</v>
      </c>
      <c r="D176" s="135" t="s">
        <v>123</v>
      </c>
      <c r="E176" s="136" t="s">
        <v>266</v>
      </c>
      <c r="F176" s="137" t="s">
        <v>267</v>
      </c>
      <c r="G176" s="138" t="s">
        <v>206</v>
      </c>
      <c r="H176" s="139">
        <v>9.6</v>
      </c>
      <c r="I176" s="139">
        <v>0</v>
      </c>
      <c r="J176" s="139">
        <f>ROUND(I176*H176,3)</f>
        <v>0</v>
      </c>
      <c r="K176" s="140"/>
      <c r="L176" s="28"/>
      <c r="M176" s="141" t="s">
        <v>1</v>
      </c>
      <c r="N176" s="142" t="s">
        <v>38</v>
      </c>
      <c r="O176" s="143">
        <v>0.34300000000000003</v>
      </c>
      <c r="P176" s="143">
        <f>O176*H176</f>
        <v>3.2928000000000002</v>
      </c>
      <c r="Q176" s="143">
        <v>1.92E-3</v>
      </c>
      <c r="R176" s="143">
        <f>Q176*H176</f>
        <v>1.8432E-2</v>
      </c>
      <c r="S176" s="143">
        <v>0</v>
      </c>
      <c r="T176" s="144">
        <f>S176*H176</f>
        <v>0</v>
      </c>
      <c r="AR176" s="145" t="s">
        <v>150</v>
      </c>
      <c r="AT176" s="145" t="s">
        <v>123</v>
      </c>
      <c r="AU176" s="145" t="s">
        <v>128</v>
      </c>
      <c r="AY176" s="16" t="s">
        <v>120</v>
      </c>
      <c r="BE176" s="146">
        <f>IF(N176="základná",J176,0)</f>
        <v>0</v>
      </c>
      <c r="BF176" s="146">
        <f>IF(N176="znížená",J176,0)</f>
        <v>0</v>
      </c>
      <c r="BG176" s="146">
        <f>IF(N176="zákl. prenesená",J176,0)</f>
        <v>0</v>
      </c>
      <c r="BH176" s="146">
        <f>IF(N176="zníž. prenesená",J176,0)</f>
        <v>0</v>
      </c>
      <c r="BI176" s="146">
        <f>IF(N176="nulová",J176,0)</f>
        <v>0</v>
      </c>
      <c r="BJ176" s="16" t="s">
        <v>128</v>
      </c>
      <c r="BK176" s="147">
        <f>ROUND(I176*H176,3)</f>
        <v>0</v>
      </c>
      <c r="BL176" s="16" t="s">
        <v>150</v>
      </c>
      <c r="BM176" s="145" t="s">
        <v>268</v>
      </c>
    </row>
    <row r="177" spans="2:65" s="14" customFormat="1">
      <c r="B177" s="170"/>
      <c r="D177" s="149" t="s">
        <v>133</v>
      </c>
      <c r="E177" s="171" t="s">
        <v>1</v>
      </c>
      <c r="F177" s="172" t="s">
        <v>269</v>
      </c>
      <c r="H177" s="171" t="s">
        <v>1</v>
      </c>
      <c r="L177" s="170"/>
      <c r="M177" s="173"/>
      <c r="T177" s="174"/>
      <c r="AT177" s="171" t="s">
        <v>133</v>
      </c>
      <c r="AU177" s="171" t="s">
        <v>128</v>
      </c>
      <c r="AV177" s="14" t="s">
        <v>80</v>
      </c>
      <c r="AW177" s="14" t="s">
        <v>28</v>
      </c>
      <c r="AX177" s="14" t="s">
        <v>72</v>
      </c>
      <c r="AY177" s="171" t="s">
        <v>120</v>
      </c>
    </row>
    <row r="178" spans="2:65" s="12" customFormat="1">
      <c r="B178" s="148"/>
      <c r="D178" s="149" t="s">
        <v>133</v>
      </c>
      <c r="E178" s="150" t="s">
        <v>1</v>
      </c>
      <c r="F178" s="151" t="s">
        <v>270</v>
      </c>
      <c r="H178" s="152">
        <v>9.6</v>
      </c>
      <c r="L178" s="148"/>
      <c r="M178" s="153"/>
      <c r="T178" s="154"/>
      <c r="AT178" s="150" t="s">
        <v>133</v>
      </c>
      <c r="AU178" s="150" t="s">
        <v>128</v>
      </c>
      <c r="AV178" s="12" t="s">
        <v>128</v>
      </c>
      <c r="AW178" s="12" t="s">
        <v>28</v>
      </c>
      <c r="AX178" s="12" t="s">
        <v>80</v>
      </c>
      <c r="AY178" s="150" t="s">
        <v>120</v>
      </c>
    </row>
    <row r="179" spans="2:65" s="1" customFormat="1" ht="24.2" customHeight="1">
      <c r="B179" s="134"/>
      <c r="C179" s="135" t="s">
        <v>271</v>
      </c>
      <c r="D179" s="135" t="s">
        <v>123</v>
      </c>
      <c r="E179" s="136" t="s">
        <v>272</v>
      </c>
      <c r="F179" s="137" t="s">
        <v>273</v>
      </c>
      <c r="G179" s="138" t="s">
        <v>206</v>
      </c>
      <c r="H179" s="139">
        <v>45</v>
      </c>
      <c r="I179" s="139">
        <v>0</v>
      </c>
      <c r="J179" s="139">
        <f t="shared" ref="J179:J186" si="0">ROUND(I179*H179,3)</f>
        <v>0</v>
      </c>
      <c r="K179" s="140"/>
      <c r="L179" s="28"/>
      <c r="M179" s="141" t="s">
        <v>1</v>
      </c>
      <c r="N179" s="142" t="s">
        <v>38</v>
      </c>
      <c r="O179" s="143">
        <v>0.84140999999999999</v>
      </c>
      <c r="P179" s="143">
        <f t="shared" ref="P179:P186" si="1">O179*H179</f>
        <v>37.86345</v>
      </c>
      <c r="Q179" s="143">
        <v>5.0410799999999999E-3</v>
      </c>
      <c r="R179" s="143">
        <f t="shared" ref="R179:R186" si="2">Q179*H179</f>
        <v>0.22684859999999998</v>
      </c>
      <c r="S179" s="143">
        <v>0</v>
      </c>
      <c r="T179" s="144">
        <f t="shared" ref="T179:T186" si="3">S179*H179</f>
        <v>0</v>
      </c>
      <c r="AR179" s="145" t="s">
        <v>150</v>
      </c>
      <c r="AT179" s="145" t="s">
        <v>123</v>
      </c>
      <c r="AU179" s="145" t="s">
        <v>128</v>
      </c>
      <c r="AY179" s="16" t="s">
        <v>120</v>
      </c>
      <c r="BE179" s="146">
        <f t="shared" ref="BE179:BE186" si="4">IF(N179="základná",J179,0)</f>
        <v>0</v>
      </c>
      <c r="BF179" s="146">
        <f t="shared" ref="BF179:BF186" si="5">IF(N179="znížená",J179,0)</f>
        <v>0</v>
      </c>
      <c r="BG179" s="146">
        <f t="shared" ref="BG179:BG186" si="6">IF(N179="zákl. prenesená",J179,0)</f>
        <v>0</v>
      </c>
      <c r="BH179" s="146">
        <f t="shared" ref="BH179:BH186" si="7">IF(N179="zníž. prenesená",J179,0)</f>
        <v>0</v>
      </c>
      <c r="BI179" s="146">
        <f t="shared" ref="BI179:BI186" si="8">IF(N179="nulová",J179,0)</f>
        <v>0</v>
      </c>
      <c r="BJ179" s="16" t="s">
        <v>128</v>
      </c>
      <c r="BK179" s="147">
        <f t="shared" ref="BK179:BK186" si="9">ROUND(I179*H179,3)</f>
        <v>0</v>
      </c>
      <c r="BL179" s="16" t="s">
        <v>150</v>
      </c>
      <c r="BM179" s="145" t="s">
        <v>274</v>
      </c>
    </row>
    <row r="180" spans="2:65" s="1" customFormat="1" ht="24.2" customHeight="1">
      <c r="B180" s="134"/>
      <c r="C180" s="135" t="s">
        <v>275</v>
      </c>
      <c r="D180" s="135" t="s">
        <v>123</v>
      </c>
      <c r="E180" s="136" t="s">
        <v>276</v>
      </c>
      <c r="F180" s="137" t="s">
        <v>277</v>
      </c>
      <c r="G180" s="138" t="s">
        <v>206</v>
      </c>
      <c r="H180" s="139">
        <v>80</v>
      </c>
      <c r="I180" s="139">
        <v>0</v>
      </c>
      <c r="J180" s="139">
        <f t="shared" si="0"/>
        <v>0</v>
      </c>
      <c r="K180" s="140"/>
      <c r="L180" s="28"/>
      <c r="M180" s="141" t="s">
        <v>1</v>
      </c>
      <c r="N180" s="142" t="s">
        <v>38</v>
      </c>
      <c r="O180" s="143">
        <v>0.60816999999999999</v>
      </c>
      <c r="P180" s="143">
        <f t="shared" si="1"/>
        <v>48.653599999999997</v>
      </c>
      <c r="Q180" s="143">
        <v>3.6129999999999999E-3</v>
      </c>
      <c r="R180" s="143">
        <f t="shared" si="2"/>
        <v>0.28903999999999996</v>
      </c>
      <c r="S180" s="143">
        <v>0</v>
      </c>
      <c r="T180" s="144">
        <f t="shared" si="3"/>
        <v>0</v>
      </c>
      <c r="AR180" s="145" t="s">
        <v>150</v>
      </c>
      <c r="AT180" s="145" t="s">
        <v>123</v>
      </c>
      <c r="AU180" s="145" t="s">
        <v>128</v>
      </c>
      <c r="AY180" s="16" t="s">
        <v>120</v>
      </c>
      <c r="BE180" s="146">
        <f t="shared" si="4"/>
        <v>0</v>
      </c>
      <c r="BF180" s="146">
        <f t="shared" si="5"/>
        <v>0</v>
      </c>
      <c r="BG180" s="146">
        <f t="shared" si="6"/>
        <v>0</v>
      </c>
      <c r="BH180" s="146">
        <f t="shared" si="7"/>
        <v>0</v>
      </c>
      <c r="BI180" s="146">
        <f t="shared" si="8"/>
        <v>0</v>
      </c>
      <c r="BJ180" s="16" t="s">
        <v>128</v>
      </c>
      <c r="BK180" s="147">
        <f t="shared" si="9"/>
        <v>0</v>
      </c>
      <c r="BL180" s="16" t="s">
        <v>150</v>
      </c>
      <c r="BM180" s="145" t="s">
        <v>278</v>
      </c>
    </row>
    <row r="181" spans="2:65" s="1" customFormat="1" ht="24.2" customHeight="1">
      <c r="B181" s="134"/>
      <c r="C181" s="135" t="s">
        <v>279</v>
      </c>
      <c r="D181" s="135" t="s">
        <v>123</v>
      </c>
      <c r="E181" s="136" t="s">
        <v>280</v>
      </c>
      <c r="F181" s="137" t="s">
        <v>281</v>
      </c>
      <c r="G181" s="138" t="s">
        <v>206</v>
      </c>
      <c r="H181" s="139">
        <v>62.8</v>
      </c>
      <c r="I181" s="139">
        <v>0</v>
      </c>
      <c r="J181" s="139">
        <f t="shared" si="0"/>
        <v>0</v>
      </c>
      <c r="K181" s="140"/>
      <c r="L181" s="28"/>
      <c r="M181" s="141" t="s">
        <v>1</v>
      </c>
      <c r="N181" s="142" t="s">
        <v>38</v>
      </c>
      <c r="O181" s="143">
        <v>0.66620000000000001</v>
      </c>
      <c r="P181" s="143">
        <f t="shared" si="1"/>
        <v>41.837359999999997</v>
      </c>
      <c r="Q181" s="143">
        <v>2.7420000000000001E-3</v>
      </c>
      <c r="R181" s="143">
        <f t="shared" si="2"/>
        <v>0.17219760000000001</v>
      </c>
      <c r="S181" s="143">
        <v>0</v>
      </c>
      <c r="T181" s="144">
        <f t="shared" si="3"/>
        <v>0</v>
      </c>
      <c r="AR181" s="145" t="s">
        <v>150</v>
      </c>
      <c r="AT181" s="145" t="s">
        <v>123</v>
      </c>
      <c r="AU181" s="145" t="s">
        <v>128</v>
      </c>
      <c r="AY181" s="16" t="s">
        <v>120</v>
      </c>
      <c r="BE181" s="146">
        <f t="shared" si="4"/>
        <v>0</v>
      </c>
      <c r="BF181" s="146">
        <f t="shared" si="5"/>
        <v>0</v>
      </c>
      <c r="BG181" s="146">
        <f t="shared" si="6"/>
        <v>0</v>
      </c>
      <c r="BH181" s="146">
        <f t="shared" si="7"/>
        <v>0</v>
      </c>
      <c r="BI181" s="146">
        <f t="shared" si="8"/>
        <v>0</v>
      </c>
      <c r="BJ181" s="16" t="s">
        <v>128</v>
      </c>
      <c r="BK181" s="147">
        <f t="shared" si="9"/>
        <v>0</v>
      </c>
      <c r="BL181" s="16" t="s">
        <v>150</v>
      </c>
      <c r="BM181" s="145" t="s">
        <v>282</v>
      </c>
    </row>
    <row r="182" spans="2:65" s="1" customFormat="1" ht="21.75" customHeight="1">
      <c r="B182" s="134"/>
      <c r="C182" s="135" t="s">
        <v>166</v>
      </c>
      <c r="D182" s="135" t="s">
        <v>123</v>
      </c>
      <c r="E182" s="136" t="s">
        <v>283</v>
      </c>
      <c r="F182" s="137" t="s">
        <v>284</v>
      </c>
      <c r="G182" s="138" t="s">
        <v>165</v>
      </c>
      <c r="H182" s="139">
        <v>8</v>
      </c>
      <c r="I182" s="139">
        <v>0</v>
      </c>
      <c r="J182" s="139">
        <f t="shared" si="0"/>
        <v>0</v>
      </c>
      <c r="K182" s="140"/>
      <c r="L182" s="28"/>
      <c r="M182" s="141" t="s">
        <v>1</v>
      </c>
      <c r="N182" s="142" t="s">
        <v>38</v>
      </c>
      <c r="O182" s="143">
        <v>0.18088000000000001</v>
      </c>
      <c r="P182" s="143">
        <f t="shared" si="1"/>
        <v>1.4470400000000001</v>
      </c>
      <c r="Q182" s="143">
        <v>3.9100000000000002E-4</v>
      </c>
      <c r="R182" s="143">
        <f t="shared" si="2"/>
        <v>3.1280000000000001E-3</v>
      </c>
      <c r="S182" s="143">
        <v>0</v>
      </c>
      <c r="T182" s="144">
        <f t="shared" si="3"/>
        <v>0</v>
      </c>
      <c r="AR182" s="145" t="s">
        <v>150</v>
      </c>
      <c r="AT182" s="145" t="s">
        <v>123</v>
      </c>
      <c r="AU182" s="145" t="s">
        <v>128</v>
      </c>
      <c r="AY182" s="16" t="s">
        <v>120</v>
      </c>
      <c r="BE182" s="146">
        <f t="shared" si="4"/>
        <v>0</v>
      </c>
      <c r="BF182" s="146">
        <f t="shared" si="5"/>
        <v>0</v>
      </c>
      <c r="BG182" s="146">
        <f t="shared" si="6"/>
        <v>0</v>
      </c>
      <c r="BH182" s="146">
        <f t="shared" si="7"/>
        <v>0</v>
      </c>
      <c r="BI182" s="146">
        <f t="shared" si="8"/>
        <v>0</v>
      </c>
      <c r="BJ182" s="16" t="s">
        <v>128</v>
      </c>
      <c r="BK182" s="147">
        <f t="shared" si="9"/>
        <v>0</v>
      </c>
      <c r="BL182" s="16" t="s">
        <v>150</v>
      </c>
      <c r="BM182" s="145" t="s">
        <v>285</v>
      </c>
    </row>
    <row r="183" spans="2:65" s="1" customFormat="1" ht="24.2" customHeight="1">
      <c r="B183" s="134"/>
      <c r="C183" s="135" t="s">
        <v>286</v>
      </c>
      <c r="D183" s="135" t="s">
        <v>123</v>
      </c>
      <c r="E183" s="136" t="s">
        <v>287</v>
      </c>
      <c r="F183" s="137" t="s">
        <v>288</v>
      </c>
      <c r="G183" s="138" t="s">
        <v>165</v>
      </c>
      <c r="H183" s="139">
        <v>4</v>
      </c>
      <c r="I183" s="139">
        <v>0</v>
      </c>
      <c r="J183" s="139">
        <f t="shared" si="0"/>
        <v>0</v>
      </c>
      <c r="K183" s="140"/>
      <c r="L183" s="28"/>
      <c r="M183" s="141" t="s">
        <v>1</v>
      </c>
      <c r="N183" s="142" t="s">
        <v>38</v>
      </c>
      <c r="O183" s="143">
        <v>0.18088000000000001</v>
      </c>
      <c r="P183" s="143">
        <f t="shared" si="1"/>
        <v>0.72352000000000005</v>
      </c>
      <c r="Q183" s="143">
        <v>3.9100000000000002E-4</v>
      </c>
      <c r="R183" s="143">
        <f t="shared" si="2"/>
        <v>1.5640000000000001E-3</v>
      </c>
      <c r="S183" s="143">
        <v>0</v>
      </c>
      <c r="T183" s="144">
        <f t="shared" si="3"/>
        <v>0</v>
      </c>
      <c r="AR183" s="145" t="s">
        <v>150</v>
      </c>
      <c r="AT183" s="145" t="s">
        <v>123</v>
      </c>
      <c r="AU183" s="145" t="s">
        <v>128</v>
      </c>
      <c r="AY183" s="16" t="s">
        <v>120</v>
      </c>
      <c r="BE183" s="146">
        <f t="shared" si="4"/>
        <v>0</v>
      </c>
      <c r="BF183" s="146">
        <f t="shared" si="5"/>
        <v>0</v>
      </c>
      <c r="BG183" s="146">
        <f t="shared" si="6"/>
        <v>0</v>
      </c>
      <c r="BH183" s="146">
        <f t="shared" si="7"/>
        <v>0</v>
      </c>
      <c r="BI183" s="146">
        <f t="shared" si="8"/>
        <v>0</v>
      </c>
      <c r="BJ183" s="16" t="s">
        <v>128</v>
      </c>
      <c r="BK183" s="147">
        <f t="shared" si="9"/>
        <v>0</v>
      </c>
      <c r="BL183" s="16" t="s">
        <v>150</v>
      </c>
      <c r="BM183" s="145" t="s">
        <v>289</v>
      </c>
    </row>
    <row r="184" spans="2:65" s="1" customFormat="1" ht="24.2" customHeight="1">
      <c r="B184" s="134"/>
      <c r="C184" s="135" t="s">
        <v>290</v>
      </c>
      <c r="D184" s="135" t="s">
        <v>123</v>
      </c>
      <c r="E184" s="136" t="s">
        <v>291</v>
      </c>
      <c r="F184" s="137" t="s">
        <v>292</v>
      </c>
      <c r="G184" s="138" t="s">
        <v>206</v>
      </c>
      <c r="H184" s="139">
        <v>42.5</v>
      </c>
      <c r="I184" s="139">
        <v>0</v>
      </c>
      <c r="J184" s="139">
        <f t="shared" si="0"/>
        <v>0</v>
      </c>
      <c r="K184" s="140"/>
      <c r="L184" s="28"/>
      <c r="M184" s="141" t="s">
        <v>1</v>
      </c>
      <c r="N184" s="142" t="s">
        <v>38</v>
      </c>
      <c r="O184" s="143">
        <v>0.89502000000000004</v>
      </c>
      <c r="P184" s="143">
        <f t="shared" si="1"/>
        <v>38.038350000000001</v>
      </c>
      <c r="Q184" s="143">
        <v>2.2180699999999999E-3</v>
      </c>
      <c r="R184" s="143">
        <f t="shared" si="2"/>
        <v>9.4267975000000004E-2</v>
      </c>
      <c r="S184" s="143">
        <v>0</v>
      </c>
      <c r="T184" s="144">
        <f t="shared" si="3"/>
        <v>0</v>
      </c>
      <c r="AR184" s="145" t="s">
        <v>150</v>
      </c>
      <c r="AT184" s="145" t="s">
        <v>123</v>
      </c>
      <c r="AU184" s="145" t="s">
        <v>128</v>
      </c>
      <c r="AY184" s="16" t="s">
        <v>120</v>
      </c>
      <c r="BE184" s="146">
        <f t="shared" si="4"/>
        <v>0</v>
      </c>
      <c r="BF184" s="146">
        <f t="shared" si="5"/>
        <v>0</v>
      </c>
      <c r="BG184" s="146">
        <f t="shared" si="6"/>
        <v>0</v>
      </c>
      <c r="BH184" s="146">
        <f t="shared" si="7"/>
        <v>0</v>
      </c>
      <c r="BI184" s="146">
        <f t="shared" si="8"/>
        <v>0</v>
      </c>
      <c r="BJ184" s="16" t="s">
        <v>128</v>
      </c>
      <c r="BK184" s="147">
        <f t="shared" si="9"/>
        <v>0</v>
      </c>
      <c r="BL184" s="16" t="s">
        <v>150</v>
      </c>
      <c r="BM184" s="145" t="s">
        <v>293</v>
      </c>
    </row>
    <row r="185" spans="2:65" s="1" customFormat="1" ht="24.2" customHeight="1">
      <c r="B185" s="134"/>
      <c r="C185" s="135" t="s">
        <v>294</v>
      </c>
      <c r="D185" s="135" t="s">
        <v>123</v>
      </c>
      <c r="E185" s="136" t="s">
        <v>295</v>
      </c>
      <c r="F185" s="137" t="s">
        <v>296</v>
      </c>
      <c r="G185" s="138" t="s">
        <v>165</v>
      </c>
      <c r="H185" s="139">
        <v>4</v>
      </c>
      <c r="I185" s="139">
        <v>0</v>
      </c>
      <c r="J185" s="139">
        <f t="shared" si="0"/>
        <v>0</v>
      </c>
      <c r="K185" s="140"/>
      <c r="L185" s="28"/>
      <c r="M185" s="141" t="s">
        <v>1</v>
      </c>
      <c r="N185" s="142" t="s">
        <v>38</v>
      </c>
      <c r="O185" s="143">
        <v>0.31083</v>
      </c>
      <c r="P185" s="143">
        <f t="shared" si="1"/>
        <v>1.24332</v>
      </c>
      <c r="Q185" s="143">
        <v>3.678E-4</v>
      </c>
      <c r="R185" s="143">
        <f t="shared" si="2"/>
        <v>1.4712E-3</v>
      </c>
      <c r="S185" s="143">
        <v>0</v>
      </c>
      <c r="T185" s="144">
        <f t="shared" si="3"/>
        <v>0</v>
      </c>
      <c r="AR185" s="145" t="s">
        <v>150</v>
      </c>
      <c r="AT185" s="145" t="s">
        <v>123</v>
      </c>
      <c r="AU185" s="145" t="s">
        <v>128</v>
      </c>
      <c r="AY185" s="16" t="s">
        <v>120</v>
      </c>
      <c r="BE185" s="146">
        <f t="shared" si="4"/>
        <v>0</v>
      </c>
      <c r="BF185" s="146">
        <f t="shared" si="5"/>
        <v>0</v>
      </c>
      <c r="BG185" s="146">
        <f t="shared" si="6"/>
        <v>0</v>
      </c>
      <c r="BH185" s="146">
        <f t="shared" si="7"/>
        <v>0</v>
      </c>
      <c r="BI185" s="146">
        <f t="shared" si="8"/>
        <v>0</v>
      </c>
      <c r="BJ185" s="16" t="s">
        <v>128</v>
      </c>
      <c r="BK185" s="147">
        <f t="shared" si="9"/>
        <v>0</v>
      </c>
      <c r="BL185" s="16" t="s">
        <v>150</v>
      </c>
      <c r="BM185" s="145" t="s">
        <v>297</v>
      </c>
    </row>
    <row r="186" spans="2:65" s="1" customFormat="1" ht="24.2" customHeight="1">
      <c r="B186" s="134"/>
      <c r="C186" s="135" t="s">
        <v>298</v>
      </c>
      <c r="D186" s="135" t="s">
        <v>123</v>
      </c>
      <c r="E186" s="136" t="s">
        <v>299</v>
      </c>
      <c r="F186" s="137" t="s">
        <v>300</v>
      </c>
      <c r="G186" s="138" t="s">
        <v>179</v>
      </c>
      <c r="H186" s="139">
        <v>113.212</v>
      </c>
      <c r="I186" s="139">
        <v>0</v>
      </c>
      <c r="J186" s="139">
        <f t="shared" si="0"/>
        <v>0</v>
      </c>
      <c r="K186" s="140"/>
      <c r="L186" s="28"/>
      <c r="M186" s="175" t="s">
        <v>1</v>
      </c>
      <c r="N186" s="176" t="s">
        <v>38</v>
      </c>
      <c r="O186" s="177">
        <v>0</v>
      </c>
      <c r="P186" s="177">
        <f t="shared" si="1"/>
        <v>0</v>
      </c>
      <c r="Q186" s="177">
        <v>0</v>
      </c>
      <c r="R186" s="177">
        <f t="shared" si="2"/>
        <v>0</v>
      </c>
      <c r="S186" s="177">
        <v>0</v>
      </c>
      <c r="T186" s="178">
        <f t="shared" si="3"/>
        <v>0</v>
      </c>
      <c r="AR186" s="145" t="s">
        <v>150</v>
      </c>
      <c r="AT186" s="145" t="s">
        <v>123</v>
      </c>
      <c r="AU186" s="145" t="s">
        <v>128</v>
      </c>
      <c r="AY186" s="16" t="s">
        <v>120</v>
      </c>
      <c r="BE186" s="146">
        <f t="shared" si="4"/>
        <v>0</v>
      </c>
      <c r="BF186" s="146">
        <f t="shared" si="5"/>
        <v>0</v>
      </c>
      <c r="BG186" s="146">
        <f t="shared" si="6"/>
        <v>0</v>
      </c>
      <c r="BH186" s="146">
        <f t="shared" si="7"/>
        <v>0</v>
      </c>
      <c r="BI186" s="146">
        <f t="shared" si="8"/>
        <v>0</v>
      </c>
      <c r="BJ186" s="16" t="s">
        <v>128</v>
      </c>
      <c r="BK186" s="147">
        <f t="shared" si="9"/>
        <v>0</v>
      </c>
      <c r="BL186" s="16" t="s">
        <v>150</v>
      </c>
      <c r="BM186" s="145" t="s">
        <v>301</v>
      </c>
    </row>
    <row r="187" spans="2:65" s="1" customFormat="1" ht="6.95" customHeight="1">
      <c r="B187" s="43"/>
      <c r="C187" s="44"/>
      <c r="D187" s="44"/>
      <c r="E187" s="44"/>
      <c r="F187" s="44"/>
      <c r="G187" s="44"/>
      <c r="H187" s="44"/>
      <c r="I187" s="44"/>
      <c r="J187" s="44"/>
      <c r="K187" s="44"/>
      <c r="L187" s="28"/>
    </row>
  </sheetData>
  <autoFilter ref="C122:K186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9"/>
  <sheetViews>
    <sheetView showGridLines="0" topLeftCell="A103" workbookViewId="0">
      <selection activeCell="I126" sqref="I12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6" t="s">
        <v>84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5" customHeight="1">
      <c r="B4" s="19"/>
      <c r="D4" s="20" t="s">
        <v>91</v>
      </c>
      <c r="L4" s="19"/>
      <c r="M4" s="86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12</v>
      </c>
      <c r="L6" s="19"/>
    </row>
    <row r="7" spans="2:46" ht="26.25" customHeight="1">
      <c r="B7" s="19"/>
      <c r="E7" s="219" t="str">
        <f>'Rekapitulácia stavby'!K6</f>
        <v>Vytvorenie pracovísk odborného výcviku multifunkčných učební, stavebné úpravy a debarierizácia objektu  Mladosť</v>
      </c>
      <c r="F7" s="220"/>
      <c r="G7" s="220"/>
      <c r="H7" s="220"/>
      <c r="L7" s="19"/>
    </row>
    <row r="8" spans="2:46" s="1" customFormat="1" ht="12" customHeight="1">
      <c r="B8" s="28"/>
      <c r="D8" s="25" t="s">
        <v>92</v>
      </c>
      <c r="L8" s="28"/>
    </row>
    <row r="9" spans="2:46" s="1" customFormat="1" ht="30" customHeight="1">
      <c r="B9" s="28"/>
      <c r="E9" s="209" t="s">
        <v>302</v>
      </c>
      <c r="F9" s="218"/>
      <c r="G9" s="218"/>
      <c r="H9" s="21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14</v>
      </c>
      <c r="F11" s="23" t="s">
        <v>1</v>
      </c>
      <c r="I11" s="25" t="s">
        <v>15</v>
      </c>
      <c r="J11" s="23" t="s">
        <v>1</v>
      </c>
      <c r="L11" s="28"/>
    </row>
    <row r="12" spans="2:46" s="1" customFormat="1" ht="12" customHeight="1">
      <c r="B12" s="28"/>
      <c r="D12" s="25" t="s">
        <v>16</v>
      </c>
      <c r="F12" s="23" t="s">
        <v>17</v>
      </c>
      <c r="I12" s="25" t="s">
        <v>18</v>
      </c>
      <c r="J12" s="51" t="str">
        <f>'Rekapitulácia stavby'!AN8</f>
        <v>21. 7. 2024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20</v>
      </c>
      <c r="I14" s="25" t="s">
        <v>21</v>
      </c>
      <c r="J14" s="23" t="s">
        <v>1</v>
      </c>
      <c r="L14" s="28"/>
    </row>
    <row r="15" spans="2:46" s="1" customFormat="1" ht="18" customHeight="1">
      <c r="B15" s="28"/>
      <c r="E15" s="23" t="s">
        <v>22</v>
      </c>
      <c r="I15" s="25" t="s">
        <v>23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24</v>
      </c>
      <c r="I17" s="25" t="s">
        <v>21</v>
      </c>
      <c r="J17" s="23" t="str">
        <f>'Rekapitulácia stavby'!AN13</f>
        <v/>
      </c>
      <c r="L17" s="28"/>
    </row>
    <row r="18" spans="2:12" s="1" customFormat="1" ht="18" customHeight="1">
      <c r="B18" s="28"/>
      <c r="E18" s="193" t="str">
        <f>'Rekapitulácia stavby'!E14</f>
        <v xml:space="preserve"> </v>
      </c>
      <c r="F18" s="193"/>
      <c r="G18" s="193"/>
      <c r="H18" s="193"/>
      <c r="I18" s="25" t="s">
        <v>23</v>
      </c>
      <c r="J18" s="23" t="str">
        <f>'Rekapitulácia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21</v>
      </c>
      <c r="J20" s="23" t="s">
        <v>1</v>
      </c>
      <c r="L20" s="28"/>
    </row>
    <row r="21" spans="2:12" s="1" customFormat="1" ht="18" customHeight="1">
      <c r="B21" s="28"/>
      <c r="E21" s="23" t="s">
        <v>27</v>
      </c>
      <c r="I21" s="25" t="s">
        <v>23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30</v>
      </c>
      <c r="I23" s="25" t="s">
        <v>21</v>
      </c>
      <c r="J23" s="23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3" t="str">
        <f>IF('Rekapitulácia stavby'!E20="","",'Rekapitulácia stavby'!E20)</f>
        <v xml:space="preserve"> </v>
      </c>
      <c r="I24" s="25" t="s">
        <v>23</v>
      </c>
      <c r="J24" s="23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31</v>
      </c>
      <c r="L26" s="28"/>
    </row>
    <row r="27" spans="2:12" s="7" customFormat="1" ht="16.5" customHeight="1">
      <c r="B27" s="87"/>
      <c r="E27" s="195" t="s">
        <v>1</v>
      </c>
      <c r="F27" s="195"/>
      <c r="G27" s="195"/>
      <c r="H27" s="195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32</v>
      </c>
      <c r="J30" s="64">
        <f>ROUND(J125,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customHeight="1">
      <c r="B33" s="28"/>
      <c r="D33" s="89" t="s">
        <v>36</v>
      </c>
      <c r="E33" s="33" t="s">
        <v>37</v>
      </c>
      <c r="F33" s="90">
        <f>ROUND((SUM(BE125:BE188)),  2)</f>
        <v>0</v>
      </c>
      <c r="G33" s="91"/>
      <c r="H33" s="91"/>
      <c r="I33" s="92">
        <v>0.2</v>
      </c>
      <c r="J33" s="90">
        <f>ROUND(((SUM(BE125:BE188))*I33),  2)</f>
        <v>0</v>
      </c>
      <c r="L33" s="28"/>
    </row>
    <row r="34" spans="2:12" s="1" customFormat="1" ht="14.45" customHeight="1">
      <c r="B34" s="28"/>
      <c r="E34" s="33" t="s">
        <v>38</v>
      </c>
      <c r="F34" s="93">
        <f>ROUND((SUM(BF125:BF188)),  2)</f>
        <v>0</v>
      </c>
      <c r="I34" s="94">
        <v>0.2</v>
      </c>
      <c r="J34" s="93">
        <f>ROUND(((SUM(BF125:BF188))*I34),  2)</f>
        <v>0</v>
      </c>
      <c r="L34" s="28"/>
    </row>
    <row r="35" spans="2:12" s="1" customFormat="1" ht="14.45" hidden="1" customHeight="1">
      <c r="B35" s="28"/>
      <c r="E35" s="25" t="s">
        <v>39</v>
      </c>
      <c r="F35" s="93">
        <f>ROUND((SUM(BG125:BG188)),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5" t="s">
        <v>40</v>
      </c>
      <c r="F36" s="93">
        <f>ROUND((SUM(BH125:BH188)),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41</v>
      </c>
      <c r="F37" s="90">
        <f>ROUND((SUM(BI125:BI188)),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42</v>
      </c>
      <c r="E39" s="55"/>
      <c r="F39" s="55"/>
      <c r="G39" s="97" t="s">
        <v>43</v>
      </c>
      <c r="H39" s="98" t="s">
        <v>44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42" t="s">
        <v>47</v>
      </c>
      <c r="E61" s="30"/>
      <c r="F61" s="101" t="s">
        <v>48</v>
      </c>
      <c r="G61" s="42" t="s">
        <v>47</v>
      </c>
      <c r="H61" s="30"/>
      <c r="I61" s="30"/>
      <c r="J61" s="102" t="s">
        <v>48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42" t="s">
        <v>47</v>
      </c>
      <c r="E76" s="30"/>
      <c r="F76" s="101" t="s">
        <v>48</v>
      </c>
      <c r="G76" s="42" t="s">
        <v>47</v>
      </c>
      <c r="H76" s="30"/>
      <c r="I76" s="30"/>
      <c r="J76" s="102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20" t="s">
        <v>94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12</v>
      </c>
      <c r="L84" s="28"/>
    </row>
    <row r="85" spans="2:47" s="1" customFormat="1" ht="26.25" customHeight="1">
      <c r="B85" s="28"/>
      <c r="E85" s="219" t="str">
        <f>E7</f>
        <v>Vytvorenie pracovísk odborného výcviku multifunkčných učební, stavebné úpravy a debarierizácia objektu  Mladosť</v>
      </c>
      <c r="F85" s="220"/>
      <c r="G85" s="220"/>
      <c r="H85" s="220"/>
      <c r="L85" s="28"/>
    </row>
    <row r="86" spans="2:47" s="1" customFormat="1" ht="12" customHeight="1">
      <c r="B86" s="28"/>
      <c r="C86" s="25" t="s">
        <v>92</v>
      </c>
      <c r="L86" s="28"/>
    </row>
    <row r="87" spans="2:47" s="1" customFormat="1" ht="30" customHeight="1">
      <c r="B87" s="28"/>
      <c r="E87" s="209" t="str">
        <f>E9</f>
        <v>07-08-2/2024 - SO 02 Výmena okenných a dverných konštrukcií</v>
      </c>
      <c r="F87" s="218"/>
      <c r="G87" s="218"/>
      <c r="H87" s="21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16</v>
      </c>
      <c r="F89" s="23" t="str">
        <f>F12</f>
        <v>Rimavská Sobota</v>
      </c>
      <c r="I89" s="25" t="s">
        <v>18</v>
      </c>
      <c r="J89" s="51" t="str">
        <f>IF(J12="","",J12)</f>
        <v>21. 7. 2024</v>
      </c>
      <c r="L89" s="28"/>
    </row>
    <row r="90" spans="2:47" s="1" customFormat="1" ht="6.95" customHeight="1">
      <c r="B90" s="28"/>
      <c r="L90" s="28"/>
    </row>
    <row r="91" spans="2:47" s="1" customFormat="1" ht="40.15" customHeight="1">
      <c r="B91" s="28"/>
      <c r="C91" s="25" t="s">
        <v>20</v>
      </c>
      <c r="F91" s="23" t="str">
        <f>E15</f>
        <v>SOŠ obchodu a sluzieb, Rimavská Sobota</v>
      </c>
      <c r="I91" s="25" t="s">
        <v>26</v>
      </c>
      <c r="J91" s="26" t="str">
        <f>E21</f>
        <v>STAVOMAT RS s.r.o., Rimavská Sobota</v>
      </c>
      <c r="L91" s="28"/>
    </row>
    <row r="92" spans="2:47" s="1" customFormat="1" ht="15.2" customHeight="1">
      <c r="B92" s="28"/>
      <c r="C92" s="25" t="s">
        <v>24</v>
      </c>
      <c r="F92" s="23" t="str">
        <f>IF(E18="","",E18)</f>
        <v xml:space="preserve"> </v>
      </c>
      <c r="I92" s="25" t="s">
        <v>30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95</v>
      </c>
      <c r="D94" s="95"/>
      <c r="E94" s="95"/>
      <c r="F94" s="95"/>
      <c r="G94" s="95"/>
      <c r="H94" s="95"/>
      <c r="I94" s="95"/>
      <c r="J94" s="104" t="s">
        <v>96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97</v>
      </c>
      <c r="J96" s="64">
        <f>J125</f>
        <v>0</v>
      </c>
      <c r="L96" s="28"/>
      <c r="AU96" s="16" t="s">
        <v>98</v>
      </c>
    </row>
    <row r="97" spans="2:12" s="8" customFormat="1" ht="24.95" customHeight="1">
      <c r="B97" s="106"/>
      <c r="D97" s="107" t="s">
        <v>99</v>
      </c>
      <c r="E97" s="108"/>
      <c r="F97" s="108"/>
      <c r="G97" s="108"/>
      <c r="H97" s="108"/>
      <c r="I97" s="108"/>
      <c r="J97" s="109">
        <f>J126</f>
        <v>0</v>
      </c>
      <c r="L97" s="106"/>
    </row>
    <row r="98" spans="2:12" s="9" customFormat="1" ht="19.899999999999999" customHeight="1">
      <c r="B98" s="110"/>
      <c r="D98" s="111" t="s">
        <v>303</v>
      </c>
      <c r="E98" s="112"/>
      <c r="F98" s="112"/>
      <c r="G98" s="112"/>
      <c r="H98" s="112"/>
      <c r="I98" s="112"/>
      <c r="J98" s="113">
        <f>J127</f>
        <v>0</v>
      </c>
      <c r="L98" s="110"/>
    </row>
    <row r="99" spans="2:12" s="9" customFormat="1" ht="19.899999999999999" customHeight="1">
      <c r="B99" s="110"/>
      <c r="D99" s="111" t="s">
        <v>304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12" s="9" customFormat="1" ht="19.899999999999999" customHeight="1">
      <c r="B100" s="110"/>
      <c r="D100" s="111" t="s">
        <v>100</v>
      </c>
      <c r="E100" s="112"/>
      <c r="F100" s="112"/>
      <c r="G100" s="112"/>
      <c r="H100" s="112"/>
      <c r="I100" s="112"/>
      <c r="J100" s="113">
        <f>J141</f>
        <v>0</v>
      </c>
      <c r="L100" s="110"/>
    </row>
    <row r="101" spans="2:12" s="9" customFormat="1" ht="19.899999999999999" customHeight="1">
      <c r="B101" s="110"/>
      <c r="D101" s="111" t="s">
        <v>305</v>
      </c>
      <c r="E101" s="112"/>
      <c r="F101" s="112"/>
      <c r="G101" s="112"/>
      <c r="H101" s="112"/>
      <c r="I101" s="112"/>
      <c r="J101" s="113">
        <f>J161</f>
        <v>0</v>
      </c>
      <c r="L101" s="110"/>
    </row>
    <row r="102" spans="2:12" s="8" customFormat="1" ht="24.95" customHeight="1">
      <c r="B102" s="106"/>
      <c r="D102" s="107" t="s">
        <v>101</v>
      </c>
      <c r="E102" s="108"/>
      <c r="F102" s="108"/>
      <c r="G102" s="108"/>
      <c r="H102" s="108"/>
      <c r="I102" s="108"/>
      <c r="J102" s="109">
        <f>J163</f>
        <v>0</v>
      </c>
      <c r="L102" s="106"/>
    </row>
    <row r="103" spans="2:12" s="9" customFormat="1" ht="19.899999999999999" customHeight="1">
      <c r="B103" s="110"/>
      <c r="D103" s="111" t="s">
        <v>306</v>
      </c>
      <c r="E103" s="112"/>
      <c r="F103" s="112"/>
      <c r="G103" s="112"/>
      <c r="H103" s="112"/>
      <c r="I103" s="112"/>
      <c r="J103" s="113">
        <f>J164</f>
        <v>0</v>
      </c>
      <c r="L103" s="110"/>
    </row>
    <row r="104" spans="2:12" s="9" customFormat="1" ht="19.899999999999999" customHeight="1">
      <c r="B104" s="110"/>
      <c r="D104" s="111" t="s">
        <v>307</v>
      </c>
      <c r="E104" s="112"/>
      <c r="F104" s="112"/>
      <c r="G104" s="112"/>
      <c r="H104" s="112"/>
      <c r="I104" s="112"/>
      <c r="J104" s="113">
        <f>J181</f>
        <v>0</v>
      </c>
      <c r="L104" s="110"/>
    </row>
    <row r="105" spans="2:12" s="9" customFormat="1" ht="19.899999999999999" customHeight="1">
      <c r="B105" s="110"/>
      <c r="D105" s="111" t="s">
        <v>308</v>
      </c>
      <c r="E105" s="112"/>
      <c r="F105" s="112"/>
      <c r="G105" s="112"/>
      <c r="H105" s="112"/>
      <c r="I105" s="112"/>
      <c r="J105" s="113">
        <f>J186</f>
        <v>0</v>
      </c>
      <c r="L105" s="110"/>
    </row>
    <row r="106" spans="2:12" s="1" customFormat="1" ht="21.75" customHeight="1">
      <c r="B106" s="28"/>
      <c r="L106" s="28"/>
    </row>
    <row r="107" spans="2:12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12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12" s="1" customFormat="1" ht="24.95" customHeight="1">
      <c r="B112" s="28"/>
      <c r="C112" s="20" t="s">
        <v>106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5" t="s">
        <v>12</v>
      </c>
      <c r="L114" s="28"/>
    </row>
    <row r="115" spans="2:65" s="1" customFormat="1" ht="26.25" customHeight="1">
      <c r="B115" s="28"/>
      <c r="E115" s="219" t="str">
        <f>E7</f>
        <v>Vytvorenie pracovísk odborného výcviku multifunkčných učební, stavebné úpravy a debarierizácia objektu  Mladosť</v>
      </c>
      <c r="F115" s="220"/>
      <c r="G115" s="220"/>
      <c r="H115" s="220"/>
      <c r="L115" s="28"/>
    </row>
    <row r="116" spans="2:65" s="1" customFormat="1" ht="12" customHeight="1">
      <c r="B116" s="28"/>
      <c r="C116" s="25" t="s">
        <v>92</v>
      </c>
      <c r="L116" s="28"/>
    </row>
    <row r="117" spans="2:65" s="1" customFormat="1" ht="30" customHeight="1">
      <c r="B117" s="28"/>
      <c r="E117" s="209" t="str">
        <f>E9</f>
        <v>07-08-2/2024 - SO 02 Výmena okenných a dverných konštrukcií</v>
      </c>
      <c r="F117" s="218"/>
      <c r="G117" s="218"/>
      <c r="H117" s="218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5" t="s">
        <v>16</v>
      </c>
      <c r="F119" s="23" t="str">
        <f>F12</f>
        <v>Rimavská Sobota</v>
      </c>
      <c r="I119" s="25" t="s">
        <v>18</v>
      </c>
      <c r="J119" s="51" t="str">
        <f>IF(J12="","",J12)</f>
        <v>21. 7. 2024</v>
      </c>
      <c r="L119" s="28"/>
    </row>
    <row r="120" spans="2:65" s="1" customFormat="1" ht="6.95" customHeight="1">
      <c r="B120" s="28"/>
      <c r="L120" s="28"/>
    </row>
    <row r="121" spans="2:65" s="1" customFormat="1" ht="40.15" customHeight="1">
      <c r="B121" s="28"/>
      <c r="C121" s="25" t="s">
        <v>20</v>
      </c>
      <c r="F121" s="23" t="str">
        <f>E15</f>
        <v>SOŠ obchodu a sluzieb, Rimavská Sobota</v>
      </c>
      <c r="I121" s="25" t="s">
        <v>26</v>
      </c>
      <c r="J121" s="26" t="str">
        <f>E21</f>
        <v>STAVOMAT RS s.r.o., Rimavská Sobota</v>
      </c>
      <c r="L121" s="28"/>
    </row>
    <row r="122" spans="2:65" s="1" customFormat="1" ht="15.2" customHeight="1">
      <c r="B122" s="28"/>
      <c r="C122" s="25" t="s">
        <v>24</v>
      </c>
      <c r="F122" s="23" t="str">
        <f>IF(E18="","",E18)</f>
        <v xml:space="preserve"> </v>
      </c>
      <c r="I122" s="25" t="s">
        <v>30</v>
      </c>
      <c r="J122" s="26" t="str">
        <f>E24</f>
        <v xml:space="preserve"> 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14"/>
      <c r="C124" s="115" t="s">
        <v>107</v>
      </c>
      <c r="D124" s="116" t="s">
        <v>57</v>
      </c>
      <c r="E124" s="116" t="s">
        <v>53</v>
      </c>
      <c r="F124" s="116" t="s">
        <v>54</v>
      </c>
      <c r="G124" s="116" t="s">
        <v>108</v>
      </c>
      <c r="H124" s="116" t="s">
        <v>109</v>
      </c>
      <c r="I124" s="116" t="s">
        <v>110</v>
      </c>
      <c r="J124" s="117" t="s">
        <v>96</v>
      </c>
      <c r="K124" s="118" t="s">
        <v>111</v>
      </c>
      <c r="L124" s="114"/>
      <c r="M124" s="57" t="s">
        <v>1</v>
      </c>
      <c r="N124" s="58" t="s">
        <v>36</v>
      </c>
      <c r="O124" s="58" t="s">
        <v>112</v>
      </c>
      <c r="P124" s="58" t="s">
        <v>113</v>
      </c>
      <c r="Q124" s="58" t="s">
        <v>114</v>
      </c>
      <c r="R124" s="58" t="s">
        <v>115</v>
      </c>
      <c r="S124" s="58" t="s">
        <v>116</v>
      </c>
      <c r="T124" s="59" t="s">
        <v>117</v>
      </c>
    </row>
    <row r="125" spans="2:65" s="1" customFormat="1" ht="22.9" customHeight="1">
      <c r="B125" s="28"/>
      <c r="C125" s="62" t="s">
        <v>97</v>
      </c>
      <c r="J125" s="119">
        <f>BK125</f>
        <v>0</v>
      </c>
      <c r="L125" s="28"/>
      <c r="M125" s="60"/>
      <c r="N125" s="52"/>
      <c r="O125" s="52"/>
      <c r="P125" s="120">
        <f>P126+P163</f>
        <v>214.89081318000001</v>
      </c>
      <c r="Q125" s="52"/>
      <c r="R125" s="120">
        <f>R126+R163</f>
        <v>13.669108381999999</v>
      </c>
      <c r="S125" s="52"/>
      <c r="T125" s="121">
        <f>T126+T163</f>
        <v>3.976</v>
      </c>
      <c r="AT125" s="16" t="s">
        <v>71</v>
      </c>
      <c r="AU125" s="16" t="s">
        <v>98</v>
      </c>
      <c r="BK125" s="122">
        <f>BK126+BK163</f>
        <v>0</v>
      </c>
    </row>
    <row r="126" spans="2:65" s="11" customFormat="1" ht="25.9" customHeight="1">
      <c r="B126" s="123"/>
      <c r="D126" s="124" t="s">
        <v>71</v>
      </c>
      <c r="E126" s="125" t="s">
        <v>118</v>
      </c>
      <c r="F126" s="125" t="s">
        <v>119</v>
      </c>
      <c r="J126" s="126">
        <f>BK126</f>
        <v>0</v>
      </c>
      <c r="L126" s="123"/>
      <c r="M126" s="127"/>
      <c r="P126" s="128">
        <f>P127+P129+P141+P161</f>
        <v>138.89202588000001</v>
      </c>
      <c r="R126" s="128">
        <f>R127+R129+R141+R161</f>
        <v>11.350541134</v>
      </c>
      <c r="T126" s="129">
        <f>T127+T129+T141+T161</f>
        <v>3.976</v>
      </c>
      <c r="AR126" s="124" t="s">
        <v>80</v>
      </c>
      <c r="AT126" s="130" t="s">
        <v>71</v>
      </c>
      <c r="AU126" s="130" t="s">
        <v>72</v>
      </c>
      <c r="AY126" s="124" t="s">
        <v>120</v>
      </c>
      <c r="BK126" s="131">
        <f>BK127+BK129+BK141+BK161</f>
        <v>0</v>
      </c>
    </row>
    <row r="127" spans="2:65" s="11" customFormat="1" ht="22.9" customHeight="1">
      <c r="B127" s="123"/>
      <c r="D127" s="124" t="s">
        <v>71</v>
      </c>
      <c r="E127" s="132" t="s">
        <v>135</v>
      </c>
      <c r="F127" s="132" t="s">
        <v>309</v>
      </c>
      <c r="J127" s="133">
        <f>BK127</f>
        <v>0</v>
      </c>
      <c r="L127" s="123"/>
      <c r="M127" s="127"/>
      <c r="P127" s="128">
        <f>P128</f>
        <v>20.747485080000001</v>
      </c>
      <c r="R127" s="128">
        <f>R128</f>
        <v>5.379709106</v>
      </c>
      <c r="T127" s="129">
        <f>T128</f>
        <v>0</v>
      </c>
      <c r="AR127" s="124" t="s">
        <v>80</v>
      </c>
      <c r="AT127" s="130" t="s">
        <v>71</v>
      </c>
      <c r="AU127" s="130" t="s">
        <v>80</v>
      </c>
      <c r="AY127" s="124" t="s">
        <v>120</v>
      </c>
      <c r="BK127" s="131">
        <f>BK128</f>
        <v>0</v>
      </c>
    </row>
    <row r="128" spans="2:65" s="1" customFormat="1" ht="37.9" customHeight="1">
      <c r="B128" s="134"/>
      <c r="C128" s="135" t="s">
        <v>80</v>
      </c>
      <c r="D128" s="135" t="s">
        <v>123</v>
      </c>
      <c r="E128" s="136" t="s">
        <v>310</v>
      </c>
      <c r="F128" s="137" t="s">
        <v>311</v>
      </c>
      <c r="G128" s="138" t="s">
        <v>212</v>
      </c>
      <c r="H128" s="139">
        <v>7.673</v>
      </c>
      <c r="I128" s="139">
        <v>0</v>
      </c>
      <c r="J128" s="139">
        <f>ROUND(I128*H128,3)</f>
        <v>0</v>
      </c>
      <c r="K128" s="140"/>
      <c r="L128" s="28"/>
      <c r="M128" s="141" t="s">
        <v>1</v>
      </c>
      <c r="N128" s="142" t="s">
        <v>38</v>
      </c>
      <c r="O128" s="143">
        <v>2.7039599999999999</v>
      </c>
      <c r="P128" s="143">
        <f>O128*H128</f>
        <v>20.747485080000001</v>
      </c>
      <c r="Q128" s="143">
        <v>0.70112200000000002</v>
      </c>
      <c r="R128" s="143">
        <f>Q128*H128</f>
        <v>5.379709106</v>
      </c>
      <c r="S128" s="143">
        <v>0</v>
      </c>
      <c r="T128" s="144">
        <f>S128*H128</f>
        <v>0</v>
      </c>
      <c r="AR128" s="145" t="s">
        <v>127</v>
      </c>
      <c r="AT128" s="145" t="s">
        <v>123</v>
      </c>
      <c r="AU128" s="145" t="s">
        <v>128</v>
      </c>
      <c r="AY128" s="16" t="s">
        <v>120</v>
      </c>
      <c r="BE128" s="146">
        <f>IF(N128="základná",J128,0)</f>
        <v>0</v>
      </c>
      <c r="BF128" s="146">
        <f>IF(N128="znížená",J128,0)</f>
        <v>0</v>
      </c>
      <c r="BG128" s="146">
        <f>IF(N128="zákl. prenesená",J128,0)</f>
        <v>0</v>
      </c>
      <c r="BH128" s="146">
        <f>IF(N128="zníž. prenesená",J128,0)</f>
        <v>0</v>
      </c>
      <c r="BI128" s="146">
        <f>IF(N128="nulová",J128,0)</f>
        <v>0</v>
      </c>
      <c r="BJ128" s="16" t="s">
        <v>128</v>
      </c>
      <c r="BK128" s="147">
        <f>ROUND(I128*H128,3)</f>
        <v>0</v>
      </c>
      <c r="BL128" s="16" t="s">
        <v>127</v>
      </c>
      <c r="BM128" s="145" t="s">
        <v>312</v>
      </c>
    </row>
    <row r="129" spans="2:65" s="11" customFormat="1" ht="22.9" customHeight="1">
      <c r="B129" s="123"/>
      <c r="D129" s="124" t="s">
        <v>71</v>
      </c>
      <c r="E129" s="132" t="s">
        <v>313</v>
      </c>
      <c r="F129" s="132" t="s">
        <v>314</v>
      </c>
      <c r="J129" s="133">
        <f>BK129</f>
        <v>0</v>
      </c>
      <c r="L129" s="123"/>
      <c r="M129" s="127"/>
      <c r="P129" s="128">
        <f>SUM(P130:P140)</f>
        <v>18.3123118</v>
      </c>
      <c r="R129" s="128">
        <f>SUM(R130:R140)</f>
        <v>0.36674934000000003</v>
      </c>
      <c r="T129" s="129">
        <f>SUM(T130:T140)</f>
        <v>0</v>
      </c>
      <c r="AR129" s="124" t="s">
        <v>80</v>
      </c>
      <c r="AT129" s="130" t="s">
        <v>71</v>
      </c>
      <c r="AU129" s="130" t="s">
        <v>80</v>
      </c>
      <c r="AY129" s="124" t="s">
        <v>120</v>
      </c>
      <c r="BK129" s="131">
        <f>SUM(BK130:BK140)</f>
        <v>0</v>
      </c>
    </row>
    <row r="130" spans="2:65" s="1" customFormat="1" ht="37.9" customHeight="1">
      <c r="B130" s="134"/>
      <c r="C130" s="135" t="s">
        <v>128</v>
      </c>
      <c r="D130" s="135" t="s">
        <v>123</v>
      </c>
      <c r="E130" s="136" t="s">
        <v>315</v>
      </c>
      <c r="F130" s="137" t="s">
        <v>316</v>
      </c>
      <c r="G130" s="138" t="s">
        <v>149</v>
      </c>
      <c r="H130" s="139">
        <v>11.23</v>
      </c>
      <c r="I130" s="139">
        <v>0</v>
      </c>
      <c r="J130" s="139">
        <f>ROUND(I130*H130,3)</f>
        <v>0</v>
      </c>
      <c r="K130" s="140"/>
      <c r="L130" s="28"/>
      <c r="M130" s="141" t="s">
        <v>1</v>
      </c>
      <c r="N130" s="142" t="s">
        <v>38</v>
      </c>
      <c r="O130" s="143">
        <v>5.1999999999999998E-2</v>
      </c>
      <c r="P130" s="143">
        <f>O130*H130</f>
        <v>0.58396000000000003</v>
      </c>
      <c r="Q130" s="143">
        <v>1.4999999999999999E-4</v>
      </c>
      <c r="R130" s="143">
        <f>Q130*H130</f>
        <v>1.6845E-3</v>
      </c>
      <c r="S130" s="143">
        <v>0</v>
      </c>
      <c r="T130" s="144">
        <f>S130*H130</f>
        <v>0</v>
      </c>
      <c r="AR130" s="145" t="s">
        <v>127</v>
      </c>
      <c r="AT130" s="145" t="s">
        <v>123</v>
      </c>
      <c r="AU130" s="145" t="s">
        <v>128</v>
      </c>
      <c r="AY130" s="16" t="s">
        <v>120</v>
      </c>
      <c r="BE130" s="146">
        <f>IF(N130="základná",J130,0)</f>
        <v>0</v>
      </c>
      <c r="BF130" s="146">
        <f>IF(N130="znížená",J130,0)</f>
        <v>0</v>
      </c>
      <c r="BG130" s="146">
        <f>IF(N130="zákl. prenesená",J130,0)</f>
        <v>0</v>
      </c>
      <c r="BH130" s="146">
        <f>IF(N130="zníž. prenesená",J130,0)</f>
        <v>0</v>
      </c>
      <c r="BI130" s="146">
        <f>IF(N130="nulová",J130,0)</f>
        <v>0</v>
      </c>
      <c r="BJ130" s="16" t="s">
        <v>128</v>
      </c>
      <c r="BK130" s="147">
        <f>ROUND(I130*H130,3)</f>
        <v>0</v>
      </c>
      <c r="BL130" s="16" t="s">
        <v>127</v>
      </c>
      <c r="BM130" s="145" t="s">
        <v>317</v>
      </c>
    </row>
    <row r="131" spans="2:65" s="14" customFormat="1">
      <c r="B131" s="170"/>
      <c r="D131" s="149" t="s">
        <v>133</v>
      </c>
      <c r="E131" s="171" t="s">
        <v>1</v>
      </c>
      <c r="F131" s="172" t="s">
        <v>318</v>
      </c>
      <c r="H131" s="171" t="s">
        <v>1</v>
      </c>
      <c r="L131" s="170"/>
      <c r="M131" s="173"/>
      <c r="T131" s="174"/>
      <c r="AT131" s="171" t="s">
        <v>133</v>
      </c>
      <c r="AU131" s="171" t="s">
        <v>128</v>
      </c>
      <c r="AV131" s="14" t="s">
        <v>80</v>
      </c>
      <c r="AW131" s="14" t="s">
        <v>28</v>
      </c>
      <c r="AX131" s="14" t="s">
        <v>72</v>
      </c>
      <c r="AY131" s="171" t="s">
        <v>120</v>
      </c>
    </row>
    <row r="132" spans="2:65" s="12" customFormat="1">
      <c r="B132" s="148"/>
      <c r="D132" s="149" t="s">
        <v>133</v>
      </c>
      <c r="E132" s="150" t="s">
        <v>1</v>
      </c>
      <c r="F132" s="151" t="s">
        <v>319</v>
      </c>
      <c r="H132" s="152">
        <v>11.23</v>
      </c>
      <c r="L132" s="148"/>
      <c r="M132" s="153"/>
      <c r="T132" s="154"/>
      <c r="AT132" s="150" t="s">
        <v>133</v>
      </c>
      <c r="AU132" s="150" t="s">
        <v>128</v>
      </c>
      <c r="AV132" s="12" t="s">
        <v>128</v>
      </c>
      <c r="AW132" s="12" t="s">
        <v>28</v>
      </c>
      <c r="AX132" s="12" t="s">
        <v>80</v>
      </c>
      <c r="AY132" s="150" t="s">
        <v>120</v>
      </c>
    </row>
    <row r="133" spans="2:65" s="1" customFormat="1" ht="24.2" customHeight="1">
      <c r="B133" s="134"/>
      <c r="C133" s="135" t="s">
        <v>135</v>
      </c>
      <c r="D133" s="135" t="s">
        <v>123</v>
      </c>
      <c r="E133" s="136" t="s">
        <v>320</v>
      </c>
      <c r="F133" s="137" t="s">
        <v>321</v>
      </c>
      <c r="G133" s="138" t="s">
        <v>149</v>
      </c>
      <c r="H133" s="139">
        <v>11.23</v>
      </c>
      <c r="I133" s="139">
        <v>0</v>
      </c>
      <c r="J133" s="139">
        <f>ROUND(I133*H133,3)</f>
        <v>0</v>
      </c>
      <c r="K133" s="140"/>
      <c r="L133" s="28"/>
      <c r="M133" s="141" t="s">
        <v>1</v>
      </c>
      <c r="N133" s="142" t="s">
        <v>38</v>
      </c>
      <c r="O133" s="143">
        <v>0.29765000000000003</v>
      </c>
      <c r="P133" s="143">
        <f>O133*H133</f>
        <v>3.3426095000000005</v>
      </c>
      <c r="Q133" s="143">
        <v>3.15E-3</v>
      </c>
      <c r="R133" s="143">
        <f>Q133*H133</f>
        <v>3.5374500000000003E-2</v>
      </c>
      <c r="S133" s="143">
        <v>0</v>
      </c>
      <c r="T133" s="144">
        <f>S133*H133</f>
        <v>0</v>
      </c>
      <c r="AR133" s="145" t="s">
        <v>127</v>
      </c>
      <c r="AT133" s="145" t="s">
        <v>123</v>
      </c>
      <c r="AU133" s="145" t="s">
        <v>128</v>
      </c>
      <c r="AY133" s="16" t="s">
        <v>120</v>
      </c>
      <c r="BE133" s="146">
        <f>IF(N133="základná",J133,0)</f>
        <v>0</v>
      </c>
      <c r="BF133" s="146">
        <f>IF(N133="znížená",J133,0)</f>
        <v>0</v>
      </c>
      <c r="BG133" s="146">
        <f>IF(N133="zákl. prenesená",J133,0)</f>
        <v>0</v>
      </c>
      <c r="BH133" s="146">
        <f>IF(N133="zníž. prenesená",J133,0)</f>
        <v>0</v>
      </c>
      <c r="BI133" s="146">
        <f>IF(N133="nulová",J133,0)</f>
        <v>0</v>
      </c>
      <c r="BJ133" s="16" t="s">
        <v>128</v>
      </c>
      <c r="BK133" s="147">
        <f>ROUND(I133*H133,3)</f>
        <v>0</v>
      </c>
      <c r="BL133" s="16" t="s">
        <v>127</v>
      </c>
      <c r="BM133" s="145" t="s">
        <v>322</v>
      </c>
    </row>
    <row r="134" spans="2:65" s="1" customFormat="1" ht="24.2" customHeight="1">
      <c r="B134" s="134"/>
      <c r="C134" s="135" t="s">
        <v>127</v>
      </c>
      <c r="D134" s="135" t="s">
        <v>123</v>
      </c>
      <c r="E134" s="136" t="s">
        <v>323</v>
      </c>
      <c r="F134" s="137" t="s">
        <v>324</v>
      </c>
      <c r="G134" s="138" t="s">
        <v>149</v>
      </c>
      <c r="H134" s="139">
        <v>11.23</v>
      </c>
      <c r="I134" s="139">
        <v>0</v>
      </c>
      <c r="J134" s="139">
        <f>ROUND(I134*H134,3)</f>
        <v>0</v>
      </c>
      <c r="K134" s="140"/>
      <c r="L134" s="28"/>
      <c r="M134" s="141" t="s">
        <v>1</v>
      </c>
      <c r="N134" s="142" t="s">
        <v>38</v>
      </c>
      <c r="O134" s="143">
        <v>0.19106000000000001</v>
      </c>
      <c r="P134" s="143">
        <f>O134*H134</f>
        <v>2.1456037999999999</v>
      </c>
      <c r="Q134" s="143">
        <v>5.1539999999999997E-3</v>
      </c>
      <c r="R134" s="143">
        <f>Q134*H134</f>
        <v>5.7879420000000001E-2</v>
      </c>
      <c r="S134" s="143">
        <v>0</v>
      </c>
      <c r="T134" s="144">
        <f>S134*H134</f>
        <v>0</v>
      </c>
      <c r="AR134" s="145" t="s">
        <v>127</v>
      </c>
      <c r="AT134" s="145" t="s">
        <v>123</v>
      </c>
      <c r="AU134" s="145" t="s">
        <v>128</v>
      </c>
      <c r="AY134" s="16" t="s">
        <v>120</v>
      </c>
      <c r="BE134" s="146">
        <f>IF(N134="základná",J134,0)</f>
        <v>0</v>
      </c>
      <c r="BF134" s="146">
        <f>IF(N134="znížená",J134,0)</f>
        <v>0</v>
      </c>
      <c r="BG134" s="146">
        <f>IF(N134="zákl. prenesená",J134,0)</f>
        <v>0</v>
      </c>
      <c r="BH134" s="146">
        <f>IF(N134="zníž. prenesená",J134,0)</f>
        <v>0</v>
      </c>
      <c r="BI134" s="146">
        <f>IF(N134="nulová",J134,0)</f>
        <v>0</v>
      </c>
      <c r="BJ134" s="16" t="s">
        <v>128</v>
      </c>
      <c r="BK134" s="147">
        <f>ROUND(I134*H134,3)</f>
        <v>0</v>
      </c>
      <c r="BL134" s="16" t="s">
        <v>127</v>
      </c>
      <c r="BM134" s="145" t="s">
        <v>325</v>
      </c>
    </row>
    <row r="135" spans="2:65" s="1" customFormat="1" ht="37.9" customHeight="1">
      <c r="B135" s="134"/>
      <c r="C135" s="135" t="s">
        <v>146</v>
      </c>
      <c r="D135" s="135" t="s">
        <v>123</v>
      </c>
      <c r="E135" s="136" t="s">
        <v>326</v>
      </c>
      <c r="F135" s="137" t="s">
        <v>327</v>
      </c>
      <c r="G135" s="138" t="s">
        <v>149</v>
      </c>
      <c r="H135" s="139">
        <v>11.23</v>
      </c>
      <c r="I135" s="139">
        <v>0</v>
      </c>
      <c r="J135" s="139">
        <f>ROUND(I135*H135,3)</f>
        <v>0</v>
      </c>
      <c r="K135" s="140"/>
      <c r="L135" s="28"/>
      <c r="M135" s="141" t="s">
        <v>1</v>
      </c>
      <c r="N135" s="142" t="s">
        <v>38</v>
      </c>
      <c r="O135" s="143">
        <v>9.1999999999999998E-2</v>
      </c>
      <c r="P135" s="143">
        <f>O135*H135</f>
        <v>1.0331600000000001</v>
      </c>
      <c r="Q135" s="143">
        <v>1.4999999999999999E-4</v>
      </c>
      <c r="R135" s="143">
        <f>Q135*H135</f>
        <v>1.6845E-3</v>
      </c>
      <c r="S135" s="143">
        <v>0</v>
      </c>
      <c r="T135" s="144">
        <f>S135*H135</f>
        <v>0</v>
      </c>
      <c r="AR135" s="145" t="s">
        <v>127</v>
      </c>
      <c r="AT135" s="145" t="s">
        <v>123</v>
      </c>
      <c r="AU135" s="145" t="s">
        <v>128</v>
      </c>
      <c r="AY135" s="16" t="s">
        <v>120</v>
      </c>
      <c r="BE135" s="146">
        <f>IF(N135="základná",J135,0)</f>
        <v>0</v>
      </c>
      <c r="BF135" s="146">
        <f>IF(N135="znížená",J135,0)</f>
        <v>0</v>
      </c>
      <c r="BG135" s="146">
        <f>IF(N135="zákl. prenesená",J135,0)</f>
        <v>0</v>
      </c>
      <c r="BH135" s="146">
        <f>IF(N135="zníž. prenesená",J135,0)</f>
        <v>0</v>
      </c>
      <c r="BI135" s="146">
        <f>IF(N135="nulová",J135,0)</f>
        <v>0</v>
      </c>
      <c r="BJ135" s="16" t="s">
        <v>128</v>
      </c>
      <c r="BK135" s="147">
        <f>ROUND(I135*H135,3)</f>
        <v>0</v>
      </c>
      <c r="BL135" s="16" t="s">
        <v>127</v>
      </c>
      <c r="BM135" s="145" t="s">
        <v>328</v>
      </c>
    </row>
    <row r="136" spans="2:65" s="14" customFormat="1">
      <c r="B136" s="170"/>
      <c r="D136" s="149" t="s">
        <v>133</v>
      </c>
      <c r="E136" s="171" t="s">
        <v>1</v>
      </c>
      <c r="F136" s="172" t="s">
        <v>318</v>
      </c>
      <c r="H136" s="171" t="s">
        <v>1</v>
      </c>
      <c r="L136" s="170"/>
      <c r="M136" s="173"/>
      <c r="T136" s="174"/>
      <c r="AT136" s="171" t="s">
        <v>133</v>
      </c>
      <c r="AU136" s="171" t="s">
        <v>128</v>
      </c>
      <c r="AV136" s="14" t="s">
        <v>80</v>
      </c>
      <c r="AW136" s="14" t="s">
        <v>28</v>
      </c>
      <c r="AX136" s="14" t="s">
        <v>72</v>
      </c>
      <c r="AY136" s="171" t="s">
        <v>120</v>
      </c>
    </row>
    <row r="137" spans="2:65" s="12" customFormat="1">
      <c r="B137" s="148"/>
      <c r="D137" s="149" t="s">
        <v>133</v>
      </c>
      <c r="E137" s="150" t="s">
        <v>1</v>
      </c>
      <c r="F137" s="151" t="s">
        <v>319</v>
      </c>
      <c r="H137" s="152">
        <v>11.23</v>
      </c>
      <c r="L137" s="148"/>
      <c r="M137" s="153"/>
      <c r="T137" s="154"/>
      <c r="AT137" s="150" t="s">
        <v>133</v>
      </c>
      <c r="AU137" s="150" t="s">
        <v>128</v>
      </c>
      <c r="AV137" s="12" t="s">
        <v>128</v>
      </c>
      <c r="AW137" s="12" t="s">
        <v>28</v>
      </c>
      <c r="AX137" s="12" t="s">
        <v>80</v>
      </c>
      <c r="AY137" s="150" t="s">
        <v>120</v>
      </c>
    </row>
    <row r="138" spans="2:65" s="1" customFormat="1" ht="24.2" customHeight="1">
      <c r="B138" s="134"/>
      <c r="C138" s="135" t="s">
        <v>313</v>
      </c>
      <c r="D138" s="135" t="s">
        <v>123</v>
      </c>
      <c r="E138" s="136" t="s">
        <v>329</v>
      </c>
      <c r="F138" s="137" t="s">
        <v>330</v>
      </c>
      <c r="G138" s="138" t="s">
        <v>149</v>
      </c>
      <c r="H138" s="139">
        <v>11.23</v>
      </c>
      <c r="I138" s="139">
        <v>0</v>
      </c>
      <c r="J138" s="139">
        <f>ROUND(I138*H138,3)</f>
        <v>0</v>
      </c>
      <c r="K138" s="140"/>
      <c r="L138" s="28"/>
      <c r="M138" s="141" t="s">
        <v>1</v>
      </c>
      <c r="N138" s="142" t="s">
        <v>38</v>
      </c>
      <c r="O138" s="143">
        <v>0.42924000000000001</v>
      </c>
      <c r="P138" s="143">
        <f>O138*H138</f>
        <v>4.8203652000000003</v>
      </c>
      <c r="Q138" s="143">
        <v>1.575E-2</v>
      </c>
      <c r="R138" s="143">
        <f>Q138*H138</f>
        <v>0.17687250000000002</v>
      </c>
      <c r="S138" s="143">
        <v>0</v>
      </c>
      <c r="T138" s="144">
        <f>S138*H138</f>
        <v>0</v>
      </c>
      <c r="AR138" s="145" t="s">
        <v>127</v>
      </c>
      <c r="AT138" s="145" t="s">
        <v>123</v>
      </c>
      <c r="AU138" s="145" t="s">
        <v>128</v>
      </c>
      <c r="AY138" s="16" t="s">
        <v>120</v>
      </c>
      <c r="BE138" s="146">
        <f>IF(N138="základná",J138,0)</f>
        <v>0</v>
      </c>
      <c r="BF138" s="146">
        <f>IF(N138="znížená",J138,0)</f>
        <v>0</v>
      </c>
      <c r="BG138" s="146">
        <f>IF(N138="zákl. prenesená",J138,0)</f>
        <v>0</v>
      </c>
      <c r="BH138" s="146">
        <f>IF(N138="zníž. prenesená",J138,0)</f>
        <v>0</v>
      </c>
      <c r="BI138" s="146">
        <f>IF(N138="nulová",J138,0)</f>
        <v>0</v>
      </c>
      <c r="BJ138" s="16" t="s">
        <v>128</v>
      </c>
      <c r="BK138" s="147">
        <f>ROUND(I138*H138,3)</f>
        <v>0</v>
      </c>
      <c r="BL138" s="16" t="s">
        <v>127</v>
      </c>
      <c r="BM138" s="145" t="s">
        <v>331</v>
      </c>
    </row>
    <row r="139" spans="2:65" s="1" customFormat="1" ht="24.2" customHeight="1">
      <c r="B139" s="134"/>
      <c r="C139" s="135" t="s">
        <v>162</v>
      </c>
      <c r="D139" s="135" t="s">
        <v>123</v>
      </c>
      <c r="E139" s="136" t="s">
        <v>332</v>
      </c>
      <c r="F139" s="137" t="s">
        <v>333</v>
      </c>
      <c r="G139" s="138" t="s">
        <v>149</v>
      </c>
      <c r="H139" s="139">
        <v>11.23</v>
      </c>
      <c r="I139" s="139">
        <v>0</v>
      </c>
      <c r="J139" s="139">
        <f>ROUND(I139*H139,3)</f>
        <v>0</v>
      </c>
      <c r="K139" s="140"/>
      <c r="L139" s="28"/>
      <c r="M139" s="141" t="s">
        <v>1</v>
      </c>
      <c r="N139" s="142" t="s">
        <v>38</v>
      </c>
      <c r="O139" s="143">
        <v>0.36764999999999998</v>
      </c>
      <c r="P139" s="143">
        <f>O139*H139</f>
        <v>4.1287095000000003</v>
      </c>
      <c r="Q139" s="143">
        <v>3.15E-3</v>
      </c>
      <c r="R139" s="143">
        <f>Q139*H139</f>
        <v>3.5374500000000003E-2</v>
      </c>
      <c r="S139" s="143">
        <v>0</v>
      </c>
      <c r="T139" s="144">
        <f>S139*H139</f>
        <v>0</v>
      </c>
      <c r="AR139" s="145" t="s">
        <v>127</v>
      </c>
      <c r="AT139" s="145" t="s">
        <v>123</v>
      </c>
      <c r="AU139" s="145" t="s">
        <v>128</v>
      </c>
      <c r="AY139" s="16" t="s">
        <v>120</v>
      </c>
      <c r="BE139" s="146">
        <f>IF(N139="základná",J139,0)</f>
        <v>0</v>
      </c>
      <c r="BF139" s="146">
        <f>IF(N139="znížená",J139,0)</f>
        <v>0</v>
      </c>
      <c r="BG139" s="146">
        <f>IF(N139="zákl. prenesená",J139,0)</f>
        <v>0</v>
      </c>
      <c r="BH139" s="146">
        <f>IF(N139="zníž. prenesená",J139,0)</f>
        <v>0</v>
      </c>
      <c r="BI139" s="146">
        <f>IF(N139="nulová",J139,0)</f>
        <v>0</v>
      </c>
      <c r="BJ139" s="16" t="s">
        <v>128</v>
      </c>
      <c r="BK139" s="147">
        <f>ROUND(I139*H139,3)</f>
        <v>0</v>
      </c>
      <c r="BL139" s="16" t="s">
        <v>127</v>
      </c>
      <c r="BM139" s="145" t="s">
        <v>334</v>
      </c>
    </row>
    <row r="140" spans="2:65" s="1" customFormat="1" ht="24.2" customHeight="1">
      <c r="B140" s="134"/>
      <c r="C140" s="135" t="s">
        <v>168</v>
      </c>
      <c r="D140" s="135" t="s">
        <v>123</v>
      </c>
      <c r="E140" s="136" t="s">
        <v>335</v>
      </c>
      <c r="F140" s="137" t="s">
        <v>336</v>
      </c>
      <c r="G140" s="138" t="s">
        <v>149</v>
      </c>
      <c r="H140" s="139">
        <v>11.23</v>
      </c>
      <c r="I140" s="139">
        <v>0</v>
      </c>
      <c r="J140" s="139">
        <f>ROUND(I140*H140,3)</f>
        <v>0</v>
      </c>
      <c r="K140" s="140"/>
      <c r="L140" s="28"/>
      <c r="M140" s="141" t="s">
        <v>1</v>
      </c>
      <c r="N140" s="142" t="s">
        <v>38</v>
      </c>
      <c r="O140" s="143">
        <v>0.20105999999999999</v>
      </c>
      <c r="P140" s="143">
        <f>O140*H140</f>
        <v>2.2579037999999998</v>
      </c>
      <c r="Q140" s="143">
        <v>5.1539999999999997E-3</v>
      </c>
      <c r="R140" s="143">
        <f>Q140*H140</f>
        <v>5.7879420000000001E-2</v>
      </c>
      <c r="S140" s="143">
        <v>0</v>
      </c>
      <c r="T140" s="144">
        <f>S140*H140</f>
        <v>0</v>
      </c>
      <c r="AR140" s="145" t="s">
        <v>127</v>
      </c>
      <c r="AT140" s="145" t="s">
        <v>123</v>
      </c>
      <c r="AU140" s="145" t="s">
        <v>128</v>
      </c>
      <c r="AY140" s="16" t="s">
        <v>120</v>
      </c>
      <c r="BE140" s="146">
        <f>IF(N140="základná",J140,0)</f>
        <v>0</v>
      </c>
      <c r="BF140" s="146">
        <f>IF(N140="znížená",J140,0)</f>
        <v>0</v>
      </c>
      <c r="BG140" s="146">
        <f>IF(N140="zákl. prenesená",J140,0)</f>
        <v>0</v>
      </c>
      <c r="BH140" s="146">
        <f>IF(N140="zníž. prenesená",J140,0)</f>
        <v>0</v>
      </c>
      <c r="BI140" s="146">
        <f>IF(N140="nulová",J140,0)</f>
        <v>0</v>
      </c>
      <c r="BJ140" s="16" t="s">
        <v>128</v>
      </c>
      <c r="BK140" s="147">
        <f>ROUND(I140*H140,3)</f>
        <v>0</v>
      </c>
      <c r="BL140" s="16" t="s">
        <v>127</v>
      </c>
      <c r="BM140" s="145" t="s">
        <v>337</v>
      </c>
    </row>
    <row r="141" spans="2:65" s="11" customFormat="1" ht="22.9" customHeight="1">
      <c r="B141" s="123"/>
      <c r="D141" s="124" t="s">
        <v>71</v>
      </c>
      <c r="E141" s="132" t="s">
        <v>121</v>
      </c>
      <c r="F141" s="132" t="s">
        <v>122</v>
      </c>
      <c r="J141" s="133">
        <f>BK141</f>
        <v>0</v>
      </c>
      <c r="L141" s="123"/>
      <c r="M141" s="127"/>
      <c r="P141" s="128">
        <f>SUM(P142:P160)</f>
        <v>71.874716000000006</v>
      </c>
      <c r="R141" s="128">
        <f>SUM(R142:R160)</f>
        <v>5.6040826880000001</v>
      </c>
      <c r="T141" s="129">
        <f>SUM(T142:T160)</f>
        <v>3.976</v>
      </c>
      <c r="AR141" s="124" t="s">
        <v>80</v>
      </c>
      <c r="AT141" s="130" t="s">
        <v>71</v>
      </c>
      <c r="AU141" s="130" t="s">
        <v>80</v>
      </c>
      <c r="AY141" s="124" t="s">
        <v>120</v>
      </c>
      <c r="BK141" s="131">
        <f>SUM(BK142:BK160)</f>
        <v>0</v>
      </c>
    </row>
    <row r="142" spans="2:65" s="1" customFormat="1" ht="37.9" customHeight="1">
      <c r="B142" s="134"/>
      <c r="C142" s="135" t="s">
        <v>121</v>
      </c>
      <c r="D142" s="135" t="s">
        <v>123</v>
      </c>
      <c r="E142" s="136" t="s">
        <v>338</v>
      </c>
      <c r="F142" s="137" t="s">
        <v>339</v>
      </c>
      <c r="G142" s="138" t="s">
        <v>149</v>
      </c>
      <c r="H142" s="139">
        <v>116.8</v>
      </c>
      <c r="I142" s="139">
        <v>0</v>
      </c>
      <c r="J142" s="139">
        <f>ROUND(I142*H142,3)</f>
        <v>0</v>
      </c>
      <c r="K142" s="140"/>
      <c r="L142" s="28"/>
      <c r="M142" s="141" t="s">
        <v>1</v>
      </c>
      <c r="N142" s="142" t="s">
        <v>38</v>
      </c>
      <c r="O142" s="143">
        <v>0.124</v>
      </c>
      <c r="P142" s="143">
        <f>O142*H142</f>
        <v>14.4832</v>
      </c>
      <c r="Q142" s="143">
        <v>2.399016E-2</v>
      </c>
      <c r="R142" s="143">
        <f>Q142*H142</f>
        <v>2.802050688</v>
      </c>
      <c r="S142" s="143">
        <v>0</v>
      </c>
      <c r="T142" s="144">
        <f>S142*H142</f>
        <v>0</v>
      </c>
      <c r="AR142" s="145" t="s">
        <v>127</v>
      </c>
      <c r="AT142" s="145" t="s">
        <v>123</v>
      </c>
      <c r="AU142" s="145" t="s">
        <v>128</v>
      </c>
      <c r="AY142" s="16" t="s">
        <v>120</v>
      </c>
      <c r="BE142" s="146">
        <f>IF(N142="základná",J142,0)</f>
        <v>0</v>
      </c>
      <c r="BF142" s="146">
        <f>IF(N142="znížená",J142,0)</f>
        <v>0</v>
      </c>
      <c r="BG142" s="146">
        <f>IF(N142="zákl. prenesená",J142,0)</f>
        <v>0</v>
      </c>
      <c r="BH142" s="146">
        <f>IF(N142="zníž. prenesená",J142,0)</f>
        <v>0</v>
      </c>
      <c r="BI142" s="146">
        <f>IF(N142="nulová",J142,0)</f>
        <v>0</v>
      </c>
      <c r="BJ142" s="16" t="s">
        <v>128</v>
      </c>
      <c r="BK142" s="147">
        <f>ROUND(I142*H142,3)</f>
        <v>0</v>
      </c>
      <c r="BL142" s="16" t="s">
        <v>127</v>
      </c>
      <c r="BM142" s="145" t="s">
        <v>340</v>
      </c>
    </row>
    <row r="143" spans="2:65" s="1" customFormat="1" ht="37.9" customHeight="1">
      <c r="B143" s="134"/>
      <c r="C143" s="135" t="s">
        <v>176</v>
      </c>
      <c r="D143" s="135" t="s">
        <v>123</v>
      </c>
      <c r="E143" s="136" t="s">
        <v>341</v>
      </c>
      <c r="F143" s="137" t="s">
        <v>342</v>
      </c>
      <c r="G143" s="138" t="s">
        <v>149</v>
      </c>
      <c r="H143" s="139">
        <v>116.8</v>
      </c>
      <c r="I143" s="139">
        <v>0</v>
      </c>
      <c r="J143" s="139">
        <f>ROUND(I143*H143,3)</f>
        <v>0</v>
      </c>
      <c r="K143" s="140"/>
      <c r="L143" s="28"/>
      <c r="M143" s="141" t="s">
        <v>1</v>
      </c>
      <c r="N143" s="142" t="s">
        <v>38</v>
      </c>
      <c r="O143" s="143">
        <v>8.5999999999999993E-2</v>
      </c>
      <c r="P143" s="143">
        <f>O143*H143</f>
        <v>10.044799999999999</v>
      </c>
      <c r="Q143" s="143">
        <v>2.3990000000000001E-2</v>
      </c>
      <c r="R143" s="143">
        <f>Q143*H143</f>
        <v>2.8020320000000001</v>
      </c>
      <c r="S143" s="143">
        <v>0</v>
      </c>
      <c r="T143" s="144">
        <f>S143*H143</f>
        <v>0</v>
      </c>
      <c r="AR143" s="145" t="s">
        <v>127</v>
      </c>
      <c r="AT143" s="145" t="s">
        <v>123</v>
      </c>
      <c r="AU143" s="145" t="s">
        <v>128</v>
      </c>
      <c r="AY143" s="16" t="s">
        <v>120</v>
      </c>
      <c r="BE143" s="146">
        <f>IF(N143="základná",J143,0)</f>
        <v>0</v>
      </c>
      <c r="BF143" s="146">
        <f>IF(N143="znížená",J143,0)</f>
        <v>0</v>
      </c>
      <c r="BG143" s="146">
        <f>IF(N143="zákl. prenesená",J143,0)</f>
        <v>0</v>
      </c>
      <c r="BH143" s="146">
        <f>IF(N143="zníž. prenesená",J143,0)</f>
        <v>0</v>
      </c>
      <c r="BI143" s="146">
        <f>IF(N143="nulová",J143,0)</f>
        <v>0</v>
      </c>
      <c r="BJ143" s="16" t="s">
        <v>128</v>
      </c>
      <c r="BK143" s="147">
        <f>ROUND(I143*H143,3)</f>
        <v>0</v>
      </c>
      <c r="BL143" s="16" t="s">
        <v>127</v>
      </c>
      <c r="BM143" s="145" t="s">
        <v>343</v>
      </c>
    </row>
    <row r="144" spans="2:65" s="1" customFormat="1" ht="24.2" customHeight="1">
      <c r="B144" s="134"/>
      <c r="C144" s="135" t="s">
        <v>183</v>
      </c>
      <c r="D144" s="135" t="s">
        <v>123</v>
      </c>
      <c r="E144" s="136" t="s">
        <v>344</v>
      </c>
      <c r="F144" s="137" t="s">
        <v>345</v>
      </c>
      <c r="G144" s="138" t="s">
        <v>149</v>
      </c>
      <c r="H144" s="139">
        <v>8.25</v>
      </c>
      <c r="I144" s="139">
        <v>0</v>
      </c>
      <c r="J144" s="139">
        <f>ROUND(I144*H144,3)</f>
        <v>0</v>
      </c>
      <c r="K144" s="140"/>
      <c r="L144" s="28"/>
      <c r="M144" s="141" t="s">
        <v>1</v>
      </c>
      <c r="N144" s="142" t="s">
        <v>38</v>
      </c>
      <c r="O144" s="143">
        <v>0.51</v>
      </c>
      <c r="P144" s="143">
        <f>O144*H144</f>
        <v>4.2075000000000005</v>
      </c>
      <c r="Q144" s="143">
        <v>0</v>
      </c>
      <c r="R144" s="143">
        <f>Q144*H144</f>
        <v>0</v>
      </c>
      <c r="S144" s="143">
        <v>8.2000000000000003E-2</v>
      </c>
      <c r="T144" s="144">
        <f>S144*H144</f>
        <v>0.67649999999999999</v>
      </c>
      <c r="AR144" s="145" t="s">
        <v>127</v>
      </c>
      <c r="AT144" s="145" t="s">
        <v>123</v>
      </c>
      <c r="AU144" s="145" t="s">
        <v>128</v>
      </c>
      <c r="AY144" s="16" t="s">
        <v>120</v>
      </c>
      <c r="BE144" s="146">
        <f>IF(N144="základná",J144,0)</f>
        <v>0</v>
      </c>
      <c r="BF144" s="146">
        <f>IF(N144="znížená",J144,0)</f>
        <v>0</v>
      </c>
      <c r="BG144" s="146">
        <f>IF(N144="zákl. prenesená",J144,0)</f>
        <v>0</v>
      </c>
      <c r="BH144" s="146">
        <f>IF(N144="zníž. prenesená",J144,0)</f>
        <v>0</v>
      </c>
      <c r="BI144" s="146">
        <f>IF(N144="nulová",J144,0)</f>
        <v>0</v>
      </c>
      <c r="BJ144" s="16" t="s">
        <v>128</v>
      </c>
      <c r="BK144" s="147">
        <f>ROUND(I144*H144,3)</f>
        <v>0</v>
      </c>
      <c r="BL144" s="16" t="s">
        <v>127</v>
      </c>
      <c r="BM144" s="145" t="s">
        <v>346</v>
      </c>
    </row>
    <row r="145" spans="2:65" s="1" customFormat="1" ht="24.2" customHeight="1">
      <c r="B145" s="134"/>
      <c r="C145" s="135" t="s">
        <v>189</v>
      </c>
      <c r="D145" s="135" t="s">
        <v>123</v>
      </c>
      <c r="E145" s="136" t="s">
        <v>347</v>
      </c>
      <c r="F145" s="137" t="s">
        <v>348</v>
      </c>
      <c r="G145" s="138" t="s">
        <v>206</v>
      </c>
      <c r="H145" s="139">
        <v>27.1</v>
      </c>
      <c r="I145" s="139">
        <v>0</v>
      </c>
      <c r="J145" s="139">
        <f>ROUND(I145*H145,3)</f>
        <v>0</v>
      </c>
      <c r="K145" s="140"/>
      <c r="L145" s="28"/>
      <c r="M145" s="141" t="s">
        <v>1</v>
      </c>
      <c r="N145" s="142" t="s">
        <v>38</v>
      </c>
      <c r="O145" s="143">
        <v>0.188</v>
      </c>
      <c r="P145" s="143">
        <f>O145*H145</f>
        <v>5.0948000000000002</v>
      </c>
      <c r="Q145" s="143">
        <v>0</v>
      </c>
      <c r="R145" s="143">
        <f>Q145*H145</f>
        <v>0</v>
      </c>
      <c r="S145" s="143">
        <v>1.2E-2</v>
      </c>
      <c r="T145" s="144">
        <f>S145*H145</f>
        <v>0.32520000000000004</v>
      </c>
      <c r="AR145" s="145" t="s">
        <v>127</v>
      </c>
      <c r="AT145" s="145" t="s">
        <v>123</v>
      </c>
      <c r="AU145" s="145" t="s">
        <v>128</v>
      </c>
      <c r="AY145" s="16" t="s">
        <v>120</v>
      </c>
      <c r="BE145" s="146">
        <f>IF(N145="základná",J145,0)</f>
        <v>0</v>
      </c>
      <c r="BF145" s="146">
        <f>IF(N145="znížená",J145,0)</f>
        <v>0</v>
      </c>
      <c r="BG145" s="146">
        <f>IF(N145="zákl. prenesená",J145,0)</f>
        <v>0</v>
      </c>
      <c r="BH145" s="146">
        <f>IF(N145="zníž. prenesená",J145,0)</f>
        <v>0</v>
      </c>
      <c r="BI145" s="146">
        <f>IF(N145="nulová",J145,0)</f>
        <v>0</v>
      </c>
      <c r="BJ145" s="16" t="s">
        <v>128</v>
      </c>
      <c r="BK145" s="147">
        <f>ROUND(I145*H145,3)</f>
        <v>0</v>
      </c>
      <c r="BL145" s="16" t="s">
        <v>127</v>
      </c>
      <c r="BM145" s="145" t="s">
        <v>349</v>
      </c>
    </row>
    <row r="146" spans="2:65" s="1" customFormat="1" ht="24.2" customHeight="1">
      <c r="B146" s="134"/>
      <c r="C146" s="135" t="s">
        <v>203</v>
      </c>
      <c r="D146" s="135" t="s">
        <v>123</v>
      </c>
      <c r="E146" s="136" t="s">
        <v>350</v>
      </c>
      <c r="F146" s="137" t="s">
        <v>351</v>
      </c>
      <c r="G146" s="138" t="s">
        <v>165</v>
      </c>
      <c r="H146" s="139">
        <v>18</v>
      </c>
      <c r="I146" s="139">
        <v>0</v>
      </c>
      <c r="J146" s="139">
        <f>ROUND(I146*H146,3)</f>
        <v>0</v>
      </c>
      <c r="K146" s="140"/>
      <c r="L146" s="28"/>
      <c r="M146" s="141" t="s">
        <v>1</v>
      </c>
      <c r="N146" s="142" t="s">
        <v>38</v>
      </c>
      <c r="O146" s="143">
        <v>7.1999999999999995E-2</v>
      </c>
      <c r="P146" s="143">
        <f>O146*H146</f>
        <v>1.2959999999999998</v>
      </c>
      <c r="Q146" s="143">
        <v>0</v>
      </c>
      <c r="R146" s="143">
        <f>Q146*H146</f>
        <v>0</v>
      </c>
      <c r="S146" s="143">
        <v>0.06</v>
      </c>
      <c r="T146" s="144">
        <f>S146*H146</f>
        <v>1.08</v>
      </c>
      <c r="AR146" s="145" t="s">
        <v>127</v>
      </c>
      <c r="AT146" s="145" t="s">
        <v>123</v>
      </c>
      <c r="AU146" s="145" t="s">
        <v>128</v>
      </c>
      <c r="AY146" s="16" t="s">
        <v>120</v>
      </c>
      <c r="BE146" s="146">
        <f>IF(N146="základná",J146,0)</f>
        <v>0</v>
      </c>
      <c r="BF146" s="146">
        <f>IF(N146="znížená",J146,0)</f>
        <v>0</v>
      </c>
      <c r="BG146" s="146">
        <f>IF(N146="zákl. prenesená",J146,0)</f>
        <v>0</v>
      </c>
      <c r="BH146" s="146">
        <f>IF(N146="zníž. prenesená",J146,0)</f>
        <v>0</v>
      </c>
      <c r="BI146" s="146">
        <f>IF(N146="nulová",J146,0)</f>
        <v>0</v>
      </c>
      <c r="BJ146" s="16" t="s">
        <v>128</v>
      </c>
      <c r="BK146" s="147">
        <f>ROUND(I146*H146,3)</f>
        <v>0</v>
      </c>
      <c r="BL146" s="16" t="s">
        <v>127</v>
      </c>
      <c r="BM146" s="145" t="s">
        <v>352</v>
      </c>
    </row>
    <row r="147" spans="2:65" s="12" customFormat="1">
      <c r="B147" s="148"/>
      <c r="D147" s="149" t="s">
        <v>133</v>
      </c>
      <c r="E147" s="150" t="s">
        <v>1</v>
      </c>
      <c r="F147" s="151" t="s">
        <v>353</v>
      </c>
      <c r="H147" s="152">
        <v>18</v>
      </c>
      <c r="L147" s="148"/>
      <c r="M147" s="153"/>
      <c r="T147" s="154"/>
      <c r="AT147" s="150" t="s">
        <v>133</v>
      </c>
      <c r="AU147" s="150" t="s">
        <v>128</v>
      </c>
      <c r="AV147" s="12" t="s">
        <v>128</v>
      </c>
      <c r="AW147" s="12" t="s">
        <v>28</v>
      </c>
      <c r="AX147" s="12" t="s">
        <v>80</v>
      </c>
      <c r="AY147" s="150" t="s">
        <v>120</v>
      </c>
    </row>
    <row r="148" spans="2:65" s="1" customFormat="1" ht="24.2" customHeight="1">
      <c r="B148" s="134"/>
      <c r="C148" s="135" t="s">
        <v>150</v>
      </c>
      <c r="D148" s="135" t="s">
        <v>123</v>
      </c>
      <c r="E148" s="136" t="s">
        <v>354</v>
      </c>
      <c r="F148" s="137" t="s">
        <v>355</v>
      </c>
      <c r="G148" s="138" t="s">
        <v>206</v>
      </c>
      <c r="H148" s="139">
        <v>41.6</v>
      </c>
      <c r="I148" s="139">
        <v>0</v>
      </c>
      <c r="J148" s="139">
        <f>ROUND(I148*H148,3)</f>
        <v>0</v>
      </c>
      <c r="K148" s="140"/>
      <c r="L148" s="28"/>
      <c r="M148" s="141" t="s">
        <v>1</v>
      </c>
      <c r="N148" s="142" t="s">
        <v>38</v>
      </c>
      <c r="O148" s="143">
        <v>0.34399999999999997</v>
      </c>
      <c r="P148" s="143">
        <f>O148*H148</f>
        <v>14.3104</v>
      </c>
      <c r="Q148" s="143">
        <v>0</v>
      </c>
      <c r="R148" s="143">
        <f>Q148*H148</f>
        <v>0</v>
      </c>
      <c r="S148" s="143">
        <v>5.0000000000000001E-3</v>
      </c>
      <c r="T148" s="144">
        <f>S148*H148</f>
        <v>0.20800000000000002</v>
      </c>
      <c r="AR148" s="145" t="s">
        <v>127</v>
      </c>
      <c r="AT148" s="145" t="s">
        <v>123</v>
      </c>
      <c r="AU148" s="145" t="s">
        <v>128</v>
      </c>
      <c r="AY148" s="16" t="s">
        <v>120</v>
      </c>
      <c r="BE148" s="146">
        <f>IF(N148="základná",J148,0)</f>
        <v>0</v>
      </c>
      <c r="BF148" s="146">
        <f>IF(N148="znížená",J148,0)</f>
        <v>0</v>
      </c>
      <c r="BG148" s="146">
        <f>IF(N148="zákl. prenesená",J148,0)</f>
        <v>0</v>
      </c>
      <c r="BH148" s="146">
        <f>IF(N148="zníž. prenesená",J148,0)</f>
        <v>0</v>
      </c>
      <c r="BI148" s="146">
        <f>IF(N148="nulová",J148,0)</f>
        <v>0</v>
      </c>
      <c r="BJ148" s="16" t="s">
        <v>128</v>
      </c>
      <c r="BK148" s="147">
        <f>ROUND(I148*H148,3)</f>
        <v>0</v>
      </c>
      <c r="BL148" s="16" t="s">
        <v>127</v>
      </c>
      <c r="BM148" s="145" t="s">
        <v>356</v>
      </c>
    </row>
    <row r="149" spans="2:65" s="14" customFormat="1">
      <c r="B149" s="170"/>
      <c r="D149" s="149" t="s">
        <v>133</v>
      </c>
      <c r="E149" s="171" t="s">
        <v>1</v>
      </c>
      <c r="F149" s="172" t="s">
        <v>357</v>
      </c>
      <c r="H149" s="171" t="s">
        <v>1</v>
      </c>
      <c r="L149" s="170"/>
      <c r="M149" s="173"/>
      <c r="T149" s="174"/>
      <c r="AT149" s="171" t="s">
        <v>133</v>
      </c>
      <c r="AU149" s="171" t="s">
        <v>128</v>
      </c>
      <c r="AV149" s="14" t="s">
        <v>80</v>
      </c>
      <c r="AW149" s="14" t="s">
        <v>28</v>
      </c>
      <c r="AX149" s="14" t="s">
        <v>72</v>
      </c>
      <c r="AY149" s="171" t="s">
        <v>120</v>
      </c>
    </row>
    <row r="150" spans="2:65" s="12" customFormat="1">
      <c r="B150" s="148"/>
      <c r="D150" s="149" t="s">
        <v>133</v>
      </c>
      <c r="E150" s="150" t="s">
        <v>1</v>
      </c>
      <c r="F150" s="151" t="s">
        <v>358</v>
      </c>
      <c r="H150" s="152">
        <v>41.6</v>
      </c>
      <c r="L150" s="148"/>
      <c r="M150" s="153"/>
      <c r="T150" s="154"/>
      <c r="AT150" s="150" t="s">
        <v>133</v>
      </c>
      <c r="AU150" s="150" t="s">
        <v>128</v>
      </c>
      <c r="AV150" s="12" t="s">
        <v>128</v>
      </c>
      <c r="AW150" s="12" t="s">
        <v>28</v>
      </c>
      <c r="AX150" s="12" t="s">
        <v>80</v>
      </c>
      <c r="AY150" s="150" t="s">
        <v>120</v>
      </c>
    </row>
    <row r="151" spans="2:65" s="1" customFormat="1" ht="24.2" customHeight="1">
      <c r="B151" s="134"/>
      <c r="C151" s="135" t="s">
        <v>216</v>
      </c>
      <c r="D151" s="135" t="s">
        <v>123</v>
      </c>
      <c r="E151" s="136" t="s">
        <v>359</v>
      </c>
      <c r="F151" s="137" t="s">
        <v>360</v>
      </c>
      <c r="G151" s="138" t="s">
        <v>149</v>
      </c>
      <c r="H151" s="139">
        <v>16.5</v>
      </c>
      <c r="I151" s="139">
        <v>0</v>
      </c>
      <c r="J151" s="139">
        <f>ROUND(I151*H151,3)</f>
        <v>0</v>
      </c>
      <c r="K151" s="140"/>
      <c r="L151" s="28"/>
      <c r="M151" s="141" t="s">
        <v>1</v>
      </c>
      <c r="N151" s="142" t="s">
        <v>38</v>
      </c>
      <c r="O151" s="143">
        <v>0.38</v>
      </c>
      <c r="P151" s="143">
        <f>O151*H151</f>
        <v>6.2700000000000005</v>
      </c>
      <c r="Q151" s="143">
        <v>0</v>
      </c>
      <c r="R151" s="143">
        <f>Q151*H151</f>
        <v>0</v>
      </c>
      <c r="S151" s="143">
        <v>4.1000000000000002E-2</v>
      </c>
      <c r="T151" s="144">
        <f>S151*H151</f>
        <v>0.67649999999999999</v>
      </c>
      <c r="AR151" s="145" t="s">
        <v>127</v>
      </c>
      <c r="AT151" s="145" t="s">
        <v>123</v>
      </c>
      <c r="AU151" s="145" t="s">
        <v>128</v>
      </c>
      <c r="AY151" s="16" t="s">
        <v>120</v>
      </c>
      <c r="BE151" s="146">
        <f>IF(N151="základná",J151,0)</f>
        <v>0</v>
      </c>
      <c r="BF151" s="146">
        <f>IF(N151="znížená",J151,0)</f>
        <v>0</v>
      </c>
      <c r="BG151" s="146">
        <f>IF(N151="zákl. prenesená",J151,0)</f>
        <v>0</v>
      </c>
      <c r="BH151" s="146">
        <f>IF(N151="zníž. prenesená",J151,0)</f>
        <v>0</v>
      </c>
      <c r="BI151" s="146">
        <f>IF(N151="nulová",J151,0)</f>
        <v>0</v>
      </c>
      <c r="BJ151" s="16" t="s">
        <v>128</v>
      </c>
      <c r="BK151" s="147">
        <f>ROUND(I151*H151,3)</f>
        <v>0</v>
      </c>
      <c r="BL151" s="16" t="s">
        <v>127</v>
      </c>
      <c r="BM151" s="145" t="s">
        <v>361</v>
      </c>
    </row>
    <row r="152" spans="2:65" s="12" customFormat="1">
      <c r="B152" s="148"/>
      <c r="D152" s="149" t="s">
        <v>133</v>
      </c>
      <c r="E152" s="150" t="s">
        <v>1</v>
      </c>
      <c r="F152" s="151" t="s">
        <v>362</v>
      </c>
      <c r="H152" s="152">
        <v>16.5</v>
      </c>
      <c r="L152" s="148"/>
      <c r="M152" s="153"/>
      <c r="T152" s="154"/>
      <c r="AT152" s="150" t="s">
        <v>133</v>
      </c>
      <c r="AU152" s="150" t="s">
        <v>128</v>
      </c>
      <c r="AV152" s="12" t="s">
        <v>128</v>
      </c>
      <c r="AW152" s="12" t="s">
        <v>28</v>
      </c>
      <c r="AX152" s="12" t="s">
        <v>80</v>
      </c>
      <c r="AY152" s="150" t="s">
        <v>120</v>
      </c>
    </row>
    <row r="153" spans="2:65" s="1" customFormat="1" ht="24.2" customHeight="1">
      <c r="B153" s="134"/>
      <c r="C153" s="135" t="s">
        <v>222</v>
      </c>
      <c r="D153" s="135" t="s">
        <v>123</v>
      </c>
      <c r="E153" s="136" t="s">
        <v>363</v>
      </c>
      <c r="F153" s="137" t="s">
        <v>364</v>
      </c>
      <c r="G153" s="138" t="s">
        <v>149</v>
      </c>
      <c r="H153" s="139">
        <v>29.7</v>
      </c>
      <c r="I153" s="139">
        <v>0</v>
      </c>
      <c r="J153" s="139">
        <f>ROUND(I153*H153,3)</f>
        <v>0</v>
      </c>
      <c r="K153" s="140"/>
      <c r="L153" s="28"/>
      <c r="M153" s="141" t="s">
        <v>1</v>
      </c>
      <c r="N153" s="142" t="s">
        <v>38</v>
      </c>
      <c r="O153" s="143">
        <v>0.318</v>
      </c>
      <c r="P153" s="143">
        <f>O153*H153</f>
        <v>9.4445999999999994</v>
      </c>
      <c r="Q153" s="143">
        <v>0</v>
      </c>
      <c r="R153" s="143">
        <f>Q153*H153</f>
        <v>0</v>
      </c>
      <c r="S153" s="143">
        <v>3.4000000000000002E-2</v>
      </c>
      <c r="T153" s="144">
        <f>S153*H153</f>
        <v>1.0098</v>
      </c>
      <c r="AR153" s="145" t="s">
        <v>127</v>
      </c>
      <c r="AT153" s="145" t="s">
        <v>123</v>
      </c>
      <c r="AU153" s="145" t="s">
        <v>128</v>
      </c>
      <c r="AY153" s="16" t="s">
        <v>120</v>
      </c>
      <c r="BE153" s="146">
        <f>IF(N153="základná",J153,0)</f>
        <v>0</v>
      </c>
      <c r="BF153" s="146">
        <f>IF(N153="znížená",J153,0)</f>
        <v>0</v>
      </c>
      <c r="BG153" s="146">
        <f>IF(N153="zákl. prenesená",J153,0)</f>
        <v>0</v>
      </c>
      <c r="BH153" s="146">
        <f>IF(N153="zníž. prenesená",J153,0)</f>
        <v>0</v>
      </c>
      <c r="BI153" s="146">
        <f>IF(N153="nulová",J153,0)</f>
        <v>0</v>
      </c>
      <c r="BJ153" s="16" t="s">
        <v>128</v>
      </c>
      <c r="BK153" s="147">
        <f>ROUND(I153*H153,3)</f>
        <v>0</v>
      </c>
      <c r="BL153" s="16" t="s">
        <v>127</v>
      </c>
      <c r="BM153" s="145" t="s">
        <v>365</v>
      </c>
    </row>
    <row r="154" spans="2:65" s="12" customFormat="1">
      <c r="B154" s="148"/>
      <c r="D154" s="149" t="s">
        <v>133</v>
      </c>
      <c r="E154" s="150" t="s">
        <v>1</v>
      </c>
      <c r="F154" s="151" t="s">
        <v>366</v>
      </c>
      <c r="H154" s="152">
        <v>29.7</v>
      </c>
      <c r="L154" s="148"/>
      <c r="M154" s="153"/>
      <c r="T154" s="154"/>
      <c r="AT154" s="150" t="s">
        <v>133</v>
      </c>
      <c r="AU154" s="150" t="s">
        <v>128</v>
      </c>
      <c r="AV154" s="12" t="s">
        <v>128</v>
      </c>
      <c r="AW154" s="12" t="s">
        <v>28</v>
      </c>
      <c r="AX154" s="12" t="s">
        <v>80</v>
      </c>
      <c r="AY154" s="150" t="s">
        <v>120</v>
      </c>
    </row>
    <row r="155" spans="2:65" s="1" customFormat="1" ht="21.75" customHeight="1">
      <c r="B155" s="134"/>
      <c r="C155" s="135" t="s">
        <v>236</v>
      </c>
      <c r="D155" s="135" t="s">
        <v>123</v>
      </c>
      <c r="E155" s="136" t="s">
        <v>124</v>
      </c>
      <c r="F155" s="137" t="s">
        <v>125</v>
      </c>
      <c r="G155" s="138" t="s">
        <v>126</v>
      </c>
      <c r="H155" s="139">
        <v>3.976</v>
      </c>
      <c r="I155" s="139">
        <v>0</v>
      </c>
      <c r="J155" s="139">
        <f>ROUND(I155*H155,3)</f>
        <v>0</v>
      </c>
      <c r="K155" s="140"/>
      <c r="L155" s="28"/>
      <c r="M155" s="141" t="s">
        <v>1</v>
      </c>
      <c r="N155" s="142" t="s">
        <v>38</v>
      </c>
      <c r="O155" s="143">
        <v>0.59799999999999998</v>
      </c>
      <c r="P155" s="143">
        <f>O155*H155</f>
        <v>2.3776479999999998</v>
      </c>
      <c r="Q155" s="143">
        <v>0</v>
      </c>
      <c r="R155" s="143">
        <f>Q155*H155</f>
        <v>0</v>
      </c>
      <c r="S155" s="143">
        <v>0</v>
      </c>
      <c r="T155" s="144">
        <f>S155*H155</f>
        <v>0</v>
      </c>
      <c r="AR155" s="145" t="s">
        <v>127</v>
      </c>
      <c r="AT155" s="145" t="s">
        <v>123</v>
      </c>
      <c r="AU155" s="145" t="s">
        <v>128</v>
      </c>
      <c r="AY155" s="16" t="s">
        <v>120</v>
      </c>
      <c r="BE155" s="146">
        <f>IF(N155="základná",J155,0)</f>
        <v>0</v>
      </c>
      <c r="BF155" s="146">
        <f>IF(N155="znížená",J155,0)</f>
        <v>0</v>
      </c>
      <c r="BG155" s="146">
        <f>IF(N155="zákl. prenesená",J155,0)</f>
        <v>0</v>
      </c>
      <c r="BH155" s="146">
        <f>IF(N155="zníž. prenesená",J155,0)</f>
        <v>0</v>
      </c>
      <c r="BI155" s="146">
        <f>IF(N155="nulová",J155,0)</f>
        <v>0</v>
      </c>
      <c r="BJ155" s="16" t="s">
        <v>128</v>
      </c>
      <c r="BK155" s="147">
        <f>ROUND(I155*H155,3)</f>
        <v>0</v>
      </c>
      <c r="BL155" s="16" t="s">
        <v>127</v>
      </c>
      <c r="BM155" s="145" t="s">
        <v>367</v>
      </c>
    </row>
    <row r="156" spans="2:65" s="1" customFormat="1" ht="24.2" customHeight="1">
      <c r="B156" s="134"/>
      <c r="C156" s="135" t="s">
        <v>240</v>
      </c>
      <c r="D156" s="135" t="s">
        <v>123</v>
      </c>
      <c r="E156" s="136" t="s">
        <v>130</v>
      </c>
      <c r="F156" s="137" t="s">
        <v>131</v>
      </c>
      <c r="G156" s="138" t="s">
        <v>126</v>
      </c>
      <c r="H156" s="139">
        <v>115.304</v>
      </c>
      <c r="I156" s="139">
        <v>0</v>
      </c>
      <c r="J156" s="139">
        <f>ROUND(I156*H156,3)</f>
        <v>0</v>
      </c>
      <c r="K156" s="140"/>
      <c r="L156" s="28"/>
      <c r="M156" s="141" t="s">
        <v>1</v>
      </c>
      <c r="N156" s="142" t="s">
        <v>38</v>
      </c>
      <c r="O156" s="143">
        <v>7.0000000000000001E-3</v>
      </c>
      <c r="P156" s="143">
        <f>O156*H156</f>
        <v>0.80712800000000007</v>
      </c>
      <c r="Q156" s="143">
        <v>0</v>
      </c>
      <c r="R156" s="143">
        <f>Q156*H156</f>
        <v>0</v>
      </c>
      <c r="S156" s="143">
        <v>0</v>
      </c>
      <c r="T156" s="144">
        <f>S156*H156</f>
        <v>0</v>
      </c>
      <c r="AR156" s="145" t="s">
        <v>127</v>
      </c>
      <c r="AT156" s="145" t="s">
        <v>123</v>
      </c>
      <c r="AU156" s="145" t="s">
        <v>128</v>
      </c>
      <c r="AY156" s="16" t="s">
        <v>120</v>
      </c>
      <c r="BE156" s="146">
        <f>IF(N156="základná",J156,0)</f>
        <v>0</v>
      </c>
      <c r="BF156" s="146">
        <f>IF(N156="znížená",J156,0)</f>
        <v>0</v>
      </c>
      <c r="BG156" s="146">
        <f>IF(N156="zákl. prenesená",J156,0)</f>
        <v>0</v>
      </c>
      <c r="BH156" s="146">
        <f>IF(N156="zníž. prenesená",J156,0)</f>
        <v>0</v>
      </c>
      <c r="BI156" s="146">
        <f>IF(N156="nulová",J156,0)</f>
        <v>0</v>
      </c>
      <c r="BJ156" s="16" t="s">
        <v>128</v>
      </c>
      <c r="BK156" s="147">
        <f>ROUND(I156*H156,3)</f>
        <v>0</v>
      </c>
      <c r="BL156" s="16" t="s">
        <v>127</v>
      </c>
      <c r="BM156" s="145" t="s">
        <v>368</v>
      </c>
    </row>
    <row r="157" spans="2:65" s="12" customFormat="1">
      <c r="B157" s="148"/>
      <c r="D157" s="149" t="s">
        <v>133</v>
      </c>
      <c r="E157" s="150" t="s">
        <v>1</v>
      </c>
      <c r="F157" s="151" t="s">
        <v>369</v>
      </c>
      <c r="H157" s="152">
        <v>115.304</v>
      </c>
      <c r="L157" s="148"/>
      <c r="M157" s="153"/>
      <c r="T157" s="154"/>
      <c r="AT157" s="150" t="s">
        <v>133</v>
      </c>
      <c r="AU157" s="150" t="s">
        <v>128</v>
      </c>
      <c r="AV157" s="12" t="s">
        <v>128</v>
      </c>
      <c r="AW157" s="12" t="s">
        <v>28</v>
      </c>
      <c r="AX157" s="12" t="s">
        <v>80</v>
      </c>
      <c r="AY157" s="150" t="s">
        <v>120</v>
      </c>
    </row>
    <row r="158" spans="2:65" s="1" customFormat="1" ht="24.2" customHeight="1">
      <c r="B158" s="134"/>
      <c r="C158" s="135" t="s">
        <v>244</v>
      </c>
      <c r="D158" s="135" t="s">
        <v>123</v>
      </c>
      <c r="E158" s="136" t="s">
        <v>136</v>
      </c>
      <c r="F158" s="137" t="s">
        <v>137</v>
      </c>
      <c r="G158" s="138" t="s">
        <v>126</v>
      </c>
      <c r="H158" s="139">
        <v>3.976</v>
      </c>
      <c r="I158" s="139">
        <v>0</v>
      </c>
      <c r="J158" s="139">
        <f>ROUND(I158*H158,3)</f>
        <v>0</v>
      </c>
      <c r="K158" s="140"/>
      <c r="L158" s="28"/>
      <c r="M158" s="141" t="s">
        <v>1</v>
      </c>
      <c r="N158" s="142" t="s">
        <v>38</v>
      </c>
      <c r="O158" s="143">
        <v>0.89</v>
      </c>
      <c r="P158" s="143">
        <f>O158*H158</f>
        <v>3.53864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127</v>
      </c>
      <c r="AT158" s="145" t="s">
        <v>123</v>
      </c>
      <c r="AU158" s="145" t="s">
        <v>128</v>
      </c>
      <c r="AY158" s="16" t="s">
        <v>120</v>
      </c>
      <c r="BE158" s="146">
        <f>IF(N158="základná",J158,0)</f>
        <v>0</v>
      </c>
      <c r="BF158" s="146">
        <f>IF(N158="znížená",J158,0)</f>
        <v>0</v>
      </c>
      <c r="BG158" s="146">
        <f>IF(N158="zákl. prenesená",J158,0)</f>
        <v>0</v>
      </c>
      <c r="BH158" s="146">
        <f>IF(N158="zníž. prenesená",J158,0)</f>
        <v>0</v>
      </c>
      <c r="BI158" s="146">
        <f>IF(N158="nulová",J158,0)</f>
        <v>0</v>
      </c>
      <c r="BJ158" s="16" t="s">
        <v>128</v>
      </c>
      <c r="BK158" s="147">
        <f>ROUND(I158*H158,3)</f>
        <v>0</v>
      </c>
      <c r="BL158" s="16" t="s">
        <v>127</v>
      </c>
      <c r="BM158" s="145" t="s">
        <v>370</v>
      </c>
    </row>
    <row r="159" spans="2:65" s="1" customFormat="1" ht="24.2" customHeight="1">
      <c r="B159" s="134"/>
      <c r="C159" s="135" t="s">
        <v>248</v>
      </c>
      <c r="D159" s="135" t="s">
        <v>123</v>
      </c>
      <c r="E159" s="136" t="s">
        <v>371</v>
      </c>
      <c r="F159" s="137" t="s">
        <v>372</v>
      </c>
      <c r="G159" s="138" t="s">
        <v>126</v>
      </c>
      <c r="H159" s="139">
        <v>1.002</v>
      </c>
      <c r="I159" s="139">
        <v>0</v>
      </c>
      <c r="J159" s="139">
        <f>ROUND(I159*H159,3)</f>
        <v>0</v>
      </c>
      <c r="K159" s="140"/>
      <c r="L159" s="28"/>
      <c r="M159" s="141" t="s">
        <v>1</v>
      </c>
      <c r="N159" s="142" t="s">
        <v>38</v>
      </c>
      <c r="O159" s="143">
        <v>0</v>
      </c>
      <c r="P159" s="143">
        <f>O159*H159</f>
        <v>0</v>
      </c>
      <c r="Q159" s="143">
        <v>0</v>
      </c>
      <c r="R159" s="143">
        <f>Q159*H159</f>
        <v>0</v>
      </c>
      <c r="S159" s="143">
        <v>0</v>
      </c>
      <c r="T159" s="144">
        <f>S159*H159</f>
        <v>0</v>
      </c>
      <c r="AR159" s="145" t="s">
        <v>127</v>
      </c>
      <c r="AT159" s="145" t="s">
        <v>123</v>
      </c>
      <c r="AU159" s="145" t="s">
        <v>128</v>
      </c>
      <c r="AY159" s="16" t="s">
        <v>120</v>
      </c>
      <c r="BE159" s="146">
        <f>IF(N159="základná",J159,0)</f>
        <v>0</v>
      </c>
      <c r="BF159" s="146">
        <f>IF(N159="znížená",J159,0)</f>
        <v>0</v>
      </c>
      <c r="BG159" s="146">
        <f>IF(N159="zákl. prenesená",J159,0)</f>
        <v>0</v>
      </c>
      <c r="BH159" s="146">
        <f>IF(N159="zníž. prenesená",J159,0)</f>
        <v>0</v>
      </c>
      <c r="BI159" s="146">
        <f>IF(N159="nulová",J159,0)</f>
        <v>0</v>
      </c>
      <c r="BJ159" s="16" t="s">
        <v>128</v>
      </c>
      <c r="BK159" s="147">
        <f>ROUND(I159*H159,3)</f>
        <v>0</v>
      </c>
      <c r="BL159" s="16" t="s">
        <v>127</v>
      </c>
      <c r="BM159" s="145" t="s">
        <v>373</v>
      </c>
    </row>
    <row r="160" spans="2:65" s="1" customFormat="1" ht="24.2" customHeight="1">
      <c r="B160" s="134"/>
      <c r="C160" s="135" t="s">
        <v>253</v>
      </c>
      <c r="D160" s="135" t="s">
        <v>123</v>
      </c>
      <c r="E160" s="136" t="s">
        <v>374</v>
      </c>
      <c r="F160" s="137" t="s">
        <v>375</v>
      </c>
      <c r="G160" s="138" t="s">
        <v>126</v>
      </c>
      <c r="H160" s="139">
        <v>2.9740000000000002</v>
      </c>
      <c r="I160" s="139">
        <v>0</v>
      </c>
      <c r="J160" s="139">
        <f>ROUND(I160*H160,3)</f>
        <v>0</v>
      </c>
      <c r="K160" s="140"/>
      <c r="L160" s="28"/>
      <c r="M160" s="141" t="s">
        <v>1</v>
      </c>
      <c r="N160" s="142" t="s">
        <v>38</v>
      </c>
      <c r="O160" s="143">
        <v>0</v>
      </c>
      <c r="P160" s="143">
        <f>O160*H160</f>
        <v>0</v>
      </c>
      <c r="Q160" s="143">
        <v>0</v>
      </c>
      <c r="R160" s="143">
        <f>Q160*H160</f>
        <v>0</v>
      </c>
      <c r="S160" s="143">
        <v>0</v>
      </c>
      <c r="T160" s="144">
        <f>S160*H160</f>
        <v>0</v>
      </c>
      <c r="AR160" s="145" t="s">
        <v>127</v>
      </c>
      <c r="AT160" s="145" t="s">
        <v>123</v>
      </c>
      <c r="AU160" s="145" t="s">
        <v>128</v>
      </c>
      <c r="AY160" s="16" t="s">
        <v>120</v>
      </c>
      <c r="BE160" s="146">
        <f>IF(N160="základná",J160,0)</f>
        <v>0</v>
      </c>
      <c r="BF160" s="146">
        <f>IF(N160="znížená",J160,0)</f>
        <v>0</v>
      </c>
      <c r="BG160" s="146">
        <f>IF(N160="zákl. prenesená",J160,0)</f>
        <v>0</v>
      </c>
      <c r="BH160" s="146">
        <f>IF(N160="zníž. prenesená",J160,0)</f>
        <v>0</v>
      </c>
      <c r="BI160" s="146">
        <f>IF(N160="nulová",J160,0)</f>
        <v>0</v>
      </c>
      <c r="BJ160" s="16" t="s">
        <v>128</v>
      </c>
      <c r="BK160" s="147">
        <f>ROUND(I160*H160,3)</f>
        <v>0</v>
      </c>
      <c r="BL160" s="16" t="s">
        <v>127</v>
      </c>
      <c r="BM160" s="145" t="s">
        <v>376</v>
      </c>
    </row>
    <row r="161" spans="2:65" s="11" customFormat="1" ht="22.9" customHeight="1">
      <c r="B161" s="123"/>
      <c r="D161" s="124" t="s">
        <v>71</v>
      </c>
      <c r="E161" s="132" t="s">
        <v>377</v>
      </c>
      <c r="F161" s="132" t="s">
        <v>378</v>
      </c>
      <c r="J161" s="133">
        <f>BK161</f>
        <v>0</v>
      </c>
      <c r="L161" s="123"/>
      <c r="M161" s="127"/>
      <c r="P161" s="128">
        <f>P162</f>
        <v>27.957513000000002</v>
      </c>
      <c r="R161" s="128">
        <f>R162</f>
        <v>0</v>
      </c>
      <c r="T161" s="129">
        <f>T162</f>
        <v>0</v>
      </c>
      <c r="AR161" s="124" t="s">
        <v>80</v>
      </c>
      <c r="AT161" s="130" t="s">
        <v>71</v>
      </c>
      <c r="AU161" s="130" t="s">
        <v>80</v>
      </c>
      <c r="AY161" s="124" t="s">
        <v>120</v>
      </c>
      <c r="BK161" s="131">
        <f>BK162</f>
        <v>0</v>
      </c>
    </row>
    <row r="162" spans="2:65" s="1" customFormat="1" ht="24.2" customHeight="1">
      <c r="B162" s="134"/>
      <c r="C162" s="135" t="s">
        <v>257</v>
      </c>
      <c r="D162" s="135" t="s">
        <v>123</v>
      </c>
      <c r="E162" s="136" t="s">
        <v>379</v>
      </c>
      <c r="F162" s="137" t="s">
        <v>380</v>
      </c>
      <c r="G162" s="138" t="s">
        <v>126</v>
      </c>
      <c r="H162" s="139">
        <v>11.351000000000001</v>
      </c>
      <c r="I162" s="139">
        <v>0</v>
      </c>
      <c r="J162" s="139">
        <f>ROUND(I162*H162,3)</f>
        <v>0</v>
      </c>
      <c r="K162" s="140"/>
      <c r="L162" s="28"/>
      <c r="M162" s="141" t="s">
        <v>1</v>
      </c>
      <c r="N162" s="142" t="s">
        <v>38</v>
      </c>
      <c r="O162" s="143">
        <v>2.4630000000000001</v>
      </c>
      <c r="P162" s="143">
        <f>O162*H162</f>
        <v>27.957513000000002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127</v>
      </c>
      <c r="AT162" s="145" t="s">
        <v>123</v>
      </c>
      <c r="AU162" s="145" t="s">
        <v>128</v>
      </c>
      <c r="AY162" s="16" t="s">
        <v>120</v>
      </c>
      <c r="BE162" s="146">
        <f>IF(N162="základná",J162,0)</f>
        <v>0</v>
      </c>
      <c r="BF162" s="146">
        <f>IF(N162="znížená",J162,0)</f>
        <v>0</v>
      </c>
      <c r="BG162" s="146">
        <f>IF(N162="zákl. prenesená",J162,0)</f>
        <v>0</v>
      </c>
      <c r="BH162" s="146">
        <f>IF(N162="zníž. prenesená",J162,0)</f>
        <v>0</v>
      </c>
      <c r="BI162" s="146">
        <f>IF(N162="nulová",J162,0)</f>
        <v>0</v>
      </c>
      <c r="BJ162" s="16" t="s">
        <v>128</v>
      </c>
      <c r="BK162" s="147">
        <f>ROUND(I162*H162,3)</f>
        <v>0</v>
      </c>
      <c r="BL162" s="16" t="s">
        <v>127</v>
      </c>
      <c r="BM162" s="145" t="s">
        <v>381</v>
      </c>
    </row>
    <row r="163" spans="2:65" s="11" customFormat="1" ht="25.9" customHeight="1">
      <c r="B163" s="123"/>
      <c r="D163" s="124" t="s">
        <v>71</v>
      </c>
      <c r="E163" s="125" t="s">
        <v>142</v>
      </c>
      <c r="F163" s="125" t="s">
        <v>143</v>
      </c>
      <c r="J163" s="126">
        <f>BK163</f>
        <v>0</v>
      </c>
      <c r="L163" s="123"/>
      <c r="M163" s="127"/>
      <c r="P163" s="128">
        <f>P164+P181+P186</f>
        <v>75.998787299999989</v>
      </c>
      <c r="R163" s="128">
        <f>R164+R181+R186</f>
        <v>2.3185672479999995</v>
      </c>
      <c r="T163" s="129">
        <f>T164+T181+T186</f>
        <v>0</v>
      </c>
      <c r="AR163" s="124" t="s">
        <v>128</v>
      </c>
      <c r="AT163" s="130" t="s">
        <v>71</v>
      </c>
      <c r="AU163" s="130" t="s">
        <v>72</v>
      </c>
      <c r="AY163" s="124" t="s">
        <v>120</v>
      </c>
      <c r="BK163" s="131">
        <f>BK164+BK181+BK186</f>
        <v>0</v>
      </c>
    </row>
    <row r="164" spans="2:65" s="11" customFormat="1" ht="22.9" customHeight="1">
      <c r="B164" s="123"/>
      <c r="D164" s="124" t="s">
        <v>71</v>
      </c>
      <c r="E164" s="132" t="s">
        <v>382</v>
      </c>
      <c r="F164" s="132" t="s">
        <v>383</v>
      </c>
      <c r="J164" s="133">
        <f>BK164</f>
        <v>0</v>
      </c>
      <c r="L164" s="123"/>
      <c r="M164" s="127"/>
      <c r="P164" s="128">
        <f>SUM(P165:P180)</f>
        <v>70.465099999999993</v>
      </c>
      <c r="R164" s="128">
        <f>SUM(R165:R180)</f>
        <v>2.2278029999999998</v>
      </c>
      <c r="T164" s="129">
        <f>SUM(T165:T180)</f>
        <v>0</v>
      </c>
      <c r="AR164" s="124" t="s">
        <v>128</v>
      </c>
      <c r="AT164" s="130" t="s">
        <v>71</v>
      </c>
      <c r="AU164" s="130" t="s">
        <v>80</v>
      </c>
      <c r="AY164" s="124" t="s">
        <v>120</v>
      </c>
      <c r="BK164" s="131">
        <f>SUM(BK165:BK180)</f>
        <v>0</v>
      </c>
    </row>
    <row r="165" spans="2:65" s="1" customFormat="1" ht="16.5" customHeight="1">
      <c r="B165" s="134"/>
      <c r="C165" s="135" t="s">
        <v>261</v>
      </c>
      <c r="D165" s="135" t="s">
        <v>123</v>
      </c>
      <c r="E165" s="136" t="s">
        <v>384</v>
      </c>
      <c r="F165" s="137" t="s">
        <v>385</v>
      </c>
      <c r="G165" s="138" t="s">
        <v>206</v>
      </c>
      <c r="H165" s="139">
        <v>95</v>
      </c>
      <c r="I165" s="139">
        <v>0</v>
      </c>
      <c r="J165" s="139">
        <f>ROUND(I165*H165,3)</f>
        <v>0</v>
      </c>
      <c r="K165" s="140"/>
      <c r="L165" s="28"/>
      <c r="M165" s="141" t="s">
        <v>1</v>
      </c>
      <c r="N165" s="142" t="s">
        <v>38</v>
      </c>
      <c r="O165" s="143">
        <v>0.36499999999999999</v>
      </c>
      <c r="P165" s="143">
        <f>O165*H165</f>
        <v>34.674999999999997</v>
      </c>
      <c r="Q165" s="143">
        <v>1.9000000000000001E-4</v>
      </c>
      <c r="R165" s="143">
        <f>Q165*H165</f>
        <v>1.805E-2</v>
      </c>
      <c r="S165" s="143">
        <v>0</v>
      </c>
      <c r="T165" s="144">
        <f>S165*H165</f>
        <v>0</v>
      </c>
      <c r="AR165" s="145" t="s">
        <v>150</v>
      </c>
      <c r="AT165" s="145" t="s">
        <v>123</v>
      </c>
      <c r="AU165" s="145" t="s">
        <v>128</v>
      </c>
      <c r="AY165" s="16" t="s">
        <v>120</v>
      </c>
      <c r="BE165" s="146">
        <f>IF(N165="základná",J165,0)</f>
        <v>0</v>
      </c>
      <c r="BF165" s="146">
        <f>IF(N165="znížená",J165,0)</f>
        <v>0</v>
      </c>
      <c r="BG165" s="146">
        <f>IF(N165="zákl. prenesená",J165,0)</f>
        <v>0</v>
      </c>
      <c r="BH165" s="146">
        <f>IF(N165="zníž. prenesená",J165,0)</f>
        <v>0</v>
      </c>
      <c r="BI165" s="146">
        <f>IF(N165="nulová",J165,0)</f>
        <v>0</v>
      </c>
      <c r="BJ165" s="16" t="s">
        <v>128</v>
      </c>
      <c r="BK165" s="147">
        <f>ROUND(I165*H165,3)</f>
        <v>0</v>
      </c>
      <c r="BL165" s="16" t="s">
        <v>150</v>
      </c>
      <c r="BM165" s="145" t="s">
        <v>386</v>
      </c>
    </row>
    <row r="166" spans="2:65" s="12" customFormat="1" ht="22.5">
      <c r="B166" s="148"/>
      <c r="D166" s="149" t="s">
        <v>133</v>
      </c>
      <c r="E166" s="150" t="s">
        <v>1</v>
      </c>
      <c r="F166" s="151" t="s">
        <v>387</v>
      </c>
      <c r="H166" s="152">
        <v>95</v>
      </c>
      <c r="L166" s="148"/>
      <c r="M166" s="153"/>
      <c r="T166" s="154"/>
      <c r="AT166" s="150" t="s">
        <v>133</v>
      </c>
      <c r="AU166" s="150" t="s">
        <v>128</v>
      </c>
      <c r="AV166" s="12" t="s">
        <v>128</v>
      </c>
      <c r="AW166" s="12" t="s">
        <v>28</v>
      </c>
      <c r="AX166" s="12" t="s">
        <v>80</v>
      </c>
      <c r="AY166" s="150" t="s">
        <v>120</v>
      </c>
    </row>
    <row r="167" spans="2:65" s="1" customFormat="1" ht="24.2" customHeight="1">
      <c r="B167" s="134"/>
      <c r="C167" s="161" t="s">
        <v>265</v>
      </c>
      <c r="D167" s="161" t="s">
        <v>157</v>
      </c>
      <c r="E167" s="162" t="s">
        <v>388</v>
      </c>
      <c r="F167" s="163" t="s">
        <v>389</v>
      </c>
      <c r="G167" s="164" t="s">
        <v>165</v>
      </c>
      <c r="H167" s="165">
        <v>4</v>
      </c>
      <c r="I167" s="165">
        <v>0</v>
      </c>
      <c r="J167" s="165">
        <f t="shared" ref="J167:J172" si="0">ROUND(I167*H167,3)</f>
        <v>0</v>
      </c>
      <c r="K167" s="166"/>
      <c r="L167" s="167"/>
      <c r="M167" s="168" t="s">
        <v>1</v>
      </c>
      <c r="N167" s="169" t="s">
        <v>38</v>
      </c>
      <c r="O167" s="143">
        <v>0</v>
      </c>
      <c r="P167" s="143">
        <f t="shared" ref="P167:P172" si="1">O167*H167</f>
        <v>0</v>
      </c>
      <c r="Q167" s="143">
        <v>8.7999999999999995E-2</v>
      </c>
      <c r="R167" s="143">
        <f t="shared" ref="R167:R172" si="2">Q167*H167</f>
        <v>0.35199999999999998</v>
      </c>
      <c r="S167" s="143">
        <v>0</v>
      </c>
      <c r="T167" s="144">
        <f t="shared" ref="T167:T172" si="3">S167*H167</f>
        <v>0</v>
      </c>
      <c r="AR167" s="145" t="s">
        <v>166</v>
      </c>
      <c r="AT167" s="145" t="s">
        <v>157</v>
      </c>
      <c r="AU167" s="145" t="s">
        <v>128</v>
      </c>
      <c r="AY167" s="16" t="s">
        <v>120</v>
      </c>
      <c r="BE167" s="146">
        <f t="shared" ref="BE167:BE172" si="4">IF(N167="základná",J167,0)</f>
        <v>0</v>
      </c>
      <c r="BF167" s="146">
        <f t="shared" ref="BF167:BF172" si="5">IF(N167="znížená",J167,0)</f>
        <v>0</v>
      </c>
      <c r="BG167" s="146">
        <f t="shared" ref="BG167:BG172" si="6">IF(N167="zákl. prenesená",J167,0)</f>
        <v>0</v>
      </c>
      <c r="BH167" s="146">
        <f t="shared" ref="BH167:BH172" si="7">IF(N167="zníž. prenesená",J167,0)</f>
        <v>0</v>
      </c>
      <c r="BI167" s="146">
        <f t="shared" ref="BI167:BI172" si="8">IF(N167="nulová",J167,0)</f>
        <v>0</v>
      </c>
      <c r="BJ167" s="16" t="s">
        <v>128</v>
      </c>
      <c r="BK167" s="147">
        <f t="shared" ref="BK167:BK172" si="9">ROUND(I167*H167,3)</f>
        <v>0</v>
      </c>
      <c r="BL167" s="16" t="s">
        <v>150</v>
      </c>
      <c r="BM167" s="145" t="s">
        <v>390</v>
      </c>
    </row>
    <row r="168" spans="2:65" s="1" customFormat="1" ht="24.2" customHeight="1">
      <c r="B168" s="134"/>
      <c r="C168" s="161" t="s">
        <v>271</v>
      </c>
      <c r="D168" s="161" t="s">
        <v>157</v>
      </c>
      <c r="E168" s="162" t="s">
        <v>391</v>
      </c>
      <c r="F168" s="163" t="s">
        <v>392</v>
      </c>
      <c r="G168" s="164" t="s">
        <v>165</v>
      </c>
      <c r="H168" s="165">
        <v>2</v>
      </c>
      <c r="I168" s="165">
        <v>0</v>
      </c>
      <c r="J168" s="165">
        <f t="shared" si="0"/>
        <v>0</v>
      </c>
      <c r="K168" s="166"/>
      <c r="L168" s="167"/>
      <c r="M168" s="168" t="s">
        <v>1</v>
      </c>
      <c r="N168" s="169" t="s">
        <v>38</v>
      </c>
      <c r="O168" s="143">
        <v>0</v>
      </c>
      <c r="P168" s="143">
        <f t="shared" si="1"/>
        <v>0</v>
      </c>
      <c r="Q168" s="143">
        <v>9.8000000000000004E-2</v>
      </c>
      <c r="R168" s="143">
        <f t="shared" si="2"/>
        <v>0.19600000000000001</v>
      </c>
      <c r="S168" s="143">
        <v>0</v>
      </c>
      <c r="T168" s="144">
        <f t="shared" si="3"/>
        <v>0</v>
      </c>
      <c r="AR168" s="145" t="s">
        <v>166</v>
      </c>
      <c r="AT168" s="145" t="s">
        <v>157</v>
      </c>
      <c r="AU168" s="145" t="s">
        <v>128</v>
      </c>
      <c r="AY168" s="16" t="s">
        <v>120</v>
      </c>
      <c r="BE168" s="146">
        <f t="shared" si="4"/>
        <v>0</v>
      </c>
      <c r="BF168" s="146">
        <f t="shared" si="5"/>
        <v>0</v>
      </c>
      <c r="BG168" s="146">
        <f t="shared" si="6"/>
        <v>0</v>
      </c>
      <c r="BH168" s="146">
        <f t="shared" si="7"/>
        <v>0</v>
      </c>
      <c r="BI168" s="146">
        <f t="shared" si="8"/>
        <v>0</v>
      </c>
      <c r="BJ168" s="16" t="s">
        <v>128</v>
      </c>
      <c r="BK168" s="147">
        <f t="shared" si="9"/>
        <v>0</v>
      </c>
      <c r="BL168" s="16" t="s">
        <v>150</v>
      </c>
      <c r="BM168" s="145" t="s">
        <v>393</v>
      </c>
    </row>
    <row r="169" spans="2:65" s="1" customFormat="1" ht="24.2" customHeight="1">
      <c r="B169" s="134"/>
      <c r="C169" s="161" t="s">
        <v>275</v>
      </c>
      <c r="D169" s="161" t="s">
        <v>157</v>
      </c>
      <c r="E169" s="162" t="s">
        <v>394</v>
      </c>
      <c r="F169" s="163" t="s">
        <v>395</v>
      </c>
      <c r="G169" s="164" t="s">
        <v>165</v>
      </c>
      <c r="H169" s="165">
        <v>6</v>
      </c>
      <c r="I169" s="165">
        <v>0</v>
      </c>
      <c r="J169" s="165">
        <f t="shared" si="0"/>
        <v>0</v>
      </c>
      <c r="K169" s="166"/>
      <c r="L169" s="167"/>
      <c r="M169" s="168" t="s">
        <v>1</v>
      </c>
      <c r="N169" s="169" t="s">
        <v>38</v>
      </c>
      <c r="O169" s="143">
        <v>0</v>
      </c>
      <c r="P169" s="143">
        <f t="shared" si="1"/>
        <v>0</v>
      </c>
      <c r="Q169" s="143">
        <v>0.06</v>
      </c>
      <c r="R169" s="143">
        <f t="shared" si="2"/>
        <v>0.36</v>
      </c>
      <c r="S169" s="143">
        <v>0</v>
      </c>
      <c r="T169" s="144">
        <f t="shared" si="3"/>
        <v>0</v>
      </c>
      <c r="AR169" s="145" t="s">
        <v>166</v>
      </c>
      <c r="AT169" s="145" t="s">
        <v>157</v>
      </c>
      <c r="AU169" s="145" t="s">
        <v>128</v>
      </c>
      <c r="AY169" s="16" t="s">
        <v>120</v>
      </c>
      <c r="BE169" s="146">
        <f t="shared" si="4"/>
        <v>0</v>
      </c>
      <c r="BF169" s="146">
        <f t="shared" si="5"/>
        <v>0</v>
      </c>
      <c r="BG169" s="146">
        <f t="shared" si="6"/>
        <v>0</v>
      </c>
      <c r="BH169" s="146">
        <f t="shared" si="7"/>
        <v>0</v>
      </c>
      <c r="BI169" s="146">
        <f t="shared" si="8"/>
        <v>0</v>
      </c>
      <c r="BJ169" s="16" t="s">
        <v>128</v>
      </c>
      <c r="BK169" s="147">
        <f t="shared" si="9"/>
        <v>0</v>
      </c>
      <c r="BL169" s="16" t="s">
        <v>150</v>
      </c>
      <c r="BM169" s="145" t="s">
        <v>396</v>
      </c>
    </row>
    <row r="170" spans="2:65" s="1" customFormat="1" ht="24.2" customHeight="1">
      <c r="B170" s="134"/>
      <c r="C170" s="161" t="s">
        <v>279</v>
      </c>
      <c r="D170" s="161" t="s">
        <v>157</v>
      </c>
      <c r="E170" s="162" t="s">
        <v>397</v>
      </c>
      <c r="F170" s="163" t="s">
        <v>398</v>
      </c>
      <c r="G170" s="164" t="s">
        <v>165</v>
      </c>
      <c r="H170" s="165">
        <v>2</v>
      </c>
      <c r="I170" s="165">
        <v>0</v>
      </c>
      <c r="J170" s="165">
        <f t="shared" si="0"/>
        <v>0</v>
      </c>
      <c r="K170" s="166"/>
      <c r="L170" s="167"/>
      <c r="M170" s="168" t="s">
        <v>1</v>
      </c>
      <c r="N170" s="169" t="s">
        <v>38</v>
      </c>
      <c r="O170" s="143">
        <v>0</v>
      </c>
      <c r="P170" s="143">
        <f t="shared" si="1"/>
        <v>0</v>
      </c>
      <c r="Q170" s="143">
        <v>8.7999999999999995E-2</v>
      </c>
      <c r="R170" s="143">
        <f t="shared" si="2"/>
        <v>0.17599999999999999</v>
      </c>
      <c r="S170" s="143">
        <v>0</v>
      </c>
      <c r="T170" s="144">
        <f t="shared" si="3"/>
        <v>0</v>
      </c>
      <c r="AR170" s="145" t="s">
        <v>166</v>
      </c>
      <c r="AT170" s="145" t="s">
        <v>157</v>
      </c>
      <c r="AU170" s="145" t="s">
        <v>128</v>
      </c>
      <c r="AY170" s="16" t="s">
        <v>120</v>
      </c>
      <c r="BE170" s="146">
        <f t="shared" si="4"/>
        <v>0</v>
      </c>
      <c r="BF170" s="146">
        <f t="shared" si="5"/>
        <v>0</v>
      </c>
      <c r="BG170" s="146">
        <f t="shared" si="6"/>
        <v>0</v>
      </c>
      <c r="BH170" s="146">
        <f t="shared" si="7"/>
        <v>0</v>
      </c>
      <c r="BI170" s="146">
        <f t="shared" si="8"/>
        <v>0</v>
      </c>
      <c r="BJ170" s="16" t="s">
        <v>128</v>
      </c>
      <c r="BK170" s="147">
        <f t="shared" si="9"/>
        <v>0</v>
      </c>
      <c r="BL170" s="16" t="s">
        <v>150</v>
      </c>
      <c r="BM170" s="145" t="s">
        <v>399</v>
      </c>
    </row>
    <row r="171" spans="2:65" s="1" customFormat="1" ht="24.2" customHeight="1">
      <c r="B171" s="134"/>
      <c r="C171" s="161" t="s">
        <v>166</v>
      </c>
      <c r="D171" s="161" t="s">
        <v>157</v>
      </c>
      <c r="E171" s="162" t="s">
        <v>400</v>
      </c>
      <c r="F171" s="163" t="s">
        <v>401</v>
      </c>
      <c r="G171" s="164" t="s">
        <v>165</v>
      </c>
      <c r="H171" s="165">
        <v>2</v>
      </c>
      <c r="I171" s="165">
        <v>0</v>
      </c>
      <c r="J171" s="165">
        <f t="shared" si="0"/>
        <v>0</v>
      </c>
      <c r="K171" s="166"/>
      <c r="L171" s="167"/>
      <c r="M171" s="168" t="s">
        <v>1</v>
      </c>
      <c r="N171" s="169" t="s">
        <v>38</v>
      </c>
      <c r="O171" s="143">
        <v>0</v>
      </c>
      <c r="P171" s="143">
        <f t="shared" si="1"/>
        <v>0</v>
      </c>
      <c r="Q171" s="143">
        <v>0.14299999999999999</v>
      </c>
      <c r="R171" s="143">
        <f t="shared" si="2"/>
        <v>0.28599999999999998</v>
      </c>
      <c r="S171" s="143">
        <v>0</v>
      </c>
      <c r="T171" s="144">
        <f t="shared" si="3"/>
        <v>0</v>
      </c>
      <c r="AR171" s="145" t="s">
        <v>166</v>
      </c>
      <c r="AT171" s="145" t="s">
        <v>157</v>
      </c>
      <c r="AU171" s="145" t="s">
        <v>128</v>
      </c>
      <c r="AY171" s="16" t="s">
        <v>120</v>
      </c>
      <c r="BE171" s="146">
        <f t="shared" si="4"/>
        <v>0</v>
      </c>
      <c r="BF171" s="146">
        <f t="shared" si="5"/>
        <v>0</v>
      </c>
      <c r="BG171" s="146">
        <f t="shared" si="6"/>
        <v>0</v>
      </c>
      <c r="BH171" s="146">
        <f t="shared" si="7"/>
        <v>0</v>
      </c>
      <c r="BI171" s="146">
        <f t="shared" si="8"/>
        <v>0</v>
      </c>
      <c r="BJ171" s="16" t="s">
        <v>128</v>
      </c>
      <c r="BK171" s="147">
        <f t="shared" si="9"/>
        <v>0</v>
      </c>
      <c r="BL171" s="16" t="s">
        <v>150</v>
      </c>
      <c r="BM171" s="145" t="s">
        <v>402</v>
      </c>
    </row>
    <row r="172" spans="2:65" s="1" customFormat="1" ht="21.75" customHeight="1">
      <c r="B172" s="134"/>
      <c r="C172" s="135" t="s">
        <v>286</v>
      </c>
      <c r="D172" s="135" t="s">
        <v>123</v>
      </c>
      <c r="E172" s="136" t="s">
        <v>403</v>
      </c>
      <c r="F172" s="137" t="s">
        <v>404</v>
      </c>
      <c r="G172" s="138" t="s">
        <v>206</v>
      </c>
      <c r="H172" s="139">
        <v>27.1</v>
      </c>
      <c r="I172" s="139">
        <v>0</v>
      </c>
      <c r="J172" s="139">
        <f t="shared" si="0"/>
        <v>0</v>
      </c>
      <c r="K172" s="140"/>
      <c r="L172" s="28"/>
      <c r="M172" s="141" t="s">
        <v>1</v>
      </c>
      <c r="N172" s="142" t="s">
        <v>38</v>
      </c>
      <c r="O172" s="143">
        <v>0.28100000000000003</v>
      </c>
      <c r="P172" s="143">
        <f t="shared" si="1"/>
        <v>7.6151000000000009</v>
      </c>
      <c r="Q172" s="143">
        <v>4.2999999999999999E-4</v>
      </c>
      <c r="R172" s="143">
        <f t="shared" si="2"/>
        <v>1.1653E-2</v>
      </c>
      <c r="S172" s="143">
        <v>0</v>
      </c>
      <c r="T172" s="144">
        <f t="shared" si="3"/>
        <v>0</v>
      </c>
      <c r="AR172" s="145" t="s">
        <v>150</v>
      </c>
      <c r="AT172" s="145" t="s">
        <v>123</v>
      </c>
      <c r="AU172" s="145" t="s">
        <v>128</v>
      </c>
      <c r="AY172" s="16" t="s">
        <v>120</v>
      </c>
      <c r="BE172" s="146">
        <f t="shared" si="4"/>
        <v>0</v>
      </c>
      <c r="BF172" s="146">
        <f t="shared" si="5"/>
        <v>0</v>
      </c>
      <c r="BG172" s="146">
        <f t="shared" si="6"/>
        <v>0</v>
      </c>
      <c r="BH172" s="146">
        <f t="shared" si="7"/>
        <v>0</v>
      </c>
      <c r="BI172" s="146">
        <f t="shared" si="8"/>
        <v>0</v>
      </c>
      <c r="BJ172" s="16" t="s">
        <v>128</v>
      </c>
      <c r="BK172" s="147">
        <f t="shared" si="9"/>
        <v>0</v>
      </c>
      <c r="BL172" s="16" t="s">
        <v>150</v>
      </c>
      <c r="BM172" s="145" t="s">
        <v>405</v>
      </c>
    </row>
    <row r="173" spans="2:65" s="12" customFormat="1">
      <c r="B173" s="148"/>
      <c r="D173" s="149" t="s">
        <v>133</v>
      </c>
      <c r="E173" s="150" t="s">
        <v>1</v>
      </c>
      <c r="F173" s="151" t="s">
        <v>406</v>
      </c>
      <c r="H173" s="152">
        <v>27.1</v>
      </c>
      <c r="L173" s="148"/>
      <c r="M173" s="153"/>
      <c r="T173" s="154"/>
      <c r="AT173" s="150" t="s">
        <v>133</v>
      </c>
      <c r="AU173" s="150" t="s">
        <v>128</v>
      </c>
      <c r="AV173" s="12" t="s">
        <v>128</v>
      </c>
      <c r="AW173" s="12" t="s">
        <v>28</v>
      </c>
      <c r="AX173" s="12" t="s">
        <v>80</v>
      </c>
      <c r="AY173" s="150" t="s">
        <v>120</v>
      </c>
    </row>
    <row r="174" spans="2:65" s="1" customFormat="1" ht="24.2" customHeight="1">
      <c r="B174" s="134"/>
      <c r="C174" s="161" t="s">
        <v>290</v>
      </c>
      <c r="D174" s="161" t="s">
        <v>157</v>
      </c>
      <c r="E174" s="162" t="s">
        <v>407</v>
      </c>
      <c r="F174" s="163" t="s">
        <v>408</v>
      </c>
      <c r="G174" s="164" t="s">
        <v>165</v>
      </c>
      <c r="H174" s="165">
        <v>1</v>
      </c>
      <c r="I174" s="165">
        <v>0</v>
      </c>
      <c r="J174" s="165">
        <f>ROUND(I174*H174,3)</f>
        <v>0</v>
      </c>
      <c r="K174" s="166"/>
      <c r="L174" s="167"/>
      <c r="M174" s="168" t="s">
        <v>1</v>
      </c>
      <c r="N174" s="169" t="s">
        <v>38</v>
      </c>
      <c r="O174" s="143">
        <v>0</v>
      </c>
      <c r="P174" s="143">
        <f>O174*H174</f>
        <v>0</v>
      </c>
      <c r="Q174" s="143">
        <v>4.6019999999999998E-2</v>
      </c>
      <c r="R174" s="143">
        <f>Q174*H174</f>
        <v>4.6019999999999998E-2</v>
      </c>
      <c r="S174" s="143">
        <v>0</v>
      </c>
      <c r="T174" s="144">
        <f>S174*H174</f>
        <v>0</v>
      </c>
      <c r="AR174" s="145" t="s">
        <v>166</v>
      </c>
      <c r="AT174" s="145" t="s">
        <v>157</v>
      </c>
      <c r="AU174" s="145" t="s">
        <v>128</v>
      </c>
      <c r="AY174" s="16" t="s">
        <v>120</v>
      </c>
      <c r="BE174" s="146">
        <f>IF(N174="základná",J174,0)</f>
        <v>0</v>
      </c>
      <c r="BF174" s="146">
        <f>IF(N174="znížená",J174,0)</f>
        <v>0</v>
      </c>
      <c r="BG174" s="146">
        <f>IF(N174="zákl. prenesená",J174,0)</f>
        <v>0</v>
      </c>
      <c r="BH174" s="146">
        <f>IF(N174="zníž. prenesená",J174,0)</f>
        <v>0</v>
      </c>
      <c r="BI174" s="146">
        <f>IF(N174="nulová",J174,0)</f>
        <v>0</v>
      </c>
      <c r="BJ174" s="16" t="s">
        <v>128</v>
      </c>
      <c r="BK174" s="147">
        <f>ROUND(I174*H174,3)</f>
        <v>0</v>
      </c>
      <c r="BL174" s="16" t="s">
        <v>150</v>
      </c>
      <c r="BM174" s="145" t="s">
        <v>409</v>
      </c>
    </row>
    <row r="175" spans="2:65" s="1" customFormat="1" ht="37.9" customHeight="1">
      <c r="B175" s="134"/>
      <c r="C175" s="161" t="s">
        <v>294</v>
      </c>
      <c r="D175" s="161" t="s">
        <v>157</v>
      </c>
      <c r="E175" s="162" t="s">
        <v>410</v>
      </c>
      <c r="F175" s="163" t="s">
        <v>411</v>
      </c>
      <c r="G175" s="164" t="s">
        <v>165</v>
      </c>
      <c r="H175" s="165">
        <v>4</v>
      </c>
      <c r="I175" s="165">
        <v>0</v>
      </c>
      <c r="J175" s="165">
        <f>ROUND(I175*H175,3)</f>
        <v>0</v>
      </c>
      <c r="K175" s="166"/>
      <c r="L175" s="167"/>
      <c r="M175" s="168" t="s">
        <v>1</v>
      </c>
      <c r="N175" s="169" t="s">
        <v>38</v>
      </c>
      <c r="O175" s="143">
        <v>0</v>
      </c>
      <c r="P175" s="143">
        <f>O175*H175</f>
        <v>0</v>
      </c>
      <c r="Q175" s="143">
        <v>4.6019999999999998E-2</v>
      </c>
      <c r="R175" s="143">
        <f>Q175*H175</f>
        <v>0.18407999999999999</v>
      </c>
      <c r="S175" s="143">
        <v>0</v>
      </c>
      <c r="T175" s="144">
        <f>S175*H175</f>
        <v>0</v>
      </c>
      <c r="AR175" s="145" t="s">
        <v>166</v>
      </c>
      <c r="AT175" s="145" t="s">
        <v>157</v>
      </c>
      <c r="AU175" s="145" t="s">
        <v>128</v>
      </c>
      <c r="AY175" s="16" t="s">
        <v>120</v>
      </c>
      <c r="BE175" s="146">
        <f>IF(N175="základná",J175,0)</f>
        <v>0</v>
      </c>
      <c r="BF175" s="146">
        <f>IF(N175="znížená",J175,0)</f>
        <v>0</v>
      </c>
      <c r="BG175" s="146">
        <f>IF(N175="zákl. prenesená",J175,0)</f>
        <v>0</v>
      </c>
      <c r="BH175" s="146">
        <f>IF(N175="zníž. prenesená",J175,0)</f>
        <v>0</v>
      </c>
      <c r="BI175" s="146">
        <f>IF(N175="nulová",J175,0)</f>
        <v>0</v>
      </c>
      <c r="BJ175" s="16" t="s">
        <v>128</v>
      </c>
      <c r="BK175" s="147">
        <f>ROUND(I175*H175,3)</f>
        <v>0</v>
      </c>
      <c r="BL175" s="16" t="s">
        <v>150</v>
      </c>
      <c r="BM175" s="145" t="s">
        <v>412</v>
      </c>
    </row>
    <row r="176" spans="2:65" s="1" customFormat="1" ht="33" customHeight="1">
      <c r="B176" s="134"/>
      <c r="C176" s="135" t="s">
        <v>413</v>
      </c>
      <c r="D176" s="135" t="s">
        <v>123</v>
      </c>
      <c r="E176" s="136" t="s">
        <v>414</v>
      </c>
      <c r="F176" s="137" t="s">
        <v>415</v>
      </c>
      <c r="G176" s="138" t="s">
        <v>165</v>
      </c>
      <c r="H176" s="139">
        <v>23</v>
      </c>
      <c r="I176" s="139">
        <v>0</v>
      </c>
      <c r="J176" s="139">
        <f>ROUND(I176*H176,3)</f>
        <v>0</v>
      </c>
      <c r="K176" s="140"/>
      <c r="L176" s="28"/>
      <c r="M176" s="141" t="s">
        <v>1</v>
      </c>
      <c r="N176" s="142" t="s">
        <v>38</v>
      </c>
      <c r="O176" s="143">
        <v>1.2250000000000001</v>
      </c>
      <c r="P176" s="143">
        <f>O176*H176</f>
        <v>28.175000000000001</v>
      </c>
      <c r="Q176" s="143">
        <v>0</v>
      </c>
      <c r="R176" s="143">
        <f>Q176*H176</f>
        <v>0</v>
      </c>
      <c r="S176" s="143">
        <v>0</v>
      </c>
      <c r="T176" s="144">
        <f>S176*H176</f>
        <v>0</v>
      </c>
      <c r="AR176" s="145" t="s">
        <v>150</v>
      </c>
      <c r="AT176" s="145" t="s">
        <v>123</v>
      </c>
      <c r="AU176" s="145" t="s">
        <v>128</v>
      </c>
      <c r="AY176" s="16" t="s">
        <v>120</v>
      </c>
      <c r="BE176" s="146">
        <f>IF(N176="základná",J176,0)</f>
        <v>0</v>
      </c>
      <c r="BF176" s="146">
        <f>IF(N176="znížená",J176,0)</f>
        <v>0</v>
      </c>
      <c r="BG176" s="146">
        <f>IF(N176="zákl. prenesená",J176,0)</f>
        <v>0</v>
      </c>
      <c r="BH176" s="146">
        <f>IF(N176="zníž. prenesená",J176,0)</f>
        <v>0</v>
      </c>
      <c r="BI176" s="146">
        <f>IF(N176="nulová",J176,0)</f>
        <v>0</v>
      </c>
      <c r="BJ176" s="16" t="s">
        <v>128</v>
      </c>
      <c r="BK176" s="147">
        <f>ROUND(I176*H176,3)</f>
        <v>0</v>
      </c>
      <c r="BL176" s="16" t="s">
        <v>150</v>
      </c>
      <c r="BM176" s="145" t="s">
        <v>416</v>
      </c>
    </row>
    <row r="177" spans="2:65" s="12" customFormat="1">
      <c r="B177" s="148"/>
      <c r="D177" s="149" t="s">
        <v>133</v>
      </c>
      <c r="E177" s="150" t="s">
        <v>1</v>
      </c>
      <c r="F177" s="151" t="s">
        <v>244</v>
      </c>
      <c r="H177" s="152">
        <v>23</v>
      </c>
      <c r="L177" s="148"/>
      <c r="M177" s="153"/>
      <c r="T177" s="154"/>
      <c r="AT177" s="150" t="s">
        <v>133</v>
      </c>
      <c r="AU177" s="150" t="s">
        <v>128</v>
      </c>
      <c r="AV177" s="12" t="s">
        <v>128</v>
      </c>
      <c r="AW177" s="12" t="s">
        <v>28</v>
      </c>
      <c r="AX177" s="12" t="s">
        <v>80</v>
      </c>
      <c r="AY177" s="150" t="s">
        <v>120</v>
      </c>
    </row>
    <row r="178" spans="2:65" s="1" customFormat="1" ht="24.2" customHeight="1">
      <c r="B178" s="134"/>
      <c r="C178" s="161" t="s">
        <v>417</v>
      </c>
      <c r="D178" s="161" t="s">
        <v>157</v>
      </c>
      <c r="E178" s="162" t="s">
        <v>418</v>
      </c>
      <c r="F178" s="163" t="s">
        <v>419</v>
      </c>
      <c r="G178" s="164" t="s">
        <v>165</v>
      </c>
      <c r="H178" s="165">
        <v>23</v>
      </c>
      <c r="I178" s="165">
        <v>0</v>
      </c>
      <c r="J178" s="165">
        <f>ROUND(I178*H178,3)</f>
        <v>0</v>
      </c>
      <c r="K178" s="166"/>
      <c r="L178" s="167"/>
      <c r="M178" s="168" t="s">
        <v>1</v>
      </c>
      <c r="N178" s="169" t="s">
        <v>38</v>
      </c>
      <c r="O178" s="143">
        <v>0</v>
      </c>
      <c r="P178" s="143">
        <f>O178*H178</f>
        <v>0</v>
      </c>
      <c r="Q178" s="143">
        <v>1E-3</v>
      </c>
      <c r="R178" s="143">
        <f>Q178*H178</f>
        <v>2.3E-2</v>
      </c>
      <c r="S178" s="143">
        <v>0</v>
      </c>
      <c r="T178" s="144">
        <f>S178*H178</f>
        <v>0</v>
      </c>
      <c r="AR178" s="145" t="s">
        <v>166</v>
      </c>
      <c r="AT178" s="145" t="s">
        <v>157</v>
      </c>
      <c r="AU178" s="145" t="s">
        <v>128</v>
      </c>
      <c r="AY178" s="16" t="s">
        <v>120</v>
      </c>
      <c r="BE178" s="146">
        <f>IF(N178="základná",J178,0)</f>
        <v>0</v>
      </c>
      <c r="BF178" s="146">
        <f>IF(N178="znížená",J178,0)</f>
        <v>0</v>
      </c>
      <c r="BG178" s="146">
        <f>IF(N178="zákl. prenesená",J178,0)</f>
        <v>0</v>
      </c>
      <c r="BH178" s="146">
        <f>IF(N178="zníž. prenesená",J178,0)</f>
        <v>0</v>
      </c>
      <c r="BI178" s="146">
        <f>IF(N178="nulová",J178,0)</f>
        <v>0</v>
      </c>
      <c r="BJ178" s="16" t="s">
        <v>128</v>
      </c>
      <c r="BK178" s="147">
        <f>ROUND(I178*H178,3)</f>
        <v>0</v>
      </c>
      <c r="BL178" s="16" t="s">
        <v>150</v>
      </c>
      <c r="BM178" s="145" t="s">
        <v>420</v>
      </c>
    </row>
    <row r="179" spans="2:65" s="1" customFormat="1" ht="37.9" customHeight="1">
      <c r="B179" s="134"/>
      <c r="C179" s="161" t="s">
        <v>421</v>
      </c>
      <c r="D179" s="161" t="s">
        <v>157</v>
      </c>
      <c r="E179" s="162" t="s">
        <v>422</v>
      </c>
      <c r="F179" s="163" t="s">
        <v>423</v>
      </c>
      <c r="G179" s="164" t="s">
        <v>165</v>
      </c>
      <c r="H179" s="165">
        <v>23</v>
      </c>
      <c r="I179" s="165">
        <v>0</v>
      </c>
      <c r="J179" s="165">
        <f>ROUND(I179*H179,3)</f>
        <v>0</v>
      </c>
      <c r="K179" s="166"/>
      <c r="L179" s="167"/>
      <c r="M179" s="168" t="s">
        <v>1</v>
      </c>
      <c r="N179" s="169" t="s">
        <v>38</v>
      </c>
      <c r="O179" s="143">
        <v>0</v>
      </c>
      <c r="P179" s="143">
        <f>O179*H179</f>
        <v>0</v>
      </c>
      <c r="Q179" s="143">
        <v>2.5000000000000001E-2</v>
      </c>
      <c r="R179" s="143">
        <f>Q179*H179</f>
        <v>0.57500000000000007</v>
      </c>
      <c r="S179" s="143">
        <v>0</v>
      </c>
      <c r="T179" s="144">
        <f>S179*H179</f>
        <v>0</v>
      </c>
      <c r="AR179" s="145" t="s">
        <v>160</v>
      </c>
      <c r="AT179" s="145" t="s">
        <v>157</v>
      </c>
      <c r="AU179" s="145" t="s">
        <v>128</v>
      </c>
      <c r="AY179" s="16" t="s">
        <v>120</v>
      </c>
      <c r="BE179" s="146">
        <f>IF(N179="základná",J179,0)</f>
        <v>0</v>
      </c>
      <c r="BF179" s="146">
        <f>IF(N179="znížená",J179,0)</f>
        <v>0</v>
      </c>
      <c r="BG179" s="146">
        <f>IF(N179="zákl. prenesená",J179,0)</f>
        <v>0</v>
      </c>
      <c r="BH179" s="146">
        <f>IF(N179="zníž. prenesená",J179,0)</f>
        <v>0</v>
      </c>
      <c r="BI179" s="146">
        <f>IF(N179="nulová",J179,0)</f>
        <v>0</v>
      </c>
      <c r="BJ179" s="16" t="s">
        <v>128</v>
      </c>
      <c r="BK179" s="147">
        <f>ROUND(I179*H179,3)</f>
        <v>0</v>
      </c>
      <c r="BL179" s="16" t="s">
        <v>160</v>
      </c>
      <c r="BM179" s="145" t="s">
        <v>424</v>
      </c>
    </row>
    <row r="180" spans="2:65" s="1" customFormat="1" ht="24.2" customHeight="1">
      <c r="B180" s="134"/>
      <c r="C180" s="135" t="s">
        <v>425</v>
      </c>
      <c r="D180" s="135" t="s">
        <v>123</v>
      </c>
      <c r="E180" s="136" t="s">
        <v>426</v>
      </c>
      <c r="F180" s="137" t="s">
        <v>427</v>
      </c>
      <c r="G180" s="138" t="s">
        <v>179</v>
      </c>
      <c r="H180" s="139">
        <v>153.33500000000001</v>
      </c>
      <c r="I180" s="139">
        <v>0</v>
      </c>
      <c r="J180" s="139">
        <f>ROUND(I180*H180,3)</f>
        <v>0</v>
      </c>
      <c r="K180" s="140"/>
      <c r="L180" s="28"/>
      <c r="M180" s="141" t="s">
        <v>1</v>
      </c>
      <c r="N180" s="142" t="s">
        <v>38</v>
      </c>
      <c r="O180" s="143">
        <v>0</v>
      </c>
      <c r="P180" s="143">
        <f>O180*H180</f>
        <v>0</v>
      </c>
      <c r="Q180" s="143">
        <v>0</v>
      </c>
      <c r="R180" s="143">
        <f>Q180*H180</f>
        <v>0</v>
      </c>
      <c r="S180" s="143">
        <v>0</v>
      </c>
      <c r="T180" s="144">
        <f>S180*H180</f>
        <v>0</v>
      </c>
      <c r="AR180" s="145" t="s">
        <v>150</v>
      </c>
      <c r="AT180" s="145" t="s">
        <v>123</v>
      </c>
      <c r="AU180" s="145" t="s">
        <v>128</v>
      </c>
      <c r="AY180" s="16" t="s">
        <v>120</v>
      </c>
      <c r="BE180" s="146">
        <f>IF(N180="základná",J180,0)</f>
        <v>0</v>
      </c>
      <c r="BF180" s="146">
        <f>IF(N180="znížená",J180,0)</f>
        <v>0</v>
      </c>
      <c r="BG180" s="146">
        <f>IF(N180="zákl. prenesená",J180,0)</f>
        <v>0</v>
      </c>
      <c r="BH180" s="146">
        <f>IF(N180="zníž. prenesená",J180,0)</f>
        <v>0</v>
      </c>
      <c r="BI180" s="146">
        <f>IF(N180="nulová",J180,0)</f>
        <v>0</v>
      </c>
      <c r="BJ180" s="16" t="s">
        <v>128</v>
      </c>
      <c r="BK180" s="147">
        <f>ROUND(I180*H180,3)</f>
        <v>0</v>
      </c>
      <c r="BL180" s="16" t="s">
        <v>150</v>
      </c>
      <c r="BM180" s="145" t="s">
        <v>428</v>
      </c>
    </row>
    <row r="181" spans="2:65" s="11" customFormat="1" ht="22.9" customHeight="1">
      <c r="B181" s="123"/>
      <c r="D181" s="124" t="s">
        <v>71</v>
      </c>
      <c r="E181" s="132" t="s">
        <v>429</v>
      </c>
      <c r="F181" s="132" t="s">
        <v>430</v>
      </c>
      <c r="J181" s="133">
        <f>BK181</f>
        <v>0</v>
      </c>
      <c r="L181" s="123"/>
      <c r="M181" s="127"/>
      <c r="P181" s="128">
        <f>SUM(P182:P185)</f>
        <v>3.5964000000000005</v>
      </c>
      <c r="R181" s="128">
        <f>SUM(R182:R185)</f>
        <v>8.1358E-2</v>
      </c>
      <c r="T181" s="129">
        <f>SUM(T182:T185)</f>
        <v>0</v>
      </c>
      <c r="AR181" s="124" t="s">
        <v>128</v>
      </c>
      <c r="AT181" s="130" t="s">
        <v>71</v>
      </c>
      <c r="AU181" s="130" t="s">
        <v>80</v>
      </c>
      <c r="AY181" s="124" t="s">
        <v>120</v>
      </c>
      <c r="BK181" s="131">
        <f>SUM(BK182:BK185)</f>
        <v>0</v>
      </c>
    </row>
    <row r="182" spans="2:65" s="1" customFormat="1" ht="24.2" customHeight="1">
      <c r="B182" s="134"/>
      <c r="C182" s="135" t="s">
        <v>431</v>
      </c>
      <c r="D182" s="135" t="s">
        <v>123</v>
      </c>
      <c r="E182" s="136" t="s">
        <v>432</v>
      </c>
      <c r="F182" s="137" t="s">
        <v>433</v>
      </c>
      <c r="G182" s="138" t="s">
        <v>206</v>
      </c>
      <c r="H182" s="139">
        <v>5.4</v>
      </c>
      <c r="I182" s="139">
        <v>0</v>
      </c>
      <c r="J182" s="139">
        <f>ROUND(I182*H182,3)</f>
        <v>0</v>
      </c>
      <c r="K182" s="140"/>
      <c r="L182" s="28"/>
      <c r="M182" s="141" t="s">
        <v>1</v>
      </c>
      <c r="N182" s="142" t="s">
        <v>38</v>
      </c>
      <c r="O182" s="143">
        <v>0.66600000000000004</v>
      </c>
      <c r="P182" s="143">
        <f>O182*H182</f>
        <v>3.5964000000000005</v>
      </c>
      <c r="Q182" s="143">
        <v>4.2000000000000002E-4</v>
      </c>
      <c r="R182" s="143">
        <f>Q182*H182</f>
        <v>2.2680000000000001E-3</v>
      </c>
      <c r="S182" s="143">
        <v>0</v>
      </c>
      <c r="T182" s="144">
        <f>S182*H182</f>
        <v>0</v>
      </c>
      <c r="AR182" s="145" t="s">
        <v>150</v>
      </c>
      <c r="AT182" s="145" t="s">
        <v>123</v>
      </c>
      <c r="AU182" s="145" t="s">
        <v>128</v>
      </c>
      <c r="AY182" s="16" t="s">
        <v>120</v>
      </c>
      <c r="BE182" s="146">
        <f>IF(N182="základná",J182,0)</f>
        <v>0</v>
      </c>
      <c r="BF182" s="146">
        <f>IF(N182="znížená",J182,0)</f>
        <v>0</v>
      </c>
      <c r="BG182" s="146">
        <f>IF(N182="zákl. prenesená",J182,0)</f>
        <v>0</v>
      </c>
      <c r="BH182" s="146">
        <f>IF(N182="zníž. prenesená",J182,0)</f>
        <v>0</v>
      </c>
      <c r="BI182" s="146">
        <f>IF(N182="nulová",J182,0)</f>
        <v>0</v>
      </c>
      <c r="BJ182" s="16" t="s">
        <v>128</v>
      </c>
      <c r="BK182" s="147">
        <f>ROUND(I182*H182,3)</f>
        <v>0</v>
      </c>
      <c r="BL182" s="16" t="s">
        <v>150</v>
      </c>
      <c r="BM182" s="145" t="s">
        <v>434</v>
      </c>
    </row>
    <row r="183" spans="2:65" s="12" customFormat="1">
      <c r="B183" s="148"/>
      <c r="D183" s="149" t="s">
        <v>133</v>
      </c>
      <c r="E183" s="150" t="s">
        <v>1</v>
      </c>
      <c r="F183" s="151" t="s">
        <v>435</v>
      </c>
      <c r="H183" s="152">
        <v>5.4</v>
      </c>
      <c r="L183" s="148"/>
      <c r="M183" s="153"/>
      <c r="T183" s="154"/>
      <c r="AT183" s="150" t="s">
        <v>133</v>
      </c>
      <c r="AU183" s="150" t="s">
        <v>128</v>
      </c>
      <c r="AV183" s="12" t="s">
        <v>128</v>
      </c>
      <c r="AW183" s="12" t="s">
        <v>28</v>
      </c>
      <c r="AX183" s="12" t="s">
        <v>80</v>
      </c>
      <c r="AY183" s="150" t="s">
        <v>120</v>
      </c>
    </row>
    <row r="184" spans="2:65" s="1" customFormat="1" ht="24.2" customHeight="1">
      <c r="B184" s="134"/>
      <c r="C184" s="161" t="s">
        <v>436</v>
      </c>
      <c r="D184" s="161" t="s">
        <v>157</v>
      </c>
      <c r="E184" s="162" t="s">
        <v>437</v>
      </c>
      <c r="F184" s="163" t="s">
        <v>438</v>
      </c>
      <c r="G184" s="164" t="s">
        <v>165</v>
      </c>
      <c r="H184" s="165">
        <v>1</v>
      </c>
      <c r="I184" s="165">
        <v>0</v>
      </c>
      <c r="J184" s="165">
        <f>ROUND(I184*H184,3)</f>
        <v>0</v>
      </c>
      <c r="K184" s="166"/>
      <c r="L184" s="167"/>
      <c r="M184" s="168" t="s">
        <v>1</v>
      </c>
      <c r="N184" s="169" t="s">
        <v>38</v>
      </c>
      <c r="O184" s="143">
        <v>0</v>
      </c>
      <c r="P184" s="143">
        <f>O184*H184</f>
        <v>0</v>
      </c>
      <c r="Q184" s="143">
        <v>7.9089999999999994E-2</v>
      </c>
      <c r="R184" s="143">
        <f>Q184*H184</f>
        <v>7.9089999999999994E-2</v>
      </c>
      <c r="S184" s="143">
        <v>0</v>
      </c>
      <c r="T184" s="144">
        <f>S184*H184</f>
        <v>0</v>
      </c>
      <c r="AR184" s="145" t="s">
        <v>166</v>
      </c>
      <c r="AT184" s="145" t="s">
        <v>157</v>
      </c>
      <c r="AU184" s="145" t="s">
        <v>128</v>
      </c>
      <c r="AY184" s="16" t="s">
        <v>120</v>
      </c>
      <c r="BE184" s="146">
        <f>IF(N184="základná",J184,0)</f>
        <v>0</v>
      </c>
      <c r="BF184" s="146">
        <f>IF(N184="znížená",J184,0)</f>
        <v>0</v>
      </c>
      <c r="BG184" s="146">
        <f>IF(N184="zákl. prenesená",J184,0)</f>
        <v>0</v>
      </c>
      <c r="BH184" s="146">
        <f>IF(N184="zníž. prenesená",J184,0)</f>
        <v>0</v>
      </c>
      <c r="BI184" s="146">
        <f>IF(N184="nulová",J184,0)</f>
        <v>0</v>
      </c>
      <c r="BJ184" s="16" t="s">
        <v>128</v>
      </c>
      <c r="BK184" s="147">
        <f>ROUND(I184*H184,3)</f>
        <v>0</v>
      </c>
      <c r="BL184" s="16" t="s">
        <v>150</v>
      </c>
      <c r="BM184" s="145" t="s">
        <v>439</v>
      </c>
    </row>
    <row r="185" spans="2:65" s="1" customFormat="1" ht="24.2" customHeight="1">
      <c r="B185" s="134"/>
      <c r="C185" s="135" t="s">
        <v>440</v>
      </c>
      <c r="D185" s="135" t="s">
        <v>123</v>
      </c>
      <c r="E185" s="136" t="s">
        <v>441</v>
      </c>
      <c r="F185" s="137" t="s">
        <v>442</v>
      </c>
      <c r="G185" s="138" t="s">
        <v>179</v>
      </c>
      <c r="H185" s="139">
        <v>8.9139999999999997</v>
      </c>
      <c r="I185" s="139">
        <v>0</v>
      </c>
      <c r="J185" s="139">
        <f>ROUND(I185*H185,3)</f>
        <v>0</v>
      </c>
      <c r="K185" s="140"/>
      <c r="L185" s="28"/>
      <c r="M185" s="141" t="s">
        <v>1</v>
      </c>
      <c r="N185" s="142" t="s">
        <v>38</v>
      </c>
      <c r="O185" s="143">
        <v>0</v>
      </c>
      <c r="P185" s="143">
        <f>O185*H185</f>
        <v>0</v>
      </c>
      <c r="Q185" s="143">
        <v>0</v>
      </c>
      <c r="R185" s="143">
        <f>Q185*H185</f>
        <v>0</v>
      </c>
      <c r="S185" s="143">
        <v>0</v>
      </c>
      <c r="T185" s="144">
        <f>S185*H185</f>
        <v>0</v>
      </c>
      <c r="AR185" s="145" t="s">
        <v>150</v>
      </c>
      <c r="AT185" s="145" t="s">
        <v>123</v>
      </c>
      <c r="AU185" s="145" t="s">
        <v>128</v>
      </c>
      <c r="AY185" s="16" t="s">
        <v>120</v>
      </c>
      <c r="BE185" s="146">
        <f>IF(N185="základná",J185,0)</f>
        <v>0</v>
      </c>
      <c r="BF185" s="146">
        <f>IF(N185="znížená",J185,0)</f>
        <v>0</v>
      </c>
      <c r="BG185" s="146">
        <f>IF(N185="zákl. prenesená",J185,0)</f>
        <v>0</v>
      </c>
      <c r="BH185" s="146">
        <f>IF(N185="zníž. prenesená",J185,0)</f>
        <v>0</v>
      </c>
      <c r="BI185" s="146">
        <f>IF(N185="nulová",J185,0)</f>
        <v>0</v>
      </c>
      <c r="BJ185" s="16" t="s">
        <v>128</v>
      </c>
      <c r="BK185" s="147">
        <f>ROUND(I185*H185,3)</f>
        <v>0</v>
      </c>
      <c r="BL185" s="16" t="s">
        <v>150</v>
      </c>
      <c r="BM185" s="145" t="s">
        <v>443</v>
      </c>
    </row>
    <row r="186" spans="2:65" s="11" customFormat="1" ht="22.9" customHeight="1">
      <c r="B186" s="123"/>
      <c r="D186" s="124" t="s">
        <v>71</v>
      </c>
      <c r="E186" s="132" t="s">
        <v>444</v>
      </c>
      <c r="F186" s="132" t="s">
        <v>445</v>
      </c>
      <c r="J186" s="133">
        <f>BK186</f>
        <v>0</v>
      </c>
      <c r="L186" s="123"/>
      <c r="M186" s="127"/>
      <c r="P186" s="128">
        <f>SUM(P187:P188)</f>
        <v>1.9372872999999999</v>
      </c>
      <c r="R186" s="128">
        <f>SUM(R187:R188)</f>
        <v>9.4062480000000007E-3</v>
      </c>
      <c r="T186" s="129">
        <f>SUM(T187:T188)</f>
        <v>0</v>
      </c>
      <c r="AR186" s="124" t="s">
        <v>128</v>
      </c>
      <c r="AT186" s="130" t="s">
        <v>71</v>
      </c>
      <c r="AU186" s="130" t="s">
        <v>80</v>
      </c>
      <c r="AY186" s="124" t="s">
        <v>120</v>
      </c>
      <c r="BK186" s="131">
        <f>SUM(BK187:BK188)</f>
        <v>0</v>
      </c>
    </row>
    <row r="187" spans="2:65" s="1" customFormat="1" ht="33" customHeight="1">
      <c r="B187" s="134"/>
      <c r="C187" s="135" t="s">
        <v>446</v>
      </c>
      <c r="D187" s="135" t="s">
        <v>123</v>
      </c>
      <c r="E187" s="136" t="s">
        <v>447</v>
      </c>
      <c r="F187" s="137" t="s">
        <v>448</v>
      </c>
      <c r="G187" s="138" t="s">
        <v>149</v>
      </c>
      <c r="H187" s="139">
        <v>11.23</v>
      </c>
      <c r="I187" s="139">
        <v>0</v>
      </c>
      <c r="J187" s="139">
        <f>ROUND(I187*H187,3)</f>
        <v>0</v>
      </c>
      <c r="K187" s="140"/>
      <c r="L187" s="28"/>
      <c r="M187" s="141" t="s">
        <v>1</v>
      </c>
      <c r="N187" s="142" t="s">
        <v>38</v>
      </c>
      <c r="O187" s="143">
        <v>8.5639999999999994E-2</v>
      </c>
      <c r="P187" s="143">
        <f>O187*H187</f>
        <v>0.96173719999999996</v>
      </c>
      <c r="Q187" s="143">
        <v>3.5379999999999998E-4</v>
      </c>
      <c r="R187" s="143">
        <f>Q187*H187</f>
        <v>3.9731740000000003E-3</v>
      </c>
      <c r="S187" s="143">
        <v>0</v>
      </c>
      <c r="T187" s="144">
        <f>S187*H187</f>
        <v>0</v>
      </c>
      <c r="AR187" s="145" t="s">
        <v>150</v>
      </c>
      <c r="AT187" s="145" t="s">
        <v>123</v>
      </c>
      <c r="AU187" s="145" t="s">
        <v>128</v>
      </c>
      <c r="AY187" s="16" t="s">
        <v>120</v>
      </c>
      <c r="BE187" s="146">
        <f>IF(N187="základná",J187,0)</f>
        <v>0</v>
      </c>
      <c r="BF187" s="146">
        <f>IF(N187="znížená",J187,0)</f>
        <v>0</v>
      </c>
      <c r="BG187" s="146">
        <f>IF(N187="zákl. prenesená",J187,0)</f>
        <v>0</v>
      </c>
      <c r="BH187" s="146">
        <f>IF(N187="zníž. prenesená",J187,0)</f>
        <v>0</v>
      </c>
      <c r="BI187" s="146">
        <f>IF(N187="nulová",J187,0)</f>
        <v>0</v>
      </c>
      <c r="BJ187" s="16" t="s">
        <v>128</v>
      </c>
      <c r="BK187" s="147">
        <f>ROUND(I187*H187,3)</f>
        <v>0</v>
      </c>
      <c r="BL187" s="16" t="s">
        <v>150</v>
      </c>
      <c r="BM187" s="145" t="s">
        <v>449</v>
      </c>
    </row>
    <row r="188" spans="2:65" s="1" customFormat="1" ht="33" customHeight="1">
      <c r="B188" s="134"/>
      <c r="C188" s="135" t="s">
        <v>450</v>
      </c>
      <c r="D188" s="135" t="s">
        <v>123</v>
      </c>
      <c r="E188" s="136" t="s">
        <v>451</v>
      </c>
      <c r="F188" s="137" t="s">
        <v>452</v>
      </c>
      <c r="G188" s="138" t="s">
        <v>149</v>
      </c>
      <c r="H188" s="139">
        <v>11.23</v>
      </c>
      <c r="I188" s="139">
        <v>0</v>
      </c>
      <c r="J188" s="139">
        <f>ROUND(I188*H188,3)</f>
        <v>0</v>
      </c>
      <c r="K188" s="140"/>
      <c r="L188" s="28"/>
      <c r="M188" s="175" t="s">
        <v>1</v>
      </c>
      <c r="N188" s="176" t="s">
        <v>38</v>
      </c>
      <c r="O188" s="177">
        <v>8.6870000000000003E-2</v>
      </c>
      <c r="P188" s="177">
        <f>O188*H188</f>
        <v>0.97555010000000009</v>
      </c>
      <c r="Q188" s="177">
        <v>4.838E-4</v>
      </c>
      <c r="R188" s="177">
        <f>Q188*H188</f>
        <v>5.4330740000000004E-3</v>
      </c>
      <c r="S188" s="177">
        <v>0</v>
      </c>
      <c r="T188" s="178">
        <f>S188*H188</f>
        <v>0</v>
      </c>
      <c r="AR188" s="145" t="s">
        <v>150</v>
      </c>
      <c r="AT188" s="145" t="s">
        <v>123</v>
      </c>
      <c r="AU188" s="145" t="s">
        <v>128</v>
      </c>
      <c r="AY188" s="16" t="s">
        <v>120</v>
      </c>
      <c r="BE188" s="146">
        <f>IF(N188="základná",J188,0)</f>
        <v>0</v>
      </c>
      <c r="BF188" s="146">
        <f>IF(N188="znížená",J188,0)</f>
        <v>0</v>
      </c>
      <c r="BG188" s="146">
        <f>IF(N188="zákl. prenesená",J188,0)</f>
        <v>0</v>
      </c>
      <c r="BH188" s="146">
        <f>IF(N188="zníž. prenesená",J188,0)</f>
        <v>0</v>
      </c>
      <c r="BI188" s="146">
        <f>IF(N188="nulová",J188,0)</f>
        <v>0</v>
      </c>
      <c r="BJ188" s="16" t="s">
        <v>128</v>
      </c>
      <c r="BK188" s="147">
        <f>ROUND(I188*H188,3)</f>
        <v>0</v>
      </c>
      <c r="BL188" s="16" t="s">
        <v>150</v>
      </c>
      <c r="BM188" s="145" t="s">
        <v>453</v>
      </c>
    </row>
    <row r="189" spans="2:65" s="1" customFormat="1" ht="6.95" customHeight="1">
      <c r="B189" s="43"/>
      <c r="C189" s="44"/>
      <c r="D189" s="44"/>
      <c r="E189" s="44"/>
      <c r="F189" s="44"/>
      <c r="G189" s="44"/>
      <c r="H189" s="44"/>
      <c r="I189" s="44"/>
      <c r="J189" s="44"/>
      <c r="K189" s="44"/>
      <c r="L189" s="28"/>
    </row>
  </sheetData>
  <autoFilter ref="C124:K188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1"/>
  <sheetViews>
    <sheetView showGridLines="0" topLeftCell="A135" workbookViewId="0">
      <selection activeCell="I125" sqref="I12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5" customHeight="1">
      <c r="B4" s="19"/>
      <c r="D4" s="20" t="s">
        <v>91</v>
      </c>
      <c r="L4" s="19"/>
      <c r="M4" s="86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12</v>
      </c>
      <c r="L6" s="19"/>
    </row>
    <row r="7" spans="2:46" ht="26.25" customHeight="1">
      <c r="B7" s="19"/>
      <c r="E7" s="219" t="str">
        <f>'Rekapitulácia stavby'!K6</f>
        <v>Vytvorenie pracovísk odborného výcviku multifunkčných učební, stavebné úpravy a debarierizácia objektu  Mladosť</v>
      </c>
      <c r="F7" s="220"/>
      <c r="G7" s="220"/>
      <c r="H7" s="220"/>
      <c r="L7" s="19"/>
    </row>
    <row r="8" spans="2:46" s="1" customFormat="1" ht="12" customHeight="1">
      <c r="B8" s="28"/>
      <c r="D8" s="25" t="s">
        <v>92</v>
      </c>
      <c r="L8" s="28"/>
    </row>
    <row r="9" spans="2:46" s="1" customFormat="1" ht="16.5" customHeight="1">
      <c r="B9" s="28"/>
      <c r="E9" s="209" t="s">
        <v>454</v>
      </c>
      <c r="F9" s="218"/>
      <c r="G9" s="218"/>
      <c r="H9" s="21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14</v>
      </c>
      <c r="F11" s="23" t="s">
        <v>1</v>
      </c>
      <c r="I11" s="25" t="s">
        <v>15</v>
      </c>
      <c r="J11" s="23" t="s">
        <v>1</v>
      </c>
      <c r="L11" s="28"/>
    </row>
    <row r="12" spans="2:46" s="1" customFormat="1" ht="12" customHeight="1">
      <c r="B12" s="28"/>
      <c r="D12" s="25" t="s">
        <v>16</v>
      </c>
      <c r="F12" s="23" t="s">
        <v>17</v>
      </c>
      <c r="I12" s="25" t="s">
        <v>18</v>
      </c>
      <c r="J12" s="51" t="str">
        <f>'Rekapitulácia stavby'!AN8</f>
        <v>21. 7. 2024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20</v>
      </c>
      <c r="I14" s="25" t="s">
        <v>21</v>
      </c>
      <c r="J14" s="23" t="s">
        <v>1</v>
      </c>
      <c r="L14" s="28"/>
    </row>
    <row r="15" spans="2:46" s="1" customFormat="1" ht="18" customHeight="1">
      <c r="B15" s="28"/>
      <c r="E15" s="23" t="s">
        <v>22</v>
      </c>
      <c r="I15" s="25" t="s">
        <v>23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24</v>
      </c>
      <c r="I17" s="25" t="s">
        <v>21</v>
      </c>
      <c r="J17" s="23" t="str">
        <f>'Rekapitulácia stavby'!AN13</f>
        <v/>
      </c>
      <c r="L17" s="28"/>
    </row>
    <row r="18" spans="2:12" s="1" customFormat="1" ht="18" customHeight="1">
      <c r="B18" s="28"/>
      <c r="E18" s="193" t="str">
        <f>'Rekapitulácia stavby'!E14</f>
        <v xml:space="preserve"> </v>
      </c>
      <c r="F18" s="193"/>
      <c r="G18" s="193"/>
      <c r="H18" s="193"/>
      <c r="I18" s="25" t="s">
        <v>23</v>
      </c>
      <c r="J18" s="23" t="str">
        <f>'Rekapitulácia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21</v>
      </c>
      <c r="J20" s="23" t="s">
        <v>1</v>
      </c>
      <c r="L20" s="28"/>
    </row>
    <row r="21" spans="2:12" s="1" customFormat="1" ht="18" customHeight="1">
      <c r="B21" s="28"/>
      <c r="E21" s="23" t="s">
        <v>27</v>
      </c>
      <c r="I21" s="25" t="s">
        <v>23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30</v>
      </c>
      <c r="I23" s="25" t="s">
        <v>21</v>
      </c>
      <c r="J23" s="23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3" t="str">
        <f>IF('Rekapitulácia stavby'!E20="","",'Rekapitulácia stavby'!E20)</f>
        <v xml:space="preserve"> </v>
      </c>
      <c r="I24" s="25" t="s">
        <v>23</v>
      </c>
      <c r="J24" s="23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31</v>
      </c>
      <c r="L26" s="28"/>
    </row>
    <row r="27" spans="2:12" s="7" customFormat="1" ht="16.5" customHeight="1">
      <c r="B27" s="87"/>
      <c r="E27" s="195" t="s">
        <v>1</v>
      </c>
      <c r="F27" s="195"/>
      <c r="G27" s="195"/>
      <c r="H27" s="195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32</v>
      </c>
      <c r="J30" s="64">
        <f>ROUND(J123,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customHeight="1">
      <c r="B33" s="28"/>
      <c r="D33" s="89" t="s">
        <v>36</v>
      </c>
      <c r="E33" s="33" t="s">
        <v>37</v>
      </c>
      <c r="F33" s="90">
        <f>ROUND((SUM(BE123:BE170)),  2)</f>
        <v>0</v>
      </c>
      <c r="G33" s="91"/>
      <c r="H33" s="91"/>
      <c r="I33" s="92">
        <v>0.2</v>
      </c>
      <c r="J33" s="90">
        <f>ROUND(((SUM(BE123:BE170))*I33),  2)</f>
        <v>0</v>
      </c>
      <c r="L33" s="28"/>
    </row>
    <row r="34" spans="2:12" s="1" customFormat="1" ht="14.45" customHeight="1">
      <c r="B34" s="28"/>
      <c r="E34" s="33" t="s">
        <v>38</v>
      </c>
      <c r="F34" s="93">
        <f>ROUND((SUM(BF123:BF170)),  2)</f>
        <v>0</v>
      </c>
      <c r="I34" s="94">
        <v>0.2</v>
      </c>
      <c r="J34" s="93">
        <f>ROUND(((SUM(BF123:BF170))*I34),  2)</f>
        <v>0</v>
      </c>
      <c r="L34" s="28"/>
    </row>
    <row r="35" spans="2:12" s="1" customFormat="1" ht="14.45" hidden="1" customHeight="1">
      <c r="B35" s="28"/>
      <c r="E35" s="25" t="s">
        <v>39</v>
      </c>
      <c r="F35" s="93">
        <f>ROUND((SUM(BG123:BG170)),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5" t="s">
        <v>40</v>
      </c>
      <c r="F36" s="93">
        <f>ROUND((SUM(BH123:BH170)),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41</v>
      </c>
      <c r="F37" s="90">
        <f>ROUND((SUM(BI123:BI170)),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42</v>
      </c>
      <c r="E39" s="55"/>
      <c r="F39" s="55"/>
      <c r="G39" s="97" t="s">
        <v>43</v>
      </c>
      <c r="H39" s="98" t="s">
        <v>44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42" t="s">
        <v>47</v>
      </c>
      <c r="E61" s="30"/>
      <c r="F61" s="101" t="s">
        <v>48</v>
      </c>
      <c r="G61" s="42" t="s">
        <v>47</v>
      </c>
      <c r="H61" s="30"/>
      <c r="I61" s="30"/>
      <c r="J61" s="102" t="s">
        <v>48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42" t="s">
        <v>47</v>
      </c>
      <c r="E76" s="30"/>
      <c r="F76" s="101" t="s">
        <v>48</v>
      </c>
      <c r="G76" s="42" t="s">
        <v>47</v>
      </c>
      <c r="H76" s="30"/>
      <c r="I76" s="30"/>
      <c r="J76" s="102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20" t="s">
        <v>94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12</v>
      </c>
      <c r="L84" s="28"/>
    </row>
    <row r="85" spans="2:47" s="1" customFormat="1" ht="26.25" customHeight="1">
      <c r="B85" s="28"/>
      <c r="E85" s="219" t="str">
        <f>E7</f>
        <v>Vytvorenie pracovísk odborného výcviku multifunkčných učební, stavebné úpravy a debarierizácia objektu  Mladosť</v>
      </c>
      <c r="F85" s="220"/>
      <c r="G85" s="220"/>
      <c r="H85" s="220"/>
      <c r="L85" s="28"/>
    </row>
    <row r="86" spans="2:47" s="1" customFormat="1" ht="12" customHeight="1">
      <c r="B86" s="28"/>
      <c r="C86" s="25" t="s">
        <v>92</v>
      </c>
      <c r="L86" s="28"/>
    </row>
    <row r="87" spans="2:47" s="1" customFormat="1" ht="16.5" customHeight="1">
      <c r="B87" s="28"/>
      <c r="E87" s="209" t="str">
        <f>E9</f>
        <v>07-08-3/2024 - SO 03 Elektroinštalácia</v>
      </c>
      <c r="F87" s="218"/>
      <c r="G87" s="218"/>
      <c r="H87" s="21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16</v>
      </c>
      <c r="F89" s="23" t="str">
        <f>F12</f>
        <v>Rimavská Sobota</v>
      </c>
      <c r="I89" s="25" t="s">
        <v>18</v>
      </c>
      <c r="J89" s="51" t="str">
        <f>IF(J12="","",J12)</f>
        <v>21. 7. 2024</v>
      </c>
      <c r="L89" s="28"/>
    </row>
    <row r="90" spans="2:47" s="1" customFormat="1" ht="6.95" customHeight="1">
      <c r="B90" s="28"/>
      <c r="L90" s="28"/>
    </row>
    <row r="91" spans="2:47" s="1" customFormat="1" ht="40.15" customHeight="1">
      <c r="B91" s="28"/>
      <c r="C91" s="25" t="s">
        <v>20</v>
      </c>
      <c r="F91" s="23" t="str">
        <f>E15</f>
        <v>SOŠ obchodu a sluzieb, Rimavská Sobota</v>
      </c>
      <c r="I91" s="25" t="s">
        <v>26</v>
      </c>
      <c r="J91" s="26" t="str">
        <f>E21</f>
        <v>STAVOMAT RS s.r.o., Rimavská Sobota</v>
      </c>
      <c r="L91" s="28"/>
    </row>
    <row r="92" spans="2:47" s="1" customFormat="1" ht="15.2" customHeight="1">
      <c r="B92" s="28"/>
      <c r="C92" s="25" t="s">
        <v>24</v>
      </c>
      <c r="F92" s="23" t="str">
        <f>IF(E18="","",E18)</f>
        <v xml:space="preserve"> </v>
      </c>
      <c r="I92" s="25" t="s">
        <v>30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95</v>
      </c>
      <c r="D94" s="95"/>
      <c r="E94" s="95"/>
      <c r="F94" s="95"/>
      <c r="G94" s="95"/>
      <c r="H94" s="95"/>
      <c r="I94" s="95"/>
      <c r="J94" s="104" t="s">
        <v>96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97</v>
      </c>
      <c r="J96" s="64">
        <f>J123</f>
        <v>0</v>
      </c>
      <c r="L96" s="28"/>
      <c r="AU96" s="16" t="s">
        <v>98</v>
      </c>
    </row>
    <row r="97" spans="2:12" s="8" customFormat="1" ht="24.95" customHeight="1">
      <c r="B97" s="106"/>
      <c r="D97" s="107" t="s">
        <v>99</v>
      </c>
      <c r="E97" s="108"/>
      <c r="F97" s="108"/>
      <c r="G97" s="108"/>
      <c r="H97" s="108"/>
      <c r="I97" s="108"/>
      <c r="J97" s="109">
        <f>J124</f>
        <v>0</v>
      </c>
      <c r="L97" s="106"/>
    </row>
    <row r="98" spans="2:12" s="9" customFormat="1" ht="19.899999999999999" customHeight="1">
      <c r="B98" s="110"/>
      <c r="D98" s="111" t="s">
        <v>304</v>
      </c>
      <c r="E98" s="112"/>
      <c r="F98" s="112"/>
      <c r="G98" s="112"/>
      <c r="H98" s="112"/>
      <c r="I98" s="112"/>
      <c r="J98" s="113">
        <f>J125</f>
        <v>0</v>
      </c>
      <c r="L98" s="110"/>
    </row>
    <row r="99" spans="2:12" s="9" customFormat="1" ht="19.899999999999999" customHeight="1">
      <c r="B99" s="110"/>
      <c r="D99" s="111" t="s">
        <v>305</v>
      </c>
      <c r="E99" s="112"/>
      <c r="F99" s="112"/>
      <c r="G99" s="112"/>
      <c r="H99" s="112"/>
      <c r="I99" s="112"/>
      <c r="J99" s="113">
        <f>J127</f>
        <v>0</v>
      </c>
      <c r="L99" s="110"/>
    </row>
    <row r="100" spans="2:12" s="8" customFormat="1" ht="24.95" customHeight="1">
      <c r="B100" s="106"/>
      <c r="D100" s="107" t="s">
        <v>455</v>
      </c>
      <c r="E100" s="108"/>
      <c r="F100" s="108"/>
      <c r="G100" s="108"/>
      <c r="H100" s="108"/>
      <c r="I100" s="108"/>
      <c r="J100" s="109">
        <f>J129</f>
        <v>0</v>
      </c>
      <c r="L100" s="106"/>
    </row>
    <row r="101" spans="2:12" s="9" customFormat="1" ht="19.899999999999999" customHeight="1">
      <c r="B101" s="110"/>
      <c r="D101" s="111" t="s">
        <v>456</v>
      </c>
      <c r="E101" s="112"/>
      <c r="F101" s="112"/>
      <c r="G101" s="112"/>
      <c r="H101" s="112"/>
      <c r="I101" s="112"/>
      <c r="J101" s="113">
        <f>J130</f>
        <v>0</v>
      </c>
      <c r="L101" s="110"/>
    </row>
    <row r="102" spans="2:12" s="9" customFormat="1" ht="19.899999999999999" customHeight="1">
      <c r="B102" s="110"/>
      <c r="D102" s="111" t="s">
        <v>457</v>
      </c>
      <c r="E102" s="112"/>
      <c r="F102" s="112"/>
      <c r="G102" s="112"/>
      <c r="H102" s="112"/>
      <c r="I102" s="112"/>
      <c r="J102" s="113">
        <f>J166</f>
        <v>0</v>
      </c>
      <c r="L102" s="110"/>
    </row>
    <row r="103" spans="2:12" s="8" customFormat="1" ht="24.95" customHeight="1">
      <c r="B103" s="106"/>
      <c r="D103" s="107" t="s">
        <v>458</v>
      </c>
      <c r="E103" s="108"/>
      <c r="F103" s="108"/>
      <c r="G103" s="108"/>
      <c r="H103" s="108"/>
      <c r="I103" s="108"/>
      <c r="J103" s="109">
        <f>J169</f>
        <v>0</v>
      </c>
      <c r="L103" s="106"/>
    </row>
    <row r="104" spans="2:12" s="1" customFormat="1" ht="21.75" customHeight="1">
      <c r="B104" s="28"/>
      <c r="L104" s="28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4.95" customHeight="1">
      <c r="B110" s="28"/>
      <c r="C110" s="20" t="s">
        <v>106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5" t="s">
        <v>12</v>
      </c>
      <c r="L112" s="28"/>
    </row>
    <row r="113" spans="2:65" s="1" customFormat="1" ht="26.25" customHeight="1">
      <c r="B113" s="28"/>
      <c r="E113" s="219" t="str">
        <f>E7</f>
        <v>Vytvorenie pracovísk odborného výcviku multifunkčných učební, stavebné úpravy a debarierizácia objektu  Mladosť</v>
      </c>
      <c r="F113" s="220"/>
      <c r="G113" s="220"/>
      <c r="H113" s="220"/>
      <c r="L113" s="28"/>
    </row>
    <row r="114" spans="2:65" s="1" customFormat="1" ht="12" customHeight="1">
      <c r="B114" s="28"/>
      <c r="C114" s="25" t="s">
        <v>92</v>
      </c>
      <c r="L114" s="28"/>
    </row>
    <row r="115" spans="2:65" s="1" customFormat="1" ht="16.5" customHeight="1">
      <c r="B115" s="28"/>
      <c r="E115" s="209" t="str">
        <f>E9</f>
        <v>07-08-3/2024 - SO 03 Elektroinštalácia</v>
      </c>
      <c r="F115" s="218"/>
      <c r="G115" s="218"/>
      <c r="H115" s="218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5" t="s">
        <v>16</v>
      </c>
      <c r="F117" s="23" t="str">
        <f>F12</f>
        <v>Rimavská Sobota</v>
      </c>
      <c r="I117" s="25" t="s">
        <v>18</v>
      </c>
      <c r="J117" s="51" t="str">
        <f>IF(J12="","",J12)</f>
        <v>21. 7. 2024</v>
      </c>
      <c r="L117" s="28"/>
    </row>
    <row r="118" spans="2:65" s="1" customFormat="1" ht="6.95" customHeight="1">
      <c r="B118" s="28"/>
      <c r="L118" s="28"/>
    </row>
    <row r="119" spans="2:65" s="1" customFormat="1" ht="40.15" customHeight="1">
      <c r="B119" s="28"/>
      <c r="C119" s="25" t="s">
        <v>20</v>
      </c>
      <c r="F119" s="23" t="str">
        <f>E15</f>
        <v>SOŠ obchodu a sluzieb, Rimavská Sobota</v>
      </c>
      <c r="I119" s="25" t="s">
        <v>26</v>
      </c>
      <c r="J119" s="26" t="str">
        <f>E21</f>
        <v>STAVOMAT RS s.r.o., Rimavská Sobota</v>
      </c>
      <c r="L119" s="28"/>
    </row>
    <row r="120" spans="2:65" s="1" customFormat="1" ht="15.2" customHeight="1">
      <c r="B120" s="28"/>
      <c r="C120" s="25" t="s">
        <v>24</v>
      </c>
      <c r="F120" s="23" t="str">
        <f>IF(E18="","",E18)</f>
        <v xml:space="preserve"> </v>
      </c>
      <c r="I120" s="25" t="s">
        <v>30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4"/>
      <c r="C122" s="115" t="s">
        <v>107</v>
      </c>
      <c r="D122" s="116" t="s">
        <v>57</v>
      </c>
      <c r="E122" s="116" t="s">
        <v>53</v>
      </c>
      <c r="F122" s="116" t="s">
        <v>54</v>
      </c>
      <c r="G122" s="116" t="s">
        <v>108</v>
      </c>
      <c r="H122" s="116" t="s">
        <v>109</v>
      </c>
      <c r="I122" s="116" t="s">
        <v>110</v>
      </c>
      <c r="J122" s="117" t="s">
        <v>96</v>
      </c>
      <c r="K122" s="118" t="s">
        <v>111</v>
      </c>
      <c r="L122" s="114"/>
      <c r="M122" s="57" t="s">
        <v>1</v>
      </c>
      <c r="N122" s="58" t="s">
        <v>36</v>
      </c>
      <c r="O122" s="58" t="s">
        <v>112</v>
      </c>
      <c r="P122" s="58" t="s">
        <v>113</v>
      </c>
      <c r="Q122" s="58" t="s">
        <v>114</v>
      </c>
      <c r="R122" s="58" t="s">
        <v>115</v>
      </c>
      <c r="S122" s="58" t="s">
        <v>116</v>
      </c>
      <c r="T122" s="59" t="s">
        <v>117</v>
      </c>
    </row>
    <row r="123" spans="2:65" s="1" customFormat="1" ht="22.9" customHeight="1">
      <c r="B123" s="28"/>
      <c r="C123" s="62" t="s">
        <v>97</v>
      </c>
      <c r="J123" s="119">
        <f>BK123</f>
        <v>0</v>
      </c>
      <c r="L123" s="28"/>
      <c r="M123" s="60"/>
      <c r="N123" s="52"/>
      <c r="O123" s="52"/>
      <c r="P123" s="120">
        <f>P124+P129+P169</f>
        <v>310.00476899999995</v>
      </c>
      <c r="Q123" s="52"/>
      <c r="R123" s="120">
        <f>R124+R129+R169</f>
        <v>4.9237500000000001</v>
      </c>
      <c r="S123" s="52"/>
      <c r="T123" s="121">
        <f>T124+T129+T169</f>
        <v>0</v>
      </c>
      <c r="AT123" s="16" t="s">
        <v>71</v>
      </c>
      <c r="AU123" s="16" t="s">
        <v>98</v>
      </c>
      <c r="BK123" s="122">
        <f>BK124+BK129+BK169</f>
        <v>0</v>
      </c>
    </row>
    <row r="124" spans="2:65" s="11" customFormat="1" ht="25.9" customHeight="1">
      <c r="B124" s="123"/>
      <c r="D124" s="124" t="s">
        <v>71</v>
      </c>
      <c r="E124" s="125" t="s">
        <v>118</v>
      </c>
      <c r="F124" s="125" t="s">
        <v>119</v>
      </c>
      <c r="J124" s="126">
        <f>BK124</f>
        <v>0</v>
      </c>
      <c r="L124" s="123"/>
      <c r="M124" s="127"/>
      <c r="P124" s="128">
        <f>P125+P127</f>
        <v>77.942768999999998</v>
      </c>
      <c r="R124" s="128">
        <f>R125+R127</f>
        <v>4.4633599999999998</v>
      </c>
      <c r="T124" s="129">
        <f>T125+T127</f>
        <v>0</v>
      </c>
      <c r="AR124" s="124" t="s">
        <v>80</v>
      </c>
      <c r="AT124" s="130" t="s">
        <v>71</v>
      </c>
      <c r="AU124" s="130" t="s">
        <v>72</v>
      </c>
      <c r="AY124" s="124" t="s">
        <v>120</v>
      </c>
      <c r="BK124" s="131">
        <f>BK125+BK127</f>
        <v>0</v>
      </c>
    </row>
    <row r="125" spans="2:65" s="11" customFormat="1" ht="22.9" customHeight="1">
      <c r="B125" s="123"/>
      <c r="D125" s="124" t="s">
        <v>71</v>
      </c>
      <c r="E125" s="132" t="s">
        <v>313</v>
      </c>
      <c r="F125" s="132" t="s">
        <v>314</v>
      </c>
      <c r="J125" s="133">
        <f>BK125</f>
        <v>0</v>
      </c>
      <c r="L125" s="123"/>
      <c r="M125" s="127"/>
      <c r="P125" s="128">
        <f>P126</f>
        <v>66.950400000000002</v>
      </c>
      <c r="R125" s="128">
        <f>R126</f>
        <v>4.4633599999999998</v>
      </c>
      <c r="T125" s="129">
        <f>T126</f>
        <v>0</v>
      </c>
      <c r="AR125" s="124" t="s">
        <v>80</v>
      </c>
      <c r="AT125" s="130" t="s">
        <v>71</v>
      </c>
      <c r="AU125" s="130" t="s">
        <v>80</v>
      </c>
      <c r="AY125" s="124" t="s">
        <v>120</v>
      </c>
      <c r="BK125" s="131">
        <f>BK126</f>
        <v>0</v>
      </c>
    </row>
    <row r="126" spans="2:65" s="1" customFormat="1" ht="24.2" customHeight="1">
      <c r="B126" s="134"/>
      <c r="C126" s="135" t="s">
        <v>459</v>
      </c>
      <c r="D126" s="135" t="s">
        <v>123</v>
      </c>
      <c r="E126" s="136" t="s">
        <v>460</v>
      </c>
      <c r="F126" s="137" t="s">
        <v>461</v>
      </c>
      <c r="G126" s="138" t="s">
        <v>149</v>
      </c>
      <c r="H126" s="139">
        <v>697.4</v>
      </c>
      <c r="I126" s="139">
        <v>0</v>
      </c>
      <c r="J126" s="139">
        <f>ROUND(I126*H126,3)</f>
        <v>0</v>
      </c>
      <c r="K126" s="140"/>
      <c r="L126" s="28"/>
      <c r="M126" s="141" t="s">
        <v>1</v>
      </c>
      <c r="N126" s="142" t="s">
        <v>38</v>
      </c>
      <c r="O126" s="143">
        <v>9.6000000000000002E-2</v>
      </c>
      <c r="P126" s="143">
        <f>O126*H126</f>
        <v>66.950400000000002</v>
      </c>
      <c r="Q126" s="143">
        <v>6.4000000000000003E-3</v>
      </c>
      <c r="R126" s="143">
        <f>Q126*H126</f>
        <v>4.4633599999999998</v>
      </c>
      <c r="S126" s="143">
        <v>0</v>
      </c>
      <c r="T126" s="144">
        <f>S126*H126</f>
        <v>0</v>
      </c>
      <c r="AR126" s="145" t="s">
        <v>127</v>
      </c>
      <c r="AT126" s="145" t="s">
        <v>123</v>
      </c>
      <c r="AU126" s="145" t="s">
        <v>128</v>
      </c>
      <c r="AY126" s="16" t="s">
        <v>120</v>
      </c>
      <c r="BE126" s="146">
        <f>IF(N126="základná",J126,0)</f>
        <v>0</v>
      </c>
      <c r="BF126" s="146">
        <f>IF(N126="znížená",J126,0)</f>
        <v>0</v>
      </c>
      <c r="BG126" s="146">
        <f>IF(N126="zákl. prenesená",J126,0)</f>
        <v>0</v>
      </c>
      <c r="BH126" s="146">
        <f>IF(N126="zníž. prenesená",J126,0)</f>
        <v>0</v>
      </c>
      <c r="BI126" s="146">
        <f>IF(N126="nulová",J126,0)</f>
        <v>0</v>
      </c>
      <c r="BJ126" s="16" t="s">
        <v>128</v>
      </c>
      <c r="BK126" s="147">
        <f>ROUND(I126*H126,3)</f>
        <v>0</v>
      </c>
      <c r="BL126" s="16" t="s">
        <v>127</v>
      </c>
      <c r="BM126" s="145" t="s">
        <v>462</v>
      </c>
    </row>
    <row r="127" spans="2:65" s="11" customFormat="1" ht="22.9" customHeight="1">
      <c r="B127" s="123"/>
      <c r="D127" s="124" t="s">
        <v>71</v>
      </c>
      <c r="E127" s="132" t="s">
        <v>377</v>
      </c>
      <c r="F127" s="132" t="s">
        <v>378</v>
      </c>
      <c r="J127" s="133">
        <f>BK127</f>
        <v>0</v>
      </c>
      <c r="L127" s="123"/>
      <c r="M127" s="127"/>
      <c r="P127" s="128">
        <f>P128</f>
        <v>10.992369</v>
      </c>
      <c r="R127" s="128">
        <f>R128</f>
        <v>0</v>
      </c>
      <c r="T127" s="129">
        <f>T128</f>
        <v>0</v>
      </c>
      <c r="AR127" s="124" t="s">
        <v>80</v>
      </c>
      <c r="AT127" s="130" t="s">
        <v>71</v>
      </c>
      <c r="AU127" s="130" t="s">
        <v>80</v>
      </c>
      <c r="AY127" s="124" t="s">
        <v>120</v>
      </c>
      <c r="BK127" s="131">
        <f>BK128</f>
        <v>0</v>
      </c>
    </row>
    <row r="128" spans="2:65" s="1" customFormat="1" ht="24.2" customHeight="1">
      <c r="B128" s="134"/>
      <c r="C128" s="135" t="s">
        <v>121</v>
      </c>
      <c r="D128" s="135" t="s">
        <v>123</v>
      </c>
      <c r="E128" s="136" t="s">
        <v>379</v>
      </c>
      <c r="F128" s="137" t="s">
        <v>380</v>
      </c>
      <c r="G128" s="138" t="s">
        <v>126</v>
      </c>
      <c r="H128" s="139">
        <v>4.4630000000000001</v>
      </c>
      <c r="I128" s="139">
        <v>0</v>
      </c>
      <c r="J128" s="139">
        <f>ROUND(I128*H128,3)</f>
        <v>0</v>
      </c>
      <c r="K128" s="140"/>
      <c r="L128" s="28"/>
      <c r="M128" s="141" t="s">
        <v>1</v>
      </c>
      <c r="N128" s="142" t="s">
        <v>38</v>
      </c>
      <c r="O128" s="143">
        <v>2.4630000000000001</v>
      </c>
      <c r="P128" s="143">
        <f>O128*H128</f>
        <v>10.992369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127</v>
      </c>
      <c r="AT128" s="145" t="s">
        <v>123</v>
      </c>
      <c r="AU128" s="145" t="s">
        <v>128</v>
      </c>
      <c r="AY128" s="16" t="s">
        <v>120</v>
      </c>
      <c r="BE128" s="146">
        <f>IF(N128="základná",J128,0)</f>
        <v>0</v>
      </c>
      <c r="BF128" s="146">
        <f>IF(N128="znížená",J128,0)</f>
        <v>0</v>
      </c>
      <c r="BG128" s="146">
        <f>IF(N128="zákl. prenesená",J128,0)</f>
        <v>0</v>
      </c>
      <c r="BH128" s="146">
        <f>IF(N128="zníž. prenesená",J128,0)</f>
        <v>0</v>
      </c>
      <c r="BI128" s="146">
        <f>IF(N128="nulová",J128,0)</f>
        <v>0</v>
      </c>
      <c r="BJ128" s="16" t="s">
        <v>128</v>
      </c>
      <c r="BK128" s="147">
        <f>ROUND(I128*H128,3)</f>
        <v>0</v>
      </c>
      <c r="BL128" s="16" t="s">
        <v>127</v>
      </c>
      <c r="BM128" s="145" t="s">
        <v>463</v>
      </c>
    </row>
    <row r="129" spans="2:65" s="11" customFormat="1" ht="25.9" customHeight="1">
      <c r="B129" s="123"/>
      <c r="D129" s="124" t="s">
        <v>71</v>
      </c>
      <c r="E129" s="125" t="s">
        <v>157</v>
      </c>
      <c r="F129" s="125" t="s">
        <v>464</v>
      </c>
      <c r="J129" s="126">
        <f>BK129</f>
        <v>0</v>
      </c>
      <c r="L129" s="123"/>
      <c r="M129" s="127"/>
      <c r="P129" s="128">
        <f>P130+P166</f>
        <v>210.86199999999999</v>
      </c>
      <c r="R129" s="128">
        <f>R130+R166</f>
        <v>0.46039000000000002</v>
      </c>
      <c r="T129" s="129">
        <f>T130+T166</f>
        <v>0</v>
      </c>
      <c r="AR129" s="124" t="s">
        <v>135</v>
      </c>
      <c r="AT129" s="130" t="s">
        <v>71</v>
      </c>
      <c r="AU129" s="130" t="s">
        <v>72</v>
      </c>
      <c r="AY129" s="124" t="s">
        <v>120</v>
      </c>
      <c r="BK129" s="131">
        <f>BK130+BK166</f>
        <v>0</v>
      </c>
    </row>
    <row r="130" spans="2:65" s="11" customFormat="1" ht="22.9" customHeight="1">
      <c r="B130" s="123"/>
      <c r="D130" s="124" t="s">
        <v>71</v>
      </c>
      <c r="E130" s="132" t="s">
        <v>465</v>
      </c>
      <c r="F130" s="132" t="s">
        <v>466</v>
      </c>
      <c r="J130" s="133">
        <f>BK130</f>
        <v>0</v>
      </c>
      <c r="L130" s="123"/>
      <c r="M130" s="127"/>
      <c r="P130" s="128">
        <f>SUM(P131:P165)</f>
        <v>210.16200000000001</v>
      </c>
      <c r="R130" s="128">
        <f>SUM(R131:R165)</f>
        <v>0.45987</v>
      </c>
      <c r="T130" s="129">
        <f>SUM(T131:T165)</f>
        <v>0</v>
      </c>
      <c r="AR130" s="124" t="s">
        <v>135</v>
      </c>
      <c r="AT130" s="130" t="s">
        <v>71</v>
      </c>
      <c r="AU130" s="130" t="s">
        <v>80</v>
      </c>
      <c r="AY130" s="124" t="s">
        <v>120</v>
      </c>
      <c r="BK130" s="131">
        <f>SUM(BK131:BK165)</f>
        <v>0</v>
      </c>
    </row>
    <row r="131" spans="2:65" s="1" customFormat="1" ht="24.2" customHeight="1">
      <c r="B131" s="134"/>
      <c r="C131" s="135" t="s">
        <v>193</v>
      </c>
      <c r="D131" s="135" t="s">
        <v>123</v>
      </c>
      <c r="E131" s="136" t="s">
        <v>467</v>
      </c>
      <c r="F131" s="137" t="s">
        <v>468</v>
      </c>
      <c r="G131" s="138" t="s">
        <v>165</v>
      </c>
      <c r="H131" s="139">
        <v>80</v>
      </c>
      <c r="I131" s="139">
        <v>0</v>
      </c>
      <c r="J131" s="139">
        <f t="shared" ref="J131:J165" si="0">ROUND(I131*H131,3)</f>
        <v>0</v>
      </c>
      <c r="K131" s="140"/>
      <c r="L131" s="28"/>
      <c r="M131" s="141" t="s">
        <v>1</v>
      </c>
      <c r="N131" s="142" t="s">
        <v>38</v>
      </c>
      <c r="O131" s="143">
        <v>0.16800000000000001</v>
      </c>
      <c r="P131" s="143">
        <f t="shared" ref="P131:P165" si="1">O131*H131</f>
        <v>13.440000000000001</v>
      </c>
      <c r="Q131" s="143">
        <v>0</v>
      </c>
      <c r="R131" s="143">
        <f t="shared" ref="R131:R165" si="2">Q131*H131</f>
        <v>0</v>
      </c>
      <c r="S131" s="143">
        <v>0</v>
      </c>
      <c r="T131" s="144">
        <f t="shared" ref="T131:T165" si="3">S131*H131</f>
        <v>0</v>
      </c>
      <c r="AR131" s="145" t="s">
        <v>469</v>
      </c>
      <c r="AT131" s="145" t="s">
        <v>123</v>
      </c>
      <c r="AU131" s="145" t="s">
        <v>128</v>
      </c>
      <c r="AY131" s="16" t="s">
        <v>120</v>
      </c>
      <c r="BE131" s="146">
        <f t="shared" ref="BE131:BE165" si="4">IF(N131="základná",J131,0)</f>
        <v>0</v>
      </c>
      <c r="BF131" s="146">
        <f t="shared" ref="BF131:BF165" si="5">IF(N131="znížená",J131,0)</f>
        <v>0</v>
      </c>
      <c r="BG131" s="146">
        <f t="shared" ref="BG131:BG165" si="6">IF(N131="zákl. prenesená",J131,0)</f>
        <v>0</v>
      </c>
      <c r="BH131" s="146">
        <f t="shared" ref="BH131:BH165" si="7">IF(N131="zníž. prenesená",J131,0)</f>
        <v>0</v>
      </c>
      <c r="BI131" s="146">
        <f t="shared" ref="BI131:BI165" si="8">IF(N131="nulová",J131,0)</f>
        <v>0</v>
      </c>
      <c r="BJ131" s="16" t="s">
        <v>128</v>
      </c>
      <c r="BK131" s="147">
        <f t="shared" ref="BK131:BK165" si="9">ROUND(I131*H131,3)</f>
        <v>0</v>
      </c>
      <c r="BL131" s="16" t="s">
        <v>469</v>
      </c>
      <c r="BM131" s="145" t="s">
        <v>470</v>
      </c>
    </row>
    <row r="132" spans="2:65" s="1" customFormat="1" ht="24.2" customHeight="1">
      <c r="B132" s="134"/>
      <c r="C132" s="161" t="s">
        <v>197</v>
      </c>
      <c r="D132" s="161" t="s">
        <v>157</v>
      </c>
      <c r="E132" s="162" t="s">
        <v>471</v>
      </c>
      <c r="F132" s="163" t="s">
        <v>472</v>
      </c>
      <c r="G132" s="164" t="s">
        <v>165</v>
      </c>
      <c r="H132" s="165">
        <v>80</v>
      </c>
      <c r="I132" s="165">
        <v>0</v>
      </c>
      <c r="J132" s="165">
        <f t="shared" si="0"/>
        <v>0</v>
      </c>
      <c r="K132" s="166"/>
      <c r="L132" s="167"/>
      <c r="M132" s="168" t="s">
        <v>1</v>
      </c>
      <c r="N132" s="169" t="s">
        <v>38</v>
      </c>
      <c r="O132" s="143">
        <v>0</v>
      </c>
      <c r="P132" s="143">
        <f t="shared" si="1"/>
        <v>0</v>
      </c>
      <c r="Q132" s="143">
        <v>6.0000000000000002E-5</v>
      </c>
      <c r="R132" s="143">
        <f t="shared" si="2"/>
        <v>4.8000000000000004E-3</v>
      </c>
      <c r="S132" s="143">
        <v>0</v>
      </c>
      <c r="T132" s="144">
        <f t="shared" si="3"/>
        <v>0</v>
      </c>
      <c r="AR132" s="145" t="s">
        <v>160</v>
      </c>
      <c r="AT132" s="145" t="s">
        <v>157</v>
      </c>
      <c r="AU132" s="145" t="s">
        <v>128</v>
      </c>
      <c r="AY132" s="16" t="s">
        <v>120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6" t="s">
        <v>128</v>
      </c>
      <c r="BK132" s="147">
        <f t="shared" si="9"/>
        <v>0</v>
      </c>
      <c r="BL132" s="16" t="s">
        <v>160</v>
      </c>
      <c r="BM132" s="145" t="s">
        <v>473</v>
      </c>
    </row>
    <row r="133" spans="2:65" s="1" customFormat="1" ht="24.2" customHeight="1">
      <c r="B133" s="134"/>
      <c r="C133" s="135" t="s">
        <v>203</v>
      </c>
      <c r="D133" s="135" t="s">
        <v>123</v>
      </c>
      <c r="E133" s="136" t="s">
        <v>474</v>
      </c>
      <c r="F133" s="137" t="s">
        <v>475</v>
      </c>
      <c r="G133" s="138" t="s">
        <v>165</v>
      </c>
      <c r="H133" s="139">
        <v>50</v>
      </c>
      <c r="I133" s="139">
        <v>0</v>
      </c>
      <c r="J133" s="139">
        <f t="shared" si="0"/>
        <v>0</v>
      </c>
      <c r="K133" s="140"/>
      <c r="L133" s="28"/>
      <c r="M133" s="141" t="s">
        <v>1</v>
      </c>
      <c r="N133" s="142" t="s">
        <v>38</v>
      </c>
      <c r="O133" s="143">
        <v>1.2999999999999999E-2</v>
      </c>
      <c r="P133" s="143">
        <f t="shared" si="1"/>
        <v>0.65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469</v>
      </c>
      <c r="AT133" s="145" t="s">
        <v>123</v>
      </c>
      <c r="AU133" s="145" t="s">
        <v>128</v>
      </c>
      <c r="AY133" s="16" t="s">
        <v>120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6" t="s">
        <v>128</v>
      </c>
      <c r="BK133" s="147">
        <f t="shared" si="9"/>
        <v>0</v>
      </c>
      <c r="BL133" s="16" t="s">
        <v>469</v>
      </c>
      <c r="BM133" s="145" t="s">
        <v>476</v>
      </c>
    </row>
    <row r="134" spans="2:65" s="1" customFormat="1" ht="16.5" customHeight="1">
      <c r="B134" s="134"/>
      <c r="C134" s="161" t="s">
        <v>150</v>
      </c>
      <c r="D134" s="161" t="s">
        <v>157</v>
      </c>
      <c r="E134" s="162" t="s">
        <v>477</v>
      </c>
      <c r="F134" s="163" t="s">
        <v>478</v>
      </c>
      <c r="G134" s="164" t="s">
        <v>165</v>
      </c>
      <c r="H134" s="165">
        <v>50</v>
      </c>
      <c r="I134" s="165">
        <v>0</v>
      </c>
      <c r="J134" s="165">
        <f t="shared" si="0"/>
        <v>0</v>
      </c>
      <c r="K134" s="166"/>
      <c r="L134" s="167"/>
      <c r="M134" s="168" t="s">
        <v>1</v>
      </c>
      <c r="N134" s="169" t="s">
        <v>38</v>
      </c>
      <c r="O134" s="143">
        <v>0</v>
      </c>
      <c r="P134" s="143">
        <f t="shared" si="1"/>
        <v>0</v>
      </c>
      <c r="Q134" s="143">
        <v>3.0000000000000001E-5</v>
      </c>
      <c r="R134" s="143">
        <f t="shared" si="2"/>
        <v>1.5E-3</v>
      </c>
      <c r="S134" s="143">
        <v>0</v>
      </c>
      <c r="T134" s="144">
        <f t="shared" si="3"/>
        <v>0</v>
      </c>
      <c r="AR134" s="145" t="s">
        <v>160</v>
      </c>
      <c r="AT134" s="145" t="s">
        <v>157</v>
      </c>
      <c r="AU134" s="145" t="s">
        <v>128</v>
      </c>
      <c r="AY134" s="16" t="s">
        <v>120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6" t="s">
        <v>128</v>
      </c>
      <c r="BK134" s="147">
        <f t="shared" si="9"/>
        <v>0</v>
      </c>
      <c r="BL134" s="16" t="s">
        <v>160</v>
      </c>
      <c r="BM134" s="145" t="s">
        <v>479</v>
      </c>
    </row>
    <row r="135" spans="2:65" s="1" customFormat="1" ht="24.2" customHeight="1">
      <c r="B135" s="134"/>
      <c r="C135" s="135" t="s">
        <v>216</v>
      </c>
      <c r="D135" s="135" t="s">
        <v>123</v>
      </c>
      <c r="E135" s="136" t="s">
        <v>480</v>
      </c>
      <c r="F135" s="137" t="s">
        <v>481</v>
      </c>
      <c r="G135" s="138" t="s">
        <v>165</v>
      </c>
      <c r="H135" s="139">
        <v>21</v>
      </c>
      <c r="I135" s="139">
        <v>0</v>
      </c>
      <c r="J135" s="139">
        <f t="shared" si="0"/>
        <v>0</v>
      </c>
      <c r="K135" s="140"/>
      <c r="L135" s="28"/>
      <c r="M135" s="141" t="s">
        <v>1</v>
      </c>
      <c r="N135" s="142" t="s">
        <v>38</v>
      </c>
      <c r="O135" s="143">
        <v>0.31</v>
      </c>
      <c r="P135" s="143">
        <f t="shared" si="1"/>
        <v>6.51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469</v>
      </c>
      <c r="AT135" s="145" t="s">
        <v>123</v>
      </c>
      <c r="AU135" s="145" t="s">
        <v>128</v>
      </c>
      <c r="AY135" s="16" t="s">
        <v>120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6" t="s">
        <v>128</v>
      </c>
      <c r="BK135" s="147">
        <f t="shared" si="9"/>
        <v>0</v>
      </c>
      <c r="BL135" s="16" t="s">
        <v>469</v>
      </c>
      <c r="BM135" s="145" t="s">
        <v>482</v>
      </c>
    </row>
    <row r="136" spans="2:65" s="1" customFormat="1" ht="24.2" customHeight="1">
      <c r="B136" s="134"/>
      <c r="C136" s="161" t="s">
        <v>222</v>
      </c>
      <c r="D136" s="161" t="s">
        <v>157</v>
      </c>
      <c r="E136" s="162" t="s">
        <v>483</v>
      </c>
      <c r="F136" s="163" t="s">
        <v>484</v>
      </c>
      <c r="G136" s="164" t="s">
        <v>165</v>
      </c>
      <c r="H136" s="165">
        <v>21</v>
      </c>
      <c r="I136" s="165">
        <v>0</v>
      </c>
      <c r="J136" s="165">
        <f t="shared" si="0"/>
        <v>0</v>
      </c>
      <c r="K136" s="166"/>
      <c r="L136" s="167"/>
      <c r="M136" s="168" t="s">
        <v>1</v>
      </c>
      <c r="N136" s="169" t="s">
        <v>38</v>
      </c>
      <c r="O136" s="143">
        <v>0</v>
      </c>
      <c r="P136" s="143">
        <f t="shared" si="1"/>
        <v>0</v>
      </c>
      <c r="Q136" s="143">
        <v>1E-4</v>
      </c>
      <c r="R136" s="143">
        <f t="shared" si="2"/>
        <v>2.1000000000000003E-3</v>
      </c>
      <c r="S136" s="143">
        <v>0</v>
      </c>
      <c r="T136" s="144">
        <f t="shared" si="3"/>
        <v>0</v>
      </c>
      <c r="AR136" s="145" t="s">
        <v>160</v>
      </c>
      <c r="AT136" s="145" t="s">
        <v>157</v>
      </c>
      <c r="AU136" s="145" t="s">
        <v>128</v>
      </c>
      <c r="AY136" s="16" t="s">
        <v>120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6" t="s">
        <v>128</v>
      </c>
      <c r="BK136" s="147">
        <f t="shared" si="9"/>
        <v>0</v>
      </c>
      <c r="BL136" s="16" t="s">
        <v>160</v>
      </c>
      <c r="BM136" s="145" t="s">
        <v>485</v>
      </c>
    </row>
    <row r="137" spans="2:65" s="1" customFormat="1" ht="24.2" customHeight="1">
      <c r="B137" s="134"/>
      <c r="C137" s="135" t="s">
        <v>226</v>
      </c>
      <c r="D137" s="135" t="s">
        <v>123</v>
      </c>
      <c r="E137" s="136" t="s">
        <v>486</v>
      </c>
      <c r="F137" s="137" t="s">
        <v>487</v>
      </c>
      <c r="G137" s="138" t="s">
        <v>165</v>
      </c>
      <c r="H137" s="139">
        <v>1</v>
      </c>
      <c r="I137" s="139">
        <v>0</v>
      </c>
      <c r="J137" s="139">
        <f t="shared" si="0"/>
        <v>0</v>
      </c>
      <c r="K137" s="140"/>
      <c r="L137" s="28"/>
      <c r="M137" s="141" t="s">
        <v>1</v>
      </c>
      <c r="N137" s="142" t="s">
        <v>38</v>
      </c>
      <c r="O137" s="143">
        <v>0.38700000000000001</v>
      </c>
      <c r="P137" s="143">
        <f t="shared" si="1"/>
        <v>0.38700000000000001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469</v>
      </c>
      <c r="AT137" s="145" t="s">
        <v>123</v>
      </c>
      <c r="AU137" s="145" t="s">
        <v>128</v>
      </c>
      <c r="AY137" s="16" t="s">
        <v>120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6" t="s">
        <v>128</v>
      </c>
      <c r="BK137" s="147">
        <f t="shared" si="9"/>
        <v>0</v>
      </c>
      <c r="BL137" s="16" t="s">
        <v>469</v>
      </c>
      <c r="BM137" s="145" t="s">
        <v>488</v>
      </c>
    </row>
    <row r="138" spans="2:65" s="1" customFormat="1" ht="21.75" customHeight="1">
      <c r="B138" s="134"/>
      <c r="C138" s="161" t="s">
        <v>7</v>
      </c>
      <c r="D138" s="161" t="s">
        <v>157</v>
      </c>
      <c r="E138" s="162" t="s">
        <v>489</v>
      </c>
      <c r="F138" s="163" t="s">
        <v>490</v>
      </c>
      <c r="G138" s="164" t="s">
        <v>165</v>
      </c>
      <c r="H138" s="165">
        <v>1</v>
      </c>
      <c r="I138" s="165">
        <v>0</v>
      </c>
      <c r="J138" s="165">
        <f t="shared" si="0"/>
        <v>0</v>
      </c>
      <c r="K138" s="166"/>
      <c r="L138" s="167"/>
      <c r="M138" s="168" t="s">
        <v>1</v>
      </c>
      <c r="N138" s="169" t="s">
        <v>38</v>
      </c>
      <c r="O138" s="143">
        <v>0</v>
      </c>
      <c r="P138" s="143">
        <f t="shared" si="1"/>
        <v>0</v>
      </c>
      <c r="Q138" s="143">
        <v>1.2E-4</v>
      </c>
      <c r="R138" s="143">
        <f t="shared" si="2"/>
        <v>1.2E-4</v>
      </c>
      <c r="S138" s="143">
        <v>0</v>
      </c>
      <c r="T138" s="144">
        <f t="shared" si="3"/>
        <v>0</v>
      </c>
      <c r="AR138" s="145" t="s">
        <v>160</v>
      </c>
      <c r="AT138" s="145" t="s">
        <v>157</v>
      </c>
      <c r="AU138" s="145" t="s">
        <v>128</v>
      </c>
      <c r="AY138" s="16" t="s">
        <v>120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6" t="s">
        <v>128</v>
      </c>
      <c r="BK138" s="147">
        <f t="shared" si="9"/>
        <v>0</v>
      </c>
      <c r="BL138" s="16" t="s">
        <v>160</v>
      </c>
      <c r="BM138" s="145" t="s">
        <v>491</v>
      </c>
    </row>
    <row r="139" spans="2:65" s="1" customFormat="1" ht="24.2" customHeight="1">
      <c r="B139" s="134"/>
      <c r="C139" s="135" t="s">
        <v>236</v>
      </c>
      <c r="D139" s="135" t="s">
        <v>123</v>
      </c>
      <c r="E139" s="136" t="s">
        <v>492</v>
      </c>
      <c r="F139" s="137" t="s">
        <v>493</v>
      </c>
      <c r="G139" s="138" t="s">
        <v>165</v>
      </c>
      <c r="H139" s="139">
        <v>213</v>
      </c>
      <c r="I139" s="139">
        <v>0</v>
      </c>
      <c r="J139" s="139">
        <f t="shared" si="0"/>
        <v>0</v>
      </c>
      <c r="K139" s="140"/>
      <c r="L139" s="28"/>
      <c r="M139" s="141" t="s">
        <v>1</v>
      </c>
      <c r="N139" s="142" t="s">
        <v>38</v>
      </c>
      <c r="O139" s="143">
        <v>0.25800000000000001</v>
      </c>
      <c r="P139" s="143">
        <f t="shared" si="1"/>
        <v>54.954000000000001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469</v>
      </c>
      <c r="AT139" s="145" t="s">
        <v>123</v>
      </c>
      <c r="AU139" s="145" t="s">
        <v>128</v>
      </c>
      <c r="AY139" s="16" t="s">
        <v>120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6" t="s">
        <v>128</v>
      </c>
      <c r="BK139" s="147">
        <f t="shared" si="9"/>
        <v>0</v>
      </c>
      <c r="BL139" s="16" t="s">
        <v>469</v>
      </c>
      <c r="BM139" s="145" t="s">
        <v>494</v>
      </c>
    </row>
    <row r="140" spans="2:65" s="1" customFormat="1" ht="16.5" customHeight="1">
      <c r="B140" s="134"/>
      <c r="C140" s="161" t="s">
        <v>240</v>
      </c>
      <c r="D140" s="161" t="s">
        <v>157</v>
      </c>
      <c r="E140" s="162" t="s">
        <v>495</v>
      </c>
      <c r="F140" s="163" t="s">
        <v>496</v>
      </c>
      <c r="G140" s="164" t="s">
        <v>165</v>
      </c>
      <c r="H140" s="165">
        <v>3</v>
      </c>
      <c r="I140" s="165">
        <v>0</v>
      </c>
      <c r="J140" s="165">
        <f t="shared" si="0"/>
        <v>0</v>
      </c>
      <c r="K140" s="166"/>
      <c r="L140" s="167"/>
      <c r="M140" s="168" t="s">
        <v>1</v>
      </c>
      <c r="N140" s="169" t="s">
        <v>38</v>
      </c>
      <c r="O140" s="143">
        <v>0</v>
      </c>
      <c r="P140" s="143">
        <f t="shared" si="1"/>
        <v>0</v>
      </c>
      <c r="Q140" s="143">
        <v>3.0000000000000001E-5</v>
      </c>
      <c r="R140" s="143">
        <f t="shared" si="2"/>
        <v>9.0000000000000006E-5</v>
      </c>
      <c r="S140" s="143">
        <v>0</v>
      </c>
      <c r="T140" s="144">
        <f t="shared" si="3"/>
        <v>0</v>
      </c>
      <c r="AR140" s="145" t="s">
        <v>160</v>
      </c>
      <c r="AT140" s="145" t="s">
        <v>157</v>
      </c>
      <c r="AU140" s="145" t="s">
        <v>128</v>
      </c>
      <c r="AY140" s="16" t="s">
        <v>120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6" t="s">
        <v>128</v>
      </c>
      <c r="BK140" s="147">
        <f t="shared" si="9"/>
        <v>0</v>
      </c>
      <c r="BL140" s="16" t="s">
        <v>160</v>
      </c>
      <c r="BM140" s="145" t="s">
        <v>497</v>
      </c>
    </row>
    <row r="141" spans="2:65" s="1" customFormat="1" ht="16.5" customHeight="1">
      <c r="B141" s="134"/>
      <c r="C141" s="161" t="s">
        <v>244</v>
      </c>
      <c r="D141" s="161" t="s">
        <v>157</v>
      </c>
      <c r="E141" s="162" t="s">
        <v>498</v>
      </c>
      <c r="F141" s="163" t="s">
        <v>499</v>
      </c>
      <c r="G141" s="164" t="s">
        <v>165</v>
      </c>
      <c r="H141" s="165">
        <v>70</v>
      </c>
      <c r="I141" s="165">
        <v>0</v>
      </c>
      <c r="J141" s="165">
        <f t="shared" si="0"/>
        <v>0</v>
      </c>
      <c r="K141" s="166"/>
      <c r="L141" s="167"/>
      <c r="M141" s="168" t="s">
        <v>1</v>
      </c>
      <c r="N141" s="169" t="s">
        <v>38</v>
      </c>
      <c r="O141" s="143">
        <v>0</v>
      </c>
      <c r="P141" s="143">
        <f t="shared" si="1"/>
        <v>0</v>
      </c>
      <c r="Q141" s="143">
        <v>3.0000000000000001E-5</v>
      </c>
      <c r="R141" s="143">
        <f t="shared" si="2"/>
        <v>2.0999999999999999E-3</v>
      </c>
      <c r="S141" s="143">
        <v>0</v>
      </c>
      <c r="T141" s="144">
        <f t="shared" si="3"/>
        <v>0</v>
      </c>
      <c r="AR141" s="145" t="s">
        <v>160</v>
      </c>
      <c r="AT141" s="145" t="s">
        <v>157</v>
      </c>
      <c r="AU141" s="145" t="s">
        <v>128</v>
      </c>
      <c r="AY141" s="16" t="s">
        <v>120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6" t="s">
        <v>128</v>
      </c>
      <c r="BK141" s="147">
        <f t="shared" si="9"/>
        <v>0</v>
      </c>
      <c r="BL141" s="16" t="s">
        <v>160</v>
      </c>
      <c r="BM141" s="145" t="s">
        <v>500</v>
      </c>
    </row>
    <row r="142" spans="2:65" s="1" customFormat="1" ht="24.2" customHeight="1">
      <c r="B142" s="134"/>
      <c r="C142" s="161" t="s">
        <v>248</v>
      </c>
      <c r="D142" s="161" t="s">
        <v>157</v>
      </c>
      <c r="E142" s="162" t="s">
        <v>501</v>
      </c>
      <c r="F142" s="163" t="s">
        <v>502</v>
      </c>
      <c r="G142" s="164" t="s">
        <v>165</v>
      </c>
      <c r="H142" s="165">
        <v>213</v>
      </c>
      <c r="I142" s="165">
        <v>0</v>
      </c>
      <c r="J142" s="165">
        <f t="shared" si="0"/>
        <v>0</v>
      </c>
      <c r="K142" s="166"/>
      <c r="L142" s="167"/>
      <c r="M142" s="168" t="s">
        <v>1</v>
      </c>
      <c r="N142" s="169" t="s">
        <v>38</v>
      </c>
      <c r="O142" s="143">
        <v>0</v>
      </c>
      <c r="P142" s="143">
        <f t="shared" si="1"/>
        <v>0</v>
      </c>
      <c r="Q142" s="143">
        <v>8.0000000000000007E-5</v>
      </c>
      <c r="R142" s="143">
        <f t="shared" si="2"/>
        <v>1.7040000000000003E-2</v>
      </c>
      <c r="S142" s="143">
        <v>0</v>
      </c>
      <c r="T142" s="144">
        <f t="shared" si="3"/>
        <v>0</v>
      </c>
      <c r="AR142" s="145" t="s">
        <v>160</v>
      </c>
      <c r="AT142" s="145" t="s">
        <v>157</v>
      </c>
      <c r="AU142" s="145" t="s">
        <v>128</v>
      </c>
      <c r="AY142" s="16" t="s">
        <v>120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6" t="s">
        <v>128</v>
      </c>
      <c r="BK142" s="147">
        <f t="shared" si="9"/>
        <v>0</v>
      </c>
      <c r="BL142" s="16" t="s">
        <v>160</v>
      </c>
      <c r="BM142" s="145" t="s">
        <v>503</v>
      </c>
    </row>
    <row r="143" spans="2:65" s="1" customFormat="1" ht="33" customHeight="1">
      <c r="B143" s="134"/>
      <c r="C143" s="135" t="s">
        <v>253</v>
      </c>
      <c r="D143" s="135" t="s">
        <v>123</v>
      </c>
      <c r="E143" s="136" t="s">
        <v>504</v>
      </c>
      <c r="F143" s="137" t="s">
        <v>505</v>
      </c>
      <c r="G143" s="138" t="s">
        <v>165</v>
      </c>
      <c r="H143" s="139">
        <v>2</v>
      </c>
      <c r="I143" s="139">
        <v>0</v>
      </c>
      <c r="J143" s="139">
        <f t="shared" si="0"/>
        <v>0</v>
      </c>
      <c r="K143" s="140"/>
      <c r="L143" s="28"/>
      <c r="M143" s="141" t="s">
        <v>1</v>
      </c>
      <c r="N143" s="142" t="s">
        <v>38</v>
      </c>
      <c r="O143" s="143">
        <v>0.47599999999999998</v>
      </c>
      <c r="P143" s="143">
        <f t="shared" si="1"/>
        <v>0.95199999999999996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469</v>
      </c>
      <c r="AT143" s="145" t="s">
        <v>123</v>
      </c>
      <c r="AU143" s="145" t="s">
        <v>128</v>
      </c>
      <c r="AY143" s="16" t="s">
        <v>120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6" t="s">
        <v>128</v>
      </c>
      <c r="BK143" s="147">
        <f t="shared" si="9"/>
        <v>0</v>
      </c>
      <c r="BL143" s="16" t="s">
        <v>469</v>
      </c>
      <c r="BM143" s="145" t="s">
        <v>506</v>
      </c>
    </row>
    <row r="144" spans="2:65" s="1" customFormat="1" ht="24.2" customHeight="1">
      <c r="B144" s="134"/>
      <c r="C144" s="161" t="s">
        <v>257</v>
      </c>
      <c r="D144" s="161" t="s">
        <v>157</v>
      </c>
      <c r="E144" s="162" t="s">
        <v>507</v>
      </c>
      <c r="F144" s="163" t="s">
        <v>508</v>
      </c>
      <c r="G144" s="164" t="s">
        <v>165</v>
      </c>
      <c r="H144" s="165">
        <v>2</v>
      </c>
      <c r="I144" s="165">
        <v>0</v>
      </c>
      <c r="J144" s="165">
        <f t="shared" si="0"/>
        <v>0</v>
      </c>
      <c r="K144" s="166"/>
      <c r="L144" s="167"/>
      <c r="M144" s="168" t="s">
        <v>1</v>
      </c>
      <c r="N144" s="169" t="s">
        <v>38</v>
      </c>
      <c r="O144" s="143">
        <v>0</v>
      </c>
      <c r="P144" s="143">
        <f t="shared" si="1"/>
        <v>0</v>
      </c>
      <c r="Q144" s="143">
        <v>2.0000000000000001E-4</v>
      </c>
      <c r="R144" s="143">
        <f t="shared" si="2"/>
        <v>4.0000000000000002E-4</v>
      </c>
      <c r="S144" s="143">
        <v>0</v>
      </c>
      <c r="T144" s="144">
        <f t="shared" si="3"/>
        <v>0</v>
      </c>
      <c r="AR144" s="145" t="s">
        <v>160</v>
      </c>
      <c r="AT144" s="145" t="s">
        <v>157</v>
      </c>
      <c r="AU144" s="145" t="s">
        <v>128</v>
      </c>
      <c r="AY144" s="16" t="s">
        <v>120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6" t="s">
        <v>128</v>
      </c>
      <c r="BK144" s="147">
        <f t="shared" si="9"/>
        <v>0</v>
      </c>
      <c r="BL144" s="16" t="s">
        <v>160</v>
      </c>
      <c r="BM144" s="145" t="s">
        <v>509</v>
      </c>
    </row>
    <row r="145" spans="2:65" s="1" customFormat="1" ht="24.2" customHeight="1">
      <c r="B145" s="134"/>
      <c r="C145" s="135" t="s">
        <v>261</v>
      </c>
      <c r="D145" s="135" t="s">
        <v>123</v>
      </c>
      <c r="E145" s="136" t="s">
        <v>510</v>
      </c>
      <c r="F145" s="137" t="s">
        <v>511</v>
      </c>
      <c r="G145" s="138" t="s">
        <v>165</v>
      </c>
      <c r="H145" s="139">
        <v>1</v>
      </c>
      <c r="I145" s="139">
        <v>0</v>
      </c>
      <c r="J145" s="139">
        <f t="shared" si="0"/>
        <v>0</v>
      </c>
      <c r="K145" s="140"/>
      <c r="L145" s="28"/>
      <c r="M145" s="141" t="s">
        <v>1</v>
      </c>
      <c r="N145" s="142" t="s">
        <v>38</v>
      </c>
      <c r="O145" s="143">
        <v>3.11</v>
      </c>
      <c r="P145" s="143">
        <f t="shared" si="1"/>
        <v>3.11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469</v>
      </c>
      <c r="AT145" s="145" t="s">
        <v>123</v>
      </c>
      <c r="AU145" s="145" t="s">
        <v>128</v>
      </c>
      <c r="AY145" s="16" t="s">
        <v>120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6" t="s">
        <v>128</v>
      </c>
      <c r="BK145" s="147">
        <f t="shared" si="9"/>
        <v>0</v>
      </c>
      <c r="BL145" s="16" t="s">
        <v>469</v>
      </c>
      <c r="BM145" s="145" t="s">
        <v>512</v>
      </c>
    </row>
    <row r="146" spans="2:65" s="1" customFormat="1" ht="24.2" customHeight="1">
      <c r="B146" s="134"/>
      <c r="C146" s="161" t="s">
        <v>265</v>
      </c>
      <c r="D146" s="161" t="s">
        <v>157</v>
      </c>
      <c r="E146" s="162" t="s">
        <v>513</v>
      </c>
      <c r="F146" s="163" t="s">
        <v>514</v>
      </c>
      <c r="G146" s="164" t="s">
        <v>165</v>
      </c>
      <c r="H146" s="165">
        <v>1</v>
      </c>
      <c r="I146" s="165">
        <v>0</v>
      </c>
      <c r="J146" s="165">
        <f t="shared" si="0"/>
        <v>0</v>
      </c>
      <c r="K146" s="166"/>
      <c r="L146" s="167"/>
      <c r="M146" s="168" t="s">
        <v>1</v>
      </c>
      <c r="N146" s="169" t="s">
        <v>38</v>
      </c>
      <c r="O146" s="143">
        <v>0</v>
      </c>
      <c r="P146" s="143">
        <f t="shared" si="1"/>
        <v>0</v>
      </c>
      <c r="Q146" s="143">
        <v>2.7300000000000001E-2</v>
      </c>
      <c r="R146" s="143">
        <f t="shared" si="2"/>
        <v>2.7300000000000001E-2</v>
      </c>
      <c r="S146" s="143">
        <v>0</v>
      </c>
      <c r="T146" s="144">
        <f t="shared" si="3"/>
        <v>0</v>
      </c>
      <c r="AR146" s="145" t="s">
        <v>160</v>
      </c>
      <c r="AT146" s="145" t="s">
        <v>157</v>
      </c>
      <c r="AU146" s="145" t="s">
        <v>128</v>
      </c>
      <c r="AY146" s="16" t="s">
        <v>120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6" t="s">
        <v>128</v>
      </c>
      <c r="BK146" s="147">
        <f t="shared" si="9"/>
        <v>0</v>
      </c>
      <c r="BL146" s="16" t="s">
        <v>160</v>
      </c>
      <c r="BM146" s="145" t="s">
        <v>515</v>
      </c>
    </row>
    <row r="147" spans="2:65" s="1" customFormat="1" ht="16.5" customHeight="1">
      <c r="B147" s="134"/>
      <c r="C147" s="135" t="s">
        <v>271</v>
      </c>
      <c r="D147" s="135" t="s">
        <v>123</v>
      </c>
      <c r="E147" s="136" t="s">
        <v>516</v>
      </c>
      <c r="F147" s="137" t="s">
        <v>517</v>
      </c>
      <c r="G147" s="138" t="s">
        <v>165</v>
      </c>
      <c r="H147" s="139">
        <v>1</v>
      </c>
      <c r="I147" s="139">
        <v>0</v>
      </c>
      <c r="J147" s="139">
        <f t="shared" si="0"/>
        <v>0</v>
      </c>
      <c r="K147" s="140"/>
      <c r="L147" s="28"/>
      <c r="M147" s="141" t="s">
        <v>1</v>
      </c>
      <c r="N147" s="142" t="s">
        <v>38</v>
      </c>
      <c r="O147" s="143">
        <v>1.2</v>
      </c>
      <c r="P147" s="143">
        <f t="shared" si="1"/>
        <v>1.2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469</v>
      </c>
      <c r="AT147" s="145" t="s">
        <v>123</v>
      </c>
      <c r="AU147" s="145" t="s">
        <v>128</v>
      </c>
      <c r="AY147" s="16" t="s">
        <v>120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6" t="s">
        <v>128</v>
      </c>
      <c r="BK147" s="147">
        <f t="shared" si="9"/>
        <v>0</v>
      </c>
      <c r="BL147" s="16" t="s">
        <v>469</v>
      </c>
      <c r="BM147" s="145" t="s">
        <v>518</v>
      </c>
    </row>
    <row r="148" spans="2:65" s="1" customFormat="1" ht="24.2" customHeight="1">
      <c r="B148" s="134"/>
      <c r="C148" s="161" t="s">
        <v>275</v>
      </c>
      <c r="D148" s="161" t="s">
        <v>157</v>
      </c>
      <c r="E148" s="162" t="s">
        <v>519</v>
      </c>
      <c r="F148" s="163" t="s">
        <v>520</v>
      </c>
      <c r="G148" s="164" t="s">
        <v>165</v>
      </c>
      <c r="H148" s="165">
        <v>1</v>
      </c>
      <c r="I148" s="165">
        <v>0</v>
      </c>
      <c r="J148" s="165">
        <f t="shared" si="0"/>
        <v>0</v>
      </c>
      <c r="K148" s="166"/>
      <c r="L148" s="167"/>
      <c r="M148" s="168" t="s">
        <v>1</v>
      </c>
      <c r="N148" s="169" t="s">
        <v>38</v>
      </c>
      <c r="O148" s="143">
        <v>0</v>
      </c>
      <c r="P148" s="143">
        <f t="shared" si="1"/>
        <v>0</v>
      </c>
      <c r="Q148" s="143">
        <v>1.6E-2</v>
      </c>
      <c r="R148" s="143">
        <f t="shared" si="2"/>
        <v>1.6E-2</v>
      </c>
      <c r="S148" s="143">
        <v>0</v>
      </c>
      <c r="T148" s="144">
        <f t="shared" si="3"/>
        <v>0</v>
      </c>
      <c r="AR148" s="145" t="s">
        <v>160</v>
      </c>
      <c r="AT148" s="145" t="s">
        <v>157</v>
      </c>
      <c r="AU148" s="145" t="s">
        <v>128</v>
      </c>
      <c r="AY148" s="16" t="s">
        <v>120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6" t="s">
        <v>128</v>
      </c>
      <c r="BK148" s="147">
        <f t="shared" si="9"/>
        <v>0</v>
      </c>
      <c r="BL148" s="16" t="s">
        <v>160</v>
      </c>
      <c r="BM148" s="145" t="s">
        <v>521</v>
      </c>
    </row>
    <row r="149" spans="2:65" s="1" customFormat="1" ht="24.2" customHeight="1">
      <c r="B149" s="134"/>
      <c r="C149" s="135" t="s">
        <v>279</v>
      </c>
      <c r="D149" s="135" t="s">
        <v>123</v>
      </c>
      <c r="E149" s="136" t="s">
        <v>522</v>
      </c>
      <c r="F149" s="137" t="s">
        <v>523</v>
      </c>
      <c r="G149" s="138" t="s">
        <v>165</v>
      </c>
      <c r="H149" s="139">
        <v>6</v>
      </c>
      <c r="I149" s="139">
        <v>0</v>
      </c>
      <c r="J149" s="139">
        <f t="shared" si="0"/>
        <v>0</v>
      </c>
      <c r="K149" s="140"/>
      <c r="L149" s="28"/>
      <c r="M149" s="141" t="s">
        <v>1</v>
      </c>
      <c r="N149" s="142" t="s">
        <v>38</v>
      </c>
      <c r="O149" s="143">
        <v>0.32</v>
      </c>
      <c r="P149" s="143">
        <f t="shared" si="1"/>
        <v>1.92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AR149" s="145" t="s">
        <v>469</v>
      </c>
      <c r="AT149" s="145" t="s">
        <v>123</v>
      </c>
      <c r="AU149" s="145" t="s">
        <v>128</v>
      </c>
      <c r="AY149" s="16" t="s">
        <v>120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6" t="s">
        <v>128</v>
      </c>
      <c r="BK149" s="147">
        <f t="shared" si="9"/>
        <v>0</v>
      </c>
      <c r="BL149" s="16" t="s">
        <v>469</v>
      </c>
      <c r="BM149" s="145" t="s">
        <v>524</v>
      </c>
    </row>
    <row r="150" spans="2:65" s="1" customFormat="1" ht="24.2" customHeight="1">
      <c r="B150" s="134"/>
      <c r="C150" s="161" t="s">
        <v>166</v>
      </c>
      <c r="D150" s="161" t="s">
        <v>157</v>
      </c>
      <c r="E150" s="162" t="s">
        <v>525</v>
      </c>
      <c r="F150" s="163" t="s">
        <v>526</v>
      </c>
      <c r="G150" s="164" t="s">
        <v>165</v>
      </c>
      <c r="H150" s="165">
        <v>6</v>
      </c>
      <c r="I150" s="165">
        <v>0</v>
      </c>
      <c r="J150" s="165">
        <f t="shared" si="0"/>
        <v>0</v>
      </c>
      <c r="K150" s="166"/>
      <c r="L150" s="167"/>
      <c r="M150" s="168" t="s">
        <v>1</v>
      </c>
      <c r="N150" s="169" t="s">
        <v>38</v>
      </c>
      <c r="O150" s="143">
        <v>0</v>
      </c>
      <c r="P150" s="143">
        <f t="shared" si="1"/>
        <v>0</v>
      </c>
      <c r="Q150" s="143">
        <v>6.9999999999999999E-4</v>
      </c>
      <c r="R150" s="143">
        <f t="shared" si="2"/>
        <v>4.1999999999999997E-3</v>
      </c>
      <c r="S150" s="143">
        <v>0</v>
      </c>
      <c r="T150" s="144">
        <f t="shared" si="3"/>
        <v>0</v>
      </c>
      <c r="AR150" s="145" t="s">
        <v>160</v>
      </c>
      <c r="AT150" s="145" t="s">
        <v>157</v>
      </c>
      <c r="AU150" s="145" t="s">
        <v>128</v>
      </c>
      <c r="AY150" s="16" t="s">
        <v>120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6" t="s">
        <v>128</v>
      </c>
      <c r="BK150" s="147">
        <f t="shared" si="9"/>
        <v>0</v>
      </c>
      <c r="BL150" s="16" t="s">
        <v>160</v>
      </c>
      <c r="BM150" s="145" t="s">
        <v>527</v>
      </c>
    </row>
    <row r="151" spans="2:65" s="1" customFormat="1" ht="21.75" customHeight="1">
      <c r="B151" s="134"/>
      <c r="C151" s="135" t="s">
        <v>286</v>
      </c>
      <c r="D151" s="135" t="s">
        <v>123</v>
      </c>
      <c r="E151" s="136" t="s">
        <v>528</v>
      </c>
      <c r="F151" s="137" t="s">
        <v>529</v>
      </c>
      <c r="G151" s="138" t="s">
        <v>165</v>
      </c>
      <c r="H151" s="139">
        <v>66</v>
      </c>
      <c r="I151" s="139">
        <v>0</v>
      </c>
      <c r="J151" s="139">
        <f t="shared" si="0"/>
        <v>0</v>
      </c>
      <c r="K151" s="140"/>
      <c r="L151" s="28"/>
      <c r="M151" s="141" t="s">
        <v>1</v>
      </c>
      <c r="N151" s="142" t="s">
        <v>38</v>
      </c>
      <c r="O151" s="143">
        <v>0.77</v>
      </c>
      <c r="P151" s="143">
        <f t="shared" si="1"/>
        <v>50.82</v>
      </c>
      <c r="Q151" s="143">
        <v>0</v>
      </c>
      <c r="R151" s="143">
        <f t="shared" si="2"/>
        <v>0</v>
      </c>
      <c r="S151" s="143">
        <v>0</v>
      </c>
      <c r="T151" s="144">
        <f t="shared" si="3"/>
        <v>0</v>
      </c>
      <c r="AR151" s="145" t="s">
        <v>469</v>
      </c>
      <c r="AT151" s="145" t="s">
        <v>123</v>
      </c>
      <c r="AU151" s="145" t="s">
        <v>128</v>
      </c>
      <c r="AY151" s="16" t="s">
        <v>120</v>
      </c>
      <c r="BE151" s="146">
        <f t="shared" si="4"/>
        <v>0</v>
      </c>
      <c r="BF151" s="146">
        <f t="shared" si="5"/>
        <v>0</v>
      </c>
      <c r="BG151" s="146">
        <f t="shared" si="6"/>
        <v>0</v>
      </c>
      <c r="BH151" s="146">
        <f t="shared" si="7"/>
        <v>0</v>
      </c>
      <c r="BI151" s="146">
        <f t="shared" si="8"/>
        <v>0</v>
      </c>
      <c r="BJ151" s="16" t="s">
        <v>128</v>
      </c>
      <c r="BK151" s="147">
        <f t="shared" si="9"/>
        <v>0</v>
      </c>
      <c r="BL151" s="16" t="s">
        <v>469</v>
      </c>
      <c r="BM151" s="145" t="s">
        <v>530</v>
      </c>
    </row>
    <row r="152" spans="2:65" s="1" customFormat="1" ht="24.2" customHeight="1">
      <c r="B152" s="134"/>
      <c r="C152" s="161" t="s">
        <v>290</v>
      </c>
      <c r="D152" s="161" t="s">
        <v>157</v>
      </c>
      <c r="E152" s="162" t="s">
        <v>531</v>
      </c>
      <c r="F152" s="163" t="s">
        <v>532</v>
      </c>
      <c r="G152" s="164" t="s">
        <v>165</v>
      </c>
      <c r="H152" s="165">
        <v>66</v>
      </c>
      <c r="I152" s="165">
        <v>0</v>
      </c>
      <c r="J152" s="165">
        <f t="shared" si="0"/>
        <v>0</v>
      </c>
      <c r="K152" s="166"/>
      <c r="L152" s="167"/>
      <c r="M152" s="168" t="s">
        <v>1</v>
      </c>
      <c r="N152" s="169" t="s">
        <v>38</v>
      </c>
      <c r="O152" s="143">
        <v>0</v>
      </c>
      <c r="P152" s="143">
        <f t="shared" si="1"/>
        <v>0</v>
      </c>
      <c r="Q152" s="143">
        <v>5.9000000000000003E-4</v>
      </c>
      <c r="R152" s="143">
        <f t="shared" si="2"/>
        <v>3.8940000000000002E-2</v>
      </c>
      <c r="S152" s="143">
        <v>0</v>
      </c>
      <c r="T152" s="144">
        <f t="shared" si="3"/>
        <v>0</v>
      </c>
      <c r="AR152" s="145" t="s">
        <v>160</v>
      </c>
      <c r="AT152" s="145" t="s">
        <v>157</v>
      </c>
      <c r="AU152" s="145" t="s">
        <v>128</v>
      </c>
      <c r="AY152" s="16" t="s">
        <v>120</v>
      </c>
      <c r="BE152" s="146">
        <f t="shared" si="4"/>
        <v>0</v>
      </c>
      <c r="BF152" s="146">
        <f t="shared" si="5"/>
        <v>0</v>
      </c>
      <c r="BG152" s="146">
        <f t="shared" si="6"/>
        <v>0</v>
      </c>
      <c r="BH152" s="146">
        <f t="shared" si="7"/>
        <v>0</v>
      </c>
      <c r="BI152" s="146">
        <f t="shared" si="8"/>
        <v>0</v>
      </c>
      <c r="BJ152" s="16" t="s">
        <v>128</v>
      </c>
      <c r="BK152" s="147">
        <f t="shared" si="9"/>
        <v>0</v>
      </c>
      <c r="BL152" s="16" t="s">
        <v>160</v>
      </c>
      <c r="BM152" s="145" t="s">
        <v>533</v>
      </c>
    </row>
    <row r="153" spans="2:65" s="1" customFormat="1" ht="16.5" customHeight="1">
      <c r="B153" s="134"/>
      <c r="C153" s="135" t="s">
        <v>294</v>
      </c>
      <c r="D153" s="135" t="s">
        <v>123</v>
      </c>
      <c r="E153" s="136" t="s">
        <v>534</v>
      </c>
      <c r="F153" s="137" t="s">
        <v>535</v>
      </c>
      <c r="G153" s="138" t="s">
        <v>165</v>
      </c>
      <c r="H153" s="139">
        <v>6</v>
      </c>
      <c r="I153" s="139">
        <v>0</v>
      </c>
      <c r="J153" s="139">
        <f t="shared" si="0"/>
        <v>0</v>
      </c>
      <c r="K153" s="140"/>
      <c r="L153" s="28"/>
      <c r="M153" s="141" t="s">
        <v>1</v>
      </c>
      <c r="N153" s="142" t="s">
        <v>38</v>
      </c>
      <c r="O153" s="143">
        <v>0.23</v>
      </c>
      <c r="P153" s="143">
        <f t="shared" si="1"/>
        <v>1.3800000000000001</v>
      </c>
      <c r="Q153" s="143">
        <v>0</v>
      </c>
      <c r="R153" s="143">
        <f t="shared" si="2"/>
        <v>0</v>
      </c>
      <c r="S153" s="143">
        <v>0</v>
      </c>
      <c r="T153" s="144">
        <f t="shared" si="3"/>
        <v>0</v>
      </c>
      <c r="AR153" s="145" t="s">
        <v>469</v>
      </c>
      <c r="AT153" s="145" t="s">
        <v>123</v>
      </c>
      <c r="AU153" s="145" t="s">
        <v>128</v>
      </c>
      <c r="AY153" s="16" t="s">
        <v>120</v>
      </c>
      <c r="BE153" s="146">
        <f t="shared" si="4"/>
        <v>0</v>
      </c>
      <c r="BF153" s="146">
        <f t="shared" si="5"/>
        <v>0</v>
      </c>
      <c r="BG153" s="146">
        <f t="shared" si="6"/>
        <v>0</v>
      </c>
      <c r="BH153" s="146">
        <f t="shared" si="7"/>
        <v>0</v>
      </c>
      <c r="BI153" s="146">
        <f t="shared" si="8"/>
        <v>0</v>
      </c>
      <c r="BJ153" s="16" t="s">
        <v>128</v>
      </c>
      <c r="BK153" s="147">
        <f t="shared" si="9"/>
        <v>0</v>
      </c>
      <c r="BL153" s="16" t="s">
        <v>469</v>
      </c>
      <c r="BM153" s="145" t="s">
        <v>536</v>
      </c>
    </row>
    <row r="154" spans="2:65" s="1" customFormat="1" ht="24.2" customHeight="1">
      <c r="B154" s="134"/>
      <c r="C154" s="161" t="s">
        <v>298</v>
      </c>
      <c r="D154" s="161" t="s">
        <v>157</v>
      </c>
      <c r="E154" s="162" t="s">
        <v>537</v>
      </c>
      <c r="F154" s="163" t="s">
        <v>538</v>
      </c>
      <c r="G154" s="164" t="s">
        <v>165</v>
      </c>
      <c r="H154" s="165">
        <v>6</v>
      </c>
      <c r="I154" s="165">
        <v>0</v>
      </c>
      <c r="J154" s="165">
        <f t="shared" si="0"/>
        <v>0</v>
      </c>
      <c r="K154" s="166"/>
      <c r="L154" s="167"/>
      <c r="M154" s="168" t="s">
        <v>1</v>
      </c>
      <c r="N154" s="169" t="s">
        <v>38</v>
      </c>
      <c r="O154" s="143">
        <v>0</v>
      </c>
      <c r="P154" s="143">
        <f t="shared" si="1"/>
        <v>0</v>
      </c>
      <c r="Q154" s="143">
        <v>1.7000000000000001E-4</v>
      </c>
      <c r="R154" s="143">
        <f t="shared" si="2"/>
        <v>1.0200000000000001E-3</v>
      </c>
      <c r="S154" s="143">
        <v>0</v>
      </c>
      <c r="T154" s="144">
        <f t="shared" si="3"/>
        <v>0</v>
      </c>
      <c r="AR154" s="145" t="s">
        <v>160</v>
      </c>
      <c r="AT154" s="145" t="s">
        <v>157</v>
      </c>
      <c r="AU154" s="145" t="s">
        <v>128</v>
      </c>
      <c r="AY154" s="16" t="s">
        <v>120</v>
      </c>
      <c r="BE154" s="146">
        <f t="shared" si="4"/>
        <v>0</v>
      </c>
      <c r="BF154" s="146">
        <f t="shared" si="5"/>
        <v>0</v>
      </c>
      <c r="BG154" s="146">
        <f t="shared" si="6"/>
        <v>0</v>
      </c>
      <c r="BH154" s="146">
        <f t="shared" si="7"/>
        <v>0</v>
      </c>
      <c r="BI154" s="146">
        <f t="shared" si="8"/>
        <v>0</v>
      </c>
      <c r="BJ154" s="16" t="s">
        <v>128</v>
      </c>
      <c r="BK154" s="147">
        <f t="shared" si="9"/>
        <v>0</v>
      </c>
      <c r="BL154" s="16" t="s">
        <v>160</v>
      </c>
      <c r="BM154" s="145" t="s">
        <v>539</v>
      </c>
    </row>
    <row r="155" spans="2:65" s="1" customFormat="1" ht="24.2" customHeight="1">
      <c r="B155" s="134"/>
      <c r="C155" s="135" t="s">
        <v>540</v>
      </c>
      <c r="D155" s="135" t="s">
        <v>123</v>
      </c>
      <c r="E155" s="136" t="s">
        <v>541</v>
      </c>
      <c r="F155" s="137" t="s">
        <v>542</v>
      </c>
      <c r="G155" s="138" t="s">
        <v>206</v>
      </c>
      <c r="H155" s="139">
        <v>1100</v>
      </c>
      <c r="I155" s="139">
        <v>0</v>
      </c>
      <c r="J155" s="139">
        <f t="shared" si="0"/>
        <v>0</v>
      </c>
      <c r="K155" s="140"/>
      <c r="L155" s="28"/>
      <c r="M155" s="141" t="s">
        <v>1</v>
      </c>
      <c r="N155" s="142" t="s">
        <v>38</v>
      </c>
      <c r="O155" s="143">
        <v>3.5000000000000003E-2</v>
      </c>
      <c r="P155" s="143">
        <f t="shared" si="1"/>
        <v>38.500000000000007</v>
      </c>
      <c r="Q155" s="143">
        <v>0</v>
      </c>
      <c r="R155" s="143">
        <f t="shared" si="2"/>
        <v>0</v>
      </c>
      <c r="S155" s="143">
        <v>0</v>
      </c>
      <c r="T155" s="144">
        <f t="shared" si="3"/>
        <v>0</v>
      </c>
      <c r="AR155" s="145" t="s">
        <v>469</v>
      </c>
      <c r="AT155" s="145" t="s">
        <v>123</v>
      </c>
      <c r="AU155" s="145" t="s">
        <v>128</v>
      </c>
      <c r="AY155" s="16" t="s">
        <v>120</v>
      </c>
      <c r="BE155" s="146">
        <f t="shared" si="4"/>
        <v>0</v>
      </c>
      <c r="BF155" s="146">
        <f t="shared" si="5"/>
        <v>0</v>
      </c>
      <c r="BG155" s="146">
        <f t="shared" si="6"/>
        <v>0</v>
      </c>
      <c r="BH155" s="146">
        <f t="shared" si="7"/>
        <v>0</v>
      </c>
      <c r="BI155" s="146">
        <f t="shared" si="8"/>
        <v>0</v>
      </c>
      <c r="BJ155" s="16" t="s">
        <v>128</v>
      </c>
      <c r="BK155" s="147">
        <f t="shared" si="9"/>
        <v>0</v>
      </c>
      <c r="BL155" s="16" t="s">
        <v>469</v>
      </c>
      <c r="BM155" s="145" t="s">
        <v>543</v>
      </c>
    </row>
    <row r="156" spans="2:65" s="1" customFormat="1" ht="16.5" customHeight="1">
      <c r="B156" s="134"/>
      <c r="C156" s="161" t="s">
        <v>156</v>
      </c>
      <c r="D156" s="161" t="s">
        <v>157</v>
      </c>
      <c r="E156" s="162" t="s">
        <v>544</v>
      </c>
      <c r="F156" s="163" t="s">
        <v>545</v>
      </c>
      <c r="G156" s="164" t="s">
        <v>206</v>
      </c>
      <c r="H156" s="165">
        <v>1100</v>
      </c>
      <c r="I156" s="165">
        <v>0</v>
      </c>
      <c r="J156" s="165">
        <f t="shared" si="0"/>
        <v>0</v>
      </c>
      <c r="K156" s="166"/>
      <c r="L156" s="167"/>
      <c r="M156" s="168" t="s">
        <v>1</v>
      </c>
      <c r="N156" s="169" t="s">
        <v>38</v>
      </c>
      <c r="O156" s="143">
        <v>0</v>
      </c>
      <c r="P156" s="143">
        <f t="shared" si="1"/>
        <v>0</v>
      </c>
      <c r="Q156" s="143">
        <v>1.3999999999999999E-4</v>
      </c>
      <c r="R156" s="143">
        <f t="shared" si="2"/>
        <v>0.154</v>
      </c>
      <c r="S156" s="143">
        <v>0</v>
      </c>
      <c r="T156" s="144">
        <f t="shared" si="3"/>
        <v>0</v>
      </c>
      <c r="AR156" s="145" t="s">
        <v>160</v>
      </c>
      <c r="AT156" s="145" t="s">
        <v>157</v>
      </c>
      <c r="AU156" s="145" t="s">
        <v>128</v>
      </c>
      <c r="AY156" s="16" t="s">
        <v>120</v>
      </c>
      <c r="BE156" s="146">
        <f t="shared" si="4"/>
        <v>0</v>
      </c>
      <c r="BF156" s="146">
        <f t="shared" si="5"/>
        <v>0</v>
      </c>
      <c r="BG156" s="146">
        <f t="shared" si="6"/>
        <v>0</v>
      </c>
      <c r="BH156" s="146">
        <f t="shared" si="7"/>
        <v>0</v>
      </c>
      <c r="BI156" s="146">
        <f t="shared" si="8"/>
        <v>0</v>
      </c>
      <c r="BJ156" s="16" t="s">
        <v>128</v>
      </c>
      <c r="BK156" s="147">
        <f t="shared" si="9"/>
        <v>0</v>
      </c>
      <c r="BL156" s="16" t="s">
        <v>160</v>
      </c>
      <c r="BM156" s="145" t="s">
        <v>546</v>
      </c>
    </row>
    <row r="157" spans="2:65" s="1" customFormat="1" ht="24.2" customHeight="1">
      <c r="B157" s="134"/>
      <c r="C157" s="135" t="s">
        <v>413</v>
      </c>
      <c r="D157" s="135" t="s">
        <v>123</v>
      </c>
      <c r="E157" s="136" t="s">
        <v>547</v>
      </c>
      <c r="F157" s="137" t="s">
        <v>548</v>
      </c>
      <c r="G157" s="138" t="s">
        <v>206</v>
      </c>
      <c r="H157" s="139">
        <v>850</v>
      </c>
      <c r="I157" s="139">
        <v>0</v>
      </c>
      <c r="J157" s="139">
        <f t="shared" si="0"/>
        <v>0</v>
      </c>
      <c r="K157" s="140"/>
      <c r="L157" s="28"/>
      <c r="M157" s="141" t="s">
        <v>1</v>
      </c>
      <c r="N157" s="142" t="s">
        <v>38</v>
      </c>
      <c r="O157" s="143">
        <v>3.7999999999999999E-2</v>
      </c>
      <c r="P157" s="143">
        <f t="shared" si="1"/>
        <v>32.299999999999997</v>
      </c>
      <c r="Q157" s="143">
        <v>0</v>
      </c>
      <c r="R157" s="143">
        <f t="shared" si="2"/>
        <v>0</v>
      </c>
      <c r="S157" s="143">
        <v>0</v>
      </c>
      <c r="T157" s="144">
        <f t="shared" si="3"/>
        <v>0</v>
      </c>
      <c r="AR157" s="145" t="s">
        <v>469</v>
      </c>
      <c r="AT157" s="145" t="s">
        <v>123</v>
      </c>
      <c r="AU157" s="145" t="s">
        <v>128</v>
      </c>
      <c r="AY157" s="16" t="s">
        <v>120</v>
      </c>
      <c r="BE157" s="146">
        <f t="shared" si="4"/>
        <v>0</v>
      </c>
      <c r="BF157" s="146">
        <f t="shared" si="5"/>
        <v>0</v>
      </c>
      <c r="BG157" s="146">
        <f t="shared" si="6"/>
        <v>0</v>
      </c>
      <c r="BH157" s="146">
        <f t="shared" si="7"/>
        <v>0</v>
      </c>
      <c r="BI157" s="146">
        <f t="shared" si="8"/>
        <v>0</v>
      </c>
      <c r="BJ157" s="16" t="s">
        <v>128</v>
      </c>
      <c r="BK157" s="147">
        <f t="shared" si="9"/>
        <v>0</v>
      </c>
      <c r="BL157" s="16" t="s">
        <v>469</v>
      </c>
      <c r="BM157" s="145" t="s">
        <v>549</v>
      </c>
    </row>
    <row r="158" spans="2:65" s="1" customFormat="1" ht="16.5" customHeight="1">
      <c r="B158" s="134"/>
      <c r="C158" s="161" t="s">
        <v>417</v>
      </c>
      <c r="D158" s="161" t="s">
        <v>157</v>
      </c>
      <c r="E158" s="162" t="s">
        <v>550</v>
      </c>
      <c r="F158" s="163" t="s">
        <v>551</v>
      </c>
      <c r="G158" s="164" t="s">
        <v>206</v>
      </c>
      <c r="H158" s="165">
        <v>850</v>
      </c>
      <c r="I158" s="165">
        <v>0</v>
      </c>
      <c r="J158" s="165">
        <f t="shared" si="0"/>
        <v>0</v>
      </c>
      <c r="K158" s="166"/>
      <c r="L158" s="167"/>
      <c r="M158" s="168" t="s">
        <v>1</v>
      </c>
      <c r="N158" s="169" t="s">
        <v>38</v>
      </c>
      <c r="O158" s="143">
        <v>0</v>
      </c>
      <c r="P158" s="143">
        <f t="shared" si="1"/>
        <v>0</v>
      </c>
      <c r="Q158" s="143">
        <v>1.9000000000000001E-4</v>
      </c>
      <c r="R158" s="143">
        <f t="shared" si="2"/>
        <v>0.1615</v>
      </c>
      <c r="S158" s="143">
        <v>0</v>
      </c>
      <c r="T158" s="144">
        <f t="shared" si="3"/>
        <v>0</v>
      </c>
      <c r="AR158" s="145" t="s">
        <v>160</v>
      </c>
      <c r="AT158" s="145" t="s">
        <v>157</v>
      </c>
      <c r="AU158" s="145" t="s">
        <v>128</v>
      </c>
      <c r="AY158" s="16" t="s">
        <v>120</v>
      </c>
      <c r="BE158" s="146">
        <f t="shared" si="4"/>
        <v>0</v>
      </c>
      <c r="BF158" s="146">
        <f t="shared" si="5"/>
        <v>0</v>
      </c>
      <c r="BG158" s="146">
        <f t="shared" si="6"/>
        <v>0</v>
      </c>
      <c r="BH158" s="146">
        <f t="shared" si="7"/>
        <v>0</v>
      </c>
      <c r="BI158" s="146">
        <f t="shared" si="8"/>
        <v>0</v>
      </c>
      <c r="BJ158" s="16" t="s">
        <v>128</v>
      </c>
      <c r="BK158" s="147">
        <f t="shared" si="9"/>
        <v>0</v>
      </c>
      <c r="BL158" s="16" t="s">
        <v>160</v>
      </c>
      <c r="BM158" s="145" t="s">
        <v>552</v>
      </c>
    </row>
    <row r="159" spans="2:65" s="1" customFormat="1" ht="24.2" customHeight="1">
      <c r="B159" s="134"/>
      <c r="C159" s="135" t="s">
        <v>553</v>
      </c>
      <c r="D159" s="135" t="s">
        <v>123</v>
      </c>
      <c r="E159" s="136" t="s">
        <v>554</v>
      </c>
      <c r="F159" s="137" t="s">
        <v>555</v>
      </c>
      <c r="G159" s="138" t="s">
        <v>206</v>
      </c>
      <c r="H159" s="139">
        <v>12</v>
      </c>
      <c r="I159" s="139">
        <v>0</v>
      </c>
      <c r="J159" s="139">
        <f t="shared" si="0"/>
        <v>0</v>
      </c>
      <c r="K159" s="140"/>
      <c r="L159" s="28"/>
      <c r="M159" s="141" t="s">
        <v>1</v>
      </c>
      <c r="N159" s="142" t="s">
        <v>38</v>
      </c>
      <c r="O159" s="143">
        <v>6.7000000000000004E-2</v>
      </c>
      <c r="P159" s="143">
        <f t="shared" si="1"/>
        <v>0.80400000000000005</v>
      </c>
      <c r="Q159" s="143">
        <v>0</v>
      </c>
      <c r="R159" s="143">
        <f t="shared" si="2"/>
        <v>0</v>
      </c>
      <c r="S159" s="143">
        <v>0</v>
      </c>
      <c r="T159" s="144">
        <f t="shared" si="3"/>
        <v>0</v>
      </c>
      <c r="AR159" s="145" t="s">
        <v>469</v>
      </c>
      <c r="AT159" s="145" t="s">
        <v>123</v>
      </c>
      <c r="AU159" s="145" t="s">
        <v>128</v>
      </c>
      <c r="AY159" s="16" t="s">
        <v>120</v>
      </c>
      <c r="BE159" s="146">
        <f t="shared" si="4"/>
        <v>0</v>
      </c>
      <c r="BF159" s="146">
        <f t="shared" si="5"/>
        <v>0</v>
      </c>
      <c r="BG159" s="146">
        <f t="shared" si="6"/>
        <v>0</v>
      </c>
      <c r="BH159" s="146">
        <f t="shared" si="7"/>
        <v>0</v>
      </c>
      <c r="BI159" s="146">
        <f t="shared" si="8"/>
        <v>0</v>
      </c>
      <c r="BJ159" s="16" t="s">
        <v>128</v>
      </c>
      <c r="BK159" s="147">
        <f t="shared" si="9"/>
        <v>0</v>
      </c>
      <c r="BL159" s="16" t="s">
        <v>469</v>
      </c>
      <c r="BM159" s="145" t="s">
        <v>556</v>
      </c>
    </row>
    <row r="160" spans="2:65" s="1" customFormat="1" ht="16.5" customHeight="1">
      <c r="B160" s="134"/>
      <c r="C160" s="161" t="s">
        <v>425</v>
      </c>
      <c r="D160" s="161" t="s">
        <v>157</v>
      </c>
      <c r="E160" s="162" t="s">
        <v>557</v>
      </c>
      <c r="F160" s="163" t="s">
        <v>558</v>
      </c>
      <c r="G160" s="164" t="s">
        <v>206</v>
      </c>
      <c r="H160" s="165">
        <v>12</v>
      </c>
      <c r="I160" s="165">
        <v>0</v>
      </c>
      <c r="J160" s="165">
        <f t="shared" si="0"/>
        <v>0</v>
      </c>
      <c r="K160" s="166"/>
      <c r="L160" s="167"/>
      <c r="M160" s="168" t="s">
        <v>1</v>
      </c>
      <c r="N160" s="169" t="s">
        <v>38</v>
      </c>
      <c r="O160" s="143">
        <v>0</v>
      </c>
      <c r="P160" s="143">
        <f t="shared" si="1"/>
        <v>0</v>
      </c>
      <c r="Q160" s="143">
        <v>4.8000000000000001E-4</v>
      </c>
      <c r="R160" s="143">
        <f t="shared" si="2"/>
        <v>5.7600000000000004E-3</v>
      </c>
      <c r="S160" s="143">
        <v>0</v>
      </c>
      <c r="T160" s="144">
        <f t="shared" si="3"/>
        <v>0</v>
      </c>
      <c r="AR160" s="145" t="s">
        <v>160</v>
      </c>
      <c r="AT160" s="145" t="s">
        <v>157</v>
      </c>
      <c r="AU160" s="145" t="s">
        <v>128</v>
      </c>
      <c r="AY160" s="16" t="s">
        <v>120</v>
      </c>
      <c r="BE160" s="146">
        <f t="shared" si="4"/>
        <v>0</v>
      </c>
      <c r="BF160" s="146">
        <f t="shared" si="5"/>
        <v>0</v>
      </c>
      <c r="BG160" s="146">
        <f t="shared" si="6"/>
        <v>0</v>
      </c>
      <c r="BH160" s="146">
        <f t="shared" si="7"/>
        <v>0</v>
      </c>
      <c r="BI160" s="146">
        <f t="shared" si="8"/>
        <v>0</v>
      </c>
      <c r="BJ160" s="16" t="s">
        <v>128</v>
      </c>
      <c r="BK160" s="147">
        <f t="shared" si="9"/>
        <v>0</v>
      </c>
      <c r="BL160" s="16" t="s">
        <v>160</v>
      </c>
      <c r="BM160" s="145" t="s">
        <v>559</v>
      </c>
    </row>
    <row r="161" spans="2:65" s="1" customFormat="1" ht="24.2" customHeight="1">
      <c r="B161" s="134"/>
      <c r="C161" s="135" t="s">
        <v>431</v>
      </c>
      <c r="D161" s="135" t="s">
        <v>123</v>
      </c>
      <c r="E161" s="136" t="s">
        <v>560</v>
      </c>
      <c r="F161" s="137" t="s">
        <v>561</v>
      </c>
      <c r="G161" s="138" t="s">
        <v>206</v>
      </c>
      <c r="H161" s="139">
        <v>25</v>
      </c>
      <c r="I161" s="139">
        <v>0</v>
      </c>
      <c r="J161" s="139">
        <f t="shared" si="0"/>
        <v>0</v>
      </c>
      <c r="K161" s="140"/>
      <c r="L161" s="28"/>
      <c r="M161" s="141" t="s">
        <v>1</v>
      </c>
      <c r="N161" s="142" t="s">
        <v>38</v>
      </c>
      <c r="O161" s="143">
        <v>8.5000000000000006E-2</v>
      </c>
      <c r="P161" s="143">
        <f t="shared" si="1"/>
        <v>2.125</v>
      </c>
      <c r="Q161" s="143">
        <v>0</v>
      </c>
      <c r="R161" s="143">
        <f t="shared" si="2"/>
        <v>0</v>
      </c>
      <c r="S161" s="143">
        <v>0</v>
      </c>
      <c r="T161" s="144">
        <f t="shared" si="3"/>
        <v>0</v>
      </c>
      <c r="AR161" s="145" t="s">
        <v>469</v>
      </c>
      <c r="AT161" s="145" t="s">
        <v>123</v>
      </c>
      <c r="AU161" s="145" t="s">
        <v>128</v>
      </c>
      <c r="AY161" s="16" t="s">
        <v>120</v>
      </c>
      <c r="BE161" s="146">
        <f t="shared" si="4"/>
        <v>0</v>
      </c>
      <c r="BF161" s="146">
        <f t="shared" si="5"/>
        <v>0</v>
      </c>
      <c r="BG161" s="146">
        <f t="shared" si="6"/>
        <v>0</v>
      </c>
      <c r="BH161" s="146">
        <f t="shared" si="7"/>
        <v>0</v>
      </c>
      <c r="BI161" s="146">
        <f t="shared" si="8"/>
        <v>0</v>
      </c>
      <c r="BJ161" s="16" t="s">
        <v>128</v>
      </c>
      <c r="BK161" s="147">
        <f t="shared" si="9"/>
        <v>0</v>
      </c>
      <c r="BL161" s="16" t="s">
        <v>469</v>
      </c>
      <c r="BM161" s="145" t="s">
        <v>562</v>
      </c>
    </row>
    <row r="162" spans="2:65" s="1" customFormat="1" ht="16.5" customHeight="1">
      <c r="B162" s="134"/>
      <c r="C162" s="161" t="s">
        <v>436</v>
      </c>
      <c r="D162" s="161" t="s">
        <v>157</v>
      </c>
      <c r="E162" s="162" t="s">
        <v>563</v>
      </c>
      <c r="F162" s="163" t="s">
        <v>564</v>
      </c>
      <c r="G162" s="164" t="s">
        <v>206</v>
      </c>
      <c r="H162" s="165">
        <v>25</v>
      </c>
      <c r="I162" s="165">
        <v>0</v>
      </c>
      <c r="J162" s="165">
        <f t="shared" si="0"/>
        <v>0</v>
      </c>
      <c r="K162" s="166"/>
      <c r="L162" s="167"/>
      <c r="M162" s="168" t="s">
        <v>1</v>
      </c>
      <c r="N162" s="169" t="s">
        <v>38</v>
      </c>
      <c r="O162" s="143">
        <v>0</v>
      </c>
      <c r="P162" s="143">
        <f t="shared" si="1"/>
        <v>0</v>
      </c>
      <c r="Q162" s="143">
        <v>7.3999999999999999E-4</v>
      </c>
      <c r="R162" s="143">
        <f t="shared" si="2"/>
        <v>1.8499999999999999E-2</v>
      </c>
      <c r="S162" s="143">
        <v>0</v>
      </c>
      <c r="T162" s="144">
        <f t="shared" si="3"/>
        <v>0</v>
      </c>
      <c r="AR162" s="145" t="s">
        <v>160</v>
      </c>
      <c r="AT162" s="145" t="s">
        <v>157</v>
      </c>
      <c r="AU162" s="145" t="s">
        <v>128</v>
      </c>
      <c r="AY162" s="16" t="s">
        <v>120</v>
      </c>
      <c r="BE162" s="146">
        <f t="shared" si="4"/>
        <v>0</v>
      </c>
      <c r="BF162" s="146">
        <f t="shared" si="5"/>
        <v>0</v>
      </c>
      <c r="BG162" s="146">
        <f t="shared" si="6"/>
        <v>0</v>
      </c>
      <c r="BH162" s="146">
        <f t="shared" si="7"/>
        <v>0</v>
      </c>
      <c r="BI162" s="146">
        <f t="shared" si="8"/>
        <v>0</v>
      </c>
      <c r="BJ162" s="16" t="s">
        <v>128</v>
      </c>
      <c r="BK162" s="147">
        <f t="shared" si="9"/>
        <v>0</v>
      </c>
      <c r="BL162" s="16" t="s">
        <v>160</v>
      </c>
      <c r="BM162" s="145" t="s">
        <v>565</v>
      </c>
    </row>
    <row r="163" spans="2:65" s="1" customFormat="1" ht="24.2" customHeight="1">
      <c r="B163" s="134"/>
      <c r="C163" s="135" t="s">
        <v>440</v>
      </c>
      <c r="D163" s="135" t="s">
        <v>123</v>
      </c>
      <c r="E163" s="136" t="s">
        <v>566</v>
      </c>
      <c r="F163" s="137" t="s">
        <v>567</v>
      </c>
      <c r="G163" s="138" t="s">
        <v>206</v>
      </c>
      <c r="H163" s="139">
        <v>30</v>
      </c>
      <c r="I163" s="139">
        <v>0</v>
      </c>
      <c r="J163" s="139">
        <f t="shared" si="0"/>
        <v>0</v>
      </c>
      <c r="K163" s="140"/>
      <c r="L163" s="28"/>
      <c r="M163" s="141" t="s">
        <v>1</v>
      </c>
      <c r="N163" s="142" t="s">
        <v>38</v>
      </c>
      <c r="O163" s="143">
        <v>3.6999999999999998E-2</v>
      </c>
      <c r="P163" s="143">
        <f t="shared" si="1"/>
        <v>1.1099999999999999</v>
      </c>
      <c r="Q163" s="143">
        <v>0</v>
      </c>
      <c r="R163" s="143">
        <f t="shared" si="2"/>
        <v>0</v>
      </c>
      <c r="S163" s="143">
        <v>0</v>
      </c>
      <c r="T163" s="144">
        <f t="shared" si="3"/>
        <v>0</v>
      </c>
      <c r="AR163" s="145" t="s">
        <v>469</v>
      </c>
      <c r="AT163" s="145" t="s">
        <v>123</v>
      </c>
      <c r="AU163" s="145" t="s">
        <v>128</v>
      </c>
      <c r="AY163" s="16" t="s">
        <v>120</v>
      </c>
      <c r="BE163" s="146">
        <f t="shared" si="4"/>
        <v>0</v>
      </c>
      <c r="BF163" s="146">
        <f t="shared" si="5"/>
        <v>0</v>
      </c>
      <c r="BG163" s="146">
        <f t="shared" si="6"/>
        <v>0</v>
      </c>
      <c r="BH163" s="146">
        <f t="shared" si="7"/>
        <v>0</v>
      </c>
      <c r="BI163" s="146">
        <f t="shared" si="8"/>
        <v>0</v>
      </c>
      <c r="BJ163" s="16" t="s">
        <v>128</v>
      </c>
      <c r="BK163" s="147">
        <f t="shared" si="9"/>
        <v>0</v>
      </c>
      <c r="BL163" s="16" t="s">
        <v>469</v>
      </c>
      <c r="BM163" s="145" t="s">
        <v>568</v>
      </c>
    </row>
    <row r="164" spans="2:65" s="1" customFormat="1" ht="16.5" customHeight="1">
      <c r="B164" s="134"/>
      <c r="C164" s="161" t="s">
        <v>446</v>
      </c>
      <c r="D164" s="161" t="s">
        <v>157</v>
      </c>
      <c r="E164" s="162" t="s">
        <v>569</v>
      </c>
      <c r="F164" s="163" t="s">
        <v>570</v>
      </c>
      <c r="G164" s="164" t="s">
        <v>206</v>
      </c>
      <c r="H164" s="165">
        <v>30</v>
      </c>
      <c r="I164" s="165">
        <v>0</v>
      </c>
      <c r="J164" s="165">
        <f t="shared" si="0"/>
        <v>0</v>
      </c>
      <c r="K164" s="166"/>
      <c r="L164" s="167"/>
      <c r="M164" s="168" t="s">
        <v>1</v>
      </c>
      <c r="N164" s="169" t="s">
        <v>38</v>
      </c>
      <c r="O164" s="143">
        <v>0</v>
      </c>
      <c r="P164" s="143">
        <f t="shared" si="1"/>
        <v>0</v>
      </c>
      <c r="Q164" s="143">
        <v>1.4999999999999999E-4</v>
      </c>
      <c r="R164" s="143">
        <f t="shared" si="2"/>
        <v>4.4999999999999997E-3</v>
      </c>
      <c r="S164" s="143">
        <v>0</v>
      </c>
      <c r="T164" s="144">
        <f t="shared" si="3"/>
        <v>0</v>
      </c>
      <c r="AR164" s="145" t="s">
        <v>160</v>
      </c>
      <c r="AT164" s="145" t="s">
        <v>157</v>
      </c>
      <c r="AU164" s="145" t="s">
        <v>128</v>
      </c>
      <c r="AY164" s="16" t="s">
        <v>120</v>
      </c>
      <c r="BE164" s="146">
        <f t="shared" si="4"/>
        <v>0</v>
      </c>
      <c r="BF164" s="146">
        <f t="shared" si="5"/>
        <v>0</v>
      </c>
      <c r="BG164" s="146">
        <f t="shared" si="6"/>
        <v>0</v>
      </c>
      <c r="BH164" s="146">
        <f t="shared" si="7"/>
        <v>0</v>
      </c>
      <c r="BI164" s="146">
        <f t="shared" si="8"/>
        <v>0</v>
      </c>
      <c r="BJ164" s="16" t="s">
        <v>128</v>
      </c>
      <c r="BK164" s="147">
        <f t="shared" si="9"/>
        <v>0</v>
      </c>
      <c r="BL164" s="16" t="s">
        <v>160</v>
      </c>
      <c r="BM164" s="145" t="s">
        <v>571</v>
      </c>
    </row>
    <row r="165" spans="2:65" s="1" customFormat="1" ht="33" customHeight="1">
      <c r="B165" s="134"/>
      <c r="C165" s="135" t="s">
        <v>450</v>
      </c>
      <c r="D165" s="135" t="s">
        <v>123</v>
      </c>
      <c r="E165" s="136" t="s">
        <v>572</v>
      </c>
      <c r="F165" s="137" t="s">
        <v>573</v>
      </c>
      <c r="G165" s="138" t="s">
        <v>179</v>
      </c>
      <c r="H165" s="139">
        <v>146.066</v>
      </c>
      <c r="I165" s="139">
        <v>0</v>
      </c>
      <c r="J165" s="139">
        <f t="shared" si="0"/>
        <v>0</v>
      </c>
      <c r="K165" s="140"/>
      <c r="L165" s="28"/>
      <c r="M165" s="141" t="s">
        <v>1</v>
      </c>
      <c r="N165" s="142" t="s">
        <v>38</v>
      </c>
      <c r="O165" s="143">
        <v>0</v>
      </c>
      <c r="P165" s="143">
        <f t="shared" si="1"/>
        <v>0</v>
      </c>
      <c r="Q165" s="143">
        <v>0</v>
      </c>
      <c r="R165" s="143">
        <f t="shared" si="2"/>
        <v>0</v>
      </c>
      <c r="S165" s="143">
        <v>0</v>
      </c>
      <c r="T165" s="144">
        <f t="shared" si="3"/>
        <v>0</v>
      </c>
      <c r="AR165" s="145" t="s">
        <v>469</v>
      </c>
      <c r="AT165" s="145" t="s">
        <v>123</v>
      </c>
      <c r="AU165" s="145" t="s">
        <v>128</v>
      </c>
      <c r="AY165" s="16" t="s">
        <v>120</v>
      </c>
      <c r="BE165" s="146">
        <f t="shared" si="4"/>
        <v>0</v>
      </c>
      <c r="BF165" s="146">
        <f t="shared" si="5"/>
        <v>0</v>
      </c>
      <c r="BG165" s="146">
        <f t="shared" si="6"/>
        <v>0</v>
      </c>
      <c r="BH165" s="146">
        <f t="shared" si="7"/>
        <v>0</v>
      </c>
      <c r="BI165" s="146">
        <f t="shared" si="8"/>
        <v>0</v>
      </c>
      <c r="BJ165" s="16" t="s">
        <v>128</v>
      </c>
      <c r="BK165" s="147">
        <f t="shared" si="9"/>
        <v>0</v>
      </c>
      <c r="BL165" s="16" t="s">
        <v>469</v>
      </c>
      <c r="BM165" s="145" t="s">
        <v>574</v>
      </c>
    </row>
    <row r="166" spans="2:65" s="11" customFormat="1" ht="22.9" customHeight="1">
      <c r="B166" s="123"/>
      <c r="D166" s="124" t="s">
        <v>71</v>
      </c>
      <c r="E166" s="132" t="s">
        <v>575</v>
      </c>
      <c r="F166" s="132" t="s">
        <v>576</v>
      </c>
      <c r="J166" s="133">
        <f>BK166</f>
        <v>0</v>
      </c>
      <c r="L166" s="123"/>
      <c r="M166" s="127"/>
      <c r="P166" s="128">
        <f>SUM(P167:P168)</f>
        <v>0.7</v>
      </c>
      <c r="R166" s="128">
        <f>SUM(R167:R168)</f>
        <v>5.1999999999999995E-4</v>
      </c>
      <c r="T166" s="129">
        <f>SUM(T167:T168)</f>
        <v>0</v>
      </c>
      <c r="AR166" s="124" t="s">
        <v>135</v>
      </c>
      <c r="AT166" s="130" t="s">
        <v>71</v>
      </c>
      <c r="AU166" s="130" t="s">
        <v>80</v>
      </c>
      <c r="AY166" s="124" t="s">
        <v>120</v>
      </c>
      <c r="BK166" s="131">
        <f>SUM(BK167:BK168)</f>
        <v>0</v>
      </c>
    </row>
    <row r="167" spans="2:65" s="1" customFormat="1" ht="24.2" customHeight="1">
      <c r="B167" s="134"/>
      <c r="C167" s="135" t="s">
        <v>577</v>
      </c>
      <c r="D167" s="135" t="s">
        <v>123</v>
      </c>
      <c r="E167" s="136" t="s">
        <v>578</v>
      </c>
      <c r="F167" s="137" t="s">
        <v>579</v>
      </c>
      <c r="G167" s="138" t="s">
        <v>165</v>
      </c>
      <c r="H167" s="139">
        <v>1</v>
      </c>
      <c r="I167" s="139">
        <v>0</v>
      </c>
      <c r="J167" s="139">
        <f>ROUND(I167*H167,3)</f>
        <v>0</v>
      </c>
      <c r="K167" s="140"/>
      <c r="L167" s="28"/>
      <c r="M167" s="141" t="s">
        <v>1</v>
      </c>
      <c r="N167" s="142" t="s">
        <v>38</v>
      </c>
      <c r="O167" s="143">
        <v>0.7</v>
      </c>
      <c r="P167" s="143">
        <f>O167*H167</f>
        <v>0.7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AR167" s="145" t="s">
        <v>469</v>
      </c>
      <c r="AT167" s="145" t="s">
        <v>123</v>
      </c>
      <c r="AU167" s="145" t="s">
        <v>128</v>
      </c>
      <c r="AY167" s="16" t="s">
        <v>120</v>
      </c>
      <c r="BE167" s="146">
        <f>IF(N167="základná",J167,0)</f>
        <v>0</v>
      </c>
      <c r="BF167" s="146">
        <f>IF(N167="znížená",J167,0)</f>
        <v>0</v>
      </c>
      <c r="BG167" s="146">
        <f>IF(N167="zákl. prenesená",J167,0)</f>
        <v>0</v>
      </c>
      <c r="BH167" s="146">
        <f>IF(N167="zníž. prenesená",J167,0)</f>
        <v>0</v>
      </c>
      <c r="BI167" s="146">
        <f>IF(N167="nulová",J167,0)</f>
        <v>0</v>
      </c>
      <c r="BJ167" s="16" t="s">
        <v>128</v>
      </c>
      <c r="BK167" s="147">
        <f>ROUND(I167*H167,3)</f>
        <v>0</v>
      </c>
      <c r="BL167" s="16" t="s">
        <v>469</v>
      </c>
      <c r="BM167" s="145" t="s">
        <v>580</v>
      </c>
    </row>
    <row r="168" spans="2:65" s="1" customFormat="1" ht="37.9" customHeight="1">
      <c r="B168" s="134"/>
      <c r="C168" s="161" t="s">
        <v>421</v>
      </c>
      <c r="D168" s="161" t="s">
        <v>157</v>
      </c>
      <c r="E168" s="162" t="s">
        <v>581</v>
      </c>
      <c r="F168" s="163" t="s">
        <v>582</v>
      </c>
      <c r="G168" s="164" t="s">
        <v>165</v>
      </c>
      <c r="H168" s="165">
        <v>1</v>
      </c>
      <c r="I168" s="165">
        <v>0</v>
      </c>
      <c r="J168" s="165">
        <f>ROUND(I168*H168,3)</f>
        <v>0</v>
      </c>
      <c r="K168" s="166"/>
      <c r="L168" s="167"/>
      <c r="M168" s="168" t="s">
        <v>1</v>
      </c>
      <c r="N168" s="169" t="s">
        <v>38</v>
      </c>
      <c r="O168" s="143">
        <v>0</v>
      </c>
      <c r="P168" s="143">
        <f>O168*H168</f>
        <v>0</v>
      </c>
      <c r="Q168" s="143">
        <v>5.1999999999999995E-4</v>
      </c>
      <c r="R168" s="143">
        <f>Q168*H168</f>
        <v>5.1999999999999995E-4</v>
      </c>
      <c r="S168" s="143">
        <v>0</v>
      </c>
      <c r="T168" s="144">
        <f>S168*H168</f>
        <v>0</v>
      </c>
      <c r="AR168" s="145" t="s">
        <v>160</v>
      </c>
      <c r="AT168" s="145" t="s">
        <v>157</v>
      </c>
      <c r="AU168" s="145" t="s">
        <v>128</v>
      </c>
      <c r="AY168" s="16" t="s">
        <v>120</v>
      </c>
      <c r="BE168" s="146">
        <f>IF(N168="základná",J168,0)</f>
        <v>0</v>
      </c>
      <c r="BF168" s="146">
        <f>IF(N168="znížená",J168,0)</f>
        <v>0</v>
      </c>
      <c r="BG168" s="146">
        <f>IF(N168="zákl. prenesená",J168,0)</f>
        <v>0</v>
      </c>
      <c r="BH168" s="146">
        <f>IF(N168="zníž. prenesená",J168,0)</f>
        <v>0</v>
      </c>
      <c r="BI168" s="146">
        <f>IF(N168="nulová",J168,0)</f>
        <v>0</v>
      </c>
      <c r="BJ168" s="16" t="s">
        <v>128</v>
      </c>
      <c r="BK168" s="147">
        <f>ROUND(I168*H168,3)</f>
        <v>0</v>
      </c>
      <c r="BL168" s="16" t="s">
        <v>160</v>
      </c>
      <c r="BM168" s="145" t="s">
        <v>583</v>
      </c>
    </row>
    <row r="169" spans="2:65" s="11" customFormat="1" ht="25.9" customHeight="1">
      <c r="B169" s="123"/>
      <c r="D169" s="124" t="s">
        <v>71</v>
      </c>
      <c r="E169" s="125" t="s">
        <v>584</v>
      </c>
      <c r="F169" s="125" t="s">
        <v>585</v>
      </c>
      <c r="J169" s="126">
        <f>BK169</f>
        <v>0</v>
      </c>
      <c r="L169" s="123"/>
      <c r="M169" s="127"/>
      <c r="P169" s="128">
        <f>P170</f>
        <v>21.200000000000003</v>
      </c>
      <c r="R169" s="128">
        <f>R170</f>
        <v>0</v>
      </c>
      <c r="T169" s="129">
        <f>T170</f>
        <v>0</v>
      </c>
      <c r="AR169" s="124" t="s">
        <v>127</v>
      </c>
      <c r="AT169" s="130" t="s">
        <v>71</v>
      </c>
      <c r="AU169" s="130" t="s">
        <v>72</v>
      </c>
      <c r="AY169" s="124" t="s">
        <v>120</v>
      </c>
      <c r="BK169" s="131">
        <f>BK170</f>
        <v>0</v>
      </c>
    </row>
    <row r="170" spans="2:65" s="1" customFormat="1" ht="37.9" customHeight="1">
      <c r="B170" s="134"/>
      <c r="C170" s="135" t="s">
        <v>586</v>
      </c>
      <c r="D170" s="135" t="s">
        <v>123</v>
      </c>
      <c r="E170" s="136" t="s">
        <v>587</v>
      </c>
      <c r="F170" s="137" t="s">
        <v>588</v>
      </c>
      <c r="G170" s="138" t="s">
        <v>589</v>
      </c>
      <c r="H170" s="139">
        <v>20</v>
      </c>
      <c r="I170" s="139">
        <v>0</v>
      </c>
      <c r="J170" s="139">
        <f>ROUND(I170*H170,3)</f>
        <v>0</v>
      </c>
      <c r="K170" s="140"/>
      <c r="L170" s="28"/>
      <c r="M170" s="175" t="s">
        <v>1</v>
      </c>
      <c r="N170" s="176" t="s">
        <v>38</v>
      </c>
      <c r="O170" s="177">
        <v>1.06</v>
      </c>
      <c r="P170" s="177">
        <f>O170*H170</f>
        <v>21.200000000000003</v>
      </c>
      <c r="Q170" s="177">
        <v>0</v>
      </c>
      <c r="R170" s="177">
        <f>Q170*H170</f>
        <v>0</v>
      </c>
      <c r="S170" s="177">
        <v>0</v>
      </c>
      <c r="T170" s="178">
        <f>S170*H170</f>
        <v>0</v>
      </c>
      <c r="AR170" s="145" t="s">
        <v>590</v>
      </c>
      <c r="AT170" s="145" t="s">
        <v>123</v>
      </c>
      <c r="AU170" s="145" t="s">
        <v>80</v>
      </c>
      <c r="AY170" s="16" t="s">
        <v>120</v>
      </c>
      <c r="BE170" s="146">
        <f>IF(N170="základná",J170,0)</f>
        <v>0</v>
      </c>
      <c r="BF170" s="146">
        <f>IF(N170="znížená",J170,0)</f>
        <v>0</v>
      </c>
      <c r="BG170" s="146">
        <f>IF(N170="zákl. prenesená",J170,0)</f>
        <v>0</v>
      </c>
      <c r="BH170" s="146">
        <f>IF(N170="zníž. prenesená",J170,0)</f>
        <v>0</v>
      </c>
      <c r="BI170" s="146">
        <f>IF(N170="nulová",J170,0)</f>
        <v>0</v>
      </c>
      <c r="BJ170" s="16" t="s">
        <v>128</v>
      </c>
      <c r="BK170" s="147">
        <f>ROUND(I170*H170,3)</f>
        <v>0</v>
      </c>
      <c r="BL170" s="16" t="s">
        <v>590</v>
      </c>
      <c r="BM170" s="145" t="s">
        <v>591</v>
      </c>
    </row>
    <row r="171" spans="2:65" s="1" customFormat="1" ht="6.95" customHeight="1">
      <c r="B171" s="43"/>
      <c r="C171" s="44"/>
      <c r="D171" s="44"/>
      <c r="E171" s="44"/>
      <c r="F171" s="44"/>
      <c r="G171" s="44"/>
      <c r="H171" s="44"/>
      <c r="I171" s="44"/>
      <c r="J171" s="44"/>
      <c r="K171" s="44"/>
      <c r="L171" s="28"/>
    </row>
  </sheetData>
  <autoFilter ref="C122:K170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5"/>
  <sheetViews>
    <sheetView showGridLines="0" topLeftCell="A109" workbookViewId="0">
      <selection activeCell="I119" sqref="I1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5" customHeight="1">
      <c r="B4" s="19"/>
      <c r="D4" s="20" t="s">
        <v>91</v>
      </c>
      <c r="L4" s="19"/>
      <c r="M4" s="86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12</v>
      </c>
      <c r="L6" s="19"/>
    </row>
    <row r="7" spans="2:46" ht="26.25" customHeight="1">
      <c r="B7" s="19"/>
      <c r="E7" s="219" t="str">
        <f>'Rekapitulácia stavby'!K6</f>
        <v>Vytvorenie pracovísk odborného výcviku multifunkčných učební, stavebné úpravy a debarierizácia objektu  Mladosť</v>
      </c>
      <c r="F7" s="220"/>
      <c r="G7" s="220"/>
      <c r="H7" s="220"/>
      <c r="L7" s="19"/>
    </row>
    <row r="8" spans="2:46" s="1" customFormat="1" ht="12" customHeight="1">
      <c r="B8" s="28"/>
      <c r="D8" s="25" t="s">
        <v>92</v>
      </c>
      <c r="L8" s="28"/>
    </row>
    <row r="9" spans="2:46" s="1" customFormat="1" ht="16.5" customHeight="1">
      <c r="B9" s="28"/>
      <c r="E9" s="209" t="s">
        <v>592</v>
      </c>
      <c r="F9" s="218"/>
      <c r="G9" s="218"/>
      <c r="H9" s="21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14</v>
      </c>
      <c r="F11" s="23" t="s">
        <v>1</v>
      </c>
      <c r="I11" s="25" t="s">
        <v>15</v>
      </c>
      <c r="J11" s="23" t="s">
        <v>1</v>
      </c>
      <c r="L11" s="28"/>
    </row>
    <row r="12" spans="2:46" s="1" customFormat="1" ht="12" customHeight="1">
      <c r="B12" s="28"/>
      <c r="D12" s="25" t="s">
        <v>16</v>
      </c>
      <c r="F12" s="23" t="s">
        <v>17</v>
      </c>
      <c r="I12" s="25" t="s">
        <v>18</v>
      </c>
      <c r="J12" s="51" t="str">
        <f>'Rekapitulácia stavby'!AN8</f>
        <v>21. 7. 2024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20</v>
      </c>
      <c r="I14" s="25" t="s">
        <v>21</v>
      </c>
      <c r="J14" s="23" t="s">
        <v>1</v>
      </c>
      <c r="L14" s="28"/>
    </row>
    <row r="15" spans="2:46" s="1" customFormat="1" ht="18" customHeight="1">
      <c r="B15" s="28"/>
      <c r="E15" s="23" t="s">
        <v>22</v>
      </c>
      <c r="I15" s="25" t="s">
        <v>23</v>
      </c>
      <c r="J15" s="23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24</v>
      </c>
      <c r="I17" s="25" t="s">
        <v>21</v>
      </c>
      <c r="J17" s="23" t="str">
        <f>'Rekapitulácia stavby'!AN13</f>
        <v/>
      </c>
      <c r="L17" s="28"/>
    </row>
    <row r="18" spans="2:12" s="1" customFormat="1" ht="18" customHeight="1">
      <c r="B18" s="28"/>
      <c r="E18" s="193" t="str">
        <f>'Rekapitulácia stavby'!E14</f>
        <v xml:space="preserve"> </v>
      </c>
      <c r="F18" s="193"/>
      <c r="G18" s="193"/>
      <c r="H18" s="193"/>
      <c r="I18" s="25" t="s">
        <v>23</v>
      </c>
      <c r="J18" s="23" t="str">
        <f>'Rekapitulácia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21</v>
      </c>
      <c r="J20" s="23" t="s">
        <v>1</v>
      </c>
      <c r="L20" s="28"/>
    </row>
    <row r="21" spans="2:12" s="1" customFormat="1" ht="18" customHeight="1">
      <c r="B21" s="28"/>
      <c r="E21" s="23" t="s">
        <v>27</v>
      </c>
      <c r="I21" s="25" t="s">
        <v>23</v>
      </c>
      <c r="J21" s="23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30</v>
      </c>
      <c r="I23" s="25" t="s">
        <v>21</v>
      </c>
      <c r="J23" s="23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3" t="str">
        <f>IF('Rekapitulácia stavby'!E20="","",'Rekapitulácia stavby'!E20)</f>
        <v xml:space="preserve"> </v>
      </c>
      <c r="I24" s="25" t="s">
        <v>23</v>
      </c>
      <c r="J24" s="23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31</v>
      </c>
      <c r="L26" s="28"/>
    </row>
    <row r="27" spans="2:12" s="7" customFormat="1" ht="16.5" customHeight="1">
      <c r="B27" s="87"/>
      <c r="E27" s="195" t="s">
        <v>1</v>
      </c>
      <c r="F27" s="195"/>
      <c r="G27" s="195"/>
      <c r="H27" s="195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32</v>
      </c>
      <c r="J30" s="64">
        <f>ROUND(J118,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customHeight="1">
      <c r="B33" s="28"/>
      <c r="D33" s="89" t="s">
        <v>36</v>
      </c>
      <c r="E33" s="33" t="s">
        <v>37</v>
      </c>
      <c r="F33" s="90">
        <f>ROUND((SUM(BE118:BE154)),  2)</f>
        <v>0</v>
      </c>
      <c r="G33" s="91"/>
      <c r="H33" s="91"/>
      <c r="I33" s="92">
        <v>0.2</v>
      </c>
      <c r="J33" s="90">
        <f>ROUND(((SUM(BE118:BE154))*I33),  2)</f>
        <v>0</v>
      </c>
      <c r="L33" s="28"/>
    </row>
    <row r="34" spans="2:12" s="1" customFormat="1" ht="14.45" customHeight="1">
      <c r="B34" s="28"/>
      <c r="E34" s="33" t="s">
        <v>38</v>
      </c>
      <c r="F34" s="93">
        <f>ROUND((SUM(BF118:BF154)),  2)</f>
        <v>0</v>
      </c>
      <c r="I34" s="94">
        <v>0.2</v>
      </c>
      <c r="J34" s="93">
        <f>ROUND(((SUM(BF118:BF154))*I34),  2)</f>
        <v>0</v>
      </c>
      <c r="L34" s="28"/>
    </row>
    <row r="35" spans="2:12" s="1" customFormat="1" ht="14.45" hidden="1" customHeight="1">
      <c r="B35" s="28"/>
      <c r="E35" s="25" t="s">
        <v>39</v>
      </c>
      <c r="F35" s="93">
        <f>ROUND((SUM(BG118:BG154)),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5" t="s">
        <v>40</v>
      </c>
      <c r="F36" s="93">
        <f>ROUND((SUM(BH118:BH154)),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41</v>
      </c>
      <c r="F37" s="90">
        <f>ROUND((SUM(BI118:BI154)),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42</v>
      </c>
      <c r="E39" s="55"/>
      <c r="F39" s="55"/>
      <c r="G39" s="97" t="s">
        <v>43</v>
      </c>
      <c r="H39" s="98" t="s">
        <v>44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42" t="s">
        <v>47</v>
      </c>
      <c r="E61" s="30"/>
      <c r="F61" s="101" t="s">
        <v>48</v>
      </c>
      <c r="G61" s="42" t="s">
        <v>47</v>
      </c>
      <c r="H61" s="30"/>
      <c r="I61" s="30"/>
      <c r="J61" s="102" t="s">
        <v>48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42" t="s">
        <v>47</v>
      </c>
      <c r="E76" s="30"/>
      <c r="F76" s="101" t="s">
        <v>48</v>
      </c>
      <c r="G76" s="42" t="s">
        <v>47</v>
      </c>
      <c r="H76" s="30"/>
      <c r="I76" s="30"/>
      <c r="J76" s="102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20" t="s">
        <v>94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12</v>
      </c>
      <c r="L84" s="28"/>
    </row>
    <row r="85" spans="2:47" s="1" customFormat="1" ht="26.25" customHeight="1">
      <c r="B85" s="28"/>
      <c r="E85" s="219" t="str">
        <f>E7</f>
        <v>Vytvorenie pracovísk odborného výcviku multifunkčných učební, stavebné úpravy a debarierizácia objektu  Mladosť</v>
      </c>
      <c r="F85" s="220"/>
      <c r="G85" s="220"/>
      <c r="H85" s="220"/>
      <c r="L85" s="28"/>
    </row>
    <row r="86" spans="2:47" s="1" customFormat="1" ht="12" customHeight="1">
      <c r="B86" s="28"/>
      <c r="C86" s="25" t="s">
        <v>92</v>
      </c>
      <c r="L86" s="28"/>
    </row>
    <row r="87" spans="2:47" s="1" customFormat="1" ht="16.5" customHeight="1">
      <c r="B87" s="28"/>
      <c r="E87" s="209" t="str">
        <f>E9</f>
        <v>07-08-4/2024 - SO 09 Bleskozvod</v>
      </c>
      <c r="F87" s="218"/>
      <c r="G87" s="218"/>
      <c r="H87" s="218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16</v>
      </c>
      <c r="F89" s="23" t="str">
        <f>F12</f>
        <v>Rimavská Sobota</v>
      </c>
      <c r="I89" s="25" t="s">
        <v>18</v>
      </c>
      <c r="J89" s="51" t="str">
        <f>IF(J12="","",J12)</f>
        <v>21. 7. 2024</v>
      </c>
      <c r="L89" s="28"/>
    </row>
    <row r="90" spans="2:47" s="1" customFormat="1" ht="6.95" customHeight="1">
      <c r="B90" s="28"/>
      <c r="L90" s="28"/>
    </row>
    <row r="91" spans="2:47" s="1" customFormat="1" ht="40.15" customHeight="1">
      <c r="B91" s="28"/>
      <c r="C91" s="25" t="s">
        <v>20</v>
      </c>
      <c r="F91" s="23" t="str">
        <f>E15</f>
        <v>SOŠ obchodu a sluzieb, Rimavská Sobota</v>
      </c>
      <c r="I91" s="25" t="s">
        <v>26</v>
      </c>
      <c r="J91" s="26" t="str">
        <f>E21</f>
        <v>STAVOMAT RS s.r.o., Rimavská Sobota</v>
      </c>
      <c r="L91" s="28"/>
    </row>
    <row r="92" spans="2:47" s="1" customFormat="1" ht="15.2" customHeight="1">
      <c r="B92" s="28"/>
      <c r="C92" s="25" t="s">
        <v>24</v>
      </c>
      <c r="F92" s="23" t="str">
        <f>IF(E18="","",E18)</f>
        <v xml:space="preserve"> </v>
      </c>
      <c r="I92" s="25" t="s">
        <v>30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95</v>
      </c>
      <c r="D94" s="95"/>
      <c r="E94" s="95"/>
      <c r="F94" s="95"/>
      <c r="G94" s="95"/>
      <c r="H94" s="95"/>
      <c r="I94" s="95"/>
      <c r="J94" s="104" t="s">
        <v>96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97</v>
      </c>
      <c r="J96" s="64">
        <f>J118</f>
        <v>0</v>
      </c>
      <c r="L96" s="28"/>
      <c r="AU96" s="16" t="s">
        <v>98</v>
      </c>
    </row>
    <row r="97" spans="2:12" s="8" customFormat="1" ht="24.95" customHeight="1">
      <c r="B97" s="106"/>
      <c r="D97" s="107" t="s">
        <v>455</v>
      </c>
      <c r="E97" s="108"/>
      <c r="F97" s="108"/>
      <c r="G97" s="108"/>
      <c r="H97" s="108"/>
      <c r="I97" s="108"/>
      <c r="J97" s="109">
        <f>J119</f>
        <v>0</v>
      </c>
      <c r="L97" s="106"/>
    </row>
    <row r="98" spans="2:12" s="9" customFormat="1" ht="19.899999999999999" customHeight="1">
      <c r="B98" s="110"/>
      <c r="D98" s="111" t="s">
        <v>456</v>
      </c>
      <c r="E98" s="112"/>
      <c r="F98" s="112"/>
      <c r="G98" s="112"/>
      <c r="H98" s="112"/>
      <c r="I98" s="112"/>
      <c r="J98" s="113">
        <f>J120</f>
        <v>0</v>
      </c>
      <c r="L98" s="110"/>
    </row>
    <row r="99" spans="2:12" s="1" customFormat="1" ht="21.75" customHeight="1">
      <c r="B99" s="28"/>
      <c r="L99" s="28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12" s="1" customFormat="1" ht="24.95" customHeight="1">
      <c r="B105" s="28"/>
      <c r="C105" s="20" t="s">
        <v>106</v>
      </c>
      <c r="L105" s="28"/>
    </row>
    <row r="106" spans="2:12" s="1" customFormat="1" ht="6.95" customHeight="1">
      <c r="B106" s="28"/>
      <c r="L106" s="28"/>
    </row>
    <row r="107" spans="2:12" s="1" customFormat="1" ht="12" customHeight="1">
      <c r="B107" s="28"/>
      <c r="C107" s="25" t="s">
        <v>12</v>
      </c>
      <c r="L107" s="28"/>
    </row>
    <row r="108" spans="2:12" s="1" customFormat="1" ht="26.25" customHeight="1">
      <c r="B108" s="28"/>
      <c r="E108" s="219" t="str">
        <f>E7</f>
        <v>Vytvorenie pracovísk odborného výcviku multifunkčných učební, stavebné úpravy a debarierizácia objektu  Mladosť</v>
      </c>
      <c r="F108" s="220"/>
      <c r="G108" s="220"/>
      <c r="H108" s="220"/>
      <c r="L108" s="28"/>
    </row>
    <row r="109" spans="2:12" s="1" customFormat="1" ht="12" customHeight="1">
      <c r="B109" s="28"/>
      <c r="C109" s="25" t="s">
        <v>92</v>
      </c>
      <c r="L109" s="28"/>
    </row>
    <row r="110" spans="2:12" s="1" customFormat="1" ht="16.5" customHeight="1">
      <c r="B110" s="28"/>
      <c r="E110" s="209" t="str">
        <f>E9</f>
        <v>07-08-4/2024 - SO 09 Bleskozvod</v>
      </c>
      <c r="F110" s="218"/>
      <c r="G110" s="218"/>
      <c r="H110" s="218"/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5" t="s">
        <v>16</v>
      </c>
      <c r="F112" s="23" t="str">
        <f>F12</f>
        <v>Rimavská Sobota</v>
      </c>
      <c r="I112" s="25" t="s">
        <v>18</v>
      </c>
      <c r="J112" s="51" t="str">
        <f>IF(J12="","",J12)</f>
        <v>21. 7. 2024</v>
      </c>
      <c r="L112" s="28"/>
    </row>
    <row r="113" spans="2:65" s="1" customFormat="1" ht="6.95" customHeight="1">
      <c r="B113" s="28"/>
      <c r="L113" s="28"/>
    </row>
    <row r="114" spans="2:65" s="1" customFormat="1" ht="40.15" customHeight="1">
      <c r="B114" s="28"/>
      <c r="C114" s="25" t="s">
        <v>20</v>
      </c>
      <c r="F114" s="23" t="str">
        <f>E15</f>
        <v>SOŠ obchodu a sluzieb, Rimavská Sobota</v>
      </c>
      <c r="I114" s="25" t="s">
        <v>26</v>
      </c>
      <c r="J114" s="26" t="str">
        <f>E21</f>
        <v>STAVOMAT RS s.r.o., Rimavská Sobota</v>
      </c>
      <c r="L114" s="28"/>
    </row>
    <row r="115" spans="2:65" s="1" customFormat="1" ht="15.2" customHeight="1">
      <c r="B115" s="28"/>
      <c r="C115" s="25" t="s">
        <v>24</v>
      </c>
      <c r="F115" s="23" t="str">
        <f>IF(E18="","",E18)</f>
        <v xml:space="preserve"> </v>
      </c>
      <c r="I115" s="25" t="s">
        <v>30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14"/>
      <c r="C117" s="115" t="s">
        <v>107</v>
      </c>
      <c r="D117" s="116" t="s">
        <v>57</v>
      </c>
      <c r="E117" s="116" t="s">
        <v>53</v>
      </c>
      <c r="F117" s="116" t="s">
        <v>54</v>
      </c>
      <c r="G117" s="116" t="s">
        <v>108</v>
      </c>
      <c r="H117" s="116" t="s">
        <v>109</v>
      </c>
      <c r="I117" s="116" t="s">
        <v>110</v>
      </c>
      <c r="J117" s="117" t="s">
        <v>96</v>
      </c>
      <c r="K117" s="118" t="s">
        <v>111</v>
      </c>
      <c r="L117" s="114"/>
      <c r="M117" s="57" t="s">
        <v>1</v>
      </c>
      <c r="N117" s="58" t="s">
        <v>36</v>
      </c>
      <c r="O117" s="58" t="s">
        <v>112</v>
      </c>
      <c r="P117" s="58" t="s">
        <v>113</v>
      </c>
      <c r="Q117" s="58" t="s">
        <v>114</v>
      </c>
      <c r="R117" s="58" t="s">
        <v>115</v>
      </c>
      <c r="S117" s="58" t="s">
        <v>116</v>
      </c>
      <c r="T117" s="59" t="s">
        <v>117</v>
      </c>
    </row>
    <row r="118" spans="2:65" s="1" customFormat="1" ht="22.9" customHeight="1">
      <c r="B118" s="28"/>
      <c r="C118" s="62" t="s">
        <v>97</v>
      </c>
      <c r="J118" s="119">
        <f>BK118</f>
        <v>0</v>
      </c>
      <c r="L118" s="28"/>
      <c r="M118" s="60"/>
      <c r="N118" s="52"/>
      <c r="O118" s="52"/>
      <c r="P118" s="120">
        <f>P119</f>
        <v>109.351</v>
      </c>
      <c r="Q118" s="52"/>
      <c r="R118" s="120">
        <f>R119</f>
        <v>0.39544999999999997</v>
      </c>
      <c r="S118" s="52"/>
      <c r="T118" s="121">
        <f>T119</f>
        <v>0</v>
      </c>
      <c r="AT118" s="16" t="s">
        <v>71</v>
      </c>
      <c r="AU118" s="16" t="s">
        <v>98</v>
      </c>
      <c r="BK118" s="122">
        <f>BK119</f>
        <v>0</v>
      </c>
    </row>
    <row r="119" spans="2:65" s="11" customFormat="1" ht="25.9" customHeight="1">
      <c r="B119" s="123"/>
      <c r="D119" s="124" t="s">
        <v>71</v>
      </c>
      <c r="E119" s="125" t="s">
        <v>157</v>
      </c>
      <c r="F119" s="125" t="s">
        <v>464</v>
      </c>
      <c r="J119" s="126">
        <f>BK119</f>
        <v>0</v>
      </c>
      <c r="L119" s="123"/>
      <c r="M119" s="127"/>
      <c r="P119" s="128">
        <f>P120</f>
        <v>109.351</v>
      </c>
      <c r="R119" s="128">
        <f>R120</f>
        <v>0.39544999999999997</v>
      </c>
      <c r="T119" s="129">
        <f>T120</f>
        <v>0</v>
      </c>
      <c r="AR119" s="124" t="s">
        <v>135</v>
      </c>
      <c r="AT119" s="130" t="s">
        <v>71</v>
      </c>
      <c r="AU119" s="130" t="s">
        <v>72</v>
      </c>
      <c r="AY119" s="124" t="s">
        <v>120</v>
      </c>
      <c r="BK119" s="131">
        <f>BK120</f>
        <v>0</v>
      </c>
    </row>
    <row r="120" spans="2:65" s="11" customFormat="1" ht="22.9" customHeight="1">
      <c r="B120" s="123"/>
      <c r="D120" s="124" t="s">
        <v>71</v>
      </c>
      <c r="E120" s="132" t="s">
        <v>465</v>
      </c>
      <c r="F120" s="132" t="s">
        <v>466</v>
      </c>
      <c r="J120" s="133">
        <f>BK120</f>
        <v>0</v>
      </c>
      <c r="L120" s="123"/>
      <c r="M120" s="127"/>
      <c r="P120" s="128">
        <f>SUM(P121:P154)</f>
        <v>109.351</v>
      </c>
      <c r="R120" s="128">
        <f>SUM(R121:R154)</f>
        <v>0.39544999999999997</v>
      </c>
      <c r="T120" s="129">
        <f>SUM(T121:T154)</f>
        <v>0</v>
      </c>
      <c r="AR120" s="124" t="s">
        <v>135</v>
      </c>
      <c r="AT120" s="130" t="s">
        <v>71</v>
      </c>
      <c r="AU120" s="130" t="s">
        <v>80</v>
      </c>
      <c r="AY120" s="124" t="s">
        <v>120</v>
      </c>
      <c r="BK120" s="131">
        <f>SUM(BK121:BK154)</f>
        <v>0</v>
      </c>
    </row>
    <row r="121" spans="2:65" s="1" customFormat="1" ht="24.2" customHeight="1">
      <c r="B121" s="134"/>
      <c r="C121" s="135" t="s">
        <v>80</v>
      </c>
      <c r="D121" s="135" t="s">
        <v>123</v>
      </c>
      <c r="E121" s="136" t="s">
        <v>593</v>
      </c>
      <c r="F121" s="137" t="s">
        <v>594</v>
      </c>
      <c r="G121" s="138" t="s">
        <v>206</v>
      </c>
      <c r="H121" s="139">
        <v>30</v>
      </c>
      <c r="I121" s="139">
        <v>0</v>
      </c>
      <c r="J121" s="139">
        <f t="shared" ref="J121:J154" si="0">ROUND(I121*H121,3)</f>
        <v>0</v>
      </c>
      <c r="K121" s="140"/>
      <c r="L121" s="28"/>
      <c r="M121" s="141" t="s">
        <v>1</v>
      </c>
      <c r="N121" s="142" t="s">
        <v>38</v>
      </c>
      <c r="O121" s="143">
        <v>0.15</v>
      </c>
      <c r="P121" s="143">
        <f t="shared" ref="P121:P154" si="1">O121*H121</f>
        <v>4.5</v>
      </c>
      <c r="Q121" s="143">
        <v>0</v>
      </c>
      <c r="R121" s="143">
        <f t="shared" ref="R121:R154" si="2">Q121*H121</f>
        <v>0</v>
      </c>
      <c r="S121" s="143">
        <v>0</v>
      </c>
      <c r="T121" s="144">
        <f t="shared" ref="T121:T154" si="3">S121*H121</f>
        <v>0</v>
      </c>
      <c r="AR121" s="145" t="s">
        <v>469</v>
      </c>
      <c r="AT121" s="145" t="s">
        <v>123</v>
      </c>
      <c r="AU121" s="145" t="s">
        <v>128</v>
      </c>
      <c r="AY121" s="16" t="s">
        <v>120</v>
      </c>
      <c r="BE121" s="146">
        <f t="shared" ref="BE121:BE154" si="4">IF(N121="základná",J121,0)</f>
        <v>0</v>
      </c>
      <c r="BF121" s="146">
        <f t="shared" ref="BF121:BF154" si="5">IF(N121="znížená",J121,0)</f>
        <v>0</v>
      </c>
      <c r="BG121" s="146">
        <f t="shared" ref="BG121:BG154" si="6">IF(N121="zákl. prenesená",J121,0)</f>
        <v>0</v>
      </c>
      <c r="BH121" s="146">
        <f t="shared" ref="BH121:BH154" si="7">IF(N121="zníž. prenesená",J121,0)</f>
        <v>0</v>
      </c>
      <c r="BI121" s="146">
        <f t="shared" ref="BI121:BI154" si="8">IF(N121="nulová",J121,0)</f>
        <v>0</v>
      </c>
      <c r="BJ121" s="16" t="s">
        <v>128</v>
      </c>
      <c r="BK121" s="147">
        <f t="shared" ref="BK121:BK154" si="9">ROUND(I121*H121,3)</f>
        <v>0</v>
      </c>
      <c r="BL121" s="16" t="s">
        <v>469</v>
      </c>
      <c r="BM121" s="145" t="s">
        <v>595</v>
      </c>
    </row>
    <row r="122" spans="2:65" s="1" customFormat="1" ht="16.5" customHeight="1">
      <c r="B122" s="134"/>
      <c r="C122" s="161" t="s">
        <v>128</v>
      </c>
      <c r="D122" s="161" t="s">
        <v>157</v>
      </c>
      <c r="E122" s="162" t="s">
        <v>596</v>
      </c>
      <c r="F122" s="163" t="s">
        <v>597</v>
      </c>
      <c r="G122" s="164" t="s">
        <v>598</v>
      </c>
      <c r="H122" s="165">
        <v>18.75</v>
      </c>
      <c r="I122" s="165">
        <v>0</v>
      </c>
      <c r="J122" s="165">
        <f t="shared" si="0"/>
        <v>0</v>
      </c>
      <c r="K122" s="166"/>
      <c r="L122" s="167"/>
      <c r="M122" s="168" t="s">
        <v>1</v>
      </c>
      <c r="N122" s="169" t="s">
        <v>38</v>
      </c>
      <c r="O122" s="143">
        <v>0</v>
      </c>
      <c r="P122" s="143">
        <f t="shared" si="1"/>
        <v>0</v>
      </c>
      <c r="Q122" s="143">
        <v>1E-3</v>
      </c>
      <c r="R122" s="143">
        <f t="shared" si="2"/>
        <v>1.8749999999999999E-2</v>
      </c>
      <c r="S122" s="143">
        <v>0</v>
      </c>
      <c r="T122" s="144">
        <f t="shared" si="3"/>
        <v>0</v>
      </c>
      <c r="AR122" s="145" t="s">
        <v>160</v>
      </c>
      <c r="AT122" s="145" t="s">
        <v>157</v>
      </c>
      <c r="AU122" s="145" t="s">
        <v>128</v>
      </c>
      <c r="AY122" s="16" t="s">
        <v>120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6" t="s">
        <v>128</v>
      </c>
      <c r="BK122" s="147">
        <f t="shared" si="9"/>
        <v>0</v>
      </c>
      <c r="BL122" s="16" t="s">
        <v>160</v>
      </c>
      <c r="BM122" s="145" t="s">
        <v>599</v>
      </c>
    </row>
    <row r="123" spans="2:65" s="1" customFormat="1" ht="24.2" customHeight="1">
      <c r="B123" s="134"/>
      <c r="C123" s="135" t="s">
        <v>135</v>
      </c>
      <c r="D123" s="135" t="s">
        <v>123</v>
      </c>
      <c r="E123" s="136" t="s">
        <v>600</v>
      </c>
      <c r="F123" s="137" t="s">
        <v>601</v>
      </c>
      <c r="G123" s="138" t="s">
        <v>206</v>
      </c>
      <c r="H123" s="139">
        <v>220</v>
      </c>
      <c r="I123" s="139">
        <v>0</v>
      </c>
      <c r="J123" s="139">
        <f t="shared" si="0"/>
        <v>0</v>
      </c>
      <c r="K123" s="140"/>
      <c r="L123" s="28"/>
      <c r="M123" s="141" t="s">
        <v>1</v>
      </c>
      <c r="N123" s="142" t="s">
        <v>38</v>
      </c>
      <c r="O123" s="143">
        <v>0.2</v>
      </c>
      <c r="P123" s="143">
        <f t="shared" si="1"/>
        <v>44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469</v>
      </c>
      <c r="AT123" s="145" t="s">
        <v>123</v>
      </c>
      <c r="AU123" s="145" t="s">
        <v>128</v>
      </c>
      <c r="AY123" s="16" t="s">
        <v>120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6" t="s">
        <v>128</v>
      </c>
      <c r="BK123" s="147">
        <f t="shared" si="9"/>
        <v>0</v>
      </c>
      <c r="BL123" s="16" t="s">
        <v>469</v>
      </c>
      <c r="BM123" s="145" t="s">
        <v>602</v>
      </c>
    </row>
    <row r="124" spans="2:65" s="1" customFormat="1" ht="16.5" customHeight="1">
      <c r="B124" s="134"/>
      <c r="C124" s="161" t="s">
        <v>127</v>
      </c>
      <c r="D124" s="161" t="s">
        <v>157</v>
      </c>
      <c r="E124" s="162" t="s">
        <v>603</v>
      </c>
      <c r="F124" s="163" t="s">
        <v>604</v>
      </c>
      <c r="G124" s="164" t="s">
        <v>598</v>
      </c>
      <c r="H124" s="165">
        <v>88</v>
      </c>
      <c r="I124" s="165">
        <v>0</v>
      </c>
      <c r="J124" s="165">
        <f t="shared" si="0"/>
        <v>0</v>
      </c>
      <c r="K124" s="166"/>
      <c r="L124" s="167"/>
      <c r="M124" s="168" t="s">
        <v>1</v>
      </c>
      <c r="N124" s="169" t="s">
        <v>38</v>
      </c>
      <c r="O124" s="143">
        <v>0</v>
      </c>
      <c r="P124" s="143">
        <f t="shared" si="1"/>
        <v>0</v>
      </c>
      <c r="Q124" s="143">
        <v>1E-3</v>
      </c>
      <c r="R124" s="143">
        <f t="shared" si="2"/>
        <v>8.7999999999999995E-2</v>
      </c>
      <c r="S124" s="143">
        <v>0</v>
      </c>
      <c r="T124" s="144">
        <f t="shared" si="3"/>
        <v>0</v>
      </c>
      <c r="AR124" s="145" t="s">
        <v>160</v>
      </c>
      <c r="AT124" s="145" t="s">
        <v>157</v>
      </c>
      <c r="AU124" s="145" t="s">
        <v>128</v>
      </c>
      <c r="AY124" s="16" t="s">
        <v>120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6" t="s">
        <v>128</v>
      </c>
      <c r="BK124" s="147">
        <f t="shared" si="9"/>
        <v>0</v>
      </c>
      <c r="BL124" s="16" t="s">
        <v>160</v>
      </c>
      <c r="BM124" s="145" t="s">
        <v>605</v>
      </c>
    </row>
    <row r="125" spans="2:65" s="1" customFormat="1" ht="16.5" customHeight="1">
      <c r="B125" s="134"/>
      <c r="C125" s="135" t="s">
        <v>146</v>
      </c>
      <c r="D125" s="135" t="s">
        <v>123</v>
      </c>
      <c r="E125" s="136" t="s">
        <v>606</v>
      </c>
      <c r="F125" s="137" t="s">
        <v>607</v>
      </c>
      <c r="G125" s="138" t="s">
        <v>165</v>
      </c>
      <c r="H125" s="139">
        <v>63</v>
      </c>
      <c r="I125" s="139">
        <v>0</v>
      </c>
      <c r="J125" s="139">
        <f t="shared" si="0"/>
        <v>0</v>
      </c>
      <c r="K125" s="140"/>
      <c r="L125" s="28"/>
      <c r="M125" s="141" t="s">
        <v>1</v>
      </c>
      <c r="N125" s="142" t="s">
        <v>38</v>
      </c>
      <c r="O125" s="143">
        <v>7.2999999999999995E-2</v>
      </c>
      <c r="P125" s="143">
        <f t="shared" si="1"/>
        <v>4.5989999999999993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469</v>
      </c>
      <c r="AT125" s="145" t="s">
        <v>123</v>
      </c>
      <c r="AU125" s="145" t="s">
        <v>128</v>
      </c>
      <c r="AY125" s="16" t="s">
        <v>120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6" t="s">
        <v>128</v>
      </c>
      <c r="BK125" s="147">
        <f t="shared" si="9"/>
        <v>0</v>
      </c>
      <c r="BL125" s="16" t="s">
        <v>469</v>
      </c>
      <c r="BM125" s="145" t="s">
        <v>608</v>
      </c>
    </row>
    <row r="126" spans="2:65" s="1" customFormat="1" ht="24.2" customHeight="1">
      <c r="B126" s="134"/>
      <c r="C126" s="161" t="s">
        <v>313</v>
      </c>
      <c r="D126" s="161" t="s">
        <v>157</v>
      </c>
      <c r="E126" s="162" t="s">
        <v>609</v>
      </c>
      <c r="F126" s="163" t="s">
        <v>610</v>
      </c>
      <c r="G126" s="164" t="s">
        <v>165</v>
      </c>
      <c r="H126" s="165">
        <v>63</v>
      </c>
      <c r="I126" s="165">
        <v>0</v>
      </c>
      <c r="J126" s="165">
        <f t="shared" si="0"/>
        <v>0</v>
      </c>
      <c r="K126" s="166"/>
      <c r="L126" s="167"/>
      <c r="M126" s="168" t="s">
        <v>1</v>
      </c>
      <c r="N126" s="169" t="s">
        <v>38</v>
      </c>
      <c r="O126" s="143">
        <v>0</v>
      </c>
      <c r="P126" s="143">
        <f t="shared" si="1"/>
        <v>0</v>
      </c>
      <c r="Q126" s="143">
        <v>1.06E-3</v>
      </c>
      <c r="R126" s="143">
        <f t="shared" si="2"/>
        <v>6.6779999999999992E-2</v>
      </c>
      <c r="S126" s="143">
        <v>0</v>
      </c>
      <c r="T126" s="144">
        <f t="shared" si="3"/>
        <v>0</v>
      </c>
      <c r="AR126" s="145" t="s">
        <v>160</v>
      </c>
      <c r="AT126" s="145" t="s">
        <v>157</v>
      </c>
      <c r="AU126" s="145" t="s">
        <v>128</v>
      </c>
      <c r="AY126" s="16" t="s">
        <v>120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6" t="s">
        <v>128</v>
      </c>
      <c r="BK126" s="147">
        <f t="shared" si="9"/>
        <v>0</v>
      </c>
      <c r="BL126" s="16" t="s">
        <v>160</v>
      </c>
      <c r="BM126" s="145" t="s">
        <v>611</v>
      </c>
    </row>
    <row r="127" spans="2:65" s="1" customFormat="1" ht="24.2" customHeight="1">
      <c r="B127" s="134"/>
      <c r="C127" s="161" t="s">
        <v>162</v>
      </c>
      <c r="D127" s="161" t="s">
        <v>157</v>
      </c>
      <c r="E127" s="162" t="s">
        <v>612</v>
      </c>
      <c r="F127" s="163" t="s">
        <v>613</v>
      </c>
      <c r="G127" s="164" t="s">
        <v>165</v>
      </c>
      <c r="H127" s="165">
        <v>63</v>
      </c>
      <c r="I127" s="165">
        <v>0</v>
      </c>
      <c r="J127" s="165">
        <f t="shared" si="0"/>
        <v>0</v>
      </c>
      <c r="K127" s="166"/>
      <c r="L127" s="167"/>
      <c r="M127" s="168" t="s">
        <v>1</v>
      </c>
      <c r="N127" s="169" t="s">
        <v>38</v>
      </c>
      <c r="O127" s="143">
        <v>0</v>
      </c>
      <c r="P127" s="143">
        <f t="shared" si="1"/>
        <v>0</v>
      </c>
      <c r="Q127" s="143">
        <v>1E-4</v>
      </c>
      <c r="R127" s="143">
        <f t="shared" si="2"/>
        <v>6.3E-3</v>
      </c>
      <c r="S127" s="143">
        <v>0</v>
      </c>
      <c r="T127" s="144">
        <f t="shared" si="3"/>
        <v>0</v>
      </c>
      <c r="AR127" s="145" t="s">
        <v>160</v>
      </c>
      <c r="AT127" s="145" t="s">
        <v>157</v>
      </c>
      <c r="AU127" s="145" t="s">
        <v>128</v>
      </c>
      <c r="AY127" s="16" t="s">
        <v>120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6" t="s">
        <v>128</v>
      </c>
      <c r="BK127" s="147">
        <f t="shared" si="9"/>
        <v>0</v>
      </c>
      <c r="BL127" s="16" t="s">
        <v>160</v>
      </c>
      <c r="BM127" s="145" t="s">
        <v>614</v>
      </c>
    </row>
    <row r="128" spans="2:65" s="1" customFormat="1" ht="21.75" customHeight="1">
      <c r="B128" s="134"/>
      <c r="C128" s="135" t="s">
        <v>168</v>
      </c>
      <c r="D128" s="135" t="s">
        <v>123</v>
      </c>
      <c r="E128" s="136" t="s">
        <v>615</v>
      </c>
      <c r="F128" s="137" t="s">
        <v>616</v>
      </c>
      <c r="G128" s="138" t="s">
        <v>165</v>
      </c>
      <c r="H128" s="139">
        <v>122</v>
      </c>
      <c r="I128" s="139">
        <v>0</v>
      </c>
      <c r="J128" s="139">
        <f t="shared" si="0"/>
        <v>0</v>
      </c>
      <c r="K128" s="140"/>
      <c r="L128" s="28"/>
      <c r="M128" s="141" t="s">
        <v>1</v>
      </c>
      <c r="N128" s="142" t="s">
        <v>38</v>
      </c>
      <c r="O128" s="143">
        <v>0.11700000000000001</v>
      </c>
      <c r="P128" s="143">
        <f t="shared" si="1"/>
        <v>14.274000000000001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469</v>
      </c>
      <c r="AT128" s="145" t="s">
        <v>123</v>
      </c>
      <c r="AU128" s="145" t="s">
        <v>128</v>
      </c>
      <c r="AY128" s="16" t="s">
        <v>120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6" t="s">
        <v>128</v>
      </c>
      <c r="BK128" s="147">
        <f t="shared" si="9"/>
        <v>0</v>
      </c>
      <c r="BL128" s="16" t="s">
        <v>469</v>
      </c>
      <c r="BM128" s="145" t="s">
        <v>617</v>
      </c>
    </row>
    <row r="129" spans="2:65" s="1" customFormat="1" ht="24.2" customHeight="1">
      <c r="B129" s="134"/>
      <c r="C129" s="161" t="s">
        <v>121</v>
      </c>
      <c r="D129" s="161" t="s">
        <v>157</v>
      </c>
      <c r="E129" s="162" t="s">
        <v>618</v>
      </c>
      <c r="F129" s="163" t="s">
        <v>619</v>
      </c>
      <c r="G129" s="164" t="s">
        <v>165</v>
      </c>
      <c r="H129" s="165">
        <v>122</v>
      </c>
      <c r="I129" s="165">
        <v>0</v>
      </c>
      <c r="J129" s="165">
        <f t="shared" si="0"/>
        <v>0</v>
      </c>
      <c r="K129" s="166"/>
      <c r="L129" s="167"/>
      <c r="M129" s="168" t="s">
        <v>1</v>
      </c>
      <c r="N129" s="169" t="s">
        <v>38</v>
      </c>
      <c r="O129" s="143">
        <v>0</v>
      </c>
      <c r="P129" s="143">
        <f t="shared" si="1"/>
        <v>0</v>
      </c>
      <c r="Q129" s="143">
        <v>1.9000000000000001E-4</v>
      </c>
      <c r="R129" s="143">
        <f t="shared" si="2"/>
        <v>2.3180000000000003E-2</v>
      </c>
      <c r="S129" s="143">
        <v>0</v>
      </c>
      <c r="T129" s="144">
        <f t="shared" si="3"/>
        <v>0</v>
      </c>
      <c r="AR129" s="145" t="s">
        <v>160</v>
      </c>
      <c r="AT129" s="145" t="s">
        <v>157</v>
      </c>
      <c r="AU129" s="145" t="s">
        <v>128</v>
      </c>
      <c r="AY129" s="16" t="s">
        <v>120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6" t="s">
        <v>128</v>
      </c>
      <c r="BK129" s="147">
        <f t="shared" si="9"/>
        <v>0</v>
      </c>
      <c r="BL129" s="16" t="s">
        <v>160</v>
      </c>
      <c r="BM129" s="145" t="s">
        <v>620</v>
      </c>
    </row>
    <row r="130" spans="2:65" s="1" customFormat="1" ht="16.5" customHeight="1">
      <c r="B130" s="134"/>
      <c r="C130" s="161" t="s">
        <v>176</v>
      </c>
      <c r="D130" s="161" t="s">
        <v>157</v>
      </c>
      <c r="E130" s="162" t="s">
        <v>621</v>
      </c>
      <c r="F130" s="163" t="s">
        <v>622</v>
      </c>
      <c r="G130" s="164" t="s">
        <v>165</v>
      </c>
      <c r="H130" s="165">
        <v>122</v>
      </c>
      <c r="I130" s="165">
        <v>0</v>
      </c>
      <c r="J130" s="165">
        <f t="shared" si="0"/>
        <v>0</v>
      </c>
      <c r="K130" s="166"/>
      <c r="L130" s="167"/>
      <c r="M130" s="168" t="s">
        <v>1</v>
      </c>
      <c r="N130" s="169" t="s">
        <v>38</v>
      </c>
      <c r="O130" s="143">
        <v>0</v>
      </c>
      <c r="P130" s="143">
        <f t="shared" si="1"/>
        <v>0</v>
      </c>
      <c r="Q130" s="143">
        <v>5.0000000000000002E-5</v>
      </c>
      <c r="R130" s="143">
        <f t="shared" si="2"/>
        <v>6.1000000000000004E-3</v>
      </c>
      <c r="S130" s="143">
        <v>0</v>
      </c>
      <c r="T130" s="144">
        <f t="shared" si="3"/>
        <v>0</v>
      </c>
      <c r="AR130" s="145" t="s">
        <v>160</v>
      </c>
      <c r="AT130" s="145" t="s">
        <v>157</v>
      </c>
      <c r="AU130" s="145" t="s">
        <v>128</v>
      </c>
      <c r="AY130" s="16" t="s">
        <v>120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6" t="s">
        <v>128</v>
      </c>
      <c r="BK130" s="147">
        <f t="shared" si="9"/>
        <v>0</v>
      </c>
      <c r="BL130" s="16" t="s">
        <v>160</v>
      </c>
      <c r="BM130" s="145" t="s">
        <v>623</v>
      </c>
    </row>
    <row r="131" spans="2:65" s="1" customFormat="1" ht="24.2" customHeight="1">
      <c r="B131" s="134"/>
      <c r="C131" s="135" t="s">
        <v>183</v>
      </c>
      <c r="D131" s="135" t="s">
        <v>123</v>
      </c>
      <c r="E131" s="136" t="s">
        <v>624</v>
      </c>
      <c r="F131" s="137" t="s">
        <v>625</v>
      </c>
      <c r="G131" s="138" t="s">
        <v>165</v>
      </c>
      <c r="H131" s="139">
        <v>24</v>
      </c>
      <c r="I131" s="139">
        <v>0</v>
      </c>
      <c r="J131" s="139">
        <f t="shared" si="0"/>
        <v>0</v>
      </c>
      <c r="K131" s="140"/>
      <c r="L131" s="28"/>
      <c r="M131" s="141" t="s">
        <v>1</v>
      </c>
      <c r="N131" s="142" t="s">
        <v>38</v>
      </c>
      <c r="O131" s="143">
        <v>0.18</v>
      </c>
      <c r="P131" s="143">
        <f t="shared" si="1"/>
        <v>4.32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469</v>
      </c>
      <c r="AT131" s="145" t="s">
        <v>123</v>
      </c>
      <c r="AU131" s="145" t="s">
        <v>128</v>
      </c>
      <c r="AY131" s="16" t="s">
        <v>120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6" t="s">
        <v>128</v>
      </c>
      <c r="BK131" s="147">
        <f t="shared" si="9"/>
        <v>0</v>
      </c>
      <c r="BL131" s="16" t="s">
        <v>469</v>
      </c>
      <c r="BM131" s="145" t="s">
        <v>626</v>
      </c>
    </row>
    <row r="132" spans="2:65" s="1" customFormat="1" ht="24.2" customHeight="1">
      <c r="B132" s="134"/>
      <c r="C132" s="161" t="s">
        <v>189</v>
      </c>
      <c r="D132" s="161" t="s">
        <v>157</v>
      </c>
      <c r="E132" s="162" t="s">
        <v>627</v>
      </c>
      <c r="F132" s="163" t="s">
        <v>628</v>
      </c>
      <c r="G132" s="164" t="s">
        <v>165</v>
      </c>
      <c r="H132" s="165">
        <v>24</v>
      </c>
      <c r="I132" s="165">
        <v>0</v>
      </c>
      <c r="J132" s="165">
        <f t="shared" si="0"/>
        <v>0</v>
      </c>
      <c r="K132" s="166"/>
      <c r="L132" s="167"/>
      <c r="M132" s="168" t="s">
        <v>1</v>
      </c>
      <c r="N132" s="169" t="s">
        <v>38</v>
      </c>
      <c r="O132" s="143">
        <v>0</v>
      </c>
      <c r="P132" s="143">
        <f t="shared" si="1"/>
        <v>0</v>
      </c>
      <c r="Q132" s="143">
        <v>1.2E-4</v>
      </c>
      <c r="R132" s="143">
        <f t="shared" si="2"/>
        <v>2.8800000000000002E-3</v>
      </c>
      <c r="S132" s="143">
        <v>0</v>
      </c>
      <c r="T132" s="144">
        <f t="shared" si="3"/>
        <v>0</v>
      </c>
      <c r="AR132" s="145" t="s">
        <v>160</v>
      </c>
      <c r="AT132" s="145" t="s">
        <v>157</v>
      </c>
      <c r="AU132" s="145" t="s">
        <v>128</v>
      </c>
      <c r="AY132" s="16" t="s">
        <v>120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6" t="s">
        <v>128</v>
      </c>
      <c r="BK132" s="147">
        <f t="shared" si="9"/>
        <v>0</v>
      </c>
      <c r="BL132" s="16" t="s">
        <v>160</v>
      </c>
      <c r="BM132" s="145" t="s">
        <v>629</v>
      </c>
    </row>
    <row r="133" spans="2:65" s="1" customFormat="1" ht="24.2" customHeight="1">
      <c r="B133" s="134"/>
      <c r="C133" s="135" t="s">
        <v>193</v>
      </c>
      <c r="D133" s="135" t="s">
        <v>123</v>
      </c>
      <c r="E133" s="136" t="s">
        <v>630</v>
      </c>
      <c r="F133" s="137" t="s">
        <v>631</v>
      </c>
      <c r="G133" s="138" t="s">
        <v>165</v>
      </c>
      <c r="H133" s="139">
        <v>6</v>
      </c>
      <c r="I133" s="139">
        <v>0</v>
      </c>
      <c r="J133" s="139">
        <f t="shared" si="0"/>
        <v>0</v>
      </c>
      <c r="K133" s="140"/>
      <c r="L133" s="28"/>
      <c r="M133" s="141" t="s">
        <v>1</v>
      </c>
      <c r="N133" s="142" t="s">
        <v>38</v>
      </c>
      <c r="O133" s="143">
        <v>0.41799999999999998</v>
      </c>
      <c r="P133" s="143">
        <f t="shared" si="1"/>
        <v>2.508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469</v>
      </c>
      <c r="AT133" s="145" t="s">
        <v>123</v>
      </c>
      <c r="AU133" s="145" t="s">
        <v>128</v>
      </c>
      <c r="AY133" s="16" t="s">
        <v>120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6" t="s">
        <v>128</v>
      </c>
      <c r="BK133" s="147">
        <f t="shared" si="9"/>
        <v>0</v>
      </c>
      <c r="BL133" s="16" t="s">
        <v>469</v>
      </c>
      <c r="BM133" s="145" t="s">
        <v>632</v>
      </c>
    </row>
    <row r="134" spans="2:65" s="1" customFormat="1" ht="24.2" customHeight="1">
      <c r="B134" s="134"/>
      <c r="C134" s="161" t="s">
        <v>197</v>
      </c>
      <c r="D134" s="161" t="s">
        <v>157</v>
      </c>
      <c r="E134" s="162" t="s">
        <v>633</v>
      </c>
      <c r="F134" s="163" t="s">
        <v>634</v>
      </c>
      <c r="G134" s="164" t="s">
        <v>165</v>
      </c>
      <c r="H134" s="165">
        <v>6</v>
      </c>
      <c r="I134" s="165">
        <v>0</v>
      </c>
      <c r="J134" s="165">
        <f t="shared" si="0"/>
        <v>0</v>
      </c>
      <c r="K134" s="166"/>
      <c r="L134" s="167"/>
      <c r="M134" s="168" t="s">
        <v>1</v>
      </c>
      <c r="N134" s="169" t="s">
        <v>38</v>
      </c>
      <c r="O134" s="143">
        <v>0</v>
      </c>
      <c r="P134" s="143">
        <f t="shared" si="1"/>
        <v>0</v>
      </c>
      <c r="Q134" s="143">
        <v>4.1999999999999997E-3</v>
      </c>
      <c r="R134" s="143">
        <f t="shared" si="2"/>
        <v>2.52E-2</v>
      </c>
      <c r="S134" s="143">
        <v>0</v>
      </c>
      <c r="T134" s="144">
        <f t="shared" si="3"/>
        <v>0</v>
      </c>
      <c r="AR134" s="145" t="s">
        <v>160</v>
      </c>
      <c r="AT134" s="145" t="s">
        <v>157</v>
      </c>
      <c r="AU134" s="145" t="s">
        <v>128</v>
      </c>
      <c r="AY134" s="16" t="s">
        <v>120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6" t="s">
        <v>128</v>
      </c>
      <c r="BK134" s="147">
        <f t="shared" si="9"/>
        <v>0</v>
      </c>
      <c r="BL134" s="16" t="s">
        <v>160</v>
      </c>
      <c r="BM134" s="145" t="s">
        <v>635</v>
      </c>
    </row>
    <row r="135" spans="2:65" s="1" customFormat="1" ht="16.5" customHeight="1">
      <c r="B135" s="134"/>
      <c r="C135" s="135" t="s">
        <v>203</v>
      </c>
      <c r="D135" s="135" t="s">
        <v>123</v>
      </c>
      <c r="E135" s="136" t="s">
        <v>636</v>
      </c>
      <c r="F135" s="137" t="s">
        <v>637</v>
      </c>
      <c r="G135" s="138" t="s">
        <v>165</v>
      </c>
      <c r="H135" s="139">
        <v>6</v>
      </c>
      <c r="I135" s="139">
        <v>0</v>
      </c>
      <c r="J135" s="139">
        <f t="shared" si="0"/>
        <v>0</v>
      </c>
      <c r="K135" s="140"/>
      <c r="L135" s="28"/>
      <c r="M135" s="141" t="s">
        <v>1</v>
      </c>
      <c r="N135" s="142" t="s">
        <v>38</v>
      </c>
      <c r="O135" s="143">
        <v>0.5</v>
      </c>
      <c r="P135" s="143">
        <f t="shared" si="1"/>
        <v>3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469</v>
      </c>
      <c r="AT135" s="145" t="s">
        <v>123</v>
      </c>
      <c r="AU135" s="145" t="s">
        <v>128</v>
      </c>
      <c r="AY135" s="16" t="s">
        <v>120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6" t="s">
        <v>128</v>
      </c>
      <c r="BK135" s="147">
        <f t="shared" si="9"/>
        <v>0</v>
      </c>
      <c r="BL135" s="16" t="s">
        <v>469</v>
      </c>
      <c r="BM135" s="145" t="s">
        <v>638</v>
      </c>
    </row>
    <row r="136" spans="2:65" s="1" customFormat="1" ht="24.2" customHeight="1">
      <c r="B136" s="134"/>
      <c r="C136" s="161" t="s">
        <v>150</v>
      </c>
      <c r="D136" s="161" t="s">
        <v>157</v>
      </c>
      <c r="E136" s="162" t="s">
        <v>639</v>
      </c>
      <c r="F136" s="163" t="s">
        <v>640</v>
      </c>
      <c r="G136" s="164" t="s">
        <v>165</v>
      </c>
      <c r="H136" s="165">
        <v>6</v>
      </c>
      <c r="I136" s="165">
        <v>0</v>
      </c>
      <c r="J136" s="165">
        <f t="shared" si="0"/>
        <v>0</v>
      </c>
      <c r="K136" s="166"/>
      <c r="L136" s="167"/>
      <c r="M136" s="168" t="s">
        <v>1</v>
      </c>
      <c r="N136" s="169" t="s">
        <v>38</v>
      </c>
      <c r="O136" s="143">
        <v>0</v>
      </c>
      <c r="P136" s="143">
        <f t="shared" si="1"/>
        <v>0</v>
      </c>
      <c r="Q136" s="143">
        <v>1.4E-2</v>
      </c>
      <c r="R136" s="143">
        <f t="shared" si="2"/>
        <v>8.4000000000000005E-2</v>
      </c>
      <c r="S136" s="143">
        <v>0</v>
      </c>
      <c r="T136" s="144">
        <f t="shared" si="3"/>
        <v>0</v>
      </c>
      <c r="AR136" s="145" t="s">
        <v>160</v>
      </c>
      <c r="AT136" s="145" t="s">
        <v>157</v>
      </c>
      <c r="AU136" s="145" t="s">
        <v>128</v>
      </c>
      <c r="AY136" s="16" t="s">
        <v>120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6" t="s">
        <v>128</v>
      </c>
      <c r="BK136" s="147">
        <f t="shared" si="9"/>
        <v>0</v>
      </c>
      <c r="BL136" s="16" t="s">
        <v>160</v>
      </c>
      <c r="BM136" s="145" t="s">
        <v>641</v>
      </c>
    </row>
    <row r="137" spans="2:65" s="1" customFormat="1" ht="16.5" customHeight="1">
      <c r="B137" s="134"/>
      <c r="C137" s="135" t="s">
        <v>216</v>
      </c>
      <c r="D137" s="135" t="s">
        <v>123</v>
      </c>
      <c r="E137" s="136" t="s">
        <v>642</v>
      </c>
      <c r="F137" s="137" t="s">
        <v>643</v>
      </c>
      <c r="G137" s="138" t="s">
        <v>165</v>
      </c>
      <c r="H137" s="139">
        <v>6</v>
      </c>
      <c r="I137" s="139">
        <v>0</v>
      </c>
      <c r="J137" s="139">
        <f t="shared" si="0"/>
        <v>0</v>
      </c>
      <c r="K137" s="140"/>
      <c r="L137" s="28"/>
      <c r="M137" s="141" t="s">
        <v>1</v>
      </c>
      <c r="N137" s="142" t="s">
        <v>38</v>
      </c>
      <c r="O137" s="143">
        <v>0.14000000000000001</v>
      </c>
      <c r="P137" s="143">
        <f t="shared" si="1"/>
        <v>0.84000000000000008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469</v>
      </c>
      <c r="AT137" s="145" t="s">
        <v>123</v>
      </c>
      <c r="AU137" s="145" t="s">
        <v>128</v>
      </c>
      <c r="AY137" s="16" t="s">
        <v>120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6" t="s">
        <v>128</v>
      </c>
      <c r="BK137" s="147">
        <f t="shared" si="9"/>
        <v>0</v>
      </c>
      <c r="BL137" s="16" t="s">
        <v>469</v>
      </c>
      <c r="BM137" s="145" t="s">
        <v>644</v>
      </c>
    </row>
    <row r="138" spans="2:65" s="1" customFormat="1" ht="16.5" customHeight="1">
      <c r="B138" s="134"/>
      <c r="C138" s="161" t="s">
        <v>222</v>
      </c>
      <c r="D138" s="161" t="s">
        <v>157</v>
      </c>
      <c r="E138" s="162" t="s">
        <v>645</v>
      </c>
      <c r="F138" s="163" t="s">
        <v>646</v>
      </c>
      <c r="G138" s="164" t="s">
        <v>165</v>
      </c>
      <c r="H138" s="165">
        <v>6</v>
      </c>
      <c r="I138" s="165">
        <v>0</v>
      </c>
      <c r="J138" s="165">
        <f t="shared" si="0"/>
        <v>0</v>
      </c>
      <c r="K138" s="166"/>
      <c r="L138" s="167"/>
      <c r="M138" s="168" t="s">
        <v>1</v>
      </c>
      <c r="N138" s="169" t="s">
        <v>38</v>
      </c>
      <c r="O138" s="143">
        <v>0</v>
      </c>
      <c r="P138" s="143">
        <f t="shared" si="1"/>
        <v>0</v>
      </c>
      <c r="Q138" s="143">
        <v>1.7000000000000001E-4</v>
      </c>
      <c r="R138" s="143">
        <f t="shared" si="2"/>
        <v>1.0200000000000001E-3</v>
      </c>
      <c r="S138" s="143">
        <v>0</v>
      </c>
      <c r="T138" s="144">
        <f t="shared" si="3"/>
        <v>0</v>
      </c>
      <c r="AR138" s="145" t="s">
        <v>160</v>
      </c>
      <c r="AT138" s="145" t="s">
        <v>157</v>
      </c>
      <c r="AU138" s="145" t="s">
        <v>128</v>
      </c>
      <c r="AY138" s="16" t="s">
        <v>120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6" t="s">
        <v>128</v>
      </c>
      <c r="BK138" s="147">
        <f t="shared" si="9"/>
        <v>0</v>
      </c>
      <c r="BL138" s="16" t="s">
        <v>160</v>
      </c>
      <c r="BM138" s="145" t="s">
        <v>647</v>
      </c>
    </row>
    <row r="139" spans="2:65" s="1" customFormat="1" ht="21.75" customHeight="1">
      <c r="B139" s="134"/>
      <c r="C139" s="135" t="s">
        <v>226</v>
      </c>
      <c r="D139" s="135" t="s">
        <v>123</v>
      </c>
      <c r="E139" s="136" t="s">
        <v>648</v>
      </c>
      <c r="F139" s="137" t="s">
        <v>649</v>
      </c>
      <c r="G139" s="138" t="s">
        <v>165</v>
      </c>
      <c r="H139" s="139">
        <v>12</v>
      </c>
      <c r="I139" s="139">
        <v>0</v>
      </c>
      <c r="J139" s="139">
        <f t="shared" si="0"/>
        <v>0</v>
      </c>
      <c r="K139" s="140"/>
      <c r="L139" s="28"/>
      <c r="M139" s="141" t="s">
        <v>1</v>
      </c>
      <c r="N139" s="142" t="s">
        <v>38</v>
      </c>
      <c r="O139" s="143">
        <v>0.16700000000000001</v>
      </c>
      <c r="P139" s="143">
        <f t="shared" si="1"/>
        <v>2.004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469</v>
      </c>
      <c r="AT139" s="145" t="s">
        <v>123</v>
      </c>
      <c r="AU139" s="145" t="s">
        <v>128</v>
      </c>
      <c r="AY139" s="16" t="s">
        <v>120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6" t="s">
        <v>128</v>
      </c>
      <c r="BK139" s="147">
        <f t="shared" si="9"/>
        <v>0</v>
      </c>
      <c r="BL139" s="16" t="s">
        <v>469</v>
      </c>
      <c r="BM139" s="145" t="s">
        <v>650</v>
      </c>
    </row>
    <row r="140" spans="2:65" s="1" customFormat="1" ht="21.75" customHeight="1">
      <c r="B140" s="134"/>
      <c r="C140" s="161" t="s">
        <v>7</v>
      </c>
      <c r="D140" s="161" t="s">
        <v>157</v>
      </c>
      <c r="E140" s="162" t="s">
        <v>651</v>
      </c>
      <c r="F140" s="163" t="s">
        <v>652</v>
      </c>
      <c r="G140" s="164" t="s">
        <v>165</v>
      </c>
      <c r="H140" s="165">
        <v>12</v>
      </c>
      <c r="I140" s="165">
        <v>0</v>
      </c>
      <c r="J140" s="165">
        <f t="shared" si="0"/>
        <v>0</v>
      </c>
      <c r="K140" s="166"/>
      <c r="L140" s="167"/>
      <c r="M140" s="168" t="s">
        <v>1</v>
      </c>
      <c r="N140" s="169" t="s">
        <v>38</v>
      </c>
      <c r="O140" s="143">
        <v>0</v>
      </c>
      <c r="P140" s="143">
        <f t="shared" si="1"/>
        <v>0</v>
      </c>
      <c r="Q140" s="143">
        <v>4.0000000000000002E-4</v>
      </c>
      <c r="R140" s="143">
        <f t="shared" si="2"/>
        <v>4.8000000000000004E-3</v>
      </c>
      <c r="S140" s="143">
        <v>0</v>
      </c>
      <c r="T140" s="144">
        <f t="shared" si="3"/>
        <v>0</v>
      </c>
      <c r="AR140" s="145" t="s">
        <v>160</v>
      </c>
      <c r="AT140" s="145" t="s">
        <v>157</v>
      </c>
      <c r="AU140" s="145" t="s">
        <v>128</v>
      </c>
      <c r="AY140" s="16" t="s">
        <v>120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6" t="s">
        <v>128</v>
      </c>
      <c r="BK140" s="147">
        <f t="shared" si="9"/>
        <v>0</v>
      </c>
      <c r="BL140" s="16" t="s">
        <v>160</v>
      </c>
      <c r="BM140" s="145" t="s">
        <v>653</v>
      </c>
    </row>
    <row r="141" spans="2:65" s="1" customFormat="1" ht="21.75" customHeight="1">
      <c r="B141" s="134"/>
      <c r="C141" s="135" t="s">
        <v>236</v>
      </c>
      <c r="D141" s="135" t="s">
        <v>123</v>
      </c>
      <c r="E141" s="136" t="s">
        <v>648</v>
      </c>
      <c r="F141" s="137" t="s">
        <v>649</v>
      </c>
      <c r="G141" s="138" t="s">
        <v>165</v>
      </c>
      <c r="H141" s="139">
        <v>8</v>
      </c>
      <c r="I141" s="139">
        <v>0</v>
      </c>
      <c r="J141" s="139">
        <f t="shared" si="0"/>
        <v>0</v>
      </c>
      <c r="K141" s="140"/>
      <c r="L141" s="28"/>
      <c r="M141" s="141" t="s">
        <v>1</v>
      </c>
      <c r="N141" s="142" t="s">
        <v>38</v>
      </c>
      <c r="O141" s="143">
        <v>0.16700000000000001</v>
      </c>
      <c r="P141" s="143">
        <f t="shared" si="1"/>
        <v>1.3360000000000001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469</v>
      </c>
      <c r="AT141" s="145" t="s">
        <v>123</v>
      </c>
      <c r="AU141" s="145" t="s">
        <v>128</v>
      </c>
      <c r="AY141" s="16" t="s">
        <v>120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6" t="s">
        <v>128</v>
      </c>
      <c r="BK141" s="147">
        <f t="shared" si="9"/>
        <v>0</v>
      </c>
      <c r="BL141" s="16" t="s">
        <v>469</v>
      </c>
      <c r="BM141" s="145" t="s">
        <v>654</v>
      </c>
    </row>
    <row r="142" spans="2:65" s="1" customFormat="1" ht="21.75" customHeight="1">
      <c r="B142" s="134"/>
      <c r="C142" s="161" t="s">
        <v>240</v>
      </c>
      <c r="D142" s="161" t="s">
        <v>157</v>
      </c>
      <c r="E142" s="162" t="s">
        <v>655</v>
      </c>
      <c r="F142" s="163" t="s">
        <v>656</v>
      </c>
      <c r="G142" s="164" t="s">
        <v>165</v>
      </c>
      <c r="H142" s="165">
        <v>8</v>
      </c>
      <c r="I142" s="165">
        <v>0</v>
      </c>
      <c r="J142" s="165">
        <f t="shared" si="0"/>
        <v>0</v>
      </c>
      <c r="K142" s="166"/>
      <c r="L142" s="167"/>
      <c r="M142" s="168" t="s">
        <v>1</v>
      </c>
      <c r="N142" s="169" t="s">
        <v>38</v>
      </c>
      <c r="O142" s="143">
        <v>0</v>
      </c>
      <c r="P142" s="143">
        <f t="shared" si="1"/>
        <v>0</v>
      </c>
      <c r="Q142" s="143">
        <v>4.0000000000000002E-4</v>
      </c>
      <c r="R142" s="143">
        <f t="shared" si="2"/>
        <v>3.2000000000000002E-3</v>
      </c>
      <c r="S142" s="143">
        <v>0</v>
      </c>
      <c r="T142" s="144">
        <f t="shared" si="3"/>
        <v>0</v>
      </c>
      <c r="AR142" s="145" t="s">
        <v>160</v>
      </c>
      <c r="AT142" s="145" t="s">
        <v>157</v>
      </c>
      <c r="AU142" s="145" t="s">
        <v>128</v>
      </c>
      <c r="AY142" s="16" t="s">
        <v>120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6" t="s">
        <v>128</v>
      </c>
      <c r="BK142" s="147">
        <f t="shared" si="9"/>
        <v>0</v>
      </c>
      <c r="BL142" s="16" t="s">
        <v>160</v>
      </c>
      <c r="BM142" s="145" t="s">
        <v>657</v>
      </c>
    </row>
    <row r="143" spans="2:65" s="1" customFormat="1" ht="16.5" customHeight="1">
      <c r="B143" s="134"/>
      <c r="C143" s="135" t="s">
        <v>244</v>
      </c>
      <c r="D143" s="135" t="s">
        <v>123</v>
      </c>
      <c r="E143" s="136" t="s">
        <v>658</v>
      </c>
      <c r="F143" s="137" t="s">
        <v>659</v>
      </c>
      <c r="G143" s="138" t="s">
        <v>165</v>
      </c>
      <c r="H143" s="139">
        <v>74</v>
      </c>
      <c r="I143" s="139">
        <v>0</v>
      </c>
      <c r="J143" s="139">
        <f t="shared" si="0"/>
        <v>0</v>
      </c>
      <c r="K143" s="140"/>
      <c r="L143" s="28"/>
      <c r="M143" s="141" t="s">
        <v>1</v>
      </c>
      <c r="N143" s="142" t="s">
        <v>38</v>
      </c>
      <c r="O143" s="143">
        <v>0.11700000000000001</v>
      </c>
      <c r="P143" s="143">
        <f t="shared" si="1"/>
        <v>8.6580000000000013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469</v>
      </c>
      <c r="AT143" s="145" t="s">
        <v>123</v>
      </c>
      <c r="AU143" s="145" t="s">
        <v>128</v>
      </c>
      <c r="AY143" s="16" t="s">
        <v>120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6" t="s">
        <v>128</v>
      </c>
      <c r="BK143" s="147">
        <f t="shared" si="9"/>
        <v>0</v>
      </c>
      <c r="BL143" s="16" t="s">
        <v>469</v>
      </c>
      <c r="BM143" s="145" t="s">
        <v>660</v>
      </c>
    </row>
    <row r="144" spans="2:65" s="1" customFormat="1" ht="24.2" customHeight="1">
      <c r="B144" s="134"/>
      <c r="C144" s="161" t="s">
        <v>248</v>
      </c>
      <c r="D144" s="161" t="s">
        <v>157</v>
      </c>
      <c r="E144" s="162" t="s">
        <v>661</v>
      </c>
      <c r="F144" s="163" t="s">
        <v>662</v>
      </c>
      <c r="G144" s="164" t="s">
        <v>165</v>
      </c>
      <c r="H144" s="165">
        <v>74</v>
      </c>
      <c r="I144" s="165">
        <v>0</v>
      </c>
      <c r="J144" s="165">
        <f t="shared" si="0"/>
        <v>0</v>
      </c>
      <c r="K144" s="166"/>
      <c r="L144" s="167"/>
      <c r="M144" s="168" t="s">
        <v>1</v>
      </c>
      <c r="N144" s="169" t="s">
        <v>38</v>
      </c>
      <c r="O144" s="143">
        <v>0</v>
      </c>
      <c r="P144" s="143">
        <f t="shared" si="1"/>
        <v>0</v>
      </c>
      <c r="Q144" s="143">
        <v>1.6000000000000001E-4</v>
      </c>
      <c r="R144" s="143">
        <f t="shared" si="2"/>
        <v>1.1840000000000002E-2</v>
      </c>
      <c r="S144" s="143">
        <v>0</v>
      </c>
      <c r="T144" s="144">
        <f t="shared" si="3"/>
        <v>0</v>
      </c>
      <c r="AR144" s="145" t="s">
        <v>160</v>
      </c>
      <c r="AT144" s="145" t="s">
        <v>157</v>
      </c>
      <c r="AU144" s="145" t="s">
        <v>128</v>
      </c>
      <c r="AY144" s="16" t="s">
        <v>120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6" t="s">
        <v>128</v>
      </c>
      <c r="BK144" s="147">
        <f t="shared" si="9"/>
        <v>0</v>
      </c>
      <c r="BL144" s="16" t="s">
        <v>160</v>
      </c>
      <c r="BM144" s="145" t="s">
        <v>663</v>
      </c>
    </row>
    <row r="145" spans="2:65" s="1" customFormat="1" ht="16.5" customHeight="1">
      <c r="B145" s="134"/>
      <c r="C145" s="135" t="s">
        <v>253</v>
      </c>
      <c r="D145" s="135" t="s">
        <v>123</v>
      </c>
      <c r="E145" s="136" t="s">
        <v>664</v>
      </c>
      <c r="F145" s="137" t="s">
        <v>665</v>
      </c>
      <c r="G145" s="138" t="s">
        <v>165</v>
      </c>
      <c r="H145" s="139">
        <v>8</v>
      </c>
      <c r="I145" s="139">
        <v>0</v>
      </c>
      <c r="J145" s="139">
        <f t="shared" si="0"/>
        <v>0</v>
      </c>
      <c r="K145" s="140"/>
      <c r="L145" s="28"/>
      <c r="M145" s="141" t="s">
        <v>1</v>
      </c>
      <c r="N145" s="142" t="s">
        <v>38</v>
      </c>
      <c r="O145" s="143">
        <v>0.16700000000000001</v>
      </c>
      <c r="P145" s="143">
        <f t="shared" si="1"/>
        <v>1.3360000000000001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469</v>
      </c>
      <c r="AT145" s="145" t="s">
        <v>123</v>
      </c>
      <c r="AU145" s="145" t="s">
        <v>128</v>
      </c>
      <c r="AY145" s="16" t="s">
        <v>120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6" t="s">
        <v>128</v>
      </c>
      <c r="BK145" s="147">
        <f t="shared" si="9"/>
        <v>0</v>
      </c>
      <c r="BL145" s="16" t="s">
        <v>469</v>
      </c>
      <c r="BM145" s="145" t="s">
        <v>666</v>
      </c>
    </row>
    <row r="146" spans="2:65" s="1" customFormat="1" ht="16.5" customHeight="1">
      <c r="B146" s="134"/>
      <c r="C146" s="161" t="s">
        <v>257</v>
      </c>
      <c r="D146" s="161" t="s">
        <v>157</v>
      </c>
      <c r="E146" s="162" t="s">
        <v>667</v>
      </c>
      <c r="F146" s="163" t="s">
        <v>668</v>
      </c>
      <c r="G146" s="164" t="s">
        <v>165</v>
      </c>
      <c r="H146" s="165">
        <v>8</v>
      </c>
      <c r="I146" s="165">
        <v>0</v>
      </c>
      <c r="J146" s="165">
        <f t="shared" si="0"/>
        <v>0</v>
      </c>
      <c r="K146" s="166"/>
      <c r="L146" s="167"/>
      <c r="M146" s="168" t="s">
        <v>1</v>
      </c>
      <c r="N146" s="169" t="s">
        <v>38</v>
      </c>
      <c r="O146" s="143">
        <v>0</v>
      </c>
      <c r="P146" s="143">
        <f t="shared" si="1"/>
        <v>0</v>
      </c>
      <c r="Q146" s="143">
        <v>2.9E-4</v>
      </c>
      <c r="R146" s="143">
        <f t="shared" si="2"/>
        <v>2.32E-3</v>
      </c>
      <c r="S146" s="143">
        <v>0</v>
      </c>
      <c r="T146" s="144">
        <f t="shared" si="3"/>
        <v>0</v>
      </c>
      <c r="AR146" s="145" t="s">
        <v>160</v>
      </c>
      <c r="AT146" s="145" t="s">
        <v>157</v>
      </c>
      <c r="AU146" s="145" t="s">
        <v>128</v>
      </c>
      <c r="AY146" s="16" t="s">
        <v>120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6" t="s">
        <v>128</v>
      </c>
      <c r="BK146" s="147">
        <f t="shared" si="9"/>
        <v>0</v>
      </c>
      <c r="BL146" s="16" t="s">
        <v>160</v>
      </c>
      <c r="BM146" s="145" t="s">
        <v>669</v>
      </c>
    </row>
    <row r="147" spans="2:65" s="1" customFormat="1" ht="16.5" customHeight="1">
      <c r="B147" s="134"/>
      <c r="C147" s="135" t="s">
        <v>261</v>
      </c>
      <c r="D147" s="135" t="s">
        <v>123</v>
      </c>
      <c r="E147" s="136" t="s">
        <v>670</v>
      </c>
      <c r="F147" s="137" t="s">
        <v>671</v>
      </c>
      <c r="G147" s="138" t="s">
        <v>165</v>
      </c>
      <c r="H147" s="139">
        <v>8</v>
      </c>
      <c r="I147" s="139">
        <v>0</v>
      </c>
      <c r="J147" s="139">
        <f t="shared" si="0"/>
        <v>0</v>
      </c>
      <c r="K147" s="140"/>
      <c r="L147" s="28"/>
      <c r="M147" s="141" t="s">
        <v>1</v>
      </c>
      <c r="N147" s="142" t="s">
        <v>38</v>
      </c>
      <c r="O147" s="143">
        <v>0.16700000000000001</v>
      </c>
      <c r="P147" s="143">
        <f t="shared" si="1"/>
        <v>1.3360000000000001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469</v>
      </c>
      <c r="AT147" s="145" t="s">
        <v>123</v>
      </c>
      <c r="AU147" s="145" t="s">
        <v>128</v>
      </c>
      <c r="AY147" s="16" t="s">
        <v>120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6" t="s">
        <v>128</v>
      </c>
      <c r="BK147" s="147">
        <f t="shared" si="9"/>
        <v>0</v>
      </c>
      <c r="BL147" s="16" t="s">
        <v>469</v>
      </c>
      <c r="BM147" s="145" t="s">
        <v>672</v>
      </c>
    </row>
    <row r="148" spans="2:65" s="1" customFormat="1" ht="16.5" customHeight="1">
      <c r="B148" s="134"/>
      <c r="C148" s="161" t="s">
        <v>265</v>
      </c>
      <c r="D148" s="161" t="s">
        <v>157</v>
      </c>
      <c r="E148" s="162" t="s">
        <v>673</v>
      </c>
      <c r="F148" s="163" t="s">
        <v>674</v>
      </c>
      <c r="G148" s="164" t="s">
        <v>165</v>
      </c>
      <c r="H148" s="165">
        <v>8</v>
      </c>
      <c r="I148" s="165">
        <v>0</v>
      </c>
      <c r="J148" s="165">
        <f t="shared" si="0"/>
        <v>0</v>
      </c>
      <c r="K148" s="166"/>
      <c r="L148" s="167"/>
      <c r="M148" s="168" t="s">
        <v>1</v>
      </c>
      <c r="N148" s="169" t="s">
        <v>38</v>
      </c>
      <c r="O148" s="143">
        <v>0</v>
      </c>
      <c r="P148" s="143">
        <f t="shared" si="1"/>
        <v>0</v>
      </c>
      <c r="Q148" s="143">
        <v>1.7000000000000001E-4</v>
      </c>
      <c r="R148" s="143">
        <f t="shared" si="2"/>
        <v>1.3600000000000001E-3</v>
      </c>
      <c r="S148" s="143">
        <v>0</v>
      </c>
      <c r="T148" s="144">
        <f t="shared" si="3"/>
        <v>0</v>
      </c>
      <c r="AR148" s="145" t="s">
        <v>160</v>
      </c>
      <c r="AT148" s="145" t="s">
        <v>157</v>
      </c>
      <c r="AU148" s="145" t="s">
        <v>128</v>
      </c>
      <c r="AY148" s="16" t="s">
        <v>120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6" t="s">
        <v>128</v>
      </c>
      <c r="BK148" s="147">
        <f t="shared" si="9"/>
        <v>0</v>
      </c>
      <c r="BL148" s="16" t="s">
        <v>160</v>
      </c>
      <c r="BM148" s="145" t="s">
        <v>675</v>
      </c>
    </row>
    <row r="149" spans="2:65" s="1" customFormat="1" ht="16.5" customHeight="1">
      <c r="B149" s="134"/>
      <c r="C149" s="135" t="s">
        <v>271</v>
      </c>
      <c r="D149" s="135" t="s">
        <v>123</v>
      </c>
      <c r="E149" s="136" t="s">
        <v>676</v>
      </c>
      <c r="F149" s="137" t="s">
        <v>677</v>
      </c>
      <c r="G149" s="138" t="s">
        <v>165</v>
      </c>
      <c r="H149" s="139">
        <v>8</v>
      </c>
      <c r="I149" s="139">
        <v>0</v>
      </c>
      <c r="J149" s="139">
        <f t="shared" si="0"/>
        <v>0</v>
      </c>
      <c r="K149" s="140"/>
      <c r="L149" s="28"/>
      <c r="M149" s="141" t="s">
        <v>1</v>
      </c>
      <c r="N149" s="142" t="s">
        <v>38</v>
      </c>
      <c r="O149" s="143">
        <v>0.71</v>
      </c>
      <c r="P149" s="143">
        <f t="shared" si="1"/>
        <v>5.68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AR149" s="145" t="s">
        <v>469</v>
      </c>
      <c r="AT149" s="145" t="s">
        <v>123</v>
      </c>
      <c r="AU149" s="145" t="s">
        <v>128</v>
      </c>
      <c r="AY149" s="16" t="s">
        <v>120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6" t="s">
        <v>128</v>
      </c>
      <c r="BK149" s="147">
        <f t="shared" si="9"/>
        <v>0</v>
      </c>
      <c r="BL149" s="16" t="s">
        <v>469</v>
      </c>
      <c r="BM149" s="145" t="s">
        <v>678</v>
      </c>
    </row>
    <row r="150" spans="2:65" s="1" customFormat="1" ht="16.5" customHeight="1">
      <c r="B150" s="134"/>
      <c r="C150" s="161" t="s">
        <v>275</v>
      </c>
      <c r="D150" s="161" t="s">
        <v>157</v>
      </c>
      <c r="E150" s="162" t="s">
        <v>679</v>
      </c>
      <c r="F150" s="163" t="s">
        <v>680</v>
      </c>
      <c r="G150" s="164" t="s">
        <v>165</v>
      </c>
      <c r="H150" s="165">
        <v>8</v>
      </c>
      <c r="I150" s="165">
        <v>0</v>
      </c>
      <c r="J150" s="165">
        <f t="shared" si="0"/>
        <v>0</v>
      </c>
      <c r="K150" s="166"/>
      <c r="L150" s="167"/>
      <c r="M150" s="168" t="s">
        <v>1</v>
      </c>
      <c r="N150" s="169" t="s">
        <v>38</v>
      </c>
      <c r="O150" s="143">
        <v>0</v>
      </c>
      <c r="P150" s="143">
        <f t="shared" si="1"/>
        <v>0</v>
      </c>
      <c r="Q150" s="143">
        <v>1.7700000000000001E-3</v>
      </c>
      <c r="R150" s="143">
        <f t="shared" si="2"/>
        <v>1.4160000000000001E-2</v>
      </c>
      <c r="S150" s="143">
        <v>0</v>
      </c>
      <c r="T150" s="144">
        <f t="shared" si="3"/>
        <v>0</v>
      </c>
      <c r="AR150" s="145" t="s">
        <v>160</v>
      </c>
      <c r="AT150" s="145" t="s">
        <v>157</v>
      </c>
      <c r="AU150" s="145" t="s">
        <v>128</v>
      </c>
      <c r="AY150" s="16" t="s">
        <v>120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6" t="s">
        <v>128</v>
      </c>
      <c r="BK150" s="147">
        <f t="shared" si="9"/>
        <v>0</v>
      </c>
      <c r="BL150" s="16" t="s">
        <v>160</v>
      </c>
      <c r="BM150" s="145" t="s">
        <v>681</v>
      </c>
    </row>
    <row r="151" spans="2:65" s="1" customFormat="1" ht="21.75" customHeight="1">
      <c r="B151" s="134"/>
      <c r="C151" s="135" t="s">
        <v>279</v>
      </c>
      <c r="D151" s="135" t="s">
        <v>123</v>
      </c>
      <c r="E151" s="136" t="s">
        <v>682</v>
      </c>
      <c r="F151" s="137" t="s">
        <v>683</v>
      </c>
      <c r="G151" s="138" t="s">
        <v>165</v>
      </c>
      <c r="H151" s="139">
        <v>16</v>
      </c>
      <c r="I151" s="139">
        <v>0</v>
      </c>
      <c r="J151" s="139">
        <f t="shared" si="0"/>
        <v>0</v>
      </c>
      <c r="K151" s="140"/>
      <c r="L151" s="28"/>
      <c r="M151" s="141" t="s">
        <v>1</v>
      </c>
      <c r="N151" s="142" t="s">
        <v>38</v>
      </c>
      <c r="O151" s="143">
        <v>0.28000000000000003</v>
      </c>
      <c r="P151" s="143">
        <f t="shared" si="1"/>
        <v>4.4800000000000004</v>
      </c>
      <c r="Q151" s="143">
        <v>0</v>
      </c>
      <c r="R151" s="143">
        <f t="shared" si="2"/>
        <v>0</v>
      </c>
      <c r="S151" s="143">
        <v>0</v>
      </c>
      <c r="T151" s="144">
        <f t="shared" si="3"/>
        <v>0</v>
      </c>
      <c r="AR151" s="145" t="s">
        <v>469</v>
      </c>
      <c r="AT151" s="145" t="s">
        <v>123</v>
      </c>
      <c r="AU151" s="145" t="s">
        <v>128</v>
      </c>
      <c r="AY151" s="16" t="s">
        <v>120</v>
      </c>
      <c r="BE151" s="146">
        <f t="shared" si="4"/>
        <v>0</v>
      </c>
      <c r="BF151" s="146">
        <f t="shared" si="5"/>
        <v>0</v>
      </c>
      <c r="BG151" s="146">
        <f t="shared" si="6"/>
        <v>0</v>
      </c>
      <c r="BH151" s="146">
        <f t="shared" si="7"/>
        <v>0</v>
      </c>
      <c r="BI151" s="146">
        <f t="shared" si="8"/>
        <v>0</v>
      </c>
      <c r="BJ151" s="16" t="s">
        <v>128</v>
      </c>
      <c r="BK151" s="147">
        <f t="shared" si="9"/>
        <v>0</v>
      </c>
      <c r="BL151" s="16" t="s">
        <v>469</v>
      </c>
      <c r="BM151" s="145" t="s">
        <v>684</v>
      </c>
    </row>
    <row r="152" spans="2:65" s="1" customFormat="1" ht="24.2" customHeight="1">
      <c r="B152" s="134"/>
      <c r="C152" s="161" t="s">
        <v>166</v>
      </c>
      <c r="D152" s="161" t="s">
        <v>157</v>
      </c>
      <c r="E152" s="162" t="s">
        <v>685</v>
      </c>
      <c r="F152" s="163" t="s">
        <v>686</v>
      </c>
      <c r="G152" s="164" t="s">
        <v>165</v>
      </c>
      <c r="H152" s="165">
        <v>16</v>
      </c>
      <c r="I152" s="165">
        <v>0</v>
      </c>
      <c r="J152" s="165">
        <f t="shared" si="0"/>
        <v>0</v>
      </c>
      <c r="K152" s="166"/>
      <c r="L152" s="167"/>
      <c r="M152" s="168" t="s">
        <v>1</v>
      </c>
      <c r="N152" s="169" t="s">
        <v>38</v>
      </c>
      <c r="O152" s="143">
        <v>0</v>
      </c>
      <c r="P152" s="143">
        <f t="shared" si="1"/>
        <v>0</v>
      </c>
      <c r="Q152" s="143">
        <v>2.4000000000000001E-4</v>
      </c>
      <c r="R152" s="143">
        <f t="shared" si="2"/>
        <v>3.8400000000000001E-3</v>
      </c>
      <c r="S152" s="143">
        <v>0</v>
      </c>
      <c r="T152" s="144">
        <f t="shared" si="3"/>
        <v>0</v>
      </c>
      <c r="AR152" s="145" t="s">
        <v>160</v>
      </c>
      <c r="AT152" s="145" t="s">
        <v>157</v>
      </c>
      <c r="AU152" s="145" t="s">
        <v>128</v>
      </c>
      <c r="AY152" s="16" t="s">
        <v>120</v>
      </c>
      <c r="BE152" s="146">
        <f t="shared" si="4"/>
        <v>0</v>
      </c>
      <c r="BF152" s="146">
        <f t="shared" si="5"/>
        <v>0</v>
      </c>
      <c r="BG152" s="146">
        <f t="shared" si="6"/>
        <v>0</v>
      </c>
      <c r="BH152" s="146">
        <f t="shared" si="7"/>
        <v>0</v>
      </c>
      <c r="BI152" s="146">
        <f t="shared" si="8"/>
        <v>0</v>
      </c>
      <c r="BJ152" s="16" t="s">
        <v>128</v>
      </c>
      <c r="BK152" s="147">
        <f t="shared" si="9"/>
        <v>0</v>
      </c>
      <c r="BL152" s="16" t="s">
        <v>160</v>
      </c>
      <c r="BM152" s="145" t="s">
        <v>687</v>
      </c>
    </row>
    <row r="153" spans="2:65" s="1" customFormat="1" ht="16.5" customHeight="1">
      <c r="B153" s="134"/>
      <c r="C153" s="135" t="s">
        <v>286</v>
      </c>
      <c r="D153" s="135" t="s">
        <v>123</v>
      </c>
      <c r="E153" s="136" t="s">
        <v>688</v>
      </c>
      <c r="F153" s="137" t="s">
        <v>689</v>
      </c>
      <c r="G153" s="138" t="s">
        <v>206</v>
      </c>
      <c r="H153" s="139">
        <v>8</v>
      </c>
      <c r="I153" s="139">
        <v>0</v>
      </c>
      <c r="J153" s="139">
        <f t="shared" si="0"/>
        <v>0</v>
      </c>
      <c r="K153" s="140"/>
      <c r="L153" s="28"/>
      <c r="M153" s="141" t="s">
        <v>1</v>
      </c>
      <c r="N153" s="142" t="s">
        <v>38</v>
      </c>
      <c r="O153" s="143">
        <v>0.81</v>
      </c>
      <c r="P153" s="143">
        <f t="shared" si="1"/>
        <v>6.48</v>
      </c>
      <c r="Q153" s="143">
        <v>0</v>
      </c>
      <c r="R153" s="143">
        <f t="shared" si="2"/>
        <v>0</v>
      </c>
      <c r="S153" s="143">
        <v>0</v>
      </c>
      <c r="T153" s="144">
        <f t="shared" si="3"/>
        <v>0</v>
      </c>
      <c r="AR153" s="145" t="s">
        <v>469</v>
      </c>
      <c r="AT153" s="145" t="s">
        <v>123</v>
      </c>
      <c r="AU153" s="145" t="s">
        <v>128</v>
      </c>
      <c r="AY153" s="16" t="s">
        <v>120</v>
      </c>
      <c r="BE153" s="146">
        <f t="shared" si="4"/>
        <v>0</v>
      </c>
      <c r="BF153" s="146">
        <f t="shared" si="5"/>
        <v>0</v>
      </c>
      <c r="BG153" s="146">
        <f t="shared" si="6"/>
        <v>0</v>
      </c>
      <c r="BH153" s="146">
        <f t="shared" si="7"/>
        <v>0</v>
      </c>
      <c r="BI153" s="146">
        <f t="shared" si="8"/>
        <v>0</v>
      </c>
      <c r="BJ153" s="16" t="s">
        <v>128</v>
      </c>
      <c r="BK153" s="147">
        <f t="shared" si="9"/>
        <v>0</v>
      </c>
      <c r="BL153" s="16" t="s">
        <v>469</v>
      </c>
      <c r="BM153" s="145" t="s">
        <v>690</v>
      </c>
    </row>
    <row r="154" spans="2:65" s="1" customFormat="1" ht="16.5" customHeight="1">
      <c r="B154" s="134"/>
      <c r="C154" s="161" t="s">
        <v>290</v>
      </c>
      <c r="D154" s="161" t="s">
        <v>157</v>
      </c>
      <c r="E154" s="162" t="s">
        <v>691</v>
      </c>
      <c r="F154" s="163" t="s">
        <v>692</v>
      </c>
      <c r="G154" s="164" t="s">
        <v>165</v>
      </c>
      <c r="H154" s="165">
        <v>4</v>
      </c>
      <c r="I154" s="165">
        <v>0</v>
      </c>
      <c r="J154" s="165">
        <f t="shared" si="0"/>
        <v>0</v>
      </c>
      <c r="K154" s="166"/>
      <c r="L154" s="167"/>
      <c r="M154" s="179" t="s">
        <v>1</v>
      </c>
      <c r="N154" s="180" t="s">
        <v>38</v>
      </c>
      <c r="O154" s="177">
        <v>0</v>
      </c>
      <c r="P154" s="177">
        <f t="shared" si="1"/>
        <v>0</v>
      </c>
      <c r="Q154" s="177">
        <v>7.9299999999999995E-3</v>
      </c>
      <c r="R154" s="177">
        <f t="shared" si="2"/>
        <v>3.1719999999999998E-2</v>
      </c>
      <c r="S154" s="177">
        <v>0</v>
      </c>
      <c r="T154" s="178">
        <f t="shared" si="3"/>
        <v>0</v>
      </c>
      <c r="AR154" s="145" t="s">
        <v>160</v>
      </c>
      <c r="AT154" s="145" t="s">
        <v>157</v>
      </c>
      <c r="AU154" s="145" t="s">
        <v>128</v>
      </c>
      <c r="AY154" s="16" t="s">
        <v>120</v>
      </c>
      <c r="BE154" s="146">
        <f t="shared" si="4"/>
        <v>0</v>
      </c>
      <c r="BF154" s="146">
        <f t="shared" si="5"/>
        <v>0</v>
      </c>
      <c r="BG154" s="146">
        <f t="shared" si="6"/>
        <v>0</v>
      </c>
      <c r="BH154" s="146">
        <f t="shared" si="7"/>
        <v>0</v>
      </c>
      <c r="BI154" s="146">
        <f t="shared" si="8"/>
        <v>0</v>
      </c>
      <c r="BJ154" s="16" t="s">
        <v>128</v>
      </c>
      <c r="BK154" s="147">
        <f t="shared" si="9"/>
        <v>0</v>
      </c>
      <c r="BL154" s="16" t="s">
        <v>160</v>
      </c>
      <c r="BM154" s="145" t="s">
        <v>693</v>
      </c>
    </row>
    <row r="155" spans="2:65" s="1" customFormat="1" ht="6.95" customHeight="1">
      <c r="B155" s="43"/>
      <c r="C155" s="44"/>
      <c r="D155" s="44"/>
      <c r="E155" s="44"/>
      <c r="F155" s="44"/>
      <c r="G155" s="44"/>
      <c r="H155" s="44"/>
      <c r="I155" s="44"/>
      <c r="J155" s="44"/>
      <c r="K155" s="44"/>
      <c r="L155" s="28"/>
    </row>
  </sheetData>
  <autoFilter ref="C117:K154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07-08-1-2024 - SO 01 Zate...</vt:lpstr>
      <vt:lpstr>07-08-2-2024 - SO 02 Výme...</vt:lpstr>
      <vt:lpstr>07-08-3-2024 - SO 03 Elek...</vt:lpstr>
      <vt:lpstr>07-08-4-2024 - SO 09 Bles...</vt:lpstr>
      <vt:lpstr>'07-08-1-2024 - SO 01 Zate...'!Názvy_tlače</vt:lpstr>
      <vt:lpstr>'07-08-2-2024 - SO 02 Výme...'!Názvy_tlače</vt:lpstr>
      <vt:lpstr>'07-08-3-2024 - SO 03 Elek...'!Názvy_tlače</vt:lpstr>
      <vt:lpstr>'07-08-4-2024 - SO 09 Bles...'!Názvy_tlače</vt:lpstr>
      <vt:lpstr>'Rekapitulácia stavby'!Názvy_tlače</vt:lpstr>
      <vt:lpstr>'07-08-1-2024 - SO 01 Zate...'!Oblasť_tlače</vt:lpstr>
      <vt:lpstr>'07-08-2-2024 - SO 02 Výme...'!Oblasť_tlače</vt:lpstr>
      <vt:lpstr>'07-08-3-2024 - SO 03 Elek...'!Oblasť_tlače</vt:lpstr>
      <vt:lpstr>'07-08-4-2024 - SO 09 Bles...'!Oblasť_tlače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LAPTOP-O7A9F8MK\ampex</dc:creator>
  <cp:lastModifiedBy>Sedliaková Katarína</cp:lastModifiedBy>
  <dcterms:created xsi:type="dcterms:W3CDTF">2024-07-24T14:12:29Z</dcterms:created>
  <dcterms:modified xsi:type="dcterms:W3CDTF">2024-07-25T11:22:20Z</dcterms:modified>
</cp:coreProperties>
</file>