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DN-019-001 - STAVEBNÍ ÚPR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'DN-019-001 - STAVEBNÍ ÚPR...'!$C$132:$K$271</definedName>
    <definedName name="_xlnm.Print_Area" localSheetId="1">'DN-019-001 - STAVEBNÍ ÚPR...'!$C$4:$J$76,'DN-019-001 - STAVEBNÍ ÚPR...'!$C$82:$J$116,'DN-019-001 - STAVEBNÍ ÚPR...'!$C$122:$K$271</definedName>
    <definedName name="_xlnm.Print_Titles" localSheetId="1">'DN-019-001 - STAVEBNÍ ÚPR...'!$132:$132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271"/>
  <c r="BH271"/>
  <c r="BG271"/>
  <c r="BE271"/>
  <c r="T271"/>
  <c r="T270"/>
  <c r="T269"/>
  <c r="R271"/>
  <c r="R270"/>
  <c r="R269"/>
  <c r="P271"/>
  <c r="P270"/>
  <c r="P269"/>
  <c r="BK271"/>
  <c r="BK270"/>
  <c r="J270"/>
  <c r="BK269"/>
  <c r="J269"/>
  <c r="J271"/>
  <c r="BF271"/>
  <c r="J115"/>
  <c r="J114"/>
  <c r="BI268"/>
  <c r="BH268"/>
  <c r="BG268"/>
  <c r="BE268"/>
  <c r="T268"/>
  <c r="R268"/>
  <c r="P268"/>
  <c r="BK268"/>
  <c r="J268"/>
  <c r="BF268"/>
  <c r="BI267"/>
  <c r="BH267"/>
  <c r="BG267"/>
  <c r="BE267"/>
  <c r="T267"/>
  <c r="T266"/>
  <c r="R267"/>
  <c r="R266"/>
  <c r="P267"/>
  <c r="P266"/>
  <c r="BK267"/>
  <c r="BK266"/>
  <c r="J266"/>
  <c r="J267"/>
  <c r="BF267"/>
  <c r="J113"/>
  <c r="BI265"/>
  <c r="BH265"/>
  <c r="BG265"/>
  <c r="BE265"/>
  <c r="T265"/>
  <c r="T264"/>
  <c r="R265"/>
  <c r="R264"/>
  <c r="P265"/>
  <c r="P264"/>
  <c r="BK265"/>
  <c r="BK264"/>
  <c r="J264"/>
  <c r="J265"/>
  <c r="BF265"/>
  <c r="J112"/>
  <c r="BI263"/>
  <c r="BH263"/>
  <c r="BG263"/>
  <c r="BE263"/>
  <c r="T263"/>
  <c r="R263"/>
  <c r="P263"/>
  <c r="BK263"/>
  <c r="J263"/>
  <c r="BF263"/>
  <c r="BI262"/>
  <c r="BH262"/>
  <c r="BG262"/>
  <c r="BE262"/>
  <c r="T262"/>
  <c r="R262"/>
  <c r="P262"/>
  <c r="BK262"/>
  <c r="J262"/>
  <c r="BF262"/>
  <c r="BI261"/>
  <c r="BH261"/>
  <c r="BG261"/>
  <c r="BE261"/>
  <c r="T261"/>
  <c r="T260"/>
  <c r="R261"/>
  <c r="R260"/>
  <c r="P261"/>
  <c r="P260"/>
  <c r="BK261"/>
  <c r="BK260"/>
  <c r="J260"/>
  <c r="J261"/>
  <c r="BF261"/>
  <c r="J111"/>
  <c r="BI259"/>
  <c r="BH259"/>
  <c r="BG259"/>
  <c r="BE259"/>
  <c r="T259"/>
  <c r="R259"/>
  <c r="P259"/>
  <c r="BK259"/>
  <c r="J259"/>
  <c r="BF259"/>
  <c r="BI258"/>
  <c r="BH258"/>
  <c r="BG258"/>
  <c r="BE258"/>
  <c r="T258"/>
  <c r="R258"/>
  <c r="P258"/>
  <c r="BK258"/>
  <c r="J258"/>
  <c r="BF258"/>
  <c r="BI257"/>
  <c r="BH257"/>
  <c r="BG257"/>
  <c r="BE257"/>
  <c r="T257"/>
  <c r="R257"/>
  <c r="P257"/>
  <c r="BK257"/>
  <c r="J257"/>
  <c r="BF257"/>
  <c r="BI256"/>
  <c r="BH256"/>
  <c r="BG256"/>
  <c r="BE256"/>
  <c r="T256"/>
  <c r="R256"/>
  <c r="P256"/>
  <c r="BK256"/>
  <c r="J256"/>
  <c r="BF256"/>
  <c r="BI255"/>
  <c r="BH255"/>
  <c r="BG255"/>
  <c r="BE255"/>
  <c r="T255"/>
  <c r="R255"/>
  <c r="P255"/>
  <c r="BK255"/>
  <c r="J255"/>
  <c r="BF255"/>
  <c r="BI254"/>
  <c r="BH254"/>
  <c r="BG254"/>
  <c r="BE254"/>
  <c r="T254"/>
  <c r="R254"/>
  <c r="P254"/>
  <c r="BK254"/>
  <c r="J254"/>
  <c r="BF254"/>
  <c r="BI253"/>
  <c r="BH253"/>
  <c r="BG253"/>
  <c r="BE253"/>
  <c r="T253"/>
  <c r="R253"/>
  <c r="P253"/>
  <c r="BK253"/>
  <c r="J253"/>
  <c r="BF253"/>
  <c r="BI252"/>
  <c r="BH252"/>
  <c r="BG252"/>
  <c r="BE252"/>
  <c r="T252"/>
  <c r="R252"/>
  <c r="P252"/>
  <c r="BK252"/>
  <c r="J252"/>
  <c r="BF252"/>
  <c r="BI251"/>
  <c r="BH251"/>
  <c r="BG251"/>
  <c r="BE251"/>
  <c r="T251"/>
  <c r="T250"/>
  <c r="R251"/>
  <c r="R250"/>
  <c r="P251"/>
  <c r="P250"/>
  <c r="BK251"/>
  <c r="BK250"/>
  <c r="J250"/>
  <c r="J251"/>
  <c r="BF251"/>
  <c r="J110"/>
  <c r="BI249"/>
  <c r="BH249"/>
  <c r="BG249"/>
  <c r="BE249"/>
  <c r="T249"/>
  <c r="R249"/>
  <c r="P249"/>
  <c r="BK249"/>
  <c r="J249"/>
  <c r="BF249"/>
  <c r="BI248"/>
  <c r="BH248"/>
  <c r="BG248"/>
  <c r="BE248"/>
  <c r="T248"/>
  <c r="R248"/>
  <c r="P248"/>
  <c r="BK248"/>
  <c r="J248"/>
  <c r="BF248"/>
  <c r="BI247"/>
  <c r="BH247"/>
  <c r="BG247"/>
  <c r="BE247"/>
  <c r="T247"/>
  <c r="R247"/>
  <c r="P247"/>
  <c r="BK247"/>
  <c r="J247"/>
  <c r="BF247"/>
  <c r="BI246"/>
  <c r="BH246"/>
  <c r="BG246"/>
  <c r="BE246"/>
  <c r="T246"/>
  <c r="R246"/>
  <c r="P246"/>
  <c r="BK246"/>
  <c r="J246"/>
  <c r="BF246"/>
  <c r="BI245"/>
  <c r="BH245"/>
  <c r="BG245"/>
  <c r="BE245"/>
  <c r="T245"/>
  <c r="R245"/>
  <c r="P245"/>
  <c r="BK245"/>
  <c r="J245"/>
  <c r="BF245"/>
  <c r="BI244"/>
  <c r="BH244"/>
  <c r="BG244"/>
  <c r="BE244"/>
  <c r="T244"/>
  <c r="R244"/>
  <c r="P244"/>
  <c r="BK244"/>
  <c r="J244"/>
  <c r="BF244"/>
  <c r="BI243"/>
  <c r="BH243"/>
  <c r="BG243"/>
  <c r="BE243"/>
  <c r="T243"/>
  <c r="R243"/>
  <c r="P243"/>
  <c r="BK243"/>
  <c r="J243"/>
  <c r="BF243"/>
  <c r="BI242"/>
  <c r="BH242"/>
  <c r="BG242"/>
  <c r="BE242"/>
  <c r="T242"/>
  <c r="R242"/>
  <c r="P242"/>
  <c r="BK242"/>
  <c r="J242"/>
  <c r="BF242"/>
  <c r="BI241"/>
  <c r="BH241"/>
  <c r="BG241"/>
  <c r="BE241"/>
  <c r="T241"/>
  <c r="R241"/>
  <c r="P241"/>
  <c r="BK241"/>
  <c r="J241"/>
  <c r="BF241"/>
  <c r="BI240"/>
  <c r="BH240"/>
  <c r="BG240"/>
  <c r="BE240"/>
  <c r="T240"/>
  <c r="R240"/>
  <c r="P240"/>
  <c r="BK240"/>
  <c r="J240"/>
  <c r="BF240"/>
  <c r="BI239"/>
  <c r="BH239"/>
  <c r="BG239"/>
  <c r="BE239"/>
  <c r="T239"/>
  <c r="R239"/>
  <c r="P239"/>
  <c r="BK239"/>
  <c r="J239"/>
  <c r="BF239"/>
  <c r="BI238"/>
  <c r="BH238"/>
  <c r="BG238"/>
  <c r="BE238"/>
  <c r="T238"/>
  <c r="R238"/>
  <c r="P238"/>
  <c r="BK238"/>
  <c r="J238"/>
  <c r="BF238"/>
  <c r="BI237"/>
  <c r="BH237"/>
  <c r="BG237"/>
  <c r="BE237"/>
  <c r="T237"/>
  <c r="R237"/>
  <c r="P237"/>
  <c r="BK237"/>
  <c r="J237"/>
  <c r="BF237"/>
  <c r="BI236"/>
  <c r="BH236"/>
  <c r="BG236"/>
  <c r="BE236"/>
  <c r="T236"/>
  <c r="R236"/>
  <c r="P236"/>
  <c r="BK236"/>
  <c r="J236"/>
  <c r="BF236"/>
  <c r="BI235"/>
  <c r="BH235"/>
  <c r="BG235"/>
  <c r="BE235"/>
  <c r="T235"/>
  <c r="T234"/>
  <c r="R235"/>
  <c r="R234"/>
  <c r="P235"/>
  <c r="P234"/>
  <c r="BK235"/>
  <c r="BK234"/>
  <c r="J234"/>
  <c r="J235"/>
  <c r="BF235"/>
  <c r="J109"/>
  <c r="BI233"/>
  <c r="BH233"/>
  <c r="BG233"/>
  <c r="BE233"/>
  <c r="T233"/>
  <c r="R233"/>
  <c r="P233"/>
  <c r="BK233"/>
  <c r="J233"/>
  <c r="BF233"/>
  <c r="BI232"/>
  <c r="BH232"/>
  <c r="BG232"/>
  <c r="BE232"/>
  <c r="T232"/>
  <c r="T231"/>
  <c r="R232"/>
  <c r="R231"/>
  <c r="P232"/>
  <c r="P231"/>
  <c r="BK232"/>
  <c r="BK231"/>
  <c r="J231"/>
  <c r="J232"/>
  <c r="BF232"/>
  <c r="J108"/>
  <c r="BI230"/>
  <c r="BH230"/>
  <c r="BG230"/>
  <c r="BE230"/>
  <c r="T230"/>
  <c r="R230"/>
  <c r="P230"/>
  <c r="BK230"/>
  <c r="J230"/>
  <c r="BF230"/>
  <c r="BI229"/>
  <c r="BH229"/>
  <c r="BG229"/>
  <c r="BE229"/>
  <c r="T229"/>
  <c r="R229"/>
  <c r="P229"/>
  <c r="BK229"/>
  <c r="J229"/>
  <c r="BF229"/>
  <c r="BI228"/>
  <c r="BH228"/>
  <c r="BG228"/>
  <c r="BE228"/>
  <c r="T228"/>
  <c r="R228"/>
  <c r="P228"/>
  <c r="BK228"/>
  <c r="J228"/>
  <c r="BF228"/>
  <c r="BI227"/>
  <c r="BH227"/>
  <c r="BG227"/>
  <c r="BE227"/>
  <c r="T227"/>
  <c r="R227"/>
  <c r="P227"/>
  <c r="BK227"/>
  <c r="J227"/>
  <c r="BF227"/>
  <c r="BI226"/>
  <c r="BH226"/>
  <c r="BG226"/>
  <c r="BE226"/>
  <c r="T226"/>
  <c r="T225"/>
  <c r="R226"/>
  <c r="R225"/>
  <c r="P226"/>
  <c r="P225"/>
  <c r="BK226"/>
  <c r="BK225"/>
  <c r="J225"/>
  <c r="J226"/>
  <c r="BF226"/>
  <c r="J107"/>
  <c r="BI224"/>
  <c r="BH224"/>
  <c r="BG224"/>
  <c r="BE224"/>
  <c r="T224"/>
  <c r="R224"/>
  <c r="P224"/>
  <c r="BK224"/>
  <c r="J224"/>
  <c r="BF224"/>
  <c r="BI223"/>
  <c r="BH223"/>
  <c r="BG223"/>
  <c r="BE223"/>
  <c r="T223"/>
  <c r="R223"/>
  <c r="P223"/>
  <c r="BK223"/>
  <c r="J223"/>
  <c r="BF223"/>
  <c r="BI222"/>
  <c r="BH222"/>
  <c r="BG222"/>
  <c r="BE222"/>
  <c r="T222"/>
  <c r="R222"/>
  <c r="P222"/>
  <c r="BK222"/>
  <c r="J222"/>
  <c r="BF222"/>
  <c r="BI221"/>
  <c r="BH221"/>
  <c r="BG221"/>
  <c r="BE221"/>
  <c r="T221"/>
  <c r="R221"/>
  <c r="P221"/>
  <c r="BK221"/>
  <c r="J221"/>
  <c r="BF221"/>
  <c r="BI220"/>
  <c r="BH220"/>
  <c r="BG220"/>
  <c r="BE220"/>
  <c r="T220"/>
  <c r="R220"/>
  <c r="P220"/>
  <c r="BK220"/>
  <c r="J220"/>
  <c r="BF220"/>
  <c r="BI219"/>
  <c r="BH219"/>
  <c r="BG219"/>
  <c r="BE219"/>
  <c r="T219"/>
  <c r="R219"/>
  <c r="P219"/>
  <c r="BK219"/>
  <c r="J219"/>
  <c r="BF219"/>
  <c r="BI218"/>
  <c r="BH218"/>
  <c r="BG218"/>
  <c r="BE218"/>
  <c r="T218"/>
  <c r="R218"/>
  <c r="P218"/>
  <c r="BK218"/>
  <c r="J218"/>
  <c r="BF218"/>
  <c r="BI217"/>
  <c r="BH217"/>
  <c r="BG217"/>
  <c r="BE217"/>
  <c r="T217"/>
  <c r="R217"/>
  <c r="P217"/>
  <c r="BK217"/>
  <c r="J217"/>
  <c r="BF217"/>
  <c r="BI216"/>
  <c r="BH216"/>
  <c r="BG216"/>
  <c r="BE216"/>
  <c r="T216"/>
  <c r="R216"/>
  <c r="P216"/>
  <c r="BK216"/>
  <c r="J216"/>
  <c r="BF216"/>
  <c r="BI215"/>
  <c r="BH215"/>
  <c r="BG215"/>
  <c r="BE215"/>
  <c r="T215"/>
  <c r="R215"/>
  <c r="P215"/>
  <c r="BK215"/>
  <c r="J215"/>
  <c r="BF215"/>
  <c r="BI214"/>
  <c r="BH214"/>
  <c r="BG214"/>
  <c r="BE214"/>
  <c r="T214"/>
  <c r="T213"/>
  <c r="R214"/>
  <c r="R213"/>
  <c r="P214"/>
  <c r="P213"/>
  <c r="BK214"/>
  <c r="BK213"/>
  <c r="J213"/>
  <c r="J214"/>
  <c r="BF214"/>
  <c r="J106"/>
  <c r="BI212"/>
  <c r="BH212"/>
  <c r="BG212"/>
  <c r="BE212"/>
  <c r="T212"/>
  <c r="R212"/>
  <c r="P212"/>
  <c r="BK212"/>
  <c r="J212"/>
  <c r="BF212"/>
  <c r="BI211"/>
  <c r="BH211"/>
  <c r="BG211"/>
  <c r="BE211"/>
  <c r="T211"/>
  <c r="R211"/>
  <c r="P211"/>
  <c r="BK211"/>
  <c r="J211"/>
  <c r="BF211"/>
  <c r="BI210"/>
  <c r="BH210"/>
  <c r="BG210"/>
  <c r="BE210"/>
  <c r="T210"/>
  <c r="R210"/>
  <c r="P210"/>
  <c r="BK210"/>
  <c r="J210"/>
  <c r="BF210"/>
  <c r="BI209"/>
  <c r="BH209"/>
  <c r="BG209"/>
  <c r="BE209"/>
  <c r="T209"/>
  <c r="R209"/>
  <c r="P209"/>
  <c r="BK209"/>
  <c r="J209"/>
  <c r="BF209"/>
  <c r="BI208"/>
  <c r="BH208"/>
  <c r="BG208"/>
  <c r="BE208"/>
  <c r="T208"/>
  <c r="R208"/>
  <c r="P208"/>
  <c r="BK208"/>
  <c r="J208"/>
  <c r="BF208"/>
  <c r="BI207"/>
  <c r="BH207"/>
  <c r="BG207"/>
  <c r="BE207"/>
  <c r="T207"/>
  <c r="R207"/>
  <c r="P207"/>
  <c r="BK207"/>
  <c r="J207"/>
  <c r="BF207"/>
  <c r="BI206"/>
  <c r="BH206"/>
  <c r="BG206"/>
  <c r="BE206"/>
  <c r="T206"/>
  <c r="R206"/>
  <c r="P206"/>
  <c r="BK206"/>
  <c r="J206"/>
  <c r="BF206"/>
  <c r="BI205"/>
  <c r="BH205"/>
  <c r="BG205"/>
  <c r="BE205"/>
  <c r="T205"/>
  <c r="R205"/>
  <c r="P205"/>
  <c r="BK205"/>
  <c r="J205"/>
  <c r="BF205"/>
  <c r="BI204"/>
  <c r="BH204"/>
  <c r="BG204"/>
  <c r="BE204"/>
  <c r="T204"/>
  <c r="R204"/>
  <c r="P204"/>
  <c r="BK204"/>
  <c r="J204"/>
  <c r="BF204"/>
  <c r="BI203"/>
  <c r="BH203"/>
  <c r="BG203"/>
  <c r="BE203"/>
  <c r="T203"/>
  <c r="R203"/>
  <c r="P203"/>
  <c r="BK203"/>
  <c r="J203"/>
  <c r="BF203"/>
  <c r="BI202"/>
  <c r="BH202"/>
  <c r="BG202"/>
  <c r="BE202"/>
  <c r="T202"/>
  <c r="R202"/>
  <c r="P202"/>
  <c r="BK202"/>
  <c r="J202"/>
  <c r="BF202"/>
  <c r="BI201"/>
  <c r="BH201"/>
  <c r="BG201"/>
  <c r="BE201"/>
  <c r="T201"/>
  <c r="R201"/>
  <c r="P201"/>
  <c r="BK201"/>
  <c r="J201"/>
  <c r="BF201"/>
  <c r="BI200"/>
  <c r="BH200"/>
  <c r="BG200"/>
  <c r="BE200"/>
  <c r="T200"/>
  <c r="T199"/>
  <c r="T198"/>
  <c r="R200"/>
  <c r="R199"/>
  <c r="R198"/>
  <c r="P200"/>
  <c r="P199"/>
  <c r="P198"/>
  <c r="BK200"/>
  <c r="BK199"/>
  <c r="J199"/>
  <c r="BK198"/>
  <c r="J198"/>
  <c r="J200"/>
  <c r="BF200"/>
  <c r="J105"/>
  <c r="J104"/>
  <c r="BI197"/>
  <c r="BH197"/>
  <c r="BG197"/>
  <c r="BE197"/>
  <c r="T197"/>
  <c r="T196"/>
  <c r="R197"/>
  <c r="R196"/>
  <c r="P197"/>
  <c r="P196"/>
  <c r="BK197"/>
  <c r="BK196"/>
  <c r="J196"/>
  <c r="J197"/>
  <c r="BF197"/>
  <c r="J103"/>
  <c r="BI195"/>
  <c r="BH195"/>
  <c r="BG195"/>
  <c r="BE195"/>
  <c r="T195"/>
  <c r="R195"/>
  <c r="P195"/>
  <c r="BK195"/>
  <c r="J195"/>
  <c r="BF195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T191"/>
  <c r="R192"/>
  <c r="R191"/>
  <c r="P192"/>
  <c r="P191"/>
  <c r="BK192"/>
  <c r="BK191"/>
  <c r="J191"/>
  <c r="J192"/>
  <c r="BF192"/>
  <c r="J102"/>
  <c r="BI190"/>
  <c r="BH190"/>
  <c r="BG190"/>
  <c r="BE190"/>
  <c r="T190"/>
  <c r="R190"/>
  <c r="P190"/>
  <c r="BK190"/>
  <c r="J190"/>
  <c r="BF190"/>
  <c r="BI189"/>
  <c r="BH189"/>
  <c r="BG189"/>
  <c r="BE189"/>
  <c r="T189"/>
  <c r="R189"/>
  <c r="P189"/>
  <c r="BK189"/>
  <c r="J189"/>
  <c r="BF189"/>
  <c r="BI188"/>
  <c r="BH188"/>
  <c r="BG188"/>
  <c r="BE188"/>
  <c r="T188"/>
  <c r="R188"/>
  <c r="P188"/>
  <c r="BK188"/>
  <c r="J188"/>
  <c r="BF188"/>
  <c r="BI187"/>
  <c r="BH187"/>
  <c r="BG187"/>
  <c r="BE187"/>
  <c r="T187"/>
  <c r="R187"/>
  <c r="P187"/>
  <c r="BK187"/>
  <c r="J187"/>
  <c r="BF187"/>
  <c r="BI186"/>
  <c r="BH186"/>
  <c r="BG186"/>
  <c r="BE186"/>
  <c r="T186"/>
  <c r="R186"/>
  <c r="P186"/>
  <c r="BK186"/>
  <c r="J186"/>
  <c r="BF186"/>
  <c r="BI185"/>
  <c r="BH185"/>
  <c r="BG185"/>
  <c r="BE185"/>
  <c r="T185"/>
  <c r="R185"/>
  <c r="P185"/>
  <c r="BK185"/>
  <c r="J185"/>
  <c r="BF185"/>
  <c r="BI184"/>
  <c r="BH184"/>
  <c r="BG184"/>
  <c r="BE184"/>
  <c r="T184"/>
  <c r="R184"/>
  <c r="P184"/>
  <c r="BK184"/>
  <c r="J184"/>
  <c r="BF184"/>
  <c r="BI183"/>
  <c r="BH183"/>
  <c r="BG183"/>
  <c r="BE183"/>
  <c r="T183"/>
  <c r="R183"/>
  <c r="P183"/>
  <c r="BK183"/>
  <c r="J183"/>
  <c r="BF183"/>
  <c r="BI182"/>
  <c r="BH182"/>
  <c r="BG182"/>
  <c r="BE182"/>
  <c r="T182"/>
  <c r="R182"/>
  <c r="P182"/>
  <c r="BK182"/>
  <c r="J182"/>
  <c r="BF182"/>
  <c r="BI181"/>
  <c r="BH181"/>
  <c r="BG181"/>
  <c r="BE181"/>
  <c r="T181"/>
  <c r="R181"/>
  <c r="P181"/>
  <c r="BK181"/>
  <c r="J181"/>
  <c r="BF181"/>
  <c r="BI180"/>
  <c r="BH180"/>
  <c r="BG180"/>
  <c r="BE180"/>
  <c r="T180"/>
  <c r="R180"/>
  <c r="P180"/>
  <c r="BK180"/>
  <c r="J180"/>
  <c r="BF180"/>
  <c r="BI179"/>
  <c r="BH179"/>
  <c r="BG179"/>
  <c r="BE179"/>
  <c r="T179"/>
  <c r="R179"/>
  <c r="P179"/>
  <c r="BK179"/>
  <c r="J179"/>
  <c r="BF179"/>
  <c r="BI178"/>
  <c r="BH178"/>
  <c r="BG178"/>
  <c r="BE178"/>
  <c r="T178"/>
  <c r="R178"/>
  <c r="P178"/>
  <c r="BK178"/>
  <c r="J178"/>
  <c r="BF178"/>
  <c r="BI177"/>
  <c r="BH177"/>
  <c r="BG177"/>
  <c r="BE177"/>
  <c r="T177"/>
  <c r="T176"/>
  <c r="R177"/>
  <c r="R176"/>
  <c r="P177"/>
  <c r="P176"/>
  <c r="BK177"/>
  <c r="BK176"/>
  <c r="J176"/>
  <c r="J177"/>
  <c r="BF177"/>
  <c r="J101"/>
  <c r="BI175"/>
  <c r="BH175"/>
  <c r="BG175"/>
  <c r="BE175"/>
  <c r="T175"/>
  <c r="R175"/>
  <c r="P175"/>
  <c r="BK175"/>
  <c r="J175"/>
  <c r="BF175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2"/>
  <c r="BH172"/>
  <c r="BG172"/>
  <c r="BE172"/>
  <c r="T172"/>
  <c r="R172"/>
  <c r="P172"/>
  <c r="BK172"/>
  <c r="J172"/>
  <c r="BF172"/>
  <c r="BI171"/>
  <c r="BH171"/>
  <c r="BG171"/>
  <c r="BE171"/>
  <c r="T171"/>
  <c r="R171"/>
  <c r="P171"/>
  <c r="BK171"/>
  <c r="J171"/>
  <c r="BF171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T160"/>
  <c r="R161"/>
  <c r="R160"/>
  <c r="P161"/>
  <c r="P160"/>
  <c r="BK161"/>
  <c r="BK160"/>
  <c r="J160"/>
  <c r="J161"/>
  <c r="BF161"/>
  <c r="J10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T156"/>
  <c r="R157"/>
  <c r="R156"/>
  <c r="P157"/>
  <c r="P156"/>
  <c r="BK157"/>
  <c r="BK156"/>
  <c r="J156"/>
  <c r="J157"/>
  <c r="BF157"/>
  <c r="J99"/>
  <c r="BI155"/>
  <c r="BH155"/>
  <c r="BG155"/>
  <c r="BE155"/>
  <c r="T155"/>
  <c r="T154"/>
  <c r="R155"/>
  <c r="R154"/>
  <c r="P155"/>
  <c r="P154"/>
  <c r="BK155"/>
  <c r="BK154"/>
  <c r="J154"/>
  <c r="J155"/>
  <c r="BF155"/>
  <c r="J98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T147"/>
  <c r="R148"/>
  <c r="R147"/>
  <c r="P148"/>
  <c r="P147"/>
  <c r="BK148"/>
  <c r="BK147"/>
  <c r="J147"/>
  <c r="J148"/>
  <c r="BF148"/>
  <c r="J9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F35"/>
  <c i="1" r="BD95"/>
  <c i="2" r="BH136"/>
  <c r="F34"/>
  <c i="1" r="BC95"/>
  <c i="2" r="BG136"/>
  <c r="F33"/>
  <c i="1" r="BB95"/>
  <c i="2" r="BE136"/>
  <c r="J31"/>
  <c i="1" r="AV95"/>
  <c i="2" r="F31"/>
  <c i="1" r="AZ95"/>
  <c i="2" r="T136"/>
  <c r="T135"/>
  <c r="T134"/>
  <c r="T133"/>
  <c r="R136"/>
  <c r="R135"/>
  <c r="R134"/>
  <c r="R133"/>
  <c r="P136"/>
  <c r="P135"/>
  <c r="P134"/>
  <c r="P133"/>
  <c i="1" r="AU95"/>
  <c i="2" r="BK136"/>
  <c r="BK135"/>
  <c r="J135"/>
  <c r="BK134"/>
  <c r="J134"/>
  <c r="BK133"/>
  <c r="J133"/>
  <c r="J94"/>
  <c r="J28"/>
  <c i="1" r="AG95"/>
  <c i="2" r="J136"/>
  <c r="BF136"/>
  <c r="J32"/>
  <c i="1" r="AW95"/>
  <c i="2" r="F32"/>
  <c i="1" r="BA95"/>
  <c i="2" r="J96"/>
  <c r="J95"/>
  <c r="J130"/>
  <c r="J129"/>
  <c r="F129"/>
  <c r="F127"/>
  <c r="E125"/>
  <c r="J90"/>
  <c r="J89"/>
  <c r="F89"/>
  <c r="F87"/>
  <c r="E85"/>
  <c r="J37"/>
  <c r="J16"/>
  <c r="E16"/>
  <c r="F130"/>
  <c r="F90"/>
  <c r="J15"/>
  <c r="J10"/>
  <c r="J127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<sst xmlns="http://schemas.openxmlformats.org/spreadsheetml/2006/main">
  <si>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</si>
  <si>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</si>
  <si>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</si>
  <si>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</si>
  <si>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{edae716e-9f19-4ef2-b799-48404f3f9377}</t>
  </si>
  <si>
    <t xml:space="preserve">&gt;&gt;  skryté sloupce  &lt;&lt;</t>
  </si>
  <si>
    <t>0,01</t>
  </si>
  <si>
    <t>21</t>
  </si>
  <si>
    <t>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</si>
  <si>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</si>
  <si>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</si>
  <si>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</si>
  <si>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</si>
  <si>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</si>
  <si>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</si>
  <si>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DN-019-001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</si>
  <si>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</si>
  <si>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</si>
  <si>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RD PŘEROVSKÁ 362</t>
  </si>
  <si>
    <t>0,1</t>
  </si>
  <si>
    <t>KSO:</t>
  </si>
  <si>
    <t>CC-CZ:</t>
  </si>
  <si>
    <t>Místo:</t>
  </si>
  <si>
    <t>Bystřice pod Hostýnem</t>
  </si>
  <si>
    <t>Datum:</t>
  </si>
  <si>
    <t>5. 4. 2019</t>
  </si>
  <si>
    <t>10</t>
  </si>
  <si>
    <t>100</t>
  </si>
  <si>
    <t>Zadavatel:</t>
  </si>
  <si>
    <t>IČ:</t>
  </si>
  <si>
    <t>00287113</t>
  </si>
  <si>
    <t>Město Bystřice pod Hostýnem</t>
  </si>
  <si>
    <t>DIČ:</t>
  </si>
  <si>
    <t>CZ00287113</t>
  </si>
  <si>
    <t>Uchazeč:</t>
  </si>
  <si>
    <t>Vyplň údaj</t>
  </si>
  <si>
    <t>Projektant:</t>
  </si>
  <si>
    <t>07457871</t>
  </si>
  <si>
    <t>dnprojekce s.r.o.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</si>
  <si>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</si>
  <si>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</si>
  <si>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</si>
  <si>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</si>
  <si>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</si>
  <si>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</si>
  <si>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</si>
  <si>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</si>
  <si>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</si>
  <si>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</si>
  <si>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</si>
  <si>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</si>
  <si>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</si>
  <si>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</si>
  <si>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</si>
  <si>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</si>
  <si>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</si>
  <si>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</si>
  <si>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</si>
  <si>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</si>
  <si>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</si>
  <si>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</si>
  <si>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</si>
  <si>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</si>
  <si>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</si>
  <si>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</si>
  <si>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</si>
  <si>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</si>
  <si>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</si>
  <si>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</si>
  <si>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</si>
  <si>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</si>
  <si>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</si>
  <si>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</si>
  <si>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</si>
  <si>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</si>
  <si>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</si>
  <si>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</si>
  <si>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</si>
  <si>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</si>
  <si>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</si>
  <si>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</si>
  <si>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</si>
  <si>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</si>
  <si>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</si>
  <si>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</si>
  <si>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</si>
  <si>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</si>
  <si>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</si>
  <si>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</si>
  <si>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</si>
  <si>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</si>
  <si>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</si>
  <si>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</si>
  <si>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</si>
  <si>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</si>
  <si>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</si>
  <si>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</si>
  <si>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</si>
  <si>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</si>
  <si>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</si>
  <si>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</si>
  <si>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</si>
  <si>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</si>
  <si>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</si>
  <si>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</si>
  <si>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</si>
  <si>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741 - Elektroinstalace - silnoproud</t>
  </si>
  <si>
    <t xml:space="preserve">    742 - Elektroinstalace - slaboproud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</si>
  <si>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</si>
  <si>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</si>
  <si>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</si>
  <si>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767 - Konstrukce zámečnické</t>
  </si>
  <si>
    <t xml:space="preserve">    783 - Dokončovací práce - nátěry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</si>
  <si>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</si>
  <si>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</si>
  <si>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</si>
  <si>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</si>
  <si>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</si>
  <si>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</si>
  <si>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</si>
  <si>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</si>
  <si>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</si>
  <si>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</si>
  <si>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</si>
  <si>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</si>
  <si>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</si>
  <si>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</si>
  <si>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</si>
  <si>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</si>
  <si>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</si>
  <si>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</si>
  <si>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</si>
  <si>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</si>
  <si>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</si>
  <si>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z betonových nebo kamenných dlaždic komunikací pro pěší ručně</t>
  </si>
  <si>
    <t>m2</t>
  </si>
  <si>
    <t>CS ÚRS 2019 01</t>
  </si>
  <si>
    <t>4</t>
  </si>
  <si>
    <t>2</t>
  </si>
  <si>
    <t>-185447843</t>
  </si>
  <si>
    <t>113107322</t>
  </si>
  <si>
    <t>Odstranění podkladu z kameniva drceného tl 200 mm strojně pl do 50 m2</t>
  </si>
  <si>
    <t>330381221</t>
  </si>
  <si>
    <t>3</t>
  </si>
  <si>
    <t>113202111</t>
  </si>
  <si>
    <t>Vytrhání obrub krajníků obrubníků stojatých</t>
  </si>
  <si>
    <t>m</t>
  </si>
  <si>
    <t>-38486979</t>
  </si>
  <si>
    <t>132212101</t>
  </si>
  <si>
    <t>Hloubení rýh š do 600 mm ručním nebo pneum nářadím v soudržných horninách tř. 3</t>
  </si>
  <si>
    <t>m3</t>
  </si>
  <si>
    <t>-1552748857</t>
  </si>
  <si>
    <t>5</t>
  </si>
  <si>
    <t>132212109</t>
  </si>
  <si>
    <t>Příplatek za lepivost u hloubení rýh š do 600 mm ručním nebo pneum nářadím v hornině tř. 3</t>
  </si>
  <si>
    <t>717238635</t>
  </si>
  <si>
    <t>6</t>
  </si>
  <si>
    <t>133202011</t>
  </si>
  <si>
    <t>Hloubení šachet ručním nebo pneum nářadím v soudržných horninách tř. 3, plocha výkopu do 4 m2</t>
  </si>
  <si>
    <t>249955078</t>
  </si>
  <si>
    <t>7</t>
  </si>
  <si>
    <t>133202019</t>
  </si>
  <si>
    <t>Příplatek za lepivost u hloubení šachet ručním nebo pneum nářadím v horninách tř. 3</t>
  </si>
  <si>
    <t>915728172</t>
  </si>
  <si>
    <t>8</t>
  </si>
  <si>
    <t>162201211</t>
  </si>
  <si>
    <t>Vodorovné přemístění výkopku z horniny tř. 1 až 4 stavebním kolečkem do 10 m</t>
  </si>
  <si>
    <t>-251762900</t>
  </si>
  <si>
    <t>9</t>
  </si>
  <si>
    <t>162301102</t>
  </si>
  <si>
    <t>Vodorovné přemístění do 1000 m výkopku/sypaniny z horniny tř. 1 až 4</t>
  </si>
  <si>
    <t>-1180717173</t>
  </si>
  <si>
    <t>171201211</t>
  </si>
  <si>
    <t>Poplatek za uložení stavebního odpadu - zeminy a kameniva na skládce</t>
  </si>
  <si>
    <t>t</t>
  </si>
  <si>
    <t>1743572840</t>
  </si>
  <si>
    <t>11</t>
  </si>
  <si>
    <t>174101101</t>
  </si>
  <si>
    <t>Zásyp jam, šachet rýh nebo kolem objektů sypaninou se zhutněním</t>
  </si>
  <si>
    <t>-1789720758</t>
  </si>
  <si>
    <t>Zakládání</t>
  </si>
  <si>
    <t>12</t>
  </si>
  <si>
    <t>274313611</t>
  </si>
  <si>
    <t>Základové pásy z betonu tř. C 16/20</t>
  </si>
  <si>
    <t>920030119</t>
  </si>
  <si>
    <t>13</t>
  </si>
  <si>
    <t>274351121</t>
  </si>
  <si>
    <t>Zřízení bednění základových pasů rovného</t>
  </si>
  <si>
    <t>-1064092260</t>
  </si>
  <si>
    <t>14</t>
  </si>
  <si>
    <t>274351122</t>
  </si>
  <si>
    <t>Odstranění bednění základových pasů rovného</t>
  </si>
  <si>
    <t>1919545243</t>
  </si>
  <si>
    <t>275313611</t>
  </si>
  <si>
    <t>Základové patky z betonu tř. C 16/20</t>
  </si>
  <si>
    <t>876354671</t>
  </si>
  <si>
    <t>16</t>
  </si>
  <si>
    <t>275351121</t>
  </si>
  <si>
    <t>Zřízení bednění základových patek</t>
  </si>
  <si>
    <t>1442819762</t>
  </si>
  <si>
    <t>17</t>
  </si>
  <si>
    <t>275351122</t>
  </si>
  <si>
    <t>Odstranění bednění základových patek</t>
  </si>
  <si>
    <t>-105598874</t>
  </si>
  <si>
    <t>Svislé a kompletní konstrukce</t>
  </si>
  <si>
    <t>18</t>
  </si>
  <si>
    <t>317235811</t>
  </si>
  <si>
    <t>Doplnění zdiva hlavních a kordónových říms cihlami pálenými na maltu</t>
  </si>
  <si>
    <t>131353767</t>
  </si>
  <si>
    <t>Komunikace pozemní</t>
  </si>
  <si>
    <t>19</t>
  </si>
  <si>
    <t>564750011</t>
  </si>
  <si>
    <t>Podklad z kameniva hrubého drceného vel. 8-16 mm tl 150 mm</t>
  </si>
  <si>
    <t>-330385040</t>
  </si>
  <si>
    <t>20</t>
  </si>
  <si>
    <t>596811121</t>
  </si>
  <si>
    <t>Kladení betonové dlažby komunikací pro pěší do lože z kameniva vel do 0,09 m2 plochy do 100 m2</t>
  </si>
  <si>
    <t>2076452810</t>
  </si>
  <si>
    <t>M</t>
  </si>
  <si>
    <t>59248005</t>
  </si>
  <si>
    <t>dlažba plošná betonová chodníková 300x300x50mm přírodní</t>
  </si>
  <si>
    <t>-1344081658</t>
  </si>
  <si>
    <t>Úpravy povrchů, podlahy a osazování výplní</t>
  </si>
  <si>
    <t>22</t>
  </si>
  <si>
    <t>622131101</t>
  </si>
  <si>
    <t>Cementový postřik vnějších stěn nanášený celoplošně ručně</t>
  </si>
  <si>
    <t>-785557665</t>
  </si>
  <si>
    <t>23</t>
  </si>
  <si>
    <t>622211021</t>
  </si>
  <si>
    <t>Montáž kontaktního zateplení vnějších stěn z polystyrénových desek tl do 120 mm</t>
  </si>
  <si>
    <t>-1682687717</t>
  </si>
  <si>
    <t>24</t>
  </si>
  <si>
    <t>28375938</t>
  </si>
  <si>
    <t>deska EPS 70 fasádní λ=0,039 tl 100mm</t>
  </si>
  <si>
    <t>-1831164398</t>
  </si>
  <si>
    <t>25</t>
  </si>
  <si>
    <t>622321111</t>
  </si>
  <si>
    <t>Vápenocementová omítka hrubá jednovrstvá zatřená vnějších stěn nanášená ručně</t>
  </si>
  <si>
    <t>1259758353</t>
  </si>
  <si>
    <t>26</t>
  </si>
  <si>
    <t>622143001</t>
  </si>
  <si>
    <t>Montáž omítkových plastových nebo pozinkovaných soklových profilů</t>
  </si>
  <si>
    <t>-665127761</t>
  </si>
  <si>
    <t>27</t>
  </si>
  <si>
    <t>6-001</t>
  </si>
  <si>
    <t xml:space="preserve">lišta ukončovací perforovaná </t>
  </si>
  <si>
    <t>1946308276</t>
  </si>
  <si>
    <t>28</t>
  </si>
  <si>
    <t>622143003</t>
  </si>
  <si>
    <t>Montáž omítkových plastových nebo pozinkovaných rohových profilů s tkaninou</t>
  </si>
  <si>
    <t>1671569190</t>
  </si>
  <si>
    <t>29</t>
  </si>
  <si>
    <t>59051480</t>
  </si>
  <si>
    <t xml:space="preserve">profil rohový Al s tkaninou </t>
  </si>
  <si>
    <t>-1391024198</t>
  </si>
  <si>
    <t>30</t>
  </si>
  <si>
    <t>1769989996</t>
  </si>
  <si>
    <t>31</t>
  </si>
  <si>
    <t>-1409209746</t>
  </si>
  <si>
    <t>32</t>
  </si>
  <si>
    <t>622321191</t>
  </si>
  <si>
    <t>Příplatek k vápenocementové omítce vnějších stěn za každých dalších 5 mm tloušťky ručně</t>
  </si>
  <si>
    <t>1076008270</t>
  </si>
  <si>
    <t>33</t>
  </si>
  <si>
    <t>622142001</t>
  </si>
  <si>
    <t>Potažení vnějších stěn sklovláknitým pletivem vtlačeným do tenkovrstvé hmoty</t>
  </si>
  <si>
    <t>-755708575</t>
  </si>
  <si>
    <t>34</t>
  </si>
  <si>
    <t>622321131</t>
  </si>
  <si>
    <t>Potažení vnějších stěn vápenocementovým aktivovaným štukem tloušťky do 3 mm</t>
  </si>
  <si>
    <t>1270015227</t>
  </si>
  <si>
    <t>35</t>
  </si>
  <si>
    <t>622521011</t>
  </si>
  <si>
    <t>Tenkovrstvá silikátová zrnitá omítka tl. 1,5 mm včetně penetrace vnějších stěn</t>
  </si>
  <si>
    <t>2015488357</t>
  </si>
  <si>
    <t>36</t>
  </si>
  <si>
    <t>629991011</t>
  </si>
  <si>
    <t>Zakrytí výplní otvorů a svislých ploch fólií přilepenou lepící páskou</t>
  </si>
  <si>
    <t>-49819705</t>
  </si>
  <si>
    <t>Ostatní konstrukce a práce, bourání</t>
  </si>
  <si>
    <t>37</t>
  </si>
  <si>
    <t>9-001</t>
  </si>
  <si>
    <t>Demontáž a zpětná montáž cedulí (název ulice, č.p.)</t>
  </si>
  <si>
    <t>kus</t>
  </si>
  <si>
    <t>822050072</t>
  </si>
  <si>
    <t>38</t>
  </si>
  <si>
    <t>9-002</t>
  </si>
  <si>
    <t>Sanace betonu vodoměrné šachty</t>
  </si>
  <si>
    <t>-1402759514</t>
  </si>
  <si>
    <t>39</t>
  </si>
  <si>
    <t>916231213</t>
  </si>
  <si>
    <t>Osazení chodníkového obrubníku betonového stojatého s boční opěrou do lože z betonu prostého</t>
  </si>
  <si>
    <t>-1902438438</t>
  </si>
  <si>
    <t>40</t>
  </si>
  <si>
    <t>59217017</t>
  </si>
  <si>
    <t>obrubník betonový chodníkový 1000x100x250mm</t>
  </si>
  <si>
    <t>60967233</t>
  </si>
  <si>
    <t>41</t>
  </si>
  <si>
    <t>941111111</t>
  </si>
  <si>
    <t>Montáž lešení řadového trubkového lehkého s podlahami zatížení do 200 kg/m2 š do 0,9 m v do 10 m</t>
  </si>
  <si>
    <t>716750257</t>
  </si>
  <si>
    <t>42</t>
  </si>
  <si>
    <t>941111211</t>
  </si>
  <si>
    <t>Příplatek k lešení řadovému trubkovému lehkému s podlahami š 0,9 m v 10 m za první a ZKD den použití</t>
  </si>
  <si>
    <t>-2025213499</t>
  </si>
  <si>
    <t>43</t>
  </si>
  <si>
    <t>941111811</t>
  </si>
  <si>
    <t>Demontáž lešení řadového trubkového lehkého s podlahami zatížení do 200 kg/m2 š do 0,9 m v do 10 m</t>
  </si>
  <si>
    <t>1268252293</t>
  </si>
  <si>
    <t>44</t>
  </si>
  <si>
    <t>949101111</t>
  </si>
  <si>
    <t>Lešení pomocné pro objekty pozemních staveb s lešeňovou podlahou v do 1,9 m zatížení do 150 kg/m2</t>
  </si>
  <si>
    <t>454222877</t>
  </si>
  <si>
    <t>45</t>
  </si>
  <si>
    <t>953961112</t>
  </si>
  <si>
    <t>Kotvy chemickým tmelem M 10 hl 90 mm do betonu, ŽB nebo kamene s vyvrtáním otvoru</t>
  </si>
  <si>
    <t>-1552632204</t>
  </si>
  <si>
    <t>46</t>
  </si>
  <si>
    <t>953965115</t>
  </si>
  <si>
    <t>Kotevní šroub pro chemické kotvy M 10 dl 130 mm</t>
  </si>
  <si>
    <t>-287561072</t>
  </si>
  <si>
    <t>47</t>
  </si>
  <si>
    <t>966071711</t>
  </si>
  <si>
    <t>Bourání sloupků a vzpěr plotových ocelových do 2,5 m zabetonovaných</t>
  </si>
  <si>
    <t>-889873409</t>
  </si>
  <si>
    <t>48</t>
  </si>
  <si>
    <t>966073811</t>
  </si>
  <si>
    <t>Rozebrání vrat a vrátek k oplocení plochy do 6 m2</t>
  </si>
  <si>
    <t>1981893610</t>
  </si>
  <si>
    <t>49</t>
  </si>
  <si>
    <t>978015391</t>
  </si>
  <si>
    <t>Otlučení (osekání) vnější vápenné nebo vápenocementové omítky stupně členitosti 1 a 2 do 100%</t>
  </si>
  <si>
    <t>2112003968</t>
  </si>
  <si>
    <t>50</t>
  </si>
  <si>
    <t>HZS1292</t>
  </si>
  <si>
    <t>Hodinová zúčtovací sazba stavební dělník - demontáž nepoužívaných prvků</t>
  </si>
  <si>
    <t>hod</t>
  </si>
  <si>
    <t>-1585699155</t>
  </si>
  <si>
    <t>997</t>
  </si>
  <si>
    <t>Přesun sutě</t>
  </si>
  <si>
    <t>51</t>
  </si>
  <si>
    <t>997013211</t>
  </si>
  <si>
    <t>Vnitrostaveništní doprava suti a vybouraných hmot pro budovy v do 6 m ručně</t>
  </si>
  <si>
    <t>-320384864</t>
  </si>
  <si>
    <t>52</t>
  </si>
  <si>
    <t>997013501</t>
  </si>
  <si>
    <t>Odvoz suti a vybouraných hmot na skládku nebo meziskládku do 1 km se složením</t>
  </si>
  <si>
    <t>-849602103</t>
  </si>
  <si>
    <t>53</t>
  </si>
  <si>
    <t>997013509</t>
  </si>
  <si>
    <t>Příplatek k odvozu suti a vybouraných hmot na skládku ZKD 1 km přes 1 km</t>
  </si>
  <si>
    <t>-1225133132</t>
  </si>
  <si>
    <t>54</t>
  </si>
  <si>
    <t>997013831</t>
  </si>
  <si>
    <t>Poplatek za uložení na skládce (skládkovné) stavebního odpadu směsného kód odpadu 170 904</t>
  </si>
  <si>
    <t>-815368812</t>
  </si>
  <si>
    <t>998</t>
  </si>
  <si>
    <t>Přesun hmot</t>
  </si>
  <si>
    <t>55</t>
  </si>
  <si>
    <t>998018001</t>
  </si>
  <si>
    <t>Přesun hmot ruční pro budovy v do 6 m</t>
  </si>
  <si>
    <t>166479303</t>
  </si>
  <si>
    <t>PSV</t>
  </si>
  <si>
    <t>Práce a dodávky PSV</t>
  </si>
  <si>
    <t>712</t>
  </si>
  <si>
    <t>Povlakové krytiny</t>
  </si>
  <si>
    <t>56</t>
  </si>
  <si>
    <t>712363001</t>
  </si>
  <si>
    <t>Provedení povlakové krytiny střech do 10° termoplastickou fólií PVC rozvinutím a natažením v ploše</t>
  </si>
  <si>
    <t>715442840</t>
  </si>
  <si>
    <t>57</t>
  </si>
  <si>
    <t>28322013</t>
  </si>
  <si>
    <t>fólie hydroizolační střešní mPVC mechanicky kotvená tl 1,5mm barevná</t>
  </si>
  <si>
    <t>-209024728</t>
  </si>
  <si>
    <t>58</t>
  </si>
  <si>
    <t>712363003</t>
  </si>
  <si>
    <t>Provedení povlakové krytina střech do 10° spoj 2 pásů fólií PVC horkovzdušným navařením</t>
  </si>
  <si>
    <t>1185444375</t>
  </si>
  <si>
    <t>59</t>
  </si>
  <si>
    <t>712363005</t>
  </si>
  <si>
    <t>Provedení povlakové krytiny střech do 10° navařením fólie PVC na oplechování v plné ploše</t>
  </si>
  <si>
    <t>-1075354330</t>
  </si>
  <si>
    <t>60</t>
  </si>
  <si>
    <t>712363352</t>
  </si>
  <si>
    <t>Povlakové krytiny střech do 10° z tvarovaných poplastovaných lišt délky 2 m koutová lišta vnitřní rš 100 mm</t>
  </si>
  <si>
    <t>-943716390</t>
  </si>
  <si>
    <t>61</t>
  </si>
  <si>
    <t>712363353</t>
  </si>
  <si>
    <t>Povlakové krytiny střech do 10° z tvarovaných poplastovaných lišt délky 2 m koutová lišta vnější rš 100 mm</t>
  </si>
  <si>
    <t>1289115325</t>
  </si>
  <si>
    <t>62</t>
  </si>
  <si>
    <t>712363354</t>
  </si>
  <si>
    <t>Povlakové krytiny střech do 10° z tvarovaných poplastovaných lišt délky 2 m stěnová lišta vyhnutá rš 70 mm</t>
  </si>
  <si>
    <t>1929476668</t>
  </si>
  <si>
    <t>63</t>
  </si>
  <si>
    <t>712363357</t>
  </si>
  <si>
    <t>Povlakové krytiny střech do 10° z tvarovaných poplastovaných lišt délky 2 m okapnice široká rš 250 mm</t>
  </si>
  <si>
    <t>-1852111371</t>
  </si>
  <si>
    <t>64</t>
  </si>
  <si>
    <t>712363358</t>
  </si>
  <si>
    <t>Povlakové krytiny střech do 10° z tvarovaných poplastovaných lišt délky 2 m závětrná lišta rš 250 mm</t>
  </si>
  <si>
    <t>-37007071</t>
  </si>
  <si>
    <t>65</t>
  </si>
  <si>
    <t>712363368</t>
  </si>
  <si>
    <t>Povlakové krytiny střech do 10° z tvarovaných poplastovaných lišt délky 2 m příklopná lišta rš 70 mm</t>
  </si>
  <si>
    <t>1515350101</t>
  </si>
  <si>
    <t>66</t>
  </si>
  <si>
    <t>712391171</t>
  </si>
  <si>
    <t>Provedení povlakové krytiny střech do 10° podkladní textilní vrstvy</t>
  </si>
  <si>
    <t>80708097</t>
  </si>
  <si>
    <t>67</t>
  </si>
  <si>
    <t>2615261100</t>
  </si>
  <si>
    <t>FILTEK 300 g/m2 netkaná geotextilie (role/100m2) tavený</t>
  </si>
  <si>
    <t>1696973054</t>
  </si>
  <si>
    <t>68</t>
  </si>
  <si>
    <t>998712201</t>
  </si>
  <si>
    <t>Přesun hmot procentní pro krytiny povlakové v objektech v do 6 m</t>
  </si>
  <si>
    <t>%</t>
  </si>
  <si>
    <t>-1391775999</t>
  </si>
  <si>
    <t>713</t>
  </si>
  <si>
    <t>Izolace tepelné</t>
  </si>
  <si>
    <t>69</t>
  </si>
  <si>
    <t>713131151</t>
  </si>
  <si>
    <t>Montáž izolace tepelné stěn a základů volně vloženými rohožemi, pásy, dílci, deskami 1 vrstva</t>
  </si>
  <si>
    <t>1255206644</t>
  </si>
  <si>
    <t>70</t>
  </si>
  <si>
    <t>63141444</t>
  </si>
  <si>
    <t>deska tepelně izolační minerální provětrávaných fasád λ=0,036-0,037 tl 50mm</t>
  </si>
  <si>
    <t>-1777674263</t>
  </si>
  <si>
    <t>71</t>
  </si>
  <si>
    <t>713131155</t>
  </si>
  <si>
    <t>Montáž izolace tepelné stěn a základů volně vloženými rohožemi, pásy, dílci, deskami 2 vrstvy</t>
  </si>
  <si>
    <t>-833621556</t>
  </si>
  <si>
    <t>72</t>
  </si>
  <si>
    <t>63141443</t>
  </si>
  <si>
    <t>deska tepelně izolační minerální provětrávaných fasád λ=0,036-0,037 tl 40mm</t>
  </si>
  <si>
    <t>-1469639856</t>
  </si>
  <si>
    <t>73</t>
  </si>
  <si>
    <t>713-001</t>
  </si>
  <si>
    <t>D+M pojistné fólie</t>
  </si>
  <si>
    <t>765518338</t>
  </si>
  <si>
    <t>74</t>
  </si>
  <si>
    <t>713141131</t>
  </si>
  <si>
    <t>Montáž izolace tepelné střech plochých lepené za studena plně 1 vrstva rohoží, pásů, dílců, desek</t>
  </si>
  <si>
    <t>1812979948</t>
  </si>
  <si>
    <t>75</t>
  </si>
  <si>
    <t>28372305</t>
  </si>
  <si>
    <t>deska EPS 100 pro trvalé zatížení v tlaku (max. 2000 kg/m2) tl 50mm</t>
  </si>
  <si>
    <t>-219798028</t>
  </si>
  <si>
    <t>76</t>
  </si>
  <si>
    <t>713141151</t>
  </si>
  <si>
    <t>Montáž izolace tepelné střech plochých kladené volně 1 vrstva rohoží, pásů, dílců, desek</t>
  </si>
  <si>
    <t>-84314173</t>
  </si>
  <si>
    <t>77</t>
  </si>
  <si>
    <t>28372316</t>
  </si>
  <si>
    <t>deska EPS 100 pro trvalé zatížení v tlaku (max. 2000 kg/m2) tl 140mm</t>
  </si>
  <si>
    <t>922004977</t>
  </si>
  <si>
    <t>78</t>
  </si>
  <si>
    <t>713141231</t>
  </si>
  <si>
    <t>Přikotvení tepelné izolace šrouby do betonu nebo pórobetonu pro izolaci tl přes 100 do 140 mm</t>
  </si>
  <si>
    <t>-1479316482</t>
  </si>
  <si>
    <t>79</t>
  </si>
  <si>
    <t>998713201</t>
  </si>
  <si>
    <t>Přesun hmot procentní pro izolace tepelné v objektech v do 6 m</t>
  </si>
  <si>
    <t>1101644775</t>
  </si>
  <si>
    <t>741</t>
  </si>
  <si>
    <t>Elektroinstalace - silnoproud</t>
  </si>
  <si>
    <t>80</t>
  </si>
  <si>
    <t>741420001</t>
  </si>
  <si>
    <t>Montáž drát nebo lano hromosvodné svodové D do 10 mm s podpěrou</t>
  </si>
  <si>
    <t>734058216</t>
  </si>
  <si>
    <t>81</t>
  </si>
  <si>
    <t>35441415</t>
  </si>
  <si>
    <t>podpěra vedení FeZn do zdiva 150 mm</t>
  </si>
  <si>
    <t>-666602294</t>
  </si>
  <si>
    <t>82</t>
  </si>
  <si>
    <t>741420051</t>
  </si>
  <si>
    <t>Montáž vedení hromosvodné-úhelník nebo trubka s držáky do zdiva</t>
  </si>
  <si>
    <t>1874884807</t>
  </si>
  <si>
    <t>83</t>
  </si>
  <si>
    <t>741421811</t>
  </si>
  <si>
    <t>Demontáž drátu nebo lana svodového vedení D do 8 mm kolmý svod</t>
  </si>
  <si>
    <t>1626036933</t>
  </si>
  <si>
    <t>84</t>
  </si>
  <si>
    <t>741421873</t>
  </si>
  <si>
    <t>Demontáž vedení hromosvodné-ochranného úhelníku délky přes 1,4 m</t>
  </si>
  <si>
    <t>911077724</t>
  </si>
  <si>
    <t>742</t>
  </si>
  <si>
    <t>Elektroinstalace - slaboproud</t>
  </si>
  <si>
    <t>85</t>
  </si>
  <si>
    <t>742420001</t>
  </si>
  <si>
    <t>Montáž venkovní antény</t>
  </si>
  <si>
    <t>2014396214</t>
  </si>
  <si>
    <t>86</t>
  </si>
  <si>
    <t>742420811</t>
  </si>
  <si>
    <t xml:space="preserve">Demontáž antény venkovní </t>
  </si>
  <si>
    <t>1528546015</t>
  </si>
  <si>
    <t>762</t>
  </si>
  <si>
    <t>Konstrukce tesařské</t>
  </si>
  <si>
    <t>87</t>
  </si>
  <si>
    <t>762332131</t>
  </si>
  <si>
    <t>Montáž vázaných kcí krovů pravidelných z hraněného řeziva průřezové plochy do 120 cm2</t>
  </si>
  <si>
    <t>1665618848</t>
  </si>
  <si>
    <t>88</t>
  </si>
  <si>
    <t>60511125</t>
  </si>
  <si>
    <t>řezivo stavební fošny prismované středové š do 160mm dl 2-5m</t>
  </si>
  <si>
    <t>1357369997</t>
  </si>
  <si>
    <t>89</t>
  </si>
  <si>
    <t>762332132</t>
  </si>
  <si>
    <t>Montáž vázaných kcí krovů pravidelných z hraněného řeziva průřezové plochy do 224 cm2</t>
  </si>
  <si>
    <t>-591255539</t>
  </si>
  <si>
    <t>90</t>
  </si>
  <si>
    <t>60512130</t>
  </si>
  <si>
    <t>hranol stavební řezivo průřezu do 224cm2 do dl 6m</t>
  </si>
  <si>
    <t>-2102714614</t>
  </si>
  <si>
    <t>91</t>
  </si>
  <si>
    <t>762341013</t>
  </si>
  <si>
    <t>Bednění střech rovných z desek OSB tl 15 mm na sraz šroubovaných na krokve</t>
  </si>
  <si>
    <t>-654574988</t>
  </si>
  <si>
    <t>92</t>
  </si>
  <si>
    <t>762341014</t>
  </si>
  <si>
    <t>Bednění střech rovných z desek OSB tl 18 mm na sraz šroubovaných na krokve</t>
  </si>
  <si>
    <t>-457676091</t>
  </si>
  <si>
    <t>93</t>
  </si>
  <si>
    <t>762431230</t>
  </si>
  <si>
    <t>Montáž obložení stěn deskami cementotřískovými na sraz</t>
  </si>
  <si>
    <t>-768449023</t>
  </si>
  <si>
    <t>94</t>
  </si>
  <si>
    <t>762-001</t>
  </si>
  <si>
    <t>Cementotřísková deska Cetris Dekor tl.14 mm</t>
  </si>
  <si>
    <t>364830020</t>
  </si>
  <si>
    <t>95</t>
  </si>
  <si>
    <t>762439001</t>
  </si>
  <si>
    <t>Montáž obložení stěn podkladový rošt</t>
  </si>
  <si>
    <t>-1033249036</t>
  </si>
  <si>
    <t>96</t>
  </si>
  <si>
    <t>60514101</t>
  </si>
  <si>
    <t>řezivo jehličnaté lať 10-25cm2</t>
  </si>
  <si>
    <t>-1329247563</t>
  </si>
  <si>
    <t>97</t>
  </si>
  <si>
    <t>675269953</t>
  </si>
  <si>
    <t>98</t>
  </si>
  <si>
    <t>762495000</t>
  </si>
  <si>
    <t>Spojovací prostředky pro montáž olištování, obložení stropů, střešních podhledů a stěn</t>
  </si>
  <si>
    <t>1776218110</t>
  </si>
  <si>
    <t>99</t>
  </si>
  <si>
    <t>767810121</t>
  </si>
  <si>
    <t>Montáž mřížek větracích kruhových průměru do 100 mm</t>
  </si>
  <si>
    <t>1974415901</t>
  </si>
  <si>
    <t>56245648</t>
  </si>
  <si>
    <t>mřížka větrací kruhová plast se síťovinou 100mm</t>
  </si>
  <si>
    <t>903962555</t>
  </si>
  <si>
    <t>101</t>
  </si>
  <si>
    <t>998762201</t>
  </si>
  <si>
    <t>Přesun hmot procentní pro kce tesařské v objektech v do 6 m</t>
  </si>
  <si>
    <t>1628589487</t>
  </si>
  <si>
    <t>764</t>
  </si>
  <si>
    <t>Konstrukce klempířské</t>
  </si>
  <si>
    <t>102</t>
  </si>
  <si>
    <t>764001821</t>
  </si>
  <si>
    <t>Demontáž krytiny ze svitků nebo tabulí do suti</t>
  </si>
  <si>
    <t>-583361459</t>
  </si>
  <si>
    <t>103</t>
  </si>
  <si>
    <t>764002841</t>
  </si>
  <si>
    <t>Demontáž oplechování horních ploch zdí a nadezdívek do suti</t>
  </si>
  <si>
    <t>786946802</t>
  </si>
  <si>
    <t>104</t>
  </si>
  <si>
    <t>764002871</t>
  </si>
  <si>
    <t>Demontáž lemování zdí do suti</t>
  </si>
  <si>
    <t>1391004178</t>
  </si>
  <si>
    <t>105</t>
  </si>
  <si>
    <t>764004803</t>
  </si>
  <si>
    <t>Demontáž podokapního žlabu k dalšímu použití</t>
  </si>
  <si>
    <t>-1907855128</t>
  </si>
  <si>
    <t>106</t>
  </si>
  <si>
    <t>764004863</t>
  </si>
  <si>
    <t>Demontáž svodu k dalšímu použití</t>
  </si>
  <si>
    <t>-764043231</t>
  </si>
  <si>
    <t>107</t>
  </si>
  <si>
    <t>764218604</t>
  </si>
  <si>
    <t>Oplechování rovné římsy mechanicky kotvené z Pz s upraveným povrchem rš 330 mm</t>
  </si>
  <si>
    <t>-1606563532</t>
  </si>
  <si>
    <t>108</t>
  </si>
  <si>
    <t>764501103</t>
  </si>
  <si>
    <t>Montáž žlabu podokapního půlkulatého</t>
  </si>
  <si>
    <t>1410717129</t>
  </si>
  <si>
    <t>109</t>
  </si>
  <si>
    <t>764508131</t>
  </si>
  <si>
    <t>Montáž kruhového svodu</t>
  </si>
  <si>
    <t>548803033</t>
  </si>
  <si>
    <t>110</t>
  </si>
  <si>
    <t>998764201</t>
  </si>
  <si>
    <t>Přesun hmot procentní pro konstrukce klempířské v objektech v do 6 m</t>
  </si>
  <si>
    <t>-757516084</t>
  </si>
  <si>
    <t>765</t>
  </si>
  <si>
    <t>Krytina skládaná</t>
  </si>
  <si>
    <t>111</t>
  </si>
  <si>
    <t>765191011</t>
  </si>
  <si>
    <t>Montáž pojistné hydroizolační fólie kladené ve sklonu do 30° volně na krokve</t>
  </si>
  <si>
    <t>261607185</t>
  </si>
  <si>
    <t>112</t>
  </si>
  <si>
    <t>28329028</t>
  </si>
  <si>
    <t>fólie PE vyztužená Al vrstvou pro parotěsnou vrstvu 150 g/m2 s integrovanou lepící páskou</t>
  </si>
  <si>
    <t>-1950250954</t>
  </si>
  <si>
    <t>113</t>
  </si>
  <si>
    <t>998765201</t>
  </si>
  <si>
    <t>Přesun hmot procentní pro krytiny skládané v objektech v do 6 m</t>
  </si>
  <si>
    <t>106617756</t>
  </si>
  <si>
    <t>767</t>
  </si>
  <si>
    <t>Konstrukce zámečnické</t>
  </si>
  <si>
    <t>114</t>
  </si>
  <si>
    <t>767-001</t>
  </si>
  <si>
    <t>Dodávka a montáž vjezdové brány vč.sloupků a výplně - rozměr 3845 x 1500 mm - viz.výkres ST13</t>
  </si>
  <si>
    <t>-646885876</t>
  </si>
  <si>
    <t>783</t>
  </si>
  <si>
    <t>Dokončovací práce - nátěry</t>
  </si>
  <si>
    <t>115</t>
  </si>
  <si>
    <t>783823133</t>
  </si>
  <si>
    <t>Penetrační silikátový nátěr hladkých, tenkovrstvých zrnitých nebo štukových omítek</t>
  </si>
  <si>
    <t>760223621</t>
  </si>
  <si>
    <t>116</t>
  </si>
  <si>
    <t>783827423</t>
  </si>
  <si>
    <t>Krycí dvojnásobný silikátový nátěr omítek stupně členitosti 1 a 2</t>
  </si>
  <si>
    <t>-1924353234</t>
  </si>
  <si>
    <t>VRN</t>
  </si>
  <si>
    <t>Vedlejší rozpočtové náklady</t>
  </si>
  <si>
    <t>VRN3</t>
  </si>
  <si>
    <t>Zařízení staveniště</t>
  </si>
  <si>
    <t>117</t>
  </si>
  <si>
    <t>030001000</t>
  </si>
  <si>
    <t>1024</t>
  </si>
  <si>
    <t>1917526358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</si>
</sst>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6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3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3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ht="36.96" customHeight="1">
      <c r="AR2" s="13" t="s">
        <v>5</v>
      </c>
      <c r="BS2" s="14" t="s">
        <v>6</v>
      </c>
      <c r="BT2" s="14" t="s">
        <v>7</v>
      </c>
    </row>
    <row r="3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8</v>
      </c>
      <c r="BT3" s="14" t="s">
        <v>9</v>
      </c>
    </row>
    <row r="4" ht="24.96" customHeight="1">
      <c r="B4" s="17"/>
      <c r="D4" s="18" t="s">
        <v>10</v>
      </c>
      <c r="AR4" s="17"/>
      <c r="AS4" s="19" t="s">
        <v>11</v>
      </c>
      <c r="BE4" s="20" t="s">
        <v>12</v>
      </c>
      <c r="BS4" s="14" t="s">
        <v>13</v>
      </c>
    </row>
    <row r="5" ht="12" customHeight="1">
      <c r="B5" s="17"/>
      <c r="D5" s="21" t="s">
        <v>14</v>
      </c>
      <c r="K5" s="22" t="s">
        <v>15</v>
      </c>
      <c r="AR5" s="17"/>
      <c r="BE5" s="23" t="s">
        <v>16</v>
      </c>
      <c r="BS5" s="14" t="s">
        <v>6</v>
      </c>
    </row>
    <row r="6" ht="36.96" customHeight="1">
      <c r="B6" s="17"/>
      <c r="D6" s="24" t="s">
        <v>17</v>
      </c>
      <c r="K6" s="25" t="s">
        <v>18</v>
      </c>
      <c r="AR6" s="17"/>
      <c r="BE6" s="26"/>
      <c r="BS6" s="14" t="s">
        <v>19</v>
      </c>
    </row>
    <row r="7" ht="12" customHeight="1">
      <c r="B7" s="17"/>
      <c r="D7" s="27" t="s">
        <v>20</v>
      </c>
      <c r="K7" s="22" t="s">
        <v>1</v>
      </c>
      <c r="AK7" s="27" t="s">
        <v>21</v>
      </c>
      <c r="AN7" s="22" t="s">
        <v>1</v>
      </c>
      <c r="AR7" s="17"/>
      <c r="BE7" s="26"/>
      <c r="BS7" s="14" t="s">
        <v>8</v>
      </c>
    </row>
    <row r="8" ht="12" customHeight="1">
      <c r="B8" s="17"/>
      <c r="D8" s="27" t="s">
        <v>22</v>
      </c>
      <c r="K8" s="22" t="s">
        <v>23</v>
      </c>
      <c r="AK8" s="27" t="s">
        <v>24</v>
      </c>
      <c r="AN8" s="28" t="s">
        <v>25</v>
      </c>
      <c r="AR8" s="17"/>
      <c r="BE8" s="26"/>
      <c r="BS8" s="14" t="s">
        <v>26</v>
      </c>
    </row>
    <row r="9" ht="14.4" customHeight="1">
      <c r="B9" s="17"/>
      <c r="AR9" s="17"/>
      <c r="BE9" s="26"/>
      <c r="BS9" s="14" t="s">
        <v>27</v>
      </c>
    </row>
    <row r="10" ht="12" customHeight="1">
      <c r="B10" s="17"/>
      <c r="D10" s="27" t="s">
        <v>28</v>
      </c>
      <c r="AK10" s="27" t="s">
        <v>29</v>
      </c>
      <c r="AN10" s="22" t="s">
        <v>30</v>
      </c>
      <c r="AR10" s="17"/>
      <c r="BE10" s="26"/>
      <c r="BS10" s="14" t="s">
        <v>19</v>
      </c>
    </row>
    <row r="11" ht="18.48" customHeight="1">
      <c r="B11" s="17"/>
      <c r="E11" s="22" t="s">
        <v>31</v>
      </c>
      <c r="AK11" s="27" t="s">
        <v>32</v>
      </c>
      <c r="AN11" s="22" t="s">
        <v>33</v>
      </c>
      <c r="AR11" s="17"/>
      <c r="BE11" s="26"/>
      <c r="BS11" s="14" t="s">
        <v>19</v>
      </c>
    </row>
    <row r="12" ht="6.96" customHeight="1">
      <c r="B12" s="17"/>
      <c r="AR12" s="17"/>
      <c r="BE12" s="26"/>
      <c r="BS12" s="14" t="s">
        <v>19</v>
      </c>
    </row>
    <row r="13" ht="12" customHeight="1">
      <c r="B13" s="17"/>
      <c r="D13" s="27" t="s">
        <v>34</v>
      </c>
      <c r="AK13" s="27" t="s">
        <v>29</v>
      </c>
      <c r="AN13" s="29" t="s">
        <v>35</v>
      </c>
      <c r="AR13" s="17"/>
      <c r="BE13" s="26"/>
      <c r="BS13" s="14" t="s">
        <v>19</v>
      </c>
    </row>
    <row r="14">
      <c r="B14" s="17"/>
      <c r="E14" s="29" t="s">
        <v>35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27" t="s">
        <v>32</v>
      </c>
      <c r="AN14" s="29" t="s">
        <v>35</v>
      </c>
      <c r="AR14" s="17"/>
      <c r="BE14" s="26"/>
      <c r="BS14" s="14" t="s">
        <v>19</v>
      </c>
    </row>
    <row r="15" ht="6.96" customHeight="1">
      <c r="B15" s="17"/>
      <c r="AR15" s="17"/>
      <c r="BE15" s="26"/>
      <c r="BS15" s="14" t="s">
        <v>3</v>
      </c>
    </row>
    <row r="16" ht="12" customHeight="1">
      <c r="B16" s="17"/>
      <c r="D16" s="27" t="s">
        <v>36</v>
      </c>
      <c r="AK16" s="27" t="s">
        <v>29</v>
      </c>
      <c r="AN16" s="22" t="s">
        <v>37</v>
      </c>
      <c r="AR16" s="17"/>
      <c r="BE16" s="26"/>
      <c r="BS16" s="14" t="s">
        <v>3</v>
      </c>
    </row>
    <row r="17" ht="18.48" customHeight="1">
      <c r="B17" s="17"/>
      <c r="E17" s="22" t="s">
        <v>38</v>
      </c>
      <c r="AK17" s="27" t="s">
        <v>32</v>
      </c>
      <c r="AN17" s="22" t="s">
        <v>1</v>
      </c>
      <c r="AR17" s="17"/>
      <c r="BE17" s="26"/>
      <c r="BS17" s="14" t="s">
        <v>39</v>
      </c>
    </row>
    <row r="18" ht="6.96" customHeight="1">
      <c r="B18" s="17"/>
      <c r="AR18" s="17"/>
      <c r="BE18" s="26"/>
      <c r="BS18" s="14" t="s">
        <v>8</v>
      </c>
    </row>
    <row r="19" ht="12" customHeight="1">
      <c r="B19" s="17"/>
      <c r="D19" s="27" t="s">
        <v>40</v>
      </c>
      <c r="AK19" s="27" t="s">
        <v>29</v>
      </c>
      <c r="AN19" s="22" t="s">
        <v>37</v>
      </c>
      <c r="AR19" s="17"/>
      <c r="BE19" s="26"/>
      <c r="BS19" s="14" t="s">
        <v>8</v>
      </c>
    </row>
    <row r="20" ht="18.48" customHeight="1">
      <c r="B20" s="17"/>
      <c r="E20" s="22" t="s">
        <v>38</v>
      </c>
      <c r="AK20" s="27" t="s">
        <v>32</v>
      </c>
      <c r="AN20" s="22" t="s">
        <v>1</v>
      </c>
      <c r="AR20" s="17"/>
      <c r="BE20" s="26"/>
      <c r="BS20" s="14" t="s">
        <v>39</v>
      </c>
    </row>
    <row r="21" ht="6.96" customHeight="1">
      <c r="B21" s="17"/>
      <c r="AR21" s="17"/>
      <c r="BE21" s="26"/>
    </row>
    <row r="22" ht="12" customHeight="1">
      <c r="B22" s="17"/>
      <c r="D22" s="27" t="s">
        <v>41</v>
      </c>
      <c r="AR22" s="17"/>
      <c r="BE22" s="26"/>
    </row>
    <row r="23" ht="16.5" customHeight="1">
      <c r="B23" s="17"/>
      <c r="E23" s="31" t="s">
        <v>1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R23" s="17"/>
      <c r="BE23" s="26"/>
    </row>
    <row r="24" ht="6.96" customHeight="1">
      <c r="B24" s="17"/>
      <c r="AR24" s="17"/>
      <c r="BE24" s="26"/>
    </row>
    <row r="25" ht="6.96" customHeight="1">
      <c r="B25" s="1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17"/>
      <c r="BE25" s="26"/>
    </row>
    <row r="26" s="1" customFormat="1" ht="25.92" customHeight="1">
      <c r="B26" s="33"/>
      <c r="D26" s="34" t="s">
        <v>42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6">
        <f>ROUND(AG94,0)</f>
        <v>0</v>
      </c>
      <c r="AL26" s="35"/>
      <c r="AM26" s="35"/>
      <c r="AN26" s="35"/>
      <c r="AO26" s="35"/>
      <c r="AR26" s="33"/>
      <c r="BE26" s="26"/>
    </row>
    <row r="27" s="1" customFormat="1" ht="6.96" customHeight="1">
      <c r="B27" s="33"/>
      <c r="AR27" s="33"/>
      <c r="BE27" s="26"/>
    </row>
    <row r="28" s="1" customFormat="1">
      <c r="B28" s="33"/>
      <c r="L28" s="37" t="s">
        <v>43</v>
      </c>
      <c r="M28" s="37"/>
      <c r="N28" s="37"/>
      <c r="O28" s="37"/>
      <c r="P28" s="37"/>
      <c r="W28" s="37" t="s">
        <v>44</v>
      </c>
      <c r="X28" s="37"/>
      <c r="Y28" s="37"/>
      <c r="Z28" s="37"/>
      <c r="AA28" s="37"/>
      <c r="AB28" s="37"/>
      <c r="AC28" s="37"/>
      <c r="AD28" s="37"/>
      <c r="AE28" s="37"/>
      <c r="AK28" s="37" t="s">
        <v>45</v>
      </c>
      <c r="AL28" s="37"/>
      <c r="AM28" s="37"/>
      <c r="AN28" s="37"/>
      <c r="AO28" s="37"/>
      <c r="AR28" s="33"/>
      <c r="BE28" s="26"/>
    </row>
    <row r="29" s="2" customFormat="1" ht="14.4" customHeight="1">
      <c r="B29" s="38"/>
      <c r="D29" s="27" t="s">
        <v>46</v>
      </c>
      <c r="F29" s="27" t="s">
        <v>47</v>
      </c>
      <c r="L29" s="39">
        <v>0.20999999999999999</v>
      </c>
      <c r="M29" s="2"/>
      <c r="N29" s="2"/>
      <c r="O29" s="2"/>
      <c r="P29" s="2"/>
      <c r="W29" s="40">
        <f>ROUND(AZ94, 0)</f>
        <v>0</v>
      </c>
      <c r="X29" s="2"/>
      <c r="Y29" s="2"/>
      <c r="Z29" s="2"/>
      <c r="AA29" s="2"/>
      <c r="AB29" s="2"/>
      <c r="AC29" s="2"/>
      <c r="AD29" s="2"/>
      <c r="AE29" s="2"/>
      <c r="AK29" s="40">
        <f>ROUND(AV94, 0)</f>
        <v>0</v>
      </c>
      <c r="AL29" s="2"/>
      <c r="AM29" s="2"/>
      <c r="AN29" s="2"/>
      <c r="AO29" s="2"/>
      <c r="AR29" s="38"/>
      <c r="BE29" s="41"/>
    </row>
    <row r="30" s="2" customFormat="1" ht="14.4" customHeight="1">
      <c r="B30" s="38"/>
      <c r="F30" s="27" t="s">
        <v>48</v>
      </c>
      <c r="L30" s="39">
        <v>0.14999999999999999</v>
      </c>
      <c r="M30" s="2"/>
      <c r="N30" s="2"/>
      <c r="O30" s="2"/>
      <c r="P30" s="2"/>
      <c r="W30" s="40">
        <f>ROUND(BA94, 0)</f>
        <v>0</v>
      </c>
      <c r="X30" s="2"/>
      <c r="Y30" s="2"/>
      <c r="Z30" s="2"/>
      <c r="AA30" s="2"/>
      <c r="AB30" s="2"/>
      <c r="AC30" s="2"/>
      <c r="AD30" s="2"/>
      <c r="AE30" s="2"/>
      <c r="AK30" s="40">
        <f>ROUND(AW94, 0)</f>
        <v>0</v>
      </c>
      <c r="AL30" s="2"/>
      <c r="AM30" s="2"/>
      <c r="AN30" s="2"/>
      <c r="AO30" s="2"/>
      <c r="AR30" s="38"/>
      <c r="BE30" s="41"/>
    </row>
    <row r="31" hidden="1" s="2" customFormat="1" ht="14.4" customHeight="1">
      <c r="B31" s="38"/>
      <c r="F31" s="27" t="s">
        <v>49</v>
      </c>
      <c r="L31" s="39">
        <v>0.20999999999999999</v>
      </c>
      <c r="M31" s="2"/>
      <c r="N31" s="2"/>
      <c r="O31" s="2"/>
      <c r="P31" s="2"/>
      <c r="W31" s="40">
        <f>ROUND(BB94, 0)</f>
        <v>0</v>
      </c>
      <c r="X31" s="2"/>
      <c r="Y31" s="2"/>
      <c r="Z31" s="2"/>
      <c r="AA31" s="2"/>
      <c r="AB31" s="2"/>
      <c r="AC31" s="2"/>
      <c r="AD31" s="2"/>
      <c r="AE31" s="2"/>
      <c r="AK31" s="40">
        <v>0</v>
      </c>
      <c r="AL31" s="2"/>
      <c r="AM31" s="2"/>
      <c r="AN31" s="2"/>
      <c r="AO31" s="2"/>
      <c r="AR31" s="38"/>
      <c r="BE31" s="41"/>
    </row>
    <row r="32" hidden="1" s="2" customFormat="1" ht="14.4" customHeight="1">
      <c r="B32" s="38"/>
      <c r="F32" s="27" t="s">
        <v>50</v>
      </c>
      <c r="L32" s="39">
        <v>0.14999999999999999</v>
      </c>
      <c r="M32" s="2"/>
      <c r="N32" s="2"/>
      <c r="O32" s="2"/>
      <c r="P32" s="2"/>
      <c r="W32" s="40">
        <f>ROUND(BC94, 0)</f>
        <v>0</v>
      </c>
      <c r="X32" s="2"/>
      <c r="Y32" s="2"/>
      <c r="Z32" s="2"/>
      <c r="AA32" s="2"/>
      <c r="AB32" s="2"/>
      <c r="AC32" s="2"/>
      <c r="AD32" s="2"/>
      <c r="AE32" s="2"/>
      <c r="AK32" s="40">
        <v>0</v>
      </c>
      <c r="AL32" s="2"/>
      <c r="AM32" s="2"/>
      <c r="AN32" s="2"/>
      <c r="AO32" s="2"/>
      <c r="AR32" s="38"/>
      <c r="BE32" s="41"/>
    </row>
    <row r="33" hidden="1" s="2" customFormat="1" ht="14.4" customHeight="1">
      <c r="B33" s="38"/>
      <c r="F33" s="27" t="s">
        <v>51</v>
      </c>
      <c r="L33" s="39">
        <v>0</v>
      </c>
      <c r="M33" s="2"/>
      <c r="N33" s="2"/>
      <c r="O33" s="2"/>
      <c r="P33" s="2"/>
      <c r="W33" s="40">
        <f>ROUND(BD94, 0)</f>
        <v>0</v>
      </c>
      <c r="X33" s="2"/>
      <c r="Y33" s="2"/>
      <c r="Z33" s="2"/>
      <c r="AA33" s="2"/>
      <c r="AB33" s="2"/>
      <c r="AC33" s="2"/>
      <c r="AD33" s="2"/>
      <c r="AE33" s="2"/>
      <c r="AK33" s="40">
        <v>0</v>
      </c>
      <c r="AL33" s="2"/>
      <c r="AM33" s="2"/>
      <c r="AN33" s="2"/>
      <c r="AO33" s="2"/>
      <c r="AR33" s="38"/>
      <c r="BE33" s="41"/>
    </row>
    <row r="34" s="1" customFormat="1" ht="6.96" customHeight="1">
      <c r="B34" s="33"/>
      <c r="AR34" s="33"/>
      <c r="BE34" s="26"/>
    </row>
    <row r="35" s="1" customFormat="1" ht="25.92" customHeight="1">
      <c r="B35" s="33"/>
      <c r="C35" s="42"/>
      <c r="D35" s="43" t="s">
        <v>52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53</v>
      </c>
      <c r="U35" s="44"/>
      <c r="V35" s="44"/>
      <c r="W35" s="44"/>
      <c r="X35" s="46" t="s">
        <v>54</v>
      </c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7">
        <f>SUM(AK26:AK33)</f>
        <v>0</v>
      </c>
      <c r="AL35" s="44"/>
      <c r="AM35" s="44"/>
      <c r="AN35" s="44"/>
      <c r="AO35" s="48"/>
      <c r="AP35" s="42"/>
      <c r="AQ35" s="42"/>
      <c r="AR35" s="33"/>
    </row>
    <row r="36" s="1" customFormat="1" ht="6.96" customHeight="1">
      <c r="B36" s="33"/>
      <c r="AR36" s="33"/>
    </row>
    <row r="37" s="1" customFormat="1" ht="14.4" customHeight="1">
      <c r="B37" s="33"/>
      <c r="AR37" s="33"/>
    </row>
    <row r="38" ht="14.4" customHeight="1">
      <c r="B38" s="17"/>
      <c r="AR38" s="17"/>
    </row>
    <row r="39" ht="14.4" customHeight="1">
      <c r="B39" s="17"/>
      <c r="AR39" s="17"/>
    </row>
    <row r="40" ht="14.4" customHeight="1">
      <c r="B40" s="17"/>
      <c r="AR40" s="17"/>
    </row>
    <row r="41" ht="14.4" customHeight="1">
      <c r="B41" s="17"/>
      <c r="AR41" s="17"/>
    </row>
    <row r="42" ht="14.4" customHeight="1">
      <c r="B42" s="17"/>
      <c r="AR42" s="17"/>
    </row>
    <row r="43" ht="14.4" customHeight="1">
      <c r="B43" s="17"/>
      <c r="AR43" s="17"/>
    </row>
    <row r="44" ht="14.4" customHeight="1">
      <c r="B44" s="17"/>
      <c r="AR44" s="17"/>
    </row>
    <row r="45" ht="14.4" customHeight="1">
      <c r="B45" s="17"/>
      <c r="AR45" s="17"/>
    </row>
    <row r="46" ht="14.4" customHeight="1">
      <c r="B46" s="17"/>
      <c r="AR46" s="17"/>
    </row>
    <row r="47" ht="14.4" customHeight="1">
      <c r="B47" s="17"/>
      <c r="AR47" s="17"/>
    </row>
    <row r="48" ht="14.4" customHeight="1">
      <c r="B48" s="17"/>
      <c r="AR48" s="17"/>
    </row>
    <row r="49" s="1" customFormat="1" ht="14.4" customHeight="1">
      <c r="B49" s="33"/>
      <c r="D49" s="49" t="s">
        <v>55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56</v>
      </c>
      <c r="AI49" s="50"/>
      <c r="AJ49" s="50"/>
      <c r="AK49" s="50"/>
      <c r="AL49" s="50"/>
      <c r="AM49" s="50"/>
      <c r="AN49" s="50"/>
      <c r="AO49" s="50"/>
      <c r="AR49" s="33"/>
    </row>
    <row r="50">
      <c r="B50" s="17"/>
      <c r="AR50" s="17"/>
    </row>
    <row r="51">
      <c r="B51" s="17"/>
      <c r="AR51" s="17"/>
    </row>
    <row r="52">
      <c r="B52" s="17"/>
      <c r="AR52" s="17"/>
    </row>
    <row r="53">
      <c r="B53" s="17"/>
      <c r="AR53" s="17"/>
    </row>
    <row r="54">
      <c r="B54" s="17"/>
      <c r="AR54" s="17"/>
    </row>
    <row r="55">
      <c r="B55" s="17"/>
      <c r="AR55" s="17"/>
    </row>
    <row r="56">
      <c r="B56" s="17"/>
      <c r="AR56" s="17"/>
    </row>
    <row r="57">
      <c r="B57" s="17"/>
      <c r="AR57" s="17"/>
    </row>
    <row r="58">
      <c r="B58" s="17"/>
      <c r="AR58" s="17"/>
    </row>
    <row r="59">
      <c r="B59" s="17"/>
      <c r="AR59" s="17"/>
    </row>
    <row r="60" s="1" customFormat="1">
      <c r="B60" s="33"/>
      <c r="D60" s="51" t="s">
        <v>57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1" t="s">
        <v>58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1" t="s">
        <v>57</v>
      </c>
      <c r="AI60" s="35"/>
      <c r="AJ60" s="35"/>
      <c r="AK60" s="35"/>
      <c r="AL60" s="35"/>
      <c r="AM60" s="51" t="s">
        <v>58</v>
      </c>
      <c r="AN60" s="35"/>
      <c r="AO60" s="35"/>
      <c r="AR60" s="33"/>
    </row>
    <row r="61">
      <c r="B61" s="17"/>
      <c r="AR61" s="17"/>
    </row>
    <row r="62">
      <c r="B62" s="17"/>
      <c r="AR62" s="17"/>
    </row>
    <row r="63">
      <c r="B63" s="17"/>
      <c r="AR63" s="17"/>
    </row>
    <row r="64" s="1" customFormat="1">
      <c r="B64" s="33"/>
      <c r="D64" s="49" t="s">
        <v>59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9" t="s">
        <v>60</v>
      </c>
      <c r="AI64" s="50"/>
      <c r="AJ64" s="50"/>
      <c r="AK64" s="50"/>
      <c r="AL64" s="50"/>
      <c r="AM64" s="50"/>
      <c r="AN64" s="50"/>
      <c r="AO64" s="50"/>
      <c r="AR64" s="33"/>
    </row>
    <row r="65">
      <c r="B65" s="17"/>
      <c r="AR65" s="17"/>
    </row>
    <row r="66">
      <c r="B66" s="17"/>
      <c r="AR66" s="17"/>
    </row>
    <row r="67">
      <c r="B67" s="17"/>
      <c r="AR67" s="17"/>
    </row>
    <row r="68">
      <c r="B68" s="17"/>
      <c r="AR68" s="17"/>
    </row>
    <row r="69">
      <c r="B69" s="17"/>
      <c r="AR69" s="17"/>
    </row>
    <row r="70">
      <c r="B70" s="17"/>
      <c r="AR70" s="17"/>
    </row>
    <row r="71">
      <c r="B71" s="17"/>
      <c r="AR71" s="17"/>
    </row>
    <row r="72">
      <c r="B72" s="17"/>
      <c r="AR72" s="17"/>
    </row>
    <row r="73">
      <c r="B73" s="17"/>
      <c r="AR73" s="17"/>
    </row>
    <row r="74">
      <c r="B74" s="17"/>
      <c r="AR74" s="17"/>
    </row>
    <row r="75" s="1" customFormat="1">
      <c r="B75" s="33"/>
      <c r="D75" s="51" t="s">
        <v>57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1" t="s">
        <v>58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1" t="s">
        <v>57</v>
      </c>
      <c r="AI75" s="35"/>
      <c r="AJ75" s="35"/>
      <c r="AK75" s="35"/>
      <c r="AL75" s="35"/>
      <c r="AM75" s="51" t="s">
        <v>58</v>
      </c>
      <c r="AN75" s="35"/>
      <c r="AO75" s="35"/>
      <c r="AR75" s="33"/>
    </row>
    <row r="76" s="1" customFormat="1">
      <c r="B76" s="33"/>
      <c r="AR76" s="33"/>
    </row>
    <row r="77" s="1" customFormat="1" ht="6.96" customHeight="1"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3"/>
    </row>
    <row r="81" s="1" customFormat="1" ht="6.96" customHeight="1"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3"/>
    </row>
    <row r="82" s="1" customFormat="1" ht="24.96" customHeight="1">
      <c r="B82" s="33"/>
      <c r="C82" s="18" t="s">
        <v>61</v>
      </c>
      <c r="AR82" s="33"/>
    </row>
    <row r="83" s="1" customFormat="1" ht="6.96" customHeight="1">
      <c r="B83" s="33"/>
      <c r="AR83" s="33"/>
    </row>
    <row r="84" s="3" customFormat="1" ht="12" customHeight="1">
      <c r="B84" s="56"/>
      <c r="C84" s="27" t="s">
        <v>14</v>
      </c>
      <c r="L84" s="3" t="str">
        <f>K5</f>
        <v>DN-019-001</v>
      </c>
      <c r="AR84" s="56"/>
    </row>
    <row r="85" s="4" customFormat="1" ht="36.96" customHeight="1">
      <c r="B85" s="57"/>
      <c r="C85" s="58" t="s">
        <v>17</v>
      </c>
      <c r="L85" s="59" t="str">
        <f>K6</f>
        <v>STAVEBNÍ ÚPRAVY RD PŘEROVSKÁ 362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R85" s="57"/>
    </row>
    <row r="86" s="1" customFormat="1" ht="6.96" customHeight="1">
      <c r="B86" s="33"/>
      <c r="AR86" s="33"/>
    </row>
    <row r="87" s="1" customFormat="1" ht="12" customHeight="1">
      <c r="B87" s="33"/>
      <c r="C87" s="27" t="s">
        <v>22</v>
      </c>
      <c r="L87" s="60" t="str">
        <f>IF(K8="","",K8)</f>
        <v>Bystřice pod Hostýnem</v>
      </c>
      <c r="AI87" s="27" t="s">
        <v>24</v>
      </c>
      <c r="AM87" s="61" t="str">
        <f>IF(AN8= "","",AN8)</f>
        <v>5. 4. 2019</v>
      </c>
      <c r="AN87" s="61"/>
      <c r="AR87" s="33"/>
    </row>
    <row r="88" s="1" customFormat="1" ht="6.96" customHeight="1">
      <c r="B88" s="33"/>
      <c r="AR88" s="33"/>
    </row>
    <row r="89" s="1" customFormat="1" ht="15.15" customHeight="1">
      <c r="B89" s="33"/>
      <c r="C89" s="27" t="s">
        <v>28</v>
      </c>
      <c r="L89" s="3" t="str">
        <f>IF(E11= "","",E11)</f>
        <v>Město Bystřice pod Hostýnem</v>
      </c>
      <c r="AI89" s="27" t="s">
        <v>36</v>
      </c>
      <c r="AM89" s="62" t="str">
        <f>IF(E17="","",E17)</f>
        <v>dnprojekce s.r.o.</v>
      </c>
      <c r="AN89" s="3"/>
      <c r="AO89" s="3"/>
      <c r="AP89" s="3"/>
      <c r="AR89" s="33"/>
      <c r="AS89" s="63" t="s">
        <v>62</v>
      </c>
      <c r="AT89" s="64"/>
      <c r="AU89" s="65"/>
      <c r="AV89" s="65"/>
      <c r="AW89" s="65"/>
      <c r="AX89" s="65"/>
      <c r="AY89" s="65"/>
      <c r="AZ89" s="65"/>
      <c r="BA89" s="65"/>
      <c r="BB89" s="65"/>
      <c r="BC89" s="65"/>
      <c r="BD89" s="66"/>
    </row>
    <row r="90" s="1" customFormat="1" ht="15.15" customHeight="1">
      <c r="B90" s="33"/>
      <c r="C90" s="27" t="s">
        <v>34</v>
      </c>
      <c r="L90" s="3" t="str">
        <f>IF(E14= "Vyplň údaj","",E14)</f>
        <v/>
      </c>
      <c r="AI90" s="27" t="s">
        <v>40</v>
      </c>
      <c r="AM90" s="62" t="str">
        <f>IF(E20="","",E20)</f>
        <v>dnprojekce s.r.o.</v>
      </c>
      <c r="AN90" s="3"/>
      <c r="AO90" s="3"/>
      <c r="AP90" s="3"/>
      <c r="AR90" s="33"/>
      <c r="AS90" s="67"/>
      <c r="AT90" s="68"/>
      <c r="AU90" s="69"/>
      <c r="AV90" s="69"/>
      <c r="AW90" s="69"/>
      <c r="AX90" s="69"/>
      <c r="AY90" s="69"/>
      <c r="AZ90" s="69"/>
      <c r="BA90" s="69"/>
      <c r="BB90" s="69"/>
      <c r="BC90" s="69"/>
      <c r="BD90" s="70"/>
    </row>
    <row r="91" s="1" customFormat="1" ht="10.8" customHeight="1">
      <c r="B91" s="33"/>
      <c r="AR91" s="33"/>
      <c r="AS91" s="67"/>
      <c r="AT91" s="68"/>
      <c r="AU91" s="69"/>
      <c r="AV91" s="69"/>
      <c r="AW91" s="69"/>
      <c r="AX91" s="69"/>
      <c r="AY91" s="69"/>
      <c r="AZ91" s="69"/>
      <c r="BA91" s="69"/>
      <c r="BB91" s="69"/>
      <c r="BC91" s="69"/>
      <c r="BD91" s="70"/>
    </row>
    <row r="92" s="1" customFormat="1" ht="29.28" customHeight="1">
      <c r="B92" s="33"/>
      <c r="C92" s="71" t="s">
        <v>63</v>
      </c>
      <c r="D92" s="72"/>
      <c r="E92" s="72"/>
      <c r="F92" s="72"/>
      <c r="G92" s="72"/>
      <c r="H92" s="73"/>
      <c r="I92" s="74" t="s">
        <v>64</v>
      </c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5" t="s">
        <v>65</v>
      </c>
      <c r="AH92" s="72"/>
      <c r="AI92" s="72"/>
      <c r="AJ92" s="72"/>
      <c r="AK92" s="72"/>
      <c r="AL92" s="72"/>
      <c r="AM92" s="72"/>
      <c r="AN92" s="74" t="s">
        <v>66</v>
      </c>
      <c r="AO92" s="72"/>
      <c r="AP92" s="76"/>
      <c r="AQ92" s="77" t="s">
        <v>67</v>
      </c>
      <c r="AR92" s="33"/>
      <c r="AS92" s="78" t="s">
        <v>68</v>
      </c>
      <c r="AT92" s="79" t="s">
        <v>69</v>
      </c>
      <c r="AU92" s="79" t="s">
        <v>70</v>
      </c>
      <c r="AV92" s="79" t="s">
        <v>71</v>
      </c>
      <c r="AW92" s="79" t="s">
        <v>72</v>
      </c>
      <c r="AX92" s="79" t="s">
        <v>73</v>
      </c>
      <c r="AY92" s="79" t="s">
        <v>74</v>
      </c>
      <c r="AZ92" s="79" t="s">
        <v>75</v>
      </c>
      <c r="BA92" s="79" t="s">
        <v>76</v>
      </c>
      <c r="BB92" s="79" t="s">
        <v>77</v>
      </c>
      <c r="BC92" s="79" t="s">
        <v>78</v>
      </c>
      <c r="BD92" s="80" t="s">
        <v>79</v>
      </c>
    </row>
    <row r="93" s="1" customFormat="1" ht="10.8" customHeight="1">
      <c r="B93" s="33"/>
      <c r="AR93" s="33"/>
      <c r="AS93" s="81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</row>
    <row r="94" s="5" customFormat="1" ht="32.4" customHeight="1">
      <c r="B94" s="82"/>
      <c r="C94" s="83" t="s">
        <v>80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5">
        <f>ROUND(AG95,0)</f>
        <v>0</v>
      </c>
      <c r="AH94" s="85"/>
      <c r="AI94" s="85"/>
      <c r="AJ94" s="85"/>
      <c r="AK94" s="85"/>
      <c r="AL94" s="85"/>
      <c r="AM94" s="85"/>
      <c r="AN94" s="86">
        <f>SUM(AG94,AT94)</f>
        <v>0</v>
      </c>
      <c r="AO94" s="86"/>
      <c r="AP94" s="86"/>
      <c r="AQ94" s="87" t="s">
        <v>1</v>
      </c>
      <c r="AR94" s="82"/>
      <c r="AS94" s="88">
        <f>ROUND(AS95,0)</f>
        <v>0</v>
      </c>
      <c r="AT94" s="89">
        <f>ROUND(SUM(AV94:AW94),0)</f>
        <v>0</v>
      </c>
      <c r="AU94" s="90">
        <f>ROUND(AU95,5)</f>
        <v>0</v>
      </c>
      <c r="AV94" s="89">
        <f>ROUND(AZ94*L29,0)</f>
        <v>0</v>
      </c>
      <c r="AW94" s="89">
        <f>ROUND(BA94*L30,0)</f>
        <v>0</v>
      </c>
      <c r="AX94" s="89">
        <f>ROUND(BB94*L29,0)</f>
        <v>0</v>
      </c>
      <c r="AY94" s="89">
        <f>ROUND(BC94*L30,0)</f>
        <v>0</v>
      </c>
      <c r="AZ94" s="89">
        <f>ROUND(AZ95,0)</f>
        <v>0</v>
      </c>
      <c r="BA94" s="89">
        <f>ROUND(BA95,0)</f>
        <v>0</v>
      </c>
      <c r="BB94" s="89">
        <f>ROUND(BB95,0)</f>
        <v>0</v>
      </c>
      <c r="BC94" s="89">
        <f>ROUND(BC95,0)</f>
        <v>0</v>
      </c>
      <c r="BD94" s="91">
        <f>ROUND(BD95,0)</f>
        <v>0</v>
      </c>
      <c r="BS94" s="92" t="s">
        <v>81</v>
      </c>
      <c r="BT94" s="92" t="s">
        <v>82</v>
      </c>
      <c r="BV94" s="92" t="s">
        <v>83</v>
      </c>
      <c r="BW94" s="92" t="s">
        <v>4</v>
      </c>
      <c r="BX94" s="92" t="s">
        <v>84</v>
      </c>
      <c r="CL94" s="92" t="s">
        <v>1</v>
      </c>
    </row>
    <row r="95" s="6" customFormat="1" ht="27" customHeight="1">
      <c r="A95" s="93" t="s">
        <v>85</v>
      </c>
      <c r="B95" s="94"/>
      <c r="C95" s="95"/>
      <c r="D95" s="96" t="s">
        <v>15</v>
      </c>
      <c r="E95" s="96"/>
      <c r="F95" s="96"/>
      <c r="G95" s="96"/>
      <c r="H95" s="96"/>
      <c r="I95" s="97"/>
      <c r="J95" s="96" t="s">
        <v>18</v>
      </c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8">
        <f>'DN-019-001 - STAVEBNÍ ÚPR...'!J28</f>
        <v>0</v>
      </c>
      <c r="AH95" s="97"/>
      <c r="AI95" s="97"/>
      <c r="AJ95" s="97"/>
      <c r="AK95" s="97"/>
      <c r="AL95" s="97"/>
      <c r="AM95" s="97"/>
      <c r="AN95" s="98">
        <f>SUM(AG95,AT95)</f>
        <v>0</v>
      </c>
      <c r="AO95" s="97"/>
      <c r="AP95" s="97"/>
      <c r="AQ95" s="99" t="s">
        <v>86</v>
      </c>
      <c r="AR95" s="94"/>
      <c r="AS95" s="100">
        <v>0</v>
      </c>
      <c r="AT95" s="101">
        <f>ROUND(SUM(AV95:AW95),0)</f>
        <v>0</v>
      </c>
      <c r="AU95" s="102">
        <f>'DN-019-001 - STAVEBNÍ ÚPR...'!P133</f>
        <v>0</v>
      </c>
      <c r="AV95" s="101">
        <f>'DN-019-001 - STAVEBNÍ ÚPR...'!J31</f>
        <v>0</v>
      </c>
      <c r="AW95" s="101">
        <f>'DN-019-001 - STAVEBNÍ ÚPR...'!J32</f>
        <v>0</v>
      </c>
      <c r="AX95" s="101">
        <f>'DN-019-001 - STAVEBNÍ ÚPR...'!J33</f>
        <v>0</v>
      </c>
      <c r="AY95" s="101">
        <f>'DN-019-001 - STAVEBNÍ ÚPR...'!J34</f>
        <v>0</v>
      </c>
      <c r="AZ95" s="101">
        <f>'DN-019-001 - STAVEBNÍ ÚPR...'!F31</f>
        <v>0</v>
      </c>
      <c r="BA95" s="101">
        <f>'DN-019-001 - STAVEBNÍ ÚPR...'!F32</f>
        <v>0</v>
      </c>
      <c r="BB95" s="101">
        <f>'DN-019-001 - STAVEBNÍ ÚPR...'!F33</f>
        <v>0</v>
      </c>
      <c r="BC95" s="101">
        <f>'DN-019-001 - STAVEBNÍ ÚPR...'!F34</f>
        <v>0</v>
      </c>
      <c r="BD95" s="103">
        <f>'DN-019-001 - STAVEBNÍ ÚPR...'!F35</f>
        <v>0</v>
      </c>
      <c r="BT95" s="104" t="s">
        <v>8</v>
      </c>
      <c r="BU95" s="104" t="s">
        <v>87</v>
      </c>
      <c r="BV95" s="104" t="s">
        <v>83</v>
      </c>
      <c r="BW95" s="104" t="s">
        <v>4</v>
      </c>
      <c r="BX95" s="104" t="s">
        <v>84</v>
      </c>
      <c r="CL95" s="104" t="s">
        <v>1</v>
      </c>
    </row>
    <row r="96" s="1" customFormat="1" ht="30" customHeight="1">
      <c r="B96" s="33"/>
      <c r="AR96" s="33"/>
    </row>
    <row r="97" s="1" customFormat="1" ht="6.96" customHeight="1">
      <c r="B97" s="52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33"/>
    </row>
  </sheetData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DN-019-001 - STAVEBNÍ ÚPR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05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3" t="s">
        <v>5</v>
      </c>
      <c r="AT2" s="14" t="s">
        <v>4</v>
      </c>
    </row>
    <row r="3" ht="6.96" customHeight="1">
      <c r="B3" s="15"/>
      <c r="C3" s="16"/>
      <c r="D3" s="16"/>
      <c r="E3" s="16"/>
      <c r="F3" s="16"/>
      <c r="G3" s="16"/>
      <c r="H3" s="16"/>
      <c r="I3" s="106"/>
      <c r="J3" s="16"/>
      <c r="K3" s="16"/>
      <c r="L3" s="17"/>
      <c r="AT3" s="14" t="s">
        <v>8</v>
      </c>
    </row>
    <row r="4" ht="24.96" customHeight="1">
      <c r="B4" s="17"/>
      <c r="D4" s="18" t="s">
        <v>88</v>
      </c>
      <c r="L4" s="17"/>
      <c r="M4" s="107" t="s">
        <v>11</v>
      </c>
      <c r="AT4" s="14" t="s">
        <v>3</v>
      </c>
    </row>
    <row r="5" ht="6.96" customHeight="1">
      <c r="B5" s="17"/>
      <c r="L5" s="17"/>
    </row>
    <row r="6" s="1" customFormat="1" ht="12" customHeight="1">
      <c r="B6" s="33"/>
      <c r="D6" s="27" t="s">
        <v>17</v>
      </c>
      <c r="I6" s="108"/>
      <c r="L6" s="33"/>
    </row>
    <row r="7" s="1" customFormat="1" ht="36.96" customHeight="1">
      <c r="B7" s="33"/>
      <c r="E7" s="59" t="s">
        <v>18</v>
      </c>
      <c r="F7" s="1"/>
      <c r="G7" s="1"/>
      <c r="H7" s="1"/>
      <c r="I7" s="108"/>
      <c r="L7" s="33"/>
    </row>
    <row r="8" s="1" customFormat="1">
      <c r="B8" s="33"/>
      <c r="I8" s="108"/>
      <c r="L8" s="33"/>
    </row>
    <row r="9" s="1" customFormat="1" ht="12" customHeight="1">
      <c r="B9" s="33"/>
      <c r="D9" s="27" t="s">
        <v>20</v>
      </c>
      <c r="F9" s="22" t="s">
        <v>1</v>
      </c>
      <c r="I9" s="109" t="s">
        <v>21</v>
      </c>
      <c r="J9" s="22" t="s">
        <v>1</v>
      </c>
      <c r="L9" s="33"/>
    </row>
    <row r="10" s="1" customFormat="1" ht="12" customHeight="1">
      <c r="B10" s="33"/>
      <c r="D10" s="27" t="s">
        <v>22</v>
      </c>
      <c r="F10" s="22" t="s">
        <v>23</v>
      </c>
      <c r="I10" s="109" t="s">
        <v>24</v>
      </c>
      <c r="J10" s="61" t="str">
        <f>'Rekapitulace stavby'!AN8</f>
        <v>5. 4. 2019</v>
      </c>
      <c r="L10" s="33"/>
    </row>
    <row r="11" s="1" customFormat="1" ht="10.8" customHeight="1">
      <c r="B11" s="33"/>
      <c r="I11" s="108"/>
      <c r="L11" s="33"/>
    </row>
    <row r="12" s="1" customFormat="1" ht="12" customHeight="1">
      <c r="B12" s="33"/>
      <c r="D12" s="27" t="s">
        <v>28</v>
      </c>
      <c r="I12" s="109" t="s">
        <v>29</v>
      </c>
      <c r="J12" s="22" t="s">
        <v>30</v>
      </c>
      <c r="L12" s="33"/>
    </row>
    <row r="13" s="1" customFormat="1" ht="18" customHeight="1">
      <c r="B13" s="33"/>
      <c r="E13" s="22" t="s">
        <v>31</v>
      </c>
      <c r="I13" s="109" t="s">
        <v>32</v>
      </c>
      <c r="J13" s="22" t="s">
        <v>33</v>
      </c>
      <c r="L13" s="33"/>
    </row>
    <row r="14" s="1" customFormat="1" ht="6.96" customHeight="1">
      <c r="B14" s="33"/>
      <c r="I14" s="108"/>
      <c r="L14" s="33"/>
    </row>
    <row r="15" s="1" customFormat="1" ht="12" customHeight="1">
      <c r="B15" s="33"/>
      <c r="D15" s="27" t="s">
        <v>34</v>
      </c>
      <c r="I15" s="109" t="s">
        <v>29</v>
      </c>
      <c r="J15" s="28" t="str">
        <f>'Rekapitulace stavby'!AN13</f>
        <v>Vyplň údaj</v>
      </c>
      <c r="L15" s="33"/>
    </row>
    <row r="16" s="1" customFormat="1" ht="18" customHeight="1">
      <c r="B16" s="33"/>
      <c r="E16" s="28" t="str">
        <f>'Rekapitulace stavby'!E14</f>
        <v>Vyplň údaj</v>
      </c>
      <c r="F16" s="22"/>
      <c r="G16" s="22"/>
      <c r="H16" s="22"/>
      <c r="I16" s="109" t="s">
        <v>32</v>
      </c>
      <c r="J16" s="28" t="str">
        <f>'Rekapitulace stavby'!AN14</f>
        <v>Vyplň údaj</v>
      </c>
      <c r="L16" s="33"/>
    </row>
    <row r="17" s="1" customFormat="1" ht="6.96" customHeight="1">
      <c r="B17" s="33"/>
      <c r="I17" s="108"/>
      <c r="L17" s="33"/>
    </row>
    <row r="18" s="1" customFormat="1" ht="12" customHeight="1">
      <c r="B18" s="33"/>
      <c r="D18" s="27" t="s">
        <v>36</v>
      </c>
      <c r="I18" s="109" t="s">
        <v>29</v>
      </c>
      <c r="J18" s="22" t="s">
        <v>37</v>
      </c>
      <c r="L18" s="33"/>
    </row>
    <row r="19" s="1" customFormat="1" ht="18" customHeight="1">
      <c r="B19" s="33"/>
      <c r="E19" s="22" t="s">
        <v>38</v>
      </c>
      <c r="I19" s="109" t="s">
        <v>32</v>
      </c>
      <c r="J19" s="22" t="s">
        <v>1</v>
      </c>
      <c r="L19" s="33"/>
    </row>
    <row r="20" s="1" customFormat="1" ht="6.96" customHeight="1">
      <c r="B20" s="33"/>
      <c r="I20" s="108"/>
      <c r="L20" s="33"/>
    </row>
    <row r="21" s="1" customFormat="1" ht="12" customHeight="1">
      <c r="B21" s="33"/>
      <c r="D21" s="27" t="s">
        <v>40</v>
      </c>
      <c r="I21" s="109" t="s">
        <v>29</v>
      </c>
      <c r="J21" s="22" t="s">
        <v>37</v>
      </c>
      <c r="L21" s="33"/>
    </row>
    <row r="22" s="1" customFormat="1" ht="18" customHeight="1">
      <c r="B22" s="33"/>
      <c r="E22" s="22" t="s">
        <v>38</v>
      </c>
      <c r="I22" s="109" t="s">
        <v>32</v>
      </c>
      <c r="J22" s="22" t="s">
        <v>1</v>
      </c>
      <c r="L22" s="33"/>
    </row>
    <row r="23" s="1" customFormat="1" ht="6.96" customHeight="1">
      <c r="B23" s="33"/>
      <c r="I23" s="108"/>
      <c r="L23" s="33"/>
    </row>
    <row r="24" s="1" customFormat="1" ht="12" customHeight="1">
      <c r="B24" s="33"/>
      <c r="D24" s="27" t="s">
        <v>41</v>
      </c>
      <c r="I24" s="108"/>
      <c r="L24" s="33"/>
    </row>
    <row r="25" s="7" customFormat="1" ht="16.5" customHeight="1">
      <c r="B25" s="110"/>
      <c r="E25" s="31" t="s">
        <v>1</v>
      </c>
      <c r="F25" s="31"/>
      <c r="G25" s="31"/>
      <c r="H25" s="31"/>
      <c r="I25" s="111"/>
      <c r="L25" s="110"/>
    </row>
    <row r="26" s="1" customFormat="1" ht="6.96" customHeight="1">
      <c r="B26" s="33"/>
      <c r="I26" s="108"/>
      <c r="L26" s="33"/>
    </row>
    <row r="27" s="1" customFormat="1" ht="6.96" customHeight="1">
      <c r="B27" s="33"/>
      <c r="D27" s="65"/>
      <c r="E27" s="65"/>
      <c r="F27" s="65"/>
      <c r="G27" s="65"/>
      <c r="H27" s="65"/>
      <c r="I27" s="112"/>
      <c r="J27" s="65"/>
      <c r="K27" s="65"/>
      <c r="L27" s="33"/>
    </row>
    <row r="28" s="1" customFormat="1" ht="25.44" customHeight="1">
      <c r="B28" s="33"/>
      <c r="D28" s="113" t="s">
        <v>42</v>
      </c>
      <c r="I28" s="108"/>
      <c r="J28" s="86">
        <f>ROUND(J133, 0)</f>
        <v>0</v>
      </c>
      <c r="L28" s="33"/>
    </row>
    <row r="29" s="1" customFormat="1" ht="6.96" customHeight="1">
      <c r="B29" s="33"/>
      <c r="D29" s="65"/>
      <c r="E29" s="65"/>
      <c r="F29" s="65"/>
      <c r="G29" s="65"/>
      <c r="H29" s="65"/>
      <c r="I29" s="112"/>
      <c r="J29" s="65"/>
      <c r="K29" s="65"/>
      <c r="L29" s="33"/>
    </row>
    <row r="30" s="1" customFormat="1" ht="14.4" customHeight="1">
      <c r="B30" s="33"/>
      <c r="F30" s="37" t="s">
        <v>44</v>
      </c>
      <c r="I30" s="114" t="s">
        <v>43</v>
      </c>
      <c r="J30" s="37" t="s">
        <v>45</v>
      </c>
      <c r="L30" s="33"/>
    </row>
    <row r="31" s="1" customFormat="1" ht="14.4" customHeight="1">
      <c r="B31" s="33"/>
      <c r="D31" s="115" t="s">
        <v>46</v>
      </c>
      <c r="E31" s="27" t="s">
        <v>47</v>
      </c>
      <c r="F31" s="116">
        <f>ROUND((SUM(BE133:BE271)),  0)</f>
        <v>0</v>
      </c>
      <c r="I31" s="117">
        <v>0.20999999999999999</v>
      </c>
      <c r="J31" s="116">
        <f>ROUND(((SUM(BE133:BE271))*I31),  0)</f>
        <v>0</v>
      </c>
      <c r="L31" s="33"/>
    </row>
    <row r="32" s="1" customFormat="1" ht="14.4" customHeight="1">
      <c r="B32" s="33"/>
      <c r="E32" s="27" t="s">
        <v>48</v>
      </c>
      <c r="F32" s="116">
        <f>ROUND((SUM(BF133:BF271)),  0)</f>
        <v>0</v>
      </c>
      <c r="I32" s="117">
        <v>0.14999999999999999</v>
      </c>
      <c r="J32" s="116">
        <f>ROUND(((SUM(BF133:BF271))*I32),  0)</f>
        <v>0</v>
      </c>
      <c r="L32" s="33"/>
    </row>
    <row r="33" hidden="1" s="1" customFormat="1" ht="14.4" customHeight="1">
      <c r="B33" s="33"/>
      <c r="E33" s="27" t="s">
        <v>49</v>
      </c>
      <c r="F33" s="116">
        <f>ROUND((SUM(BG133:BG271)),  0)</f>
        <v>0</v>
      </c>
      <c r="I33" s="117">
        <v>0.20999999999999999</v>
      </c>
      <c r="J33" s="116">
        <f>0</f>
        <v>0</v>
      </c>
      <c r="L33" s="33"/>
    </row>
    <row r="34" hidden="1" s="1" customFormat="1" ht="14.4" customHeight="1">
      <c r="B34" s="33"/>
      <c r="E34" s="27" t="s">
        <v>50</v>
      </c>
      <c r="F34" s="116">
        <f>ROUND((SUM(BH133:BH271)),  0)</f>
        <v>0</v>
      </c>
      <c r="I34" s="117">
        <v>0.14999999999999999</v>
      </c>
      <c r="J34" s="116">
        <f>0</f>
        <v>0</v>
      </c>
      <c r="L34" s="33"/>
    </row>
    <row r="35" hidden="1" s="1" customFormat="1" ht="14.4" customHeight="1">
      <c r="B35" s="33"/>
      <c r="E35" s="27" t="s">
        <v>51</v>
      </c>
      <c r="F35" s="116">
        <f>ROUND((SUM(BI133:BI271)),  0)</f>
        <v>0</v>
      </c>
      <c r="I35" s="117">
        <v>0</v>
      </c>
      <c r="J35" s="116">
        <f>0</f>
        <v>0</v>
      </c>
      <c r="L35" s="33"/>
    </row>
    <row r="36" s="1" customFormat="1" ht="6.96" customHeight="1">
      <c r="B36" s="33"/>
      <c r="I36" s="108"/>
      <c r="L36" s="33"/>
    </row>
    <row r="37" s="1" customFormat="1" ht="25.44" customHeight="1">
      <c r="B37" s="33"/>
      <c r="C37" s="118"/>
      <c r="D37" s="119" t="s">
        <v>52</v>
      </c>
      <c r="E37" s="73"/>
      <c r="F37" s="73"/>
      <c r="G37" s="120" t="s">
        <v>53</v>
      </c>
      <c r="H37" s="121" t="s">
        <v>54</v>
      </c>
      <c r="I37" s="122"/>
      <c r="J37" s="123">
        <f>SUM(J28:J35)</f>
        <v>0</v>
      </c>
      <c r="K37" s="124"/>
      <c r="L37" s="33"/>
    </row>
    <row r="38" s="1" customFormat="1" ht="14.4" customHeight="1">
      <c r="B38" s="33"/>
      <c r="I38" s="108"/>
      <c r="L38" s="33"/>
    </row>
    <row r="39" ht="14.4" customHeight="1">
      <c r="B39" s="17"/>
      <c r="L39" s="17"/>
    </row>
    <row r="40" ht="14.4" customHeight="1">
      <c r="B40" s="17"/>
      <c r="L40" s="17"/>
    </row>
    <row r="41" ht="14.4" customHeight="1">
      <c r="B41" s="17"/>
      <c r="L41" s="17"/>
    </row>
    <row r="42" ht="14.4" customHeight="1">
      <c r="B42" s="17"/>
      <c r="L42" s="17"/>
    </row>
    <row r="43" ht="14.4" customHeight="1">
      <c r="B43" s="17"/>
      <c r="L43" s="17"/>
    </row>
    <row r="44" ht="14.4" customHeight="1">
      <c r="B44" s="17"/>
      <c r="L44" s="17"/>
    </row>
    <row r="45" ht="14.4" customHeight="1">
      <c r="B45" s="17"/>
      <c r="L45" s="17"/>
    </row>
    <row r="46" ht="14.4" customHeight="1">
      <c r="B46" s="17"/>
      <c r="L46" s="17"/>
    </row>
    <row r="47" ht="14.4" customHeight="1">
      <c r="B47" s="17"/>
      <c r="L47" s="17"/>
    </row>
    <row r="48" ht="14.4" customHeight="1">
      <c r="B48" s="17"/>
      <c r="L48" s="17"/>
    </row>
    <row r="49" ht="14.4" customHeight="1">
      <c r="B49" s="17"/>
      <c r="L49" s="17"/>
    </row>
    <row r="50" s="1" customFormat="1" ht="14.4" customHeight="1">
      <c r="B50" s="33"/>
      <c r="D50" s="49" t="s">
        <v>55</v>
      </c>
      <c r="E50" s="50"/>
      <c r="F50" s="50"/>
      <c r="G50" s="49" t="s">
        <v>56</v>
      </c>
      <c r="H50" s="50"/>
      <c r="I50" s="125"/>
      <c r="J50" s="50"/>
      <c r="K50" s="50"/>
      <c r="L50" s="33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1" customFormat="1">
      <c r="B61" s="33"/>
      <c r="D61" s="51" t="s">
        <v>57</v>
      </c>
      <c r="E61" s="35"/>
      <c r="F61" s="126" t="s">
        <v>58</v>
      </c>
      <c r="G61" s="51" t="s">
        <v>57</v>
      </c>
      <c r="H61" s="35"/>
      <c r="I61" s="127"/>
      <c r="J61" s="128" t="s">
        <v>58</v>
      </c>
      <c r="K61" s="35"/>
      <c r="L61" s="33"/>
    </row>
    <row r="62">
      <c r="B62" s="17"/>
      <c r="L62" s="17"/>
    </row>
    <row r="63">
      <c r="B63" s="17"/>
      <c r="L63" s="17"/>
    </row>
    <row r="64">
      <c r="B64" s="17"/>
      <c r="L64" s="17"/>
    </row>
    <row r="65" s="1" customFormat="1">
      <c r="B65" s="33"/>
      <c r="D65" s="49" t="s">
        <v>59</v>
      </c>
      <c r="E65" s="50"/>
      <c r="F65" s="50"/>
      <c r="G65" s="49" t="s">
        <v>60</v>
      </c>
      <c r="H65" s="50"/>
      <c r="I65" s="125"/>
      <c r="J65" s="50"/>
      <c r="K65" s="50"/>
      <c r="L65" s="33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1" customFormat="1">
      <c r="B76" s="33"/>
      <c r="D76" s="51" t="s">
        <v>57</v>
      </c>
      <c r="E76" s="35"/>
      <c r="F76" s="126" t="s">
        <v>58</v>
      </c>
      <c r="G76" s="51" t="s">
        <v>57</v>
      </c>
      <c r="H76" s="35"/>
      <c r="I76" s="127"/>
      <c r="J76" s="128" t="s">
        <v>58</v>
      </c>
      <c r="K76" s="35"/>
      <c r="L76" s="33"/>
    </row>
    <row r="77" s="1" customFormat="1" ht="14.4" customHeight="1">
      <c r="B77" s="52"/>
      <c r="C77" s="53"/>
      <c r="D77" s="53"/>
      <c r="E77" s="53"/>
      <c r="F77" s="53"/>
      <c r="G77" s="53"/>
      <c r="H77" s="53"/>
      <c r="I77" s="129"/>
      <c r="J77" s="53"/>
      <c r="K77" s="53"/>
      <c r="L77" s="33"/>
    </row>
    <row r="81" s="1" customFormat="1" ht="6.96" customHeight="1">
      <c r="B81" s="54"/>
      <c r="C81" s="55"/>
      <c r="D81" s="55"/>
      <c r="E81" s="55"/>
      <c r="F81" s="55"/>
      <c r="G81" s="55"/>
      <c r="H81" s="55"/>
      <c r="I81" s="130"/>
      <c r="J81" s="55"/>
      <c r="K81" s="55"/>
      <c r="L81" s="33"/>
    </row>
    <row r="82" s="1" customFormat="1" ht="24.96" customHeight="1">
      <c r="B82" s="33"/>
      <c r="C82" s="18" t="s">
        <v>89</v>
      </c>
      <c r="I82" s="108"/>
      <c r="L82" s="33"/>
    </row>
    <row r="83" s="1" customFormat="1" ht="6.96" customHeight="1">
      <c r="B83" s="33"/>
      <c r="I83" s="108"/>
      <c r="L83" s="33"/>
    </row>
    <row r="84" s="1" customFormat="1" ht="12" customHeight="1">
      <c r="B84" s="33"/>
      <c r="C84" s="27" t="s">
        <v>17</v>
      </c>
      <c r="I84" s="108"/>
      <c r="L84" s="33"/>
    </row>
    <row r="85" s="1" customFormat="1" ht="16.5" customHeight="1">
      <c r="B85" s="33"/>
      <c r="E85" s="59" t="str">
        <f>E7</f>
        <v>STAVEBNÍ ÚPRAVY RD PŘEROVSKÁ 362</v>
      </c>
      <c r="F85" s="1"/>
      <c r="G85" s="1"/>
      <c r="H85" s="1"/>
      <c r="I85" s="108"/>
      <c r="L85" s="33"/>
    </row>
    <row r="86" s="1" customFormat="1" ht="6.96" customHeight="1">
      <c r="B86" s="33"/>
      <c r="I86" s="108"/>
      <c r="L86" s="33"/>
    </row>
    <row r="87" s="1" customFormat="1" ht="12" customHeight="1">
      <c r="B87" s="33"/>
      <c r="C87" s="27" t="s">
        <v>22</v>
      </c>
      <c r="F87" s="22" t="str">
        <f>F10</f>
        <v>Bystřice pod Hostýnem</v>
      </c>
      <c r="I87" s="109" t="s">
        <v>24</v>
      </c>
      <c r="J87" s="61" t="str">
        <f>IF(J10="","",J10)</f>
        <v>5. 4. 2019</v>
      </c>
      <c r="L87" s="33"/>
    </row>
    <row r="88" s="1" customFormat="1" ht="6.96" customHeight="1">
      <c r="B88" s="33"/>
      <c r="I88" s="108"/>
      <c r="L88" s="33"/>
    </row>
    <row r="89" s="1" customFormat="1" ht="15.15" customHeight="1">
      <c r="B89" s="33"/>
      <c r="C89" s="27" t="s">
        <v>28</v>
      </c>
      <c r="F89" s="22" t="str">
        <f>E13</f>
        <v>Město Bystřice pod Hostýnem</v>
      </c>
      <c r="I89" s="109" t="s">
        <v>36</v>
      </c>
      <c r="J89" s="31" t="str">
        <f>E19</f>
        <v>dnprojekce s.r.o.</v>
      </c>
      <c r="L89" s="33"/>
    </row>
    <row r="90" s="1" customFormat="1" ht="15.15" customHeight="1">
      <c r="B90" s="33"/>
      <c r="C90" s="27" t="s">
        <v>34</v>
      </c>
      <c r="F90" s="22" t="str">
        <f>IF(E16="","",E16)</f>
        <v>Vyplň údaj</v>
      </c>
      <c r="I90" s="109" t="s">
        <v>40</v>
      </c>
      <c r="J90" s="31" t="str">
        <f>E22</f>
        <v>dnprojekce s.r.o.</v>
      </c>
      <c r="L90" s="33"/>
    </row>
    <row r="91" s="1" customFormat="1" ht="10.32" customHeight="1">
      <c r="B91" s="33"/>
      <c r="I91" s="108"/>
      <c r="L91" s="33"/>
    </row>
    <row r="92" s="1" customFormat="1" ht="29.28" customHeight="1">
      <c r="B92" s="33"/>
      <c r="C92" s="131" t="s">
        <v>90</v>
      </c>
      <c r="D92" s="118"/>
      <c r="E92" s="118"/>
      <c r="F92" s="118"/>
      <c r="G92" s="118"/>
      <c r="H92" s="118"/>
      <c r="I92" s="132"/>
      <c r="J92" s="133" t="s">
        <v>91</v>
      </c>
      <c r="K92" s="118"/>
      <c r="L92" s="33"/>
    </row>
    <row r="93" s="1" customFormat="1" ht="10.32" customHeight="1">
      <c r="B93" s="33"/>
      <c r="I93" s="108"/>
      <c r="L93" s="33"/>
    </row>
    <row r="94" s="1" customFormat="1" ht="22.8" customHeight="1">
      <c r="B94" s="33"/>
      <c r="C94" s="134" t="s">
        <v>92</v>
      </c>
      <c r="I94" s="108"/>
      <c r="J94" s="86">
        <f>J133</f>
        <v>0</v>
      </c>
      <c r="L94" s="33"/>
      <c r="AU94" s="14" t="s">
        <v>93</v>
      </c>
    </row>
    <row r="95" s="8" customFormat="1" ht="24.96" customHeight="1">
      <c r="B95" s="135"/>
      <c r="D95" s="136" t="s">
        <v>94</v>
      </c>
      <c r="E95" s="137"/>
      <c r="F95" s="137"/>
      <c r="G95" s="137"/>
      <c r="H95" s="137"/>
      <c r="I95" s="138"/>
      <c r="J95" s="139">
        <f>J134</f>
        <v>0</v>
      </c>
      <c r="L95" s="135"/>
    </row>
    <row r="96" s="9" customFormat="1" ht="19.92" customHeight="1">
      <c r="B96" s="140"/>
      <c r="D96" s="141" t="s">
        <v>95</v>
      </c>
      <c r="E96" s="142"/>
      <c r="F96" s="142"/>
      <c r="G96" s="142"/>
      <c r="H96" s="142"/>
      <c r="I96" s="143"/>
      <c r="J96" s="144">
        <f>J135</f>
        <v>0</v>
      </c>
      <c r="L96" s="140"/>
    </row>
    <row r="97" s="9" customFormat="1" ht="19.92" customHeight="1">
      <c r="B97" s="140"/>
      <c r="D97" s="141" t="s">
        <v>96</v>
      </c>
      <c r="E97" s="142"/>
      <c r="F97" s="142"/>
      <c r="G97" s="142"/>
      <c r="H97" s="142"/>
      <c r="I97" s="143"/>
      <c r="J97" s="144">
        <f>J147</f>
        <v>0</v>
      </c>
      <c r="L97" s="140"/>
    </row>
    <row r="98" s="9" customFormat="1" ht="19.92" customHeight="1">
      <c r="B98" s="140"/>
      <c r="D98" s="141" t="s">
        <v>97</v>
      </c>
      <c r="E98" s="142"/>
      <c r="F98" s="142"/>
      <c r="G98" s="142"/>
      <c r="H98" s="142"/>
      <c r="I98" s="143"/>
      <c r="J98" s="144">
        <f>J154</f>
        <v>0</v>
      </c>
      <c r="L98" s="140"/>
    </row>
    <row r="99" s="9" customFormat="1" ht="19.92" customHeight="1">
      <c r="B99" s="140"/>
      <c r="D99" s="141" t="s">
        <v>98</v>
      </c>
      <c r="E99" s="142"/>
      <c r="F99" s="142"/>
      <c r="G99" s="142"/>
      <c r="H99" s="142"/>
      <c r="I99" s="143"/>
      <c r="J99" s="144">
        <f>J156</f>
        <v>0</v>
      </c>
      <c r="L99" s="140"/>
    </row>
    <row r="100" s="9" customFormat="1" ht="19.92" customHeight="1">
      <c r="B100" s="140"/>
      <c r="D100" s="141" t="s">
        <v>99</v>
      </c>
      <c r="E100" s="142"/>
      <c r="F100" s="142"/>
      <c r="G100" s="142"/>
      <c r="H100" s="142"/>
      <c r="I100" s="143"/>
      <c r="J100" s="144">
        <f>J160</f>
        <v>0</v>
      </c>
      <c r="L100" s="140"/>
    </row>
    <row r="101" s="9" customFormat="1" ht="19.92" customHeight="1">
      <c r="B101" s="140"/>
      <c r="D101" s="141" t="s">
        <v>100</v>
      </c>
      <c r="E101" s="142"/>
      <c r="F101" s="142"/>
      <c r="G101" s="142"/>
      <c r="H101" s="142"/>
      <c r="I101" s="143"/>
      <c r="J101" s="144">
        <f>J176</f>
        <v>0</v>
      </c>
      <c r="L101" s="140"/>
    </row>
    <row r="102" s="9" customFormat="1" ht="19.92" customHeight="1">
      <c r="B102" s="140"/>
      <c r="D102" s="141" t="s">
        <v>101</v>
      </c>
      <c r="E102" s="142"/>
      <c r="F102" s="142"/>
      <c r="G102" s="142"/>
      <c r="H102" s="142"/>
      <c r="I102" s="143"/>
      <c r="J102" s="144">
        <f>J191</f>
        <v>0</v>
      </c>
      <c r="L102" s="140"/>
    </row>
    <row r="103" s="9" customFormat="1" ht="19.92" customHeight="1">
      <c r="B103" s="140"/>
      <c r="D103" s="141" t="s">
        <v>102</v>
      </c>
      <c r="E103" s="142"/>
      <c r="F103" s="142"/>
      <c r="G103" s="142"/>
      <c r="H103" s="142"/>
      <c r="I103" s="143"/>
      <c r="J103" s="144">
        <f>J196</f>
        <v>0</v>
      </c>
      <c r="L103" s="140"/>
    </row>
    <row r="104" s="8" customFormat="1" ht="24.96" customHeight="1">
      <c r="B104" s="135"/>
      <c r="D104" s="136" t="s">
        <v>103</v>
      </c>
      <c r="E104" s="137"/>
      <c r="F104" s="137"/>
      <c r="G104" s="137"/>
      <c r="H104" s="137"/>
      <c r="I104" s="138"/>
      <c r="J104" s="139">
        <f>J198</f>
        <v>0</v>
      </c>
      <c r="L104" s="135"/>
    </row>
    <row r="105" s="9" customFormat="1" ht="19.92" customHeight="1">
      <c r="B105" s="140"/>
      <c r="D105" s="141" t="s">
        <v>104</v>
      </c>
      <c r="E105" s="142"/>
      <c r="F105" s="142"/>
      <c r="G105" s="142"/>
      <c r="H105" s="142"/>
      <c r="I105" s="143"/>
      <c r="J105" s="144">
        <f>J199</f>
        <v>0</v>
      </c>
      <c r="L105" s="140"/>
    </row>
    <row r="106" s="9" customFormat="1" ht="19.92" customHeight="1">
      <c r="B106" s="140"/>
      <c r="D106" s="141" t="s">
        <v>105</v>
      </c>
      <c r="E106" s="142"/>
      <c r="F106" s="142"/>
      <c r="G106" s="142"/>
      <c r="H106" s="142"/>
      <c r="I106" s="143"/>
      <c r="J106" s="144">
        <f>J213</f>
        <v>0</v>
      </c>
      <c r="L106" s="140"/>
    </row>
    <row r="107" s="9" customFormat="1" ht="19.92" customHeight="1">
      <c r="B107" s="140"/>
      <c r="D107" s="141" t="s">
        <v>106</v>
      </c>
      <c r="E107" s="142"/>
      <c r="F107" s="142"/>
      <c r="G107" s="142"/>
      <c r="H107" s="142"/>
      <c r="I107" s="143"/>
      <c r="J107" s="144">
        <f>J225</f>
        <v>0</v>
      </c>
      <c r="L107" s="140"/>
    </row>
    <row r="108" s="9" customFormat="1" ht="19.92" customHeight="1">
      <c r="B108" s="140"/>
      <c r="D108" s="141" t="s">
        <v>107</v>
      </c>
      <c r="E108" s="142"/>
      <c r="F108" s="142"/>
      <c r="G108" s="142"/>
      <c r="H108" s="142"/>
      <c r="I108" s="143"/>
      <c r="J108" s="144">
        <f>J231</f>
        <v>0</v>
      </c>
      <c r="L108" s="140"/>
    </row>
    <row r="109" s="9" customFormat="1" ht="19.92" customHeight="1">
      <c r="B109" s="140"/>
      <c r="D109" s="141" t="s">
        <v>108</v>
      </c>
      <c r="E109" s="142"/>
      <c r="F109" s="142"/>
      <c r="G109" s="142"/>
      <c r="H109" s="142"/>
      <c r="I109" s="143"/>
      <c r="J109" s="144">
        <f>J234</f>
        <v>0</v>
      </c>
      <c r="L109" s="140"/>
    </row>
    <row r="110" s="9" customFormat="1" ht="19.92" customHeight="1">
      <c r="B110" s="140"/>
      <c r="D110" s="141" t="s">
        <v>109</v>
      </c>
      <c r="E110" s="142"/>
      <c r="F110" s="142"/>
      <c r="G110" s="142"/>
      <c r="H110" s="142"/>
      <c r="I110" s="143"/>
      <c r="J110" s="144">
        <f>J250</f>
        <v>0</v>
      </c>
      <c r="L110" s="140"/>
    </row>
    <row r="111" s="9" customFormat="1" ht="19.92" customHeight="1">
      <c r="B111" s="140"/>
      <c r="D111" s="141" t="s">
        <v>110</v>
      </c>
      <c r="E111" s="142"/>
      <c r="F111" s="142"/>
      <c r="G111" s="142"/>
      <c r="H111" s="142"/>
      <c r="I111" s="143"/>
      <c r="J111" s="144">
        <f>J260</f>
        <v>0</v>
      </c>
      <c r="L111" s="140"/>
    </row>
    <row r="112" s="9" customFormat="1" ht="19.92" customHeight="1">
      <c r="B112" s="140"/>
      <c r="D112" s="141" t="s">
        <v>111</v>
      </c>
      <c r="E112" s="142"/>
      <c r="F112" s="142"/>
      <c r="G112" s="142"/>
      <c r="H112" s="142"/>
      <c r="I112" s="143"/>
      <c r="J112" s="144">
        <f>J264</f>
        <v>0</v>
      </c>
      <c r="L112" s="140"/>
    </row>
    <row r="113" s="9" customFormat="1" ht="19.92" customHeight="1">
      <c r="B113" s="140"/>
      <c r="D113" s="141" t="s">
        <v>112</v>
      </c>
      <c r="E113" s="142"/>
      <c r="F113" s="142"/>
      <c r="G113" s="142"/>
      <c r="H113" s="142"/>
      <c r="I113" s="143"/>
      <c r="J113" s="144">
        <f>J266</f>
        <v>0</v>
      </c>
      <c r="L113" s="140"/>
    </row>
    <row r="114" s="8" customFormat="1" ht="24.96" customHeight="1">
      <c r="B114" s="135"/>
      <c r="D114" s="136" t="s">
        <v>113</v>
      </c>
      <c r="E114" s="137"/>
      <c r="F114" s="137"/>
      <c r="G114" s="137"/>
      <c r="H114" s="137"/>
      <c r="I114" s="138"/>
      <c r="J114" s="139">
        <f>J269</f>
        <v>0</v>
      </c>
      <c r="L114" s="135"/>
    </row>
    <row r="115" s="9" customFormat="1" ht="19.92" customHeight="1">
      <c r="B115" s="140"/>
      <c r="D115" s="141" t="s">
        <v>114</v>
      </c>
      <c r="E115" s="142"/>
      <c r="F115" s="142"/>
      <c r="G115" s="142"/>
      <c r="H115" s="142"/>
      <c r="I115" s="143"/>
      <c r="J115" s="144">
        <f>J270</f>
        <v>0</v>
      </c>
      <c r="L115" s="140"/>
    </row>
    <row r="116" s="1" customFormat="1" ht="21.84" customHeight="1">
      <c r="B116" s="33"/>
      <c r="I116" s="108"/>
      <c r="L116" s="33"/>
    </row>
    <row r="117" s="1" customFormat="1" ht="6.96" customHeight="1">
      <c r="B117" s="52"/>
      <c r="C117" s="53"/>
      <c r="D117" s="53"/>
      <c r="E117" s="53"/>
      <c r="F117" s="53"/>
      <c r="G117" s="53"/>
      <c r="H117" s="53"/>
      <c r="I117" s="129"/>
      <c r="J117" s="53"/>
      <c r="K117" s="53"/>
      <c r="L117" s="33"/>
    </row>
    <row r="121" s="1" customFormat="1" ht="6.96" customHeight="1">
      <c r="B121" s="54"/>
      <c r="C121" s="55"/>
      <c r="D121" s="55"/>
      <c r="E121" s="55"/>
      <c r="F121" s="55"/>
      <c r="G121" s="55"/>
      <c r="H121" s="55"/>
      <c r="I121" s="130"/>
      <c r="J121" s="55"/>
      <c r="K121" s="55"/>
      <c r="L121" s="33"/>
    </row>
    <row r="122" s="1" customFormat="1" ht="24.96" customHeight="1">
      <c r="B122" s="33"/>
      <c r="C122" s="18" t="s">
        <v>115</v>
      </c>
      <c r="I122" s="108"/>
      <c r="L122" s="33"/>
    </row>
    <row r="123" s="1" customFormat="1" ht="6.96" customHeight="1">
      <c r="B123" s="33"/>
      <c r="I123" s="108"/>
      <c r="L123" s="33"/>
    </row>
    <row r="124" s="1" customFormat="1" ht="12" customHeight="1">
      <c r="B124" s="33"/>
      <c r="C124" s="27" t="s">
        <v>17</v>
      </c>
      <c r="I124" s="108"/>
      <c r="L124" s="33"/>
    </row>
    <row r="125" s="1" customFormat="1" ht="16.5" customHeight="1">
      <c r="B125" s="33"/>
      <c r="E125" s="59" t="str">
        <f>E7</f>
        <v>STAVEBNÍ ÚPRAVY RD PŘEROVSKÁ 362</v>
      </c>
      <c r="F125" s="1"/>
      <c r="G125" s="1"/>
      <c r="H125" s="1"/>
      <c r="I125" s="108"/>
      <c r="L125" s="33"/>
    </row>
    <row r="126" s="1" customFormat="1" ht="6.96" customHeight="1">
      <c r="B126" s="33"/>
      <c r="I126" s="108"/>
      <c r="L126" s="33"/>
    </row>
    <row r="127" s="1" customFormat="1" ht="12" customHeight="1">
      <c r="B127" s="33"/>
      <c r="C127" s="27" t="s">
        <v>22</v>
      </c>
      <c r="F127" s="22" t="str">
        <f>F10</f>
        <v>Bystřice pod Hostýnem</v>
      </c>
      <c r="I127" s="109" t="s">
        <v>24</v>
      </c>
      <c r="J127" s="61" t="str">
        <f>IF(J10="","",J10)</f>
        <v>5. 4. 2019</v>
      </c>
      <c r="L127" s="33"/>
    </row>
    <row r="128" s="1" customFormat="1" ht="6.96" customHeight="1">
      <c r="B128" s="33"/>
      <c r="I128" s="108"/>
      <c r="L128" s="33"/>
    </row>
    <row r="129" s="1" customFormat="1" ht="15.15" customHeight="1">
      <c r="B129" s="33"/>
      <c r="C129" s="27" t="s">
        <v>28</v>
      </c>
      <c r="F129" s="22" t="str">
        <f>E13</f>
        <v>Město Bystřice pod Hostýnem</v>
      </c>
      <c r="I129" s="109" t="s">
        <v>36</v>
      </c>
      <c r="J129" s="31" t="str">
        <f>E19</f>
        <v>dnprojekce s.r.o.</v>
      </c>
      <c r="L129" s="33"/>
    </row>
    <row r="130" s="1" customFormat="1" ht="15.15" customHeight="1">
      <c r="B130" s="33"/>
      <c r="C130" s="27" t="s">
        <v>34</v>
      </c>
      <c r="F130" s="22" t="str">
        <f>IF(E16="","",E16)</f>
        <v>Vyplň údaj</v>
      </c>
      <c r="I130" s="109" t="s">
        <v>40</v>
      </c>
      <c r="J130" s="31" t="str">
        <f>E22</f>
        <v>dnprojekce s.r.o.</v>
      </c>
      <c r="L130" s="33"/>
    </row>
    <row r="131" s="1" customFormat="1" ht="10.32" customHeight="1">
      <c r="B131" s="33"/>
      <c r="I131" s="108"/>
      <c r="L131" s="33"/>
    </row>
    <row r="132" s="10" customFormat="1" ht="29.28" customHeight="1">
      <c r="B132" s="145"/>
      <c r="C132" s="146" t="s">
        <v>116</v>
      </c>
      <c r="D132" s="147" t="s">
        <v>67</v>
      </c>
      <c r="E132" s="147" t="s">
        <v>63</v>
      </c>
      <c r="F132" s="147" t="s">
        <v>64</v>
      </c>
      <c r="G132" s="147" t="s">
        <v>117</v>
      </c>
      <c r="H132" s="147" t="s">
        <v>118</v>
      </c>
      <c r="I132" s="148" t="s">
        <v>119</v>
      </c>
      <c r="J132" s="149" t="s">
        <v>91</v>
      </c>
      <c r="K132" s="150" t="s">
        <v>120</v>
      </c>
      <c r="L132" s="145"/>
      <c r="M132" s="78" t="s">
        <v>1</v>
      </c>
      <c r="N132" s="79" t="s">
        <v>46</v>
      </c>
      <c r="O132" s="79" t="s">
        <v>121</v>
      </c>
      <c r="P132" s="79" t="s">
        <v>122</v>
      </c>
      <c r="Q132" s="79" t="s">
        <v>123</v>
      </c>
      <c r="R132" s="79" t="s">
        <v>124</v>
      </c>
      <c r="S132" s="79" t="s">
        <v>125</v>
      </c>
      <c r="T132" s="80" t="s">
        <v>126</v>
      </c>
    </row>
    <row r="133" s="1" customFormat="1" ht="22.8" customHeight="1">
      <c r="B133" s="33"/>
      <c r="C133" s="83" t="s">
        <v>127</v>
      </c>
      <c r="I133" s="108"/>
      <c r="J133" s="151">
        <f>BK133</f>
        <v>0</v>
      </c>
      <c r="L133" s="33"/>
      <c r="M133" s="81"/>
      <c r="N133" s="65"/>
      <c r="O133" s="65"/>
      <c r="P133" s="152">
        <f>P134+P198+P269</f>
        <v>0</v>
      </c>
      <c r="Q133" s="65"/>
      <c r="R133" s="152">
        <f>R134+R198+R269</f>
        <v>28.921377929999998</v>
      </c>
      <c r="S133" s="65"/>
      <c r="T133" s="153">
        <f>T134+T198+T269</f>
        <v>46.689348009999996</v>
      </c>
      <c r="AT133" s="14" t="s">
        <v>81</v>
      </c>
      <c r="AU133" s="14" t="s">
        <v>93</v>
      </c>
      <c r="BK133" s="154">
        <f>BK134+BK198+BK269</f>
        <v>0</v>
      </c>
    </row>
    <row r="134" s="11" customFormat="1" ht="25.92" customHeight="1">
      <c r="B134" s="155"/>
      <c r="D134" s="156" t="s">
        <v>81</v>
      </c>
      <c r="E134" s="157" t="s">
        <v>128</v>
      </c>
      <c r="F134" s="157" t="s">
        <v>129</v>
      </c>
      <c r="I134" s="158"/>
      <c r="J134" s="159">
        <f>BK134</f>
        <v>0</v>
      </c>
      <c r="L134" s="155"/>
      <c r="M134" s="160"/>
      <c r="N134" s="161"/>
      <c r="O134" s="161"/>
      <c r="P134" s="162">
        <f>P135+P147+P154+P156+P160+P176+P191+P196</f>
        <v>0</v>
      </c>
      <c r="Q134" s="161"/>
      <c r="R134" s="162">
        <f>R135+R147+R154+R156+R160+R176+R191+R196</f>
        <v>27.78871942</v>
      </c>
      <c r="S134" s="161"/>
      <c r="T134" s="163">
        <f>T135+T147+T154+T156+T160+T176+T191+T196</f>
        <v>46.396660999999995</v>
      </c>
      <c r="AR134" s="156" t="s">
        <v>8</v>
      </c>
      <c r="AT134" s="164" t="s">
        <v>81</v>
      </c>
      <c r="AU134" s="164" t="s">
        <v>82</v>
      </c>
      <c r="AY134" s="156" t="s">
        <v>130</v>
      </c>
      <c r="BK134" s="165">
        <f>BK135+BK147+BK154+BK156+BK160+BK176+BK191+BK196</f>
        <v>0</v>
      </c>
    </row>
    <row r="135" s="11" customFormat="1" ht="22.8" customHeight="1">
      <c r="B135" s="155"/>
      <c r="D135" s="156" t="s">
        <v>81</v>
      </c>
      <c r="E135" s="166" t="s">
        <v>8</v>
      </c>
      <c r="F135" s="166" t="s">
        <v>131</v>
      </c>
      <c r="I135" s="158"/>
      <c r="J135" s="167">
        <f>BK135</f>
        <v>0</v>
      </c>
      <c r="L135" s="155"/>
      <c r="M135" s="160"/>
      <c r="N135" s="161"/>
      <c r="O135" s="161"/>
      <c r="P135" s="162">
        <f>SUM(P136:P146)</f>
        <v>0</v>
      </c>
      <c r="Q135" s="161"/>
      <c r="R135" s="162">
        <f>SUM(R136:R146)</f>
        <v>0</v>
      </c>
      <c r="S135" s="161"/>
      <c r="T135" s="163">
        <f>SUM(T136:T146)</f>
        <v>35.958099999999995</v>
      </c>
      <c r="AR135" s="156" t="s">
        <v>8</v>
      </c>
      <c r="AT135" s="164" t="s">
        <v>81</v>
      </c>
      <c r="AU135" s="164" t="s">
        <v>8</v>
      </c>
      <c r="AY135" s="156" t="s">
        <v>130</v>
      </c>
      <c r="BK135" s="165">
        <f>SUM(BK136:BK146)</f>
        <v>0</v>
      </c>
    </row>
    <row r="136" s="1" customFormat="1" ht="24" customHeight="1">
      <c r="B136" s="168"/>
      <c r="C136" s="169" t="s">
        <v>8</v>
      </c>
      <c r="D136" s="169" t="s">
        <v>132</v>
      </c>
      <c r="E136" s="170" t="s">
        <v>133</v>
      </c>
      <c r="F136" s="171" t="s">
        <v>134</v>
      </c>
      <c r="G136" s="172" t="s">
        <v>135</v>
      </c>
      <c r="H136" s="173">
        <v>53.049999999999997</v>
      </c>
      <c r="I136" s="174"/>
      <c r="J136" s="175">
        <f>ROUND(I136*H136,0)</f>
        <v>0</v>
      </c>
      <c r="K136" s="171" t="s">
        <v>136</v>
      </c>
      <c r="L136" s="33"/>
      <c r="M136" s="176" t="s">
        <v>1</v>
      </c>
      <c r="N136" s="177" t="s">
        <v>48</v>
      </c>
      <c r="O136" s="69"/>
      <c r="P136" s="178">
        <f>O136*H136</f>
        <v>0</v>
      </c>
      <c r="Q136" s="178">
        <v>0</v>
      </c>
      <c r="R136" s="178">
        <f>Q136*H136</f>
        <v>0</v>
      </c>
      <c r="S136" s="178">
        <v>0.255</v>
      </c>
      <c r="T136" s="179">
        <f>S136*H136</f>
        <v>13.527749999999999</v>
      </c>
      <c r="AR136" s="180" t="s">
        <v>137</v>
      </c>
      <c r="AT136" s="180" t="s">
        <v>132</v>
      </c>
      <c r="AU136" s="180" t="s">
        <v>138</v>
      </c>
      <c r="AY136" s="14" t="s">
        <v>130</v>
      </c>
      <c r="BE136" s="181">
        <f>IF(N136="základní",J136,0)</f>
        <v>0</v>
      </c>
      <c r="BF136" s="181">
        <f>IF(N136="snížená",J136,0)</f>
        <v>0</v>
      </c>
      <c r="BG136" s="181">
        <f>IF(N136="zákl. přenesená",J136,0)</f>
        <v>0</v>
      </c>
      <c r="BH136" s="181">
        <f>IF(N136="sníž. přenesená",J136,0)</f>
        <v>0</v>
      </c>
      <c r="BI136" s="181">
        <f>IF(N136="nulová",J136,0)</f>
        <v>0</v>
      </c>
      <c r="BJ136" s="14" t="s">
        <v>138</v>
      </c>
      <c r="BK136" s="181">
        <f>ROUND(I136*H136,0)</f>
        <v>0</v>
      </c>
      <c r="BL136" s="14" t="s">
        <v>137</v>
      </c>
      <c r="BM136" s="180" t="s">
        <v>139</v>
      </c>
    </row>
    <row r="137" s="1" customFormat="1" ht="24" customHeight="1">
      <c r="B137" s="168"/>
      <c r="C137" s="169" t="s">
        <v>138</v>
      </c>
      <c r="D137" s="169" t="s">
        <v>132</v>
      </c>
      <c r="E137" s="170" t="s">
        <v>140</v>
      </c>
      <c r="F137" s="171" t="s">
        <v>141</v>
      </c>
      <c r="G137" s="172" t="s">
        <v>135</v>
      </c>
      <c r="H137" s="173">
        <v>53.049999999999997</v>
      </c>
      <c r="I137" s="174"/>
      <c r="J137" s="175">
        <f>ROUND(I137*H137,0)</f>
        <v>0</v>
      </c>
      <c r="K137" s="171" t="s">
        <v>136</v>
      </c>
      <c r="L137" s="33"/>
      <c r="M137" s="176" t="s">
        <v>1</v>
      </c>
      <c r="N137" s="177" t="s">
        <v>48</v>
      </c>
      <c r="O137" s="69"/>
      <c r="P137" s="178">
        <f>O137*H137</f>
        <v>0</v>
      </c>
      <c r="Q137" s="178">
        <v>0</v>
      </c>
      <c r="R137" s="178">
        <f>Q137*H137</f>
        <v>0</v>
      </c>
      <c r="S137" s="178">
        <v>0.28999999999999998</v>
      </c>
      <c r="T137" s="179">
        <f>S137*H137</f>
        <v>15.384499999999997</v>
      </c>
      <c r="AR137" s="180" t="s">
        <v>137</v>
      </c>
      <c r="AT137" s="180" t="s">
        <v>132</v>
      </c>
      <c r="AU137" s="180" t="s">
        <v>138</v>
      </c>
      <c r="AY137" s="14" t="s">
        <v>130</v>
      </c>
      <c r="BE137" s="181">
        <f>IF(N137="základní",J137,0)</f>
        <v>0</v>
      </c>
      <c r="BF137" s="181">
        <f>IF(N137="snížená",J137,0)</f>
        <v>0</v>
      </c>
      <c r="BG137" s="181">
        <f>IF(N137="zákl. přenesená",J137,0)</f>
        <v>0</v>
      </c>
      <c r="BH137" s="181">
        <f>IF(N137="sníž. přenesená",J137,0)</f>
        <v>0</v>
      </c>
      <c r="BI137" s="181">
        <f>IF(N137="nulová",J137,0)</f>
        <v>0</v>
      </c>
      <c r="BJ137" s="14" t="s">
        <v>138</v>
      </c>
      <c r="BK137" s="181">
        <f>ROUND(I137*H137,0)</f>
        <v>0</v>
      </c>
      <c r="BL137" s="14" t="s">
        <v>137</v>
      </c>
      <c r="BM137" s="180" t="s">
        <v>142</v>
      </c>
    </row>
    <row r="138" s="1" customFormat="1" ht="16.5" customHeight="1">
      <c r="B138" s="168"/>
      <c r="C138" s="169" t="s">
        <v>143</v>
      </c>
      <c r="D138" s="169" t="s">
        <v>132</v>
      </c>
      <c r="E138" s="170" t="s">
        <v>144</v>
      </c>
      <c r="F138" s="171" t="s">
        <v>145</v>
      </c>
      <c r="G138" s="172" t="s">
        <v>146</v>
      </c>
      <c r="H138" s="173">
        <v>34.369999999999997</v>
      </c>
      <c r="I138" s="174"/>
      <c r="J138" s="175">
        <f>ROUND(I138*H138,0)</f>
        <v>0</v>
      </c>
      <c r="K138" s="171" t="s">
        <v>136</v>
      </c>
      <c r="L138" s="33"/>
      <c r="M138" s="176" t="s">
        <v>1</v>
      </c>
      <c r="N138" s="177" t="s">
        <v>48</v>
      </c>
      <c r="O138" s="69"/>
      <c r="P138" s="178">
        <f>O138*H138</f>
        <v>0</v>
      </c>
      <c r="Q138" s="178">
        <v>0</v>
      </c>
      <c r="R138" s="178">
        <f>Q138*H138</f>
        <v>0</v>
      </c>
      <c r="S138" s="178">
        <v>0.20499999999999999</v>
      </c>
      <c r="T138" s="179">
        <f>S138*H138</f>
        <v>7.0458499999999988</v>
      </c>
      <c r="AR138" s="180" t="s">
        <v>137</v>
      </c>
      <c r="AT138" s="180" t="s">
        <v>132</v>
      </c>
      <c r="AU138" s="180" t="s">
        <v>138</v>
      </c>
      <c r="AY138" s="14" t="s">
        <v>130</v>
      </c>
      <c r="BE138" s="181">
        <f>IF(N138="základní",J138,0)</f>
        <v>0</v>
      </c>
      <c r="BF138" s="181">
        <f>IF(N138="snížená",J138,0)</f>
        <v>0</v>
      </c>
      <c r="BG138" s="181">
        <f>IF(N138="zákl. přenesená",J138,0)</f>
        <v>0</v>
      </c>
      <c r="BH138" s="181">
        <f>IF(N138="sníž. přenesená",J138,0)</f>
        <v>0</v>
      </c>
      <c r="BI138" s="181">
        <f>IF(N138="nulová",J138,0)</f>
        <v>0</v>
      </c>
      <c r="BJ138" s="14" t="s">
        <v>138</v>
      </c>
      <c r="BK138" s="181">
        <f>ROUND(I138*H138,0)</f>
        <v>0</v>
      </c>
      <c r="BL138" s="14" t="s">
        <v>137</v>
      </c>
      <c r="BM138" s="180" t="s">
        <v>147</v>
      </c>
    </row>
    <row r="139" s="1" customFormat="1" ht="24" customHeight="1">
      <c r="B139" s="168"/>
      <c r="C139" s="169" t="s">
        <v>137</v>
      </c>
      <c r="D139" s="169" t="s">
        <v>132</v>
      </c>
      <c r="E139" s="170" t="s">
        <v>148</v>
      </c>
      <c r="F139" s="171" t="s">
        <v>149</v>
      </c>
      <c r="G139" s="172" t="s">
        <v>150</v>
      </c>
      <c r="H139" s="173">
        <v>0.20599999999999999</v>
      </c>
      <c r="I139" s="174"/>
      <c r="J139" s="175">
        <f>ROUND(I139*H139,0)</f>
        <v>0</v>
      </c>
      <c r="K139" s="171" t="s">
        <v>136</v>
      </c>
      <c r="L139" s="33"/>
      <c r="M139" s="176" t="s">
        <v>1</v>
      </c>
      <c r="N139" s="177" t="s">
        <v>48</v>
      </c>
      <c r="O139" s="69"/>
      <c r="P139" s="178">
        <f>O139*H139</f>
        <v>0</v>
      </c>
      <c r="Q139" s="178">
        <v>0</v>
      </c>
      <c r="R139" s="178">
        <f>Q139*H139</f>
        <v>0</v>
      </c>
      <c r="S139" s="178">
        <v>0</v>
      </c>
      <c r="T139" s="179">
        <f>S139*H139</f>
        <v>0</v>
      </c>
      <c r="AR139" s="180" t="s">
        <v>137</v>
      </c>
      <c r="AT139" s="180" t="s">
        <v>132</v>
      </c>
      <c r="AU139" s="180" t="s">
        <v>138</v>
      </c>
      <c r="AY139" s="14" t="s">
        <v>130</v>
      </c>
      <c r="BE139" s="181">
        <f>IF(N139="základní",J139,0)</f>
        <v>0</v>
      </c>
      <c r="BF139" s="181">
        <f>IF(N139="snížená",J139,0)</f>
        <v>0</v>
      </c>
      <c r="BG139" s="181">
        <f>IF(N139="zákl. přenesená",J139,0)</f>
        <v>0</v>
      </c>
      <c r="BH139" s="181">
        <f>IF(N139="sníž. přenesená",J139,0)</f>
        <v>0</v>
      </c>
      <c r="BI139" s="181">
        <f>IF(N139="nulová",J139,0)</f>
        <v>0</v>
      </c>
      <c r="BJ139" s="14" t="s">
        <v>138</v>
      </c>
      <c r="BK139" s="181">
        <f>ROUND(I139*H139,0)</f>
        <v>0</v>
      </c>
      <c r="BL139" s="14" t="s">
        <v>137</v>
      </c>
      <c r="BM139" s="180" t="s">
        <v>151</v>
      </c>
    </row>
    <row r="140" s="1" customFormat="1" ht="24" customHeight="1">
      <c r="B140" s="168"/>
      <c r="C140" s="169" t="s">
        <v>152</v>
      </c>
      <c r="D140" s="169" t="s">
        <v>132</v>
      </c>
      <c r="E140" s="170" t="s">
        <v>153</v>
      </c>
      <c r="F140" s="171" t="s">
        <v>154</v>
      </c>
      <c r="G140" s="172" t="s">
        <v>150</v>
      </c>
      <c r="H140" s="173">
        <v>0.20599999999999999</v>
      </c>
      <c r="I140" s="174"/>
      <c r="J140" s="175">
        <f>ROUND(I140*H140,0)</f>
        <v>0</v>
      </c>
      <c r="K140" s="171" t="s">
        <v>136</v>
      </c>
      <c r="L140" s="33"/>
      <c r="M140" s="176" t="s">
        <v>1</v>
      </c>
      <c r="N140" s="177" t="s">
        <v>48</v>
      </c>
      <c r="O140" s="69"/>
      <c r="P140" s="178">
        <f>O140*H140</f>
        <v>0</v>
      </c>
      <c r="Q140" s="178">
        <v>0</v>
      </c>
      <c r="R140" s="178">
        <f>Q140*H140</f>
        <v>0</v>
      </c>
      <c r="S140" s="178">
        <v>0</v>
      </c>
      <c r="T140" s="179">
        <f>S140*H140</f>
        <v>0</v>
      </c>
      <c r="AR140" s="180" t="s">
        <v>137</v>
      </c>
      <c r="AT140" s="180" t="s">
        <v>132</v>
      </c>
      <c r="AU140" s="180" t="s">
        <v>138</v>
      </c>
      <c r="AY140" s="14" t="s">
        <v>130</v>
      </c>
      <c r="BE140" s="181">
        <f>IF(N140="základní",J140,0)</f>
        <v>0</v>
      </c>
      <c r="BF140" s="181">
        <f>IF(N140="snížená",J140,0)</f>
        <v>0</v>
      </c>
      <c r="BG140" s="181">
        <f>IF(N140="zákl. přenesená",J140,0)</f>
        <v>0</v>
      </c>
      <c r="BH140" s="181">
        <f>IF(N140="sníž. přenesená",J140,0)</f>
        <v>0</v>
      </c>
      <c r="BI140" s="181">
        <f>IF(N140="nulová",J140,0)</f>
        <v>0</v>
      </c>
      <c r="BJ140" s="14" t="s">
        <v>138</v>
      </c>
      <c r="BK140" s="181">
        <f>ROUND(I140*H140,0)</f>
        <v>0</v>
      </c>
      <c r="BL140" s="14" t="s">
        <v>137</v>
      </c>
      <c r="BM140" s="180" t="s">
        <v>155</v>
      </c>
    </row>
    <row r="141" s="1" customFormat="1" ht="24" customHeight="1">
      <c r="B141" s="168"/>
      <c r="C141" s="169" t="s">
        <v>156</v>
      </c>
      <c r="D141" s="169" t="s">
        <v>132</v>
      </c>
      <c r="E141" s="170" t="s">
        <v>157</v>
      </c>
      <c r="F141" s="171" t="s">
        <v>158</v>
      </c>
      <c r="G141" s="172" t="s">
        <v>150</v>
      </c>
      <c r="H141" s="173">
        <v>0.64800000000000002</v>
      </c>
      <c r="I141" s="174"/>
      <c r="J141" s="175">
        <f>ROUND(I141*H141,0)</f>
        <v>0</v>
      </c>
      <c r="K141" s="171" t="s">
        <v>136</v>
      </c>
      <c r="L141" s="33"/>
      <c r="M141" s="176" t="s">
        <v>1</v>
      </c>
      <c r="N141" s="177" t="s">
        <v>48</v>
      </c>
      <c r="O141" s="69"/>
      <c r="P141" s="178">
        <f>O141*H141</f>
        <v>0</v>
      </c>
      <c r="Q141" s="178">
        <v>0</v>
      </c>
      <c r="R141" s="178">
        <f>Q141*H141</f>
        <v>0</v>
      </c>
      <c r="S141" s="178">
        <v>0</v>
      </c>
      <c r="T141" s="179">
        <f>S141*H141</f>
        <v>0</v>
      </c>
      <c r="AR141" s="180" t="s">
        <v>137</v>
      </c>
      <c r="AT141" s="180" t="s">
        <v>132</v>
      </c>
      <c r="AU141" s="180" t="s">
        <v>138</v>
      </c>
      <c r="AY141" s="14" t="s">
        <v>130</v>
      </c>
      <c r="BE141" s="181">
        <f>IF(N141="základní",J141,0)</f>
        <v>0</v>
      </c>
      <c r="BF141" s="181">
        <f>IF(N141="snížená",J141,0)</f>
        <v>0</v>
      </c>
      <c r="BG141" s="181">
        <f>IF(N141="zákl. přenesená",J141,0)</f>
        <v>0</v>
      </c>
      <c r="BH141" s="181">
        <f>IF(N141="sníž. přenesená",J141,0)</f>
        <v>0</v>
      </c>
      <c r="BI141" s="181">
        <f>IF(N141="nulová",J141,0)</f>
        <v>0</v>
      </c>
      <c r="BJ141" s="14" t="s">
        <v>138</v>
      </c>
      <c r="BK141" s="181">
        <f>ROUND(I141*H141,0)</f>
        <v>0</v>
      </c>
      <c r="BL141" s="14" t="s">
        <v>137</v>
      </c>
      <c r="BM141" s="180" t="s">
        <v>159</v>
      </c>
    </row>
    <row r="142" s="1" customFormat="1" ht="24" customHeight="1">
      <c r="B142" s="168"/>
      <c r="C142" s="169" t="s">
        <v>160</v>
      </c>
      <c r="D142" s="169" t="s">
        <v>132</v>
      </c>
      <c r="E142" s="170" t="s">
        <v>161</v>
      </c>
      <c r="F142" s="171" t="s">
        <v>162</v>
      </c>
      <c r="G142" s="172" t="s">
        <v>150</v>
      </c>
      <c r="H142" s="173">
        <v>0.64800000000000002</v>
      </c>
      <c r="I142" s="174"/>
      <c r="J142" s="175">
        <f>ROUND(I142*H142,0)</f>
        <v>0</v>
      </c>
      <c r="K142" s="171" t="s">
        <v>136</v>
      </c>
      <c r="L142" s="33"/>
      <c r="M142" s="176" t="s">
        <v>1</v>
      </c>
      <c r="N142" s="177" t="s">
        <v>48</v>
      </c>
      <c r="O142" s="69"/>
      <c r="P142" s="178">
        <f>O142*H142</f>
        <v>0</v>
      </c>
      <c r="Q142" s="178">
        <v>0</v>
      </c>
      <c r="R142" s="178">
        <f>Q142*H142</f>
        <v>0</v>
      </c>
      <c r="S142" s="178">
        <v>0</v>
      </c>
      <c r="T142" s="179">
        <f>S142*H142</f>
        <v>0</v>
      </c>
      <c r="AR142" s="180" t="s">
        <v>137</v>
      </c>
      <c r="AT142" s="180" t="s">
        <v>132</v>
      </c>
      <c r="AU142" s="180" t="s">
        <v>138</v>
      </c>
      <c r="AY142" s="14" t="s">
        <v>130</v>
      </c>
      <c r="BE142" s="181">
        <f>IF(N142="základní",J142,0)</f>
        <v>0</v>
      </c>
      <c r="BF142" s="181">
        <f>IF(N142="snížená",J142,0)</f>
        <v>0</v>
      </c>
      <c r="BG142" s="181">
        <f>IF(N142="zákl. přenesená",J142,0)</f>
        <v>0</v>
      </c>
      <c r="BH142" s="181">
        <f>IF(N142="sníž. přenesená",J142,0)</f>
        <v>0</v>
      </c>
      <c r="BI142" s="181">
        <f>IF(N142="nulová",J142,0)</f>
        <v>0</v>
      </c>
      <c r="BJ142" s="14" t="s">
        <v>138</v>
      </c>
      <c r="BK142" s="181">
        <f>ROUND(I142*H142,0)</f>
        <v>0</v>
      </c>
      <c r="BL142" s="14" t="s">
        <v>137</v>
      </c>
      <c r="BM142" s="180" t="s">
        <v>163</v>
      </c>
    </row>
    <row r="143" s="1" customFormat="1" ht="24" customHeight="1">
      <c r="B143" s="168"/>
      <c r="C143" s="169" t="s">
        <v>164</v>
      </c>
      <c r="D143" s="169" t="s">
        <v>132</v>
      </c>
      <c r="E143" s="170" t="s">
        <v>165</v>
      </c>
      <c r="F143" s="171" t="s">
        <v>166</v>
      </c>
      <c r="G143" s="172" t="s">
        <v>150</v>
      </c>
      <c r="H143" s="173">
        <v>0.20899999999999999</v>
      </c>
      <c r="I143" s="174"/>
      <c r="J143" s="175">
        <f>ROUND(I143*H143,0)</f>
        <v>0</v>
      </c>
      <c r="K143" s="171" t="s">
        <v>136</v>
      </c>
      <c r="L143" s="33"/>
      <c r="M143" s="176" t="s">
        <v>1</v>
      </c>
      <c r="N143" s="177" t="s">
        <v>48</v>
      </c>
      <c r="O143" s="69"/>
      <c r="P143" s="178">
        <f>O143*H143</f>
        <v>0</v>
      </c>
      <c r="Q143" s="178">
        <v>0</v>
      </c>
      <c r="R143" s="178">
        <f>Q143*H143</f>
        <v>0</v>
      </c>
      <c r="S143" s="178">
        <v>0</v>
      </c>
      <c r="T143" s="179">
        <f>S143*H143</f>
        <v>0</v>
      </c>
      <c r="AR143" s="180" t="s">
        <v>137</v>
      </c>
      <c r="AT143" s="180" t="s">
        <v>132</v>
      </c>
      <c r="AU143" s="180" t="s">
        <v>138</v>
      </c>
      <c r="AY143" s="14" t="s">
        <v>130</v>
      </c>
      <c r="BE143" s="181">
        <f>IF(N143="základní",J143,0)</f>
        <v>0</v>
      </c>
      <c r="BF143" s="181">
        <f>IF(N143="snížená",J143,0)</f>
        <v>0</v>
      </c>
      <c r="BG143" s="181">
        <f>IF(N143="zákl. přenesená",J143,0)</f>
        <v>0</v>
      </c>
      <c r="BH143" s="181">
        <f>IF(N143="sníž. přenesená",J143,0)</f>
        <v>0</v>
      </c>
      <c r="BI143" s="181">
        <f>IF(N143="nulová",J143,0)</f>
        <v>0</v>
      </c>
      <c r="BJ143" s="14" t="s">
        <v>138</v>
      </c>
      <c r="BK143" s="181">
        <f>ROUND(I143*H143,0)</f>
        <v>0</v>
      </c>
      <c r="BL143" s="14" t="s">
        <v>137</v>
      </c>
      <c r="BM143" s="180" t="s">
        <v>167</v>
      </c>
    </row>
    <row r="144" s="1" customFormat="1" ht="24" customHeight="1">
      <c r="B144" s="168"/>
      <c r="C144" s="169" t="s">
        <v>168</v>
      </c>
      <c r="D144" s="169" t="s">
        <v>132</v>
      </c>
      <c r="E144" s="170" t="s">
        <v>169</v>
      </c>
      <c r="F144" s="171" t="s">
        <v>170</v>
      </c>
      <c r="G144" s="172" t="s">
        <v>150</v>
      </c>
      <c r="H144" s="173">
        <v>0.20899999999999999</v>
      </c>
      <c r="I144" s="174"/>
      <c r="J144" s="175">
        <f>ROUND(I144*H144,0)</f>
        <v>0</v>
      </c>
      <c r="K144" s="171" t="s">
        <v>136</v>
      </c>
      <c r="L144" s="33"/>
      <c r="M144" s="176" t="s">
        <v>1</v>
      </c>
      <c r="N144" s="177" t="s">
        <v>48</v>
      </c>
      <c r="O144" s="69"/>
      <c r="P144" s="178">
        <f>O144*H144</f>
        <v>0</v>
      </c>
      <c r="Q144" s="178">
        <v>0</v>
      </c>
      <c r="R144" s="178">
        <f>Q144*H144</f>
        <v>0</v>
      </c>
      <c r="S144" s="178">
        <v>0</v>
      </c>
      <c r="T144" s="179">
        <f>S144*H144</f>
        <v>0</v>
      </c>
      <c r="AR144" s="180" t="s">
        <v>137</v>
      </c>
      <c r="AT144" s="180" t="s">
        <v>132</v>
      </c>
      <c r="AU144" s="180" t="s">
        <v>138</v>
      </c>
      <c r="AY144" s="14" t="s">
        <v>130</v>
      </c>
      <c r="BE144" s="181">
        <f>IF(N144="základní",J144,0)</f>
        <v>0</v>
      </c>
      <c r="BF144" s="181">
        <f>IF(N144="snížená",J144,0)</f>
        <v>0</v>
      </c>
      <c r="BG144" s="181">
        <f>IF(N144="zákl. přenesená",J144,0)</f>
        <v>0</v>
      </c>
      <c r="BH144" s="181">
        <f>IF(N144="sníž. přenesená",J144,0)</f>
        <v>0</v>
      </c>
      <c r="BI144" s="181">
        <f>IF(N144="nulová",J144,0)</f>
        <v>0</v>
      </c>
      <c r="BJ144" s="14" t="s">
        <v>138</v>
      </c>
      <c r="BK144" s="181">
        <f>ROUND(I144*H144,0)</f>
        <v>0</v>
      </c>
      <c r="BL144" s="14" t="s">
        <v>137</v>
      </c>
      <c r="BM144" s="180" t="s">
        <v>171</v>
      </c>
    </row>
    <row r="145" s="1" customFormat="1" ht="24" customHeight="1">
      <c r="B145" s="168"/>
      <c r="C145" s="169" t="s">
        <v>26</v>
      </c>
      <c r="D145" s="169" t="s">
        <v>132</v>
      </c>
      <c r="E145" s="170" t="s">
        <v>172</v>
      </c>
      <c r="F145" s="171" t="s">
        <v>173</v>
      </c>
      <c r="G145" s="172" t="s">
        <v>174</v>
      </c>
      <c r="H145" s="173">
        <v>0.41799999999999998</v>
      </c>
      <c r="I145" s="174"/>
      <c r="J145" s="175">
        <f>ROUND(I145*H145,0)</f>
        <v>0</v>
      </c>
      <c r="K145" s="171" t="s">
        <v>136</v>
      </c>
      <c r="L145" s="33"/>
      <c r="M145" s="176" t="s">
        <v>1</v>
      </c>
      <c r="N145" s="177" t="s">
        <v>48</v>
      </c>
      <c r="O145" s="69"/>
      <c r="P145" s="178">
        <f>O145*H145</f>
        <v>0</v>
      </c>
      <c r="Q145" s="178">
        <v>0</v>
      </c>
      <c r="R145" s="178">
        <f>Q145*H145</f>
        <v>0</v>
      </c>
      <c r="S145" s="178">
        <v>0</v>
      </c>
      <c r="T145" s="179">
        <f>S145*H145</f>
        <v>0</v>
      </c>
      <c r="AR145" s="180" t="s">
        <v>137</v>
      </c>
      <c r="AT145" s="180" t="s">
        <v>132</v>
      </c>
      <c r="AU145" s="180" t="s">
        <v>138</v>
      </c>
      <c r="AY145" s="14" t="s">
        <v>130</v>
      </c>
      <c r="BE145" s="181">
        <f>IF(N145="základní",J145,0)</f>
        <v>0</v>
      </c>
      <c r="BF145" s="181">
        <f>IF(N145="snížená",J145,0)</f>
        <v>0</v>
      </c>
      <c r="BG145" s="181">
        <f>IF(N145="zákl. přenesená",J145,0)</f>
        <v>0</v>
      </c>
      <c r="BH145" s="181">
        <f>IF(N145="sníž. přenesená",J145,0)</f>
        <v>0</v>
      </c>
      <c r="BI145" s="181">
        <f>IF(N145="nulová",J145,0)</f>
        <v>0</v>
      </c>
      <c r="BJ145" s="14" t="s">
        <v>138</v>
      </c>
      <c r="BK145" s="181">
        <f>ROUND(I145*H145,0)</f>
        <v>0</v>
      </c>
      <c r="BL145" s="14" t="s">
        <v>137</v>
      </c>
      <c r="BM145" s="180" t="s">
        <v>175</v>
      </c>
    </row>
    <row r="146" s="1" customFormat="1" ht="24" customHeight="1">
      <c r="B146" s="168"/>
      <c r="C146" s="169" t="s">
        <v>176</v>
      </c>
      <c r="D146" s="169" t="s">
        <v>132</v>
      </c>
      <c r="E146" s="170" t="s">
        <v>177</v>
      </c>
      <c r="F146" s="171" t="s">
        <v>178</v>
      </c>
      <c r="G146" s="172" t="s">
        <v>150</v>
      </c>
      <c r="H146" s="173">
        <v>0.64500000000000002</v>
      </c>
      <c r="I146" s="174"/>
      <c r="J146" s="175">
        <f>ROUND(I146*H146,0)</f>
        <v>0</v>
      </c>
      <c r="K146" s="171" t="s">
        <v>136</v>
      </c>
      <c r="L146" s="33"/>
      <c r="M146" s="176" t="s">
        <v>1</v>
      </c>
      <c r="N146" s="177" t="s">
        <v>48</v>
      </c>
      <c r="O146" s="69"/>
      <c r="P146" s="178">
        <f>O146*H146</f>
        <v>0</v>
      </c>
      <c r="Q146" s="178">
        <v>0</v>
      </c>
      <c r="R146" s="178">
        <f>Q146*H146</f>
        <v>0</v>
      </c>
      <c r="S146" s="178">
        <v>0</v>
      </c>
      <c r="T146" s="179">
        <f>S146*H146</f>
        <v>0</v>
      </c>
      <c r="AR146" s="180" t="s">
        <v>137</v>
      </c>
      <c r="AT146" s="180" t="s">
        <v>132</v>
      </c>
      <c r="AU146" s="180" t="s">
        <v>138</v>
      </c>
      <c r="AY146" s="14" t="s">
        <v>130</v>
      </c>
      <c r="BE146" s="181">
        <f>IF(N146="základní",J146,0)</f>
        <v>0</v>
      </c>
      <c r="BF146" s="181">
        <f>IF(N146="snížená",J146,0)</f>
        <v>0</v>
      </c>
      <c r="BG146" s="181">
        <f>IF(N146="zákl. přenesená",J146,0)</f>
        <v>0</v>
      </c>
      <c r="BH146" s="181">
        <f>IF(N146="sníž. přenesená",J146,0)</f>
        <v>0</v>
      </c>
      <c r="BI146" s="181">
        <f>IF(N146="nulová",J146,0)</f>
        <v>0</v>
      </c>
      <c r="BJ146" s="14" t="s">
        <v>138</v>
      </c>
      <c r="BK146" s="181">
        <f>ROUND(I146*H146,0)</f>
        <v>0</v>
      </c>
      <c r="BL146" s="14" t="s">
        <v>137</v>
      </c>
      <c r="BM146" s="180" t="s">
        <v>179</v>
      </c>
    </row>
    <row r="147" s="11" customFormat="1" ht="22.8" customHeight="1">
      <c r="B147" s="155"/>
      <c r="D147" s="156" t="s">
        <v>81</v>
      </c>
      <c r="E147" s="166" t="s">
        <v>138</v>
      </c>
      <c r="F147" s="166" t="s">
        <v>180</v>
      </c>
      <c r="I147" s="158"/>
      <c r="J147" s="167">
        <f>BK147</f>
        <v>0</v>
      </c>
      <c r="L147" s="155"/>
      <c r="M147" s="160"/>
      <c r="N147" s="161"/>
      <c r="O147" s="161"/>
      <c r="P147" s="162">
        <f>SUM(P148:P153)</f>
        <v>0</v>
      </c>
      <c r="Q147" s="161"/>
      <c r="R147" s="162">
        <f>SUM(R148:R153)</f>
        <v>0.47906734000000001</v>
      </c>
      <c r="S147" s="161"/>
      <c r="T147" s="163">
        <f>SUM(T148:T153)</f>
        <v>0</v>
      </c>
      <c r="AR147" s="156" t="s">
        <v>8</v>
      </c>
      <c r="AT147" s="164" t="s">
        <v>81</v>
      </c>
      <c r="AU147" s="164" t="s">
        <v>8</v>
      </c>
      <c r="AY147" s="156" t="s">
        <v>130</v>
      </c>
      <c r="BK147" s="165">
        <f>SUM(BK148:BK153)</f>
        <v>0</v>
      </c>
    </row>
    <row r="148" s="1" customFormat="1" ht="16.5" customHeight="1">
      <c r="B148" s="168"/>
      <c r="C148" s="169" t="s">
        <v>181</v>
      </c>
      <c r="D148" s="169" t="s">
        <v>132</v>
      </c>
      <c r="E148" s="170" t="s">
        <v>182</v>
      </c>
      <c r="F148" s="171" t="s">
        <v>183</v>
      </c>
      <c r="G148" s="172" t="s">
        <v>150</v>
      </c>
      <c r="H148" s="173">
        <v>0.13700000000000001</v>
      </c>
      <c r="I148" s="174"/>
      <c r="J148" s="175">
        <f>ROUND(I148*H148,0)</f>
        <v>0</v>
      </c>
      <c r="K148" s="171" t="s">
        <v>136</v>
      </c>
      <c r="L148" s="33"/>
      <c r="M148" s="176" t="s">
        <v>1</v>
      </c>
      <c r="N148" s="177" t="s">
        <v>48</v>
      </c>
      <c r="O148" s="69"/>
      <c r="P148" s="178">
        <f>O148*H148</f>
        <v>0</v>
      </c>
      <c r="Q148" s="178">
        <v>2.2563399999999998</v>
      </c>
      <c r="R148" s="178">
        <f>Q148*H148</f>
        <v>0.30911857999999998</v>
      </c>
      <c r="S148" s="178">
        <v>0</v>
      </c>
      <c r="T148" s="179">
        <f>S148*H148</f>
        <v>0</v>
      </c>
      <c r="AR148" s="180" t="s">
        <v>137</v>
      </c>
      <c r="AT148" s="180" t="s">
        <v>132</v>
      </c>
      <c r="AU148" s="180" t="s">
        <v>138</v>
      </c>
      <c r="AY148" s="14" t="s">
        <v>130</v>
      </c>
      <c r="BE148" s="181">
        <f>IF(N148="základní",J148,0)</f>
        <v>0</v>
      </c>
      <c r="BF148" s="181">
        <f>IF(N148="snížená",J148,0)</f>
        <v>0</v>
      </c>
      <c r="BG148" s="181">
        <f>IF(N148="zákl. přenesená",J148,0)</f>
        <v>0</v>
      </c>
      <c r="BH148" s="181">
        <f>IF(N148="sníž. přenesená",J148,0)</f>
        <v>0</v>
      </c>
      <c r="BI148" s="181">
        <f>IF(N148="nulová",J148,0)</f>
        <v>0</v>
      </c>
      <c r="BJ148" s="14" t="s">
        <v>138</v>
      </c>
      <c r="BK148" s="181">
        <f>ROUND(I148*H148,0)</f>
        <v>0</v>
      </c>
      <c r="BL148" s="14" t="s">
        <v>137</v>
      </c>
      <c r="BM148" s="180" t="s">
        <v>184</v>
      </c>
    </row>
    <row r="149" s="1" customFormat="1" ht="16.5" customHeight="1">
      <c r="B149" s="168"/>
      <c r="C149" s="169" t="s">
        <v>185</v>
      </c>
      <c r="D149" s="169" t="s">
        <v>132</v>
      </c>
      <c r="E149" s="170" t="s">
        <v>186</v>
      </c>
      <c r="F149" s="171" t="s">
        <v>187</v>
      </c>
      <c r="G149" s="172" t="s">
        <v>135</v>
      </c>
      <c r="H149" s="173">
        <v>1.3720000000000001</v>
      </c>
      <c r="I149" s="174"/>
      <c r="J149" s="175">
        <f>ROUND(I149*H149,0)</f>
        <v>0</v>
      </c>
      <c r="K149" s="171" t="s">
        <v>136</v>
      </c>
      <c r="L149" s="33"/>
      <c r="M149" s="176" t="s">
        <v>1</v>
      </c>
      <c r="N149" s="177" t="s">
        <v>48</v>
      </c>
      <c r="O149" s="69"/>
      <c r="P149" s="178">
        <f>O149*H149</f>
        <v>0</v>
      </c>
      <c r="Q149" s="178">
        <v>0.0026900000000000001</v>
      </c>
      <c r="R149" s="178">
        <f>Q149*H149</f>
        <v>0.0036906800000000004</v>
      </c>
      <c r="S149" s="178">
        <v>0</v>
      </c>
      <c r="T149" s="179">
        <f>S149*H149</f>
        <v>0</v>
      </c>
      <c r="AR149" s="180" t="s">
        <v>137</v>
      </c>
      <c r="AT149" s="180" t="s">
        <v>132</v>
      </c>
      <c r="AU149" s="180" t="s">
        <v>138</v>
      </c>
      <c r="AY149" s="14" t="s">
        <v>130</v>
      </c>
      <c r="BE149" s="181">
        <f>IF(N149="základní",J149,0)</f>
        <v>0</v>
      </c>
      <c r="BF149" s="181">
        <f>IF(N149="snížená",J149,0)</f>
        <v>0</v>
      </c>
      <c r="BG149" s="181">
        <f>IF(N149="zákl. přenesená",J149,0)</f>
        <v>0</v>
      </c>
      <c r="BH149" s="181">
        <f>IF(N149="sníž. přenesená",J149,0)</f>
        <v>0</v>
      </c>
      <c r="BI149" s="181">
        <f>IF(N149="nulová",J149,0)</f>
        <v>0</v>
      </c>
      <c r="BJ149" s="14" t="s">
        <v>138</v>
      </c>
      <c r="BK149" s="181">
        <f>ROUND(I149*H149,0)</f>
        <v>0</v>
      </c>
      <c r="BL149" s="14" t="s">
        <v>137</v>
      </c>
      <c r="BM149" s="180" t="s">
        <v>188</v>
      </c>
    </row>
    <row r="150" s="1" customFormat="1" ht="16.5" customHeight="1">
      <c r="B150" s="168"/>
      <c r="C150" s="169" t="s">
        <v>189</v>
      </c>
      <c r="D150" s="169" t="s">
        <v>132</v>
      </c>
      <c r="E150" s="170" t="s">
        <v>190</v>
      </c>
      <c r="F150" s="171" t="s">
        <v>191</v>
      </c>
      <c r="G150" s="172" t="s">
        <v>135</v>
      </c>
      <c r="H150" s="173">
        <v>1.3720000000000001</v>
      </c>
      <c r="I150" s="174"/>
      <c r="J150" s="175">
        <f>ROUND(I150*H150,0)</f>
        <v>0</v>
      </c>
      <c r="K150" s="171" t="s">
        <v>136</v>
      </c>
      <c r="L150" s="33"/>
      <c r="M150" s="176" t="s">
        <v>1</v>
      </c>
      <c r="N150" s="177" t="s">
        <v>48</v>
      </c>
      <c r="O150" s="69"/>
      <c r="P150" s="178">
        <f>O150*H150</f>
        <v>0</v>
      </c>
      <c r="Q150" s="178">
        <v>0</v>
      </c>
      <c r="R150" s="178">
        <f>Q150*H150</f>
        <v>0</v>
      </c>
      <c r="S150" s="178">
        <v>0</v>
      </c>
      <c r="T150" s="179">
        <f>S150*H150</f>
        <v>0</v>
      </c>
      <c r="AR150" s="180" t="s">
        <v>137</v>
      </c>
      <c r="AT150" s="180" t="s">
        <v>132</v>
      </c>
      <c r="AU150" s="180" t="s">
        <v>138</v>
      </c>
      <c r="AY150" s="14" t="s">
        <v>130</v>
      </c>
      <c r="BE150" s="181">
        <f>IF(N150="základní",J150,0)</f>
        <v>0</v>
      </c>
      <c r="BF150" s="181">
        <f>IF(N150="snížená",J150,0)</f>
        <v>0</v>
      </c>
      <c r="BG150" s="181">
        <f>IF(N150="zákl. přenesená",J150,0)</f>
        <v>0</v>
      </c>
      <c r="BH150" s="181">
        <f>IF(N150="sníž. přenesená",J150,0)</f>
        <v>0</v>
      </c>
      <c r="BI150" s="181">
        <f>IF(N150="nulová",J150,0)</f>
        <v>0</v>
      </c>
      <c r="BJ150" s="14" t="s">
        <v>138</v>
      </c>
      <c r="BK150" s="181">
        <f>ROUND(I150*H150,0)</f>
        <v>0</v>
      </c>
      <c r="BL150" s="14" t="s">
        <v>137</v>
      </c>
      <c r="BM150" s="180" t="s">
        <v>192</v>
      </c>
    </row>
    <row r="151" s="1" customFormat="1" ht="16.5" customHeight="1">
      <c r="B151" s="168"/>
      <c r="C151" s="169" t="s">
        <v>9</v>
      </c>
      <c r="D151" s="169" t="s">
        <v>132</v>
      </c>
      <c r="E151" s="170" t="s">
        <v>193</v>
      </c>
      <c r="F151" s="171" t="s">
        <v>194</v>
      </c>
      <c r="G151" s="172" t="s">
        <v>150</v>
      </c>
      <c r="H151" s="173">
        <v>0.071999999999999995</v>
      </c>
      <c r="I151" s="174"/>
      <c r="J151" s="175">
        <f>ROUND(I151*H151,0)</f>
        <v>0</v>
      </c>
      <c r="K151" s="171" t="s">
        <v>136</v>
      </c>
      <c r="L151" s="33"/>
      <c r="M151" s="176" t="s">
        <v>1</v>
      </c>
      <c r="N151" s="177" t="s">
        <v>48</v>
      </c>
      <c r="O151" s="69"/>
      <c r="P151" s="178">
        <f>O151*H151</f>
        <v>0</v>
      </c>
      <c r="Q151" s="178">
        <v>2.2563399999999998</v>
      </c>
      <c r="R151" s="178">
        <f>Q151*H151</f>
        <v>0.16245647999999999</v>
      </c>
      <c r="S151" s="178">
        <v>0</v>
      </c>
      <c r="T151" s="179">
        <f>S151*H151</f>
        <v>0</v>
      </c>
      <c r="AR151" s="180" t="s">
        <v>137</v>
      </c>
      <c r="AT151" s="180" t="s">
        <v>132</v>
      </c>
      <c r="AU151" s="180" t="s">
        <v>138</v>
      </c>
      <c r="AY151" s="14" t="s">
        <v>130</v>
      </c>
      <c r="BE151" s="181">
        <f>IF(N151="základní",J151,0)</f>
        <v>0</v>
      </c>
      <c r="BF151" s="181">
        <f>IF(N151="snížená",J151,0)</f>
        <v>0</v>
      </c>
      <c r="BG151" s="181">
        <f>IF(N151="zákl. přenesená",J151,0)</f>
        <v>0</v>
      </c>
      <c r="BH151" s="181">
        <f>IF(N151="sníž. přenesená",J151,0)</f>
        <v>0</v>
      </c>
      <c r="BI151" s="181">
        <f>IF(N151="nulová",J151,0)</f>
        <v>0</v>
      </c>
      <c r="BJ151" s="14" t="s">
        <v>138</v>
      </c>
      <c r="BK151" s="181">
        <f>ROUND(I151*H151,0)</f>
        <v>0</v>
      </c>
      <c r="BL151" s="14" t="s">
        <v>137</v>
      </c>
      <c r="BM151" s="180" t="s">
        <v>195</v>
      </c>
    </row>
    <row r="152" s="1" customFormat="1" ht="16.5" customHeight="1">
      <c r="B152" s="168"/>
      <c r="C152" s="169" t="s">
        <v>196</v>
      </c>
      <c r="D152" s="169" t="s">
        <v>132</v>
      </c>
      <c r="E152" s="170" t="s">
        <v>197</v>
      </c>
      <c r="F152" s="171" t="s">
        <v>198</v>
      </c>
      <c r="G152" s="172" t="s">
        <v>135</v>
      </c>
      <c r="H152" s="173">
        <v>1.44</v>
      </c>
      <c r="I152" s="174"/>
      <c r="J152" s="175">
        <f>ROUND(I152*H152,0)</f>
        <v>0</v>
      </c>
      <c r="K152" s="171" t="s">
        <v>136</v>
      </c>
      <c r="L152" s="33"/>
      <c r="M152" s="176" t="s">
        <v>1</v>
      </c>
      <c r="N152" s="177" t="s">
        <v>48</v>
      </c>
      <c r="O152" s="69"/>
      <c r="P152" s="178">
        <f>O152*H152</f>
        <v>0</v>
      </c>
      <c r="Q152" s="178">
        <v>0.00264</v>
      </c>
      <c r="R152" s="178">
        <f>Q152*H152</f>
        <v>0.0038016</v>
      </c>
      <c r="S152" s="178">
        <v>0</v>
      </c>
      <c r="T152" s="179">
        <f>S152*H152</f>
        <v>0</v>
      </c>
      <c r="AR152" s="180" t="s">
        <v>137</v>
      </c>
      <c r="AT152" s="180" t="s">
        <v>132</v>
      </c>
      <c r="AU152" s="180" t="s">
        <v>138</v>
      </c>
      <c r="AY152" s="14" t="s">
        <v>130</v>
      </c>
      <c r="BE152" s="181">
        <f>IF(N152="základní",J152,0)</f>
        <v>0</v>
      </c>
      <c r="BF152" s="181">
        <f>IF(N152="snížená",J152,0)</f>
        <v>0</v>
      </c>
      <c r="BG152" s="181">
        <f>IF(N152="zákl. přenesená",J152,0)</f>
        <v>0</v>
      </c>
      <c r="BH152" s="181">
        <f>IF(N152="sníž. přenesená",J152,0)</f>
        <v>0</v>
      </c>
      <c r="BI152" s="181">
        <f>IF(N152="nulová",J152,0)</f>
        <v>0</v>
      </c>
      <c r="BJ152" s="14" t="s">
        <v>138</v>
      </c>
      <c r="BK152" s="181">
        <f>ROUND(I152*H152,0)</f>
        <v>0</v>
      </c>
      <c r="BL152" s="14" t="s">
        <v>137</v>
      </c>
      <c r="BM152" s="180" t="s">
        <v>199</v>
      </c>
    </row>
    <row r="153" s="1" customFormat="1" ht="16.5" customHeight="1">
      <c r="B153" s="168"/>
      <c r="C153" s="169" t="s">
        <v>200</v>
      </c>
      <c r="D153" s="169" t="s">
        <v>132</v>
      </c>
      <c r="E153" s="170" t="s">
        <v>201</v>
      </c>
      <c r="F153" s="171" t="s">
        <v>202</v>
      </c>
      <c r="G153" s="172" t="s">
        <v>135</v>
      </c>
      <c r="H153" s="173">
        <v>1.44</v>
      </c>
      <c r="I153" s="174"/>
      <c r="J153" s="175">
        <f>ROUND(I153*H153,0)</f>
        <v>0</v>
      </c>
      <c r="K153" s="171" t="s">
        <v>136</v>
      </c>
      <c r="L153" s="33"/>
      <c r="M153" s="176" t="s">
        <v>1</v>
      </c>
      <c r="N153" s="177" t="s">
        <v>48</v>
      </c>
      <c r="O153" s="69"/>
      <c r="P153" s="178">
        <f>O153*H153</f>
        <v>0</v>
      </c>
      <c r="Q153" s="178">
        <v>0</v>
      </c>
      <c r="R153" s="178">
        <f>Q153*H153</f>
        <v>0</v>
      </c>
      <c r="S153" s="178">
        <v>0</v>
      </c>
      <c r="T153" s="179">
        <f>S153*H153</f>
        <v>0</v>
      </c>
      <c r="AR153" s="180" t="s">
        <v>137</v>
      </c>
      <c r="AT153" s="180" t="s">
        <v>132</v>
      </c>
      <c r="AU153" s="180" t="s">
        <v>138</v>
      </c>
      <c r="AY153" s="14" t="s">
        <v>130</v>
      </c>
      <c r="BE153" s="181">
        <f>IF(N153="základní",J153,0)</f>
        <v>0</v>
      </c>
      <c r="BF153" s="181">
        <f>IF(N153="snížená",J153,0)</f>
        <v>0</v>
      </c>
      <c r="BG153" s="181">
        <f>IF(N153="zákl. přenesená",J153,0)</f>
        <v>0</v>
      </c>
      <c r="BH153" s="181">
        <f>IF(N153="sníž. přenesená",J153,0)</f>
        <v>0</v>
      </c>
      <c r="BI153" s="181">
        <f>IF(N153="nulová",J153,0)</f>
        <v>0</v>
      </c>
      <c r="BJ153" s="14" t="s">
        <v>138</v>
      </c>
      <c r="BK153" s="181">
        <f>ROUND(I153*H153,0)</f>
        <v>0</v>
      </c>
      <c r="BL153" s="14" t="s">
        <v>137</v>
      </c>
      <c r="BM153" s="180" t="s">
        <v>203</v>
      </c>
    </row>
    <row r="154" s="11" customFormat="1" ht="22.8" customHeight="1">
      <c r="B154" s="155"/>
      <c r="D154" s="156" t="s">
        <v>81</v>
      </c>
      <c r="E154" s="166" t="s">
        <v>143</v>
      </c>
      <c r="F154" s="166" t="s">
        <v>204</v>
      </c>
      <c r="I154" s="158"/>
      <c r="J154" s="167">
        <f>BK154</f>
        <v>0</v>
      </c>
      <c r="L154" s="155"/>
      <c r="M154" s="160"/>
      <c r="N154" s="161"/>
      <c r="O154" s="161"/>
      <c r="P154" s="162">
        <f>P155</f>
        <v>0</v>
      </c>
      <c r="Q154" s="161"/>
      <c r="R154" s="162">
        <f>R155</f>
        <v>0.286275</v>
      </c>
      <c r="S154" s="161"/>
      <c r="T154" s="163">
        <f>T155</f>
        <v>0</v>
      </c>
      <c r="AR154" s="156" t="s">
        <v>8</v>
      </c>
      <c r="AT154" s="164" t="s">
        <v>81</v>
      </c>
      <c r="AU154" s="164" t="s">
        <v>8</v>
      </c>
      <c r="AY154" s="156" t="s">
        <v>130</v>
      </c>
      <c r="BK154" s="165">
        <f>BK155</f>
        <v>0</v>
      </c>
    </row>
    <row r="155" s="1" customFormat="1" ht="24" customHeight="1">
      <c r="B155" s="168"/>
      <c r="C155" s="169" t="s">
        <v>205</v>
      </c>
      <c r="D155" s="169" t="s">
        <v>132</v>
      </c>
      <c r="E155" s="170" t="s">
        <v>206</v>
      </c>
      <c r="F155" s="171" t="s">
        <v>207</v>
      </c>
      <c r="G155" s="172" t="s">
        <v>150</v>
      </c>
      <c r="H155" s="173">
        <v>0.14999999999999999</v>
      </c>
      <c r="I155" s="174"/>
      <c r="J155" s="175">
        <f>ROUND(I155*H155,0)</f>
        <v>0</v>
      </c>
      <c r="K155" s="171" t="s">
        <v>136</v>
      </c>
      <c r="L155" s="33"/>
      <c r="M155" s="176" t="s">
        <v>1</v>
      </c>
      <c r="N155" s="177" t="s">
        <v>48</v>
      </c>
      <c r="O155" s="69"/>
      <c r="P155" s="178">
        <f>O155*H155</f>
        <v>0</v>
      </c>
      <c r="Q155" s="178">
        <v>1.9085000000000001</v>
      </c>
      <c r="R155" s="178">
        <f>Q155*H155</f>
        <v>0.286275</v>
      </c>
      <c r="S155" s="178">
        <v>0</v>
      </c>
      <c r="T155" s="179">
        <f>S155*H155</f>
        <v>0</v>
      </c>
      <c r="AR155" s="180" t="s">
        <v>137</v>
      </c>
      <c r="AT155" s="180" t="s">
        <v>132</v>
      </c>
      <c r="AU155" s="180" t="s">
        <v>138</v>
      </c>
      <c r="AY155" s="14" t="s">
        <v>130</v>
      </c>
      <c r="BE155" s="181">
        <f>IF(N155="základní",J155,0)</f>
        <v>0</v>
      </c>
      <c r="BF155" s="181">
        <f>IF(N155="snížená",J155,0)</f>
        <v>0</v>
      </c>
      <c r="BG155" s="181">
        <f>IF(N155="zákl. přenesená",J155,0)</f>
        <v>0</v>
      </c>
      <c r="BH155" s="181">
        <f>IF(N155="sníž. přenesená",J155,0)</f>
        <v>0</v>
      </c>
      <c r="BI155" s="181">
        <f>IF(N155="nulová",J155,0)</f>
        <v>0</v>
      </c>
      <c r="BJ155" s="14" t="s">
        <v>138</v>
      </c>
      <c r="BK155" s="181">
        <f>ROUND(I155*H155,0)</f>
        <v>0</v>
      </c>
      <c r="BL155" s="14" t="s">
        <v>137</v>
      </c>
      <c r="BM155" s="180" t="s">
        <v>208</v>
      </c>
    </row>
    <row r="156" s="11" customFormat="1" ht="22.8" customHeight="1">
      <c r="B156" s="155"/>
      <c r="D156" s="156" t="s">
        <v>81</v>
      </c>
      <c r="E156" s="166" t="s">
        <v>152</v>
      </c>
      <c r="F156" s="166" t="s">
        <v>209</v>
      </c>
      <c r="I156" s="158"/>
      <c r="J156" s="167">
        <f>BK156</f>
        <v>0</v>
      </c>
      <c r="L156" s="155"/>
      <c r="M156" s="160"/>
      <c r="N156" s="161"/>
      <c r="O156" s="161"/>
      <c r="P156" s="162">
        <f>SUM(P157:P159)</f>
        <v>0</v>
      </c>
      <c r="Q156" s="161"/>
      <c r="R156" s="162">
        <f>SUM(R157:R159)</f>
        <v>11.4588</v>
      </c>
      <c r="S156" s="161"/>
      <c r="T156" s="163">
        <f>SUM(T157:T159)</f>
        <v>0</v>
      </c>
      <c r="AR156" s="156" t="s">
        <v>8</v>
      </c>
      <c r="AT156" s="164" t="s">
        <v>81</v>
      </c>
      <c r="AU156" s="164" t="s">
        <v>8</v>
      </c>
      <c r="AY156" s="156" t="s">
        <v>130</v>
      </c>
      <c r="BK156" s="165">
        <f>SUM(BK157:BK159)</f>
        <v>0</v>
      </c>
    </row>
    <row r="157" s="1" customFormat="1" ht="24" customHeight="1">
      <c r="B157" s="168"/>
      <c r="C157" s="169" t="s">
        <v>210</v>
      </c>
      <c r="D157" s="169" t="s">
        <v>132</v>
      </c>
      <c r="E157" s="170" t="s">
        <v>211</v>
      </c>
      <c r="F157" s="171" t="s">
        <v>212</v>
      </c>
      <c r="G157" s="172" t="s">
        <v>135</v>
      </c>
      <c r="H157" s="173">
        <v>53.049999999999997</v>
      </c>
      <c r="I157" s="174"/>
      <c r="J157" s="175">
        <f>ROUND(I157*H157,0)</f>
        <v>0</v>
      </c>
      <c r="K157" s="171" t="s">
        <v>136</v>
      </c>
      <c r="L157" s="33"/>
      <c r="M157" s="176" t="s">
        <v>1</v>
      </c>
      <c r="N157" s="177" t="s">
        <v>48</v>
      </c>
      <c r="O157" s="69"/>
      <c r="P157" s="178">
        <f>O157*H157</f>
        <v>0</v>
      </c>
      <c r="Q157" s="178">
        <v>0</v>
      </c>
      <c r="R157" s="178">
        <f>Q157*H157</f>
        <v>0</v>
      </c>
      <c r="S157" s="178">
        <v>0</v>
      </c>
      <c r="T157" s="179">
        <f>S157*H157</f>
        <v>0</v>
      </c>
      <c r="AR157" s="180" t="s">
        <v>137</v>
      </c>
      <c r="AT157" s="180" t="s">
        <v>132</v>
      </c>
      <c r="AU157" s="180" t="s">
        <v>138</v>
      </c>
      <c r="AY157" s="14" t="s">
        <v>130</v>
      </c>
      <c r="BE157" s="181">
        <f>IF(N157="základní",J157,0)</f>
        <v>0</v>
      </c>
      <c r="BF157" s="181">
        <f>IF(N157="snížená",J157,0)</f>
        <v>0</v>
      </c>
      <c r="BG157" s="181">
        <f>IF(N157="zákl. přenesená",J157,0)</f>
        <v>0</v>
      </c>
      <c r="BH157" s="181">
        <f>IF(N157="sníž. přenesená",J157,0)</f>
        <v>0</v>
      </c>
      <c r="BI157" s="181">
        <f>IF(N157="nulová",J157,0)</f>
        <v>0</v>
      </c>
      <c r="BJ157" s="14" t="s">
        <v>138</v>
      </c>
      <c r="BK157" s="181">
        <f>ROUND(I157*H157,0)</f>
        <v>0</v>
      </c>
      <c r="BL157" s="14" t="s">
        <v>137</v>
      </c>
      <c r="BM157" s="180" t="s">
        <v>213</v>
      </c>
    </row>
    <row r="158" s="1" customFormat="1" ht="24" customHeight="1">
      <c r="B158" s="168"/>
      <c r="C158" s="169" t="s">
        <v>214</v>
      </c>
      <c r="D158" s="169" t="s">
        <v>132</v>
      </c>
      <c r="E158" s="170" t="s">
        <v>215</v>
      </c>
      <c r="F158" s="171" t="s">
        <v>216</v>
      </c>
      <c r="G158" s="172" t="s">
        <v>135</v>
      </c>
      <c r="H158" s="173">
        <v>53.049999999999997</v>
      </c>
      <c r="I158" s="174"/>
      <c r="J158" s="175">
        <f>ROUND(I158*H158,0)</f>
        <v>0</v>
      </c>
      <c r="K158" s="171" t="s">
        <v>136</v>
      </c>
      <c r="L158" s="33"/>
      <c r="M158" s="176" t="s">
        <v>1</v>
      </c>
      <c r="N158" s="177" t="s">
        <v>48</v>
      </c>
      <c r="O158" s="69"/>
      <c r="P158" s="178">
        <f>O158*H158</f>
        <v>0</v>
      </c>
      <c r="Q158" s="178">
        <v>0.10100000000000001</v>
      </c>
      <c r="R158" s="178">
        <f>Q158*H158</f>
        <v>5.3580500000000004</v>
      </c>
      <c r="S158" s="178">
        <v>0</v>
      </c>
      <c r="T158" s="179">
        <f>S158*H158</f>
        <v>0</v>
      </c>
      <c r="AR158" s="180" t="s">
        <v>137</v>
      </c>
      <c r="AT158" s="180" t="s">
        <v>132</v>
      </c>
      <c r="AU158" s="180" t="s">
        <v>138</v>
      </c>
      <c r="AY158" s="14" t="s">
        <v>130</v>
      </c>
      <c r="BE158" s="181">
        <f>IF(N158="základní",J158,0)</f>
        <v>0</v>
      </c>
      <c r="BF158" s="181">
        <f>IF(N158="snížená",J158,0)</f>
        <v>0</v>
      </c>
      <c r="BG158" s="181">
        <f>IF(N158="zákl. přenesená",J158,0)</f>
        <v>0</v>
      </c>
      <c r="BH158" s="181">
        <f>IF(N158="sníž. přenesená",J158,0)</f>
        <v>0</v>
      </c>
      <c r="BI158" s="181">
        <f>IF(N158="nulová",J158,0)</f>
        <v>0</v>
      </c>
      <c r="BJ158" s="14" t="s">
        <v>138</v>
      </c>
      <c r="BK158" s="181">
        <f>ROUND(I158*H158,0)</f>
        <v>0</v>
      </c>
      <c r="BL158" s="14" t="s">
        <v>137</v>
      </c>
      <c r="BM158" s="180" t="s">
        <v>217</v>
      </c>
    </row>
    <row r="159" s="1" customFormat="1" ht="24" customHeight="1">
      <c r="B159" s="168"/>
      <c r="C159" s="182" t="s">
        <v>7</v>
      </c>
      <c r="D159" s="182" t="s">
        <v>218</v>
      </c>
      <c r="E159" s="183" t="s">
        <v>219</v>
      </c>
      <c r="F159" s="184" t="s">
        <v>220</v>
      </c>
      <c r="G159" s="185" t="s">
        <v>135</v>
      </c>
      <c r="H159" s="186">
        <v>53.049999999999997</v>
      </c>
      <c r="I159" s="187"/>
      <c r="J159" s="188">
        <f>ROUND(I159*H159,0)</f>
        <v>0</v>
      </c>
      <c r="K159" s="184" t="s">
        <v>136</v>
      </c>
      <c r="L159" s="189"/>
      <c r="M159" s="190" t="s">
        <v>1</v>
      </c>
      <c r="N159" s="191" t="s">
        <v>48</v>
      </c>
      <c r="O159" s="69"/>
      <c r="P159" s="178">
        <f>O159*H159</f>
        <v>0</v>
      </c>
      <c r="Q159" s="178">
        <v>0.11500000000000001</v>
      </c>
      <c r="R159" s="178">
        <f>Q159*H159</f>
        <v>6.1007499999999997</v>
      </c>
      <c r="S159" s="178">
        <v>0</v>
      </c>
      <c r="T159" s="179">
        <f>S159*H159</f>
        <v>0</v>
      </c>
      <c r="AR159" s="180" t="s">
        <v>164</v>
      </c>
      <c r="AT159" s="180" t="s">
        <v>218</v>
      </c>
      <c r="AU159" s="180" t="s">
        <v>138</v>
      </c>
      <c r="AY159" s="14" t="s">
        <v>130</v>
      </c>
      <c r="BE159" s="181">
        <f>IF(N159="základní",J159,0)</f>
        <v>0</v>
      </c>
      <c r="BF159" s="181">
        <f>IF(N159="snížená",J159,0)</f>
        <v>0</v>
      </c>
      <c r="BG159" s="181">
        <f>IF(N159="zákl. přenesená",J159,0)</f>
        <v>0</v>
      </c>
      <c r="BH159" s="181">
        <f>IF(N159="sníž. přenesená",J159,0)</f>
        <v>0</v>
      </c>
      <c r="BI159" s="181">
        <f>IF(N159="nulová",J159,0)</f>
        <v>0</v>
      </c>
      <c r="BJ159" s="14" t="s">
        <v>138</v>
      </c>
      <c r="BK159" s="181">
        <f>ROUND(I159*H159,0)</f>
        <v>0</v>
      </c>
      <c r="BL159" s="14" t="s">
        <v>137</v>
      </c>
      <c r="BM159" s="180" t="s">
        <v>221</v>
      </c>
    </row>
    <row r="160" s="11" customFormat="1" ht="22.8" customHeight="1">
      <c r="B160" s="155"/>
      <c r="D160" s="156" t="s">
        <v>81</v>
      </c>
      <c r="E160" s="166" t="s">
        <v>156</v>
      </c>
      <c r="F160" s="166" t="s">
        <v>222</v>
      </c>
      <c r="I160" s="158"/>
      <c r="J160" s="167">
        <f>BK160</f>
        <v>0</v>
      </c>
      <c r="L160" s="155"/>
      <c r="M160" s="160"/>
      <c r="N160" s="161"/>
      <c r="O160" s="161"/>
      <c r="P160" s="162">
        <f>SUM(P161:P175)</f>
        <v>0</v>
      </c>
      <c r="Q160" s="161"/>
      <c r="R160" s="162">
        <f>SUM(R161:R175)</f>
        <v>9.1158120799999995</v>
      </c>
      <c r="S160" s="161"/>
      <c r="T160" s="163">
        <f>SUM(T161:T175)</f>
        <v>0</v>
      </c>
      <c r="AR160" s="156" t="s">
        <v>8</v>
      </c>
      <c r="AT160" s="164" t="s">
        <v>81</v>
      </c>
      <c r="AU160" s="164" t="s">
        <v>8</v>
      </c>
      <c r="AY160" s="156" t="s">
        <v>130</v>
      </c>
      <c r="BK160" s="165">
        <f>SUM(BK161:BK175)</f>
        <v>0</v>
      </c>
    </row>
    <row r="161" s="1" customFormat="1" ht="24" customHeight="1">
      <c r="B161" s="168"/>
      <c r="C161" s="169" t="s">
        <v>223</v>
      </c>
      <c r="D161" s="169" t="s">
        <v>132</v>
      </c>
      <c r="E161" s="170" t="s">
        <v>224</v>
      </c>
      <c r="F161" s="171" t="s">
        <v>225</v>
      </c>
      <c r="G161" s="172" t="s">
        <v>135</v>
      </c>
      <c r="H161" s="173">
        <v>12.988</v>
      </c>
      <c r="I161" s="174"/>
      <c r="J161" s="175">
        <f>ROUND(I161*H161,0)</f>
        <v>0</v>
      </c>
      <c r="K161" s="171" t="s">
        <v>136</v>
      </c>
      <c r="L161" s="33"/>
      <c r="M161" s="176" t="s">
        <v>1</v>
      </c>
      <c r="N161" s="177" t="s">
        <v>48</v>
      </c>
      <c r="O161" s="69"/>
      <c r="P161" s="178">
        <f>O161*H161</f>
        <v>0</v>
      </c>
      <c r="Q161" s="178">
        <v>0.0073499999999999998</v>
      </c>
      <c r="R161" s="178">
        <f>Q161*H161</f>
        <v>0.095461799999999999</v>
      </c>
      <c r="S161" s="178">
        <v>0</v>
      </c>
      <c r="T161" s="179">
        <f>S161*H161</f>
        <v>0</v>
      </c>
      <c r="AR161" s="180" t="s">
        <v>137</v>
      </c>
      <c r="AT161" s="180" t="s">
        <v>132</v>
      </c>
      <c r="AU161" s="180" t="s">
        <v>138</v>
      </c>
      <c r="AY161" s="14" t="s">
        <v>130</v>
      </c>
      <c r="BE161" s="181">
        <f>IF(N161="základní",J161,0)</f>
        <v>0</v>
      </c>
      <c r="BF161" s="181">
        <f>IF(N161="snížená",J161,0)</f>
        <v>0</v>
      </c>
      <c r="BG161" s="181">
        <f>IF(N161="zákl. přenesená",J161,0)</f>
        <v>0</v>
      </c>
      <c r="BH161" s="181">
        <f>IF(N161="sníž. přenesená",J161,0)</f>
        <v>0</v>
      </c>
      <c r="BI161" s="181">
        <f>IF(N161="nulová",J161,0)</f>
        <v>0</v>
      </c>
      <c r="BJ161" s="14" t="s">
        <v>138</v>
      </c>
      <c r="BK161" s="181">
        <f>ROUND(I161*H161,0)</f>
        <v>0</v>
      </c>
      <c r="BL161" s="14" t="s">
        <v>137</v>
      </c>
      <c r="BM161" s="180" t="s">
        <v>226</v>
      </c>
    </row>
    <row r="162" s="1" customFormat="1" ht="24" customHeight="1">
      <c r="B162" s="168"/>
      <c r="C162" s="169" t="s">
        <v>227</v>
      </c>
      <c r="D162" s="169" t="s">
        <v>132</v>
      </c>
      <c r="E162" s="170" t="s">
        <v>228</v>
      </c>
      <c r="F162" s="171" t="s">
        <v>229</v>
      </c>
      <c r="G162" s="172" t="s">
        <v>135</v>
      </c>
      <c r="H162" s="173">
        <v>6.1799999999999997</v>
      </c>
      <c r="I162" s="174"/>
      <c r="J162" s="175">
        <f>ROUND(I162*H162,0)</f>
        <v>0</v>
      </c>
      <c r="K162" s="171" t="s">
        <v>136</v>
      </c>
      <c r="L162" s="33"/>
      <c r="M162" s="176" t="s">
        <v>1</v>
      </c>
      <c r="N162" s="177" t="s">
        <v>48</v>
      </c>
      <c r="O162" s="69"/>
      <c r="P162" s="178">
        <f>O162*H162</f>
        <v>0</v>
      </c>
      <c r="Q162" s="178">
        <v>0.0083199999999999993</v>
      </c>
      <c r="R162" s="178">
        <f>Q162*H162</f>
        <v>0.051417599999999994</v>
      </c>
      <c r="S162" s="178">
        <v>0</v>
      </c>
      <c r="T162" s="179">
        <f>S162*H162</f>
        <v>0</v>
      </c>
      <c r="AR162" s="180" t="s">
        <v>137</v>
      </c>
      <c r="AT162" s="180" t="s">
        <v>132</v>
      </c>
      <c r="AU162" s="180" t="s">
        <v>138</v>
      </c>
      <c r="AY162" s="14" t="s">
        <v>130</v>
      </c>
      <c r="BE162" s="181">
        <f>IF(N162="základní",J162,0)</f>
        <v>0</v>
      </c>
      <c r="BF162" s="181">
        <f>IF(N162="snížená",J162,0)</f>
        <v>0</v>
      </c>
      <c r="BG162" s="181">
        <f>IF(N162="zákl. přenesená",J162,0)</f>
        <v>0</v>
      </c>
      <c r="BH162" s="181">
        <f>IF(N162="sníž. přenesená",J162,0)</f>
        <v>0</v>
      </c>
      <c r="BI162" s="181">
        <f>IF(N162="nulová",J162,0)</f>
        <v>0</v>
      </c>
      <c r="BJ162" s="14" t="s">
        <v>138</v>
      </c>
      <c r="BK162" s="181">
        <f>ROUND(I162*H162,0)</f>
        <v>0</v>
      </c>
      <c r="BL162" s="14" t="s">
        <v>137</v>
      </c>
      <c r="BM162" s="180" t="s">
        <v>230</v>
      </c>
    </row>
    <row r="163" s="1" customFormat="1" ht="16.5" customHeight="1">
      <c r="B163" s="168"/>
      <c r="C163" s="182" t="s">
        <v>231</v>
      </c>
      <c r="D163" s="182" t="s">
        <v>218</v>
      </c>
      <c r="E163" s="183" t="s">
        <v>232</v>
      </c>
      <c r="F163" s="184" t="s">
        <v>233</v>
      </c>
      <c r="G163" s="185" t="s">
        <v>135</v>
      </c>
      <c r="H163" s="186">
        <v>6.3040000000000003</v>
      </c>
      <c r="I163" s="187"/>
      <c r="J163" s="188">
        <f>ROUND(I163*H163,0)</f>
        <v>0</v>
      </c>
      <c r="K163" s="184" t="s">
        <v>136</v>
      </c>
      <c r="L163" s="189"/>
      <c r="M163" s="190" t="s">
        <v>1</v>
      </c>
      <c r="N163" s="191" t="s">
        <v>48</v>
      </c>
      <c r="O163" s="69"/>
      <c r="P163" s="178">
        <f>O163*H163</f>
        <v>0</v>
      </c>
      <c r="Q163" s="178">
        <v>0.0016999999999999999</v>
      </c>
      <c r="R163" s="178">
        <f>Q163*H163</f>
        <v>0.0107168</v>
      </c>
      <c r="S163" s="178">
        <v>0</v>
      </c>
      <c r="T163" s="179">
        <f>S163*H163</f>
        <v>0</v>
      </c>
      <c r="AR163" s="180" t="s">
        <v>164</v>
      </c>
      <c r="AT163" s="180" t="s">
        <v>218</v>
      </c>
      <c r="AU163" s="180" t="s">
        <v>138</v>
      </c>
      <c r="AY163" s="14" t="s">
        <v>130</v>
      </c>
      <c r="BE163" s="181">
        <f>IF(N163="základní",J163,0)</f>
        <v>0</v>
      </c>
      <c r="BF163" s="181">
        <f>IF(N163="snížená",J163,0)</f>
        <v>0</v>
      </c>
      <c r="BG163" s="181">
        <f>IF(N163="zákl. přenesená",J163,0)</f>
        <v>0</v>
      </c>
      <c r="BH163" s="181">
        <f>IF(N163="sníž. přenesená",J163,0)</f>
        <v>0</v>
      </c>
      <c r="BI163" s="181">
        <f>IF(N163="nulová",J163,0)</f>
        <v>0</v>
      </c>
      <c r="BJ163" s="14" t="s">
        <v>138</v>
      </c>
      <c r="BK163" s="181">
        <f>ROUND(I163*H163,0)</f>
        <v>0</v>
      </c>
      <c r="BL163" s="14" t="s">
        <v>137</v>
      </c>
      <c r="BM163" s="180" t="s">
        <v>234</v>
      </c>
    </row>
    <row r="164" s="1" customFormat="1" ht="24" customHeight="1">
      <c r="B164" s="168"/>
      <c r="C164" s="169" t="s">
        <v>235</v>
      </c>
      <c r="D164" s="169" t="s">
        <v>132</v>
      </c>
      <c r="E164" s="170" t="s">
        <v>236</v>
      </c>
      <c r="F164" s="171" t="s">
        <v>237</v>
      </c>
      <c r="G164" s="172" t="s">
        <v>135</v>
      </c>
      <c r="H164" s="173">
        <v>12.988</v>
      </c>
      <c r="I164" s="174"/>
      <c r="J164" s="175">
        <f>ROUND(I164*H164,0)</f>
        <v>0</v>
      </c>
      <c r="K164" s="171" t="s">
        <v>136</v>
      </c>
      <c r="L164" s="33"/>
      <c r="M164" s="176" t="s">
        <v>1</v>
      </c>
      <c r="N164" s="177" t="s">
        <v>48</v>
      </c>
      <c r="O164" s="69"/>
      <c r="P164" s="178">
        <f>O164*H164</f>
        <v>0</v>
      </c>
      <c r="Q164" s="178">
        <v>0.023630000000000002</v>
      </c>
      <c r="R164" s="178">
        <f>Q164*H164</f>
        <v>0.30690644</v>
      </c>
      <c r="S164" s="178">
        <v>0</v>
      </c>
      <c r="T164" s="179">
        <f>S164*H164</f>
        <v>0</v>
      </c>
      <c r="AR164" s="180" t="s">
        <v>137</v>
      </c>
      <c r="AT164" s="180" t="s">
        <v>132</v>
      </c>
      <c r="AU164" s="180" t="s">
        <v>138</v>
      </c>
      <c r="AY164" s="14" t="s">
        <v>130</v>
      </c>
      <c r="BE164" s="181">
        <f>IF(N164="základní",J164,0)</f>
        <v>0</v>
      </c>
      <c r="BF164" s="181">
        <f>IF(N164="snížená",J164,0)</f>
        <v>0</v>
      </c>
      <c r="BG164" s="181">
        <f>IF(N164="zákl. přenesená",J164,0)</f>
        <v>0</v>
      </c>
      <c r="BH164" s="181">
        <f>IF(N164="sníž. přenesená",J164,0)</f>
        <v>0</v>
      </c>
      <c r="BI164" s="181">
        <f>IF(N164="nulová",J164,0)</f>
        <v>0</v>
      </c>
      <c r="BJ164" s="14" t="s">
        <v>138</v>
      </c>
      <c r="BK164" s="181">
        <f>ROUND(I164*H164,0)</f>
        <v>0</v>
      </c>
      <c r="BL164" s="14" t="s">
        <v>137</v>
      </c>
      <c r="BM164" s="180" t="s">
        <v>238</v>
      </c>
    </row>
    <row r="165" s="1" customFormat="1" ht="24" customHeight="1">
      <c r="B165" s="168"/>
      <c r="C165" s="169" t="s">
        <v>239</v>
      </c>
      <c r="D165" s="169" t="s">
        <v>132</v>
      </c>
      <c r="E165" s="170" t="s">
        <v>240</v>
      </c>
      <c r="F165" s="171" t="s">
        <v>241</v>
      </c>
      <c r="G165" s="172" t="s">
        <v>146</v>
      </c>
      <c r="H165" s="173">
        <v>38.200000000000003</v>
      </c>
      <c r="I165" s="174"/>
      <c r="J165" s="175">
        <f>ROUND(I165*H165,0)</f>
        <v>0</v>
      </c>
      <c r="K165" s="171" t="s">
        <v>136</v>
      </c>
      <c r="L165" s="33"/>
      <c r="M165" s="176" t="s">
        <v>1</v>
      </c>
      <c r="N165" s="177" t="s">
        <v>48</v>
      </c>
      <c r="O165" s="69"/>
      <c r="P165" s="178">
        <f>O165*H165</f>
        <v>0</v>
      </c>
      <c r="Q165" s="178">
        <v>2.0000000000000002E-05</v>
      </c>
      <c r="R165" s="178">
        <f>Q165*H165</f>
        <v>0.00076400000000000014</v>
      </c>
      <c r="S165" s="178">
        <v>0</v>
      </c>
      <c r="T165" s="179">
        <f>S165*H165</f>
        <v>0</v>
      </c>
      <c r="AR165" s="180" t="s">
        <v>137</v>
      </c>
      <c r="AT165" s="180" t="s">
        <v>132</v>
      </c>
      <c r="AU165" s="180" t="s">
        <v>138</v>
      </c>
      <c r="AY165" s="14" t="s">
        <v>130</v>
      </c>
      <c r="BE165" s="181">
        <f>IF(N165="základní",J165,0)</f>
        <v>0</v>
      </c>
      <c r="BF165" s="181">
        <f>IF(N165="snížená",J165,0)</f>
        <v>0</v>
      </c>
      <c r="BG165" s="181">
        <f>IF(N165="zákl. přenesená",J165,0)</f>
        <v>0</v>
      </c>
      <c r="BH165" s="181">
        <f>IF(N165="sníž. přenesená",J165,0)</f>
        <v>0</v>
      </c>
      <c r="BI165" s="181">
        <f>IF(N165="nulová",J165,0)</f>
        <v>0</v>
      </c>
      <c r="BJ165" s="14" t="s">
        <v>138</v>
      </c>
      <c r="BK165" s="181">
        <f>ROUND(I165*H165,0)</f>
        <v>0</v>
      </c>
      <c r="BL165" s="14" t="s">
        <v>137</v>
      </c>
      <c r="BM165" s="180" t="s">
        <v>242</v>
      </c>
    </row>
    <row r="166" s="1" customFormat="1" ht="16.5" customHeight="1">
      <c r="B166" s="168"/>
      <c r="C166" s="182" t="s">
        <v>243</v>
      </c>
      <c r="D166" s="182" t="s">
        <v>218</v>
      </c>
      <c r="E166" s="183" t="s">
        <v>244</v>
      </c>
      <c r="F166" s="184" t="s">
        <v>245</v>
      </c>
      <c r="G166" s="185" t="s">
        <v>146</v>
      </c>
      <c r="H166" s="186">
        <v>40.109999999999999</v>
      </c>
      <c r="I166" s="187"/>
      <c r="J166" s="188">
        <f>ROUND(I166*H166,0)</f>
        <v>0</v>
      </c>
      <c r="K166" s="184" t="s">
        <v>1</v>
      </c>
      <c r="L166" s="189"/>
      <c r="M166" s="190" t="s">
        <v>1</v>
      </c>
      <c r="N166" s="191" t="s">
        <v>48</v>
      </c>
      <c r="O166" s="69"/>
      <c r="P166" s="178">
        <f>O166*H166</f>
        <v>0</v>
      </c>
      <c r="Q166" s="178">
        <v>0</v>
      </c>
      <c r="R166" s="178">
        <f>Q166*H166</f>
        <v>0</v>
      </c>
      <c r="S166" s="178">
        <v>0</v>
      </c>
      <c r="T166" s="179">
        <f>S166*H166</f>
        <v>0</v>
      </c>
      <c r="AR166" s="180" t="s">
        <v>164</v>
      </c>
      <c r="AT166" s="180" t="s">
        <v>218</v>
      </c>
      <c r="AU166" s="180" t="s">
        <v>138</v>
      </c>
      <c r="AY166" s="14" t="s">
        <v>130</v>
      </c>
      <c r="BE166" s="181">
        <f>IF(N166="základní",J166,0)</f>
        <v>0</v>
      </c>
      <c r="BF166" s="181">
        <f>IF(N166="snížená",J166,0)</f>
        <v>0</v>
      </c>
      <c r="BG166" s="181">
        <f>IF(N166="zákl. přenesená",J166,0)</f>
        <v>0</v>
      </c>
      <c r="BH166" s="181">
        <f>IF(N166="sníž. přenesená",J166,0)</f>
        <v>0</v>
      </c>
      <c r="BI166" s="181">
        <f>IF(N166="nulová",J166,0)</f>
        <v>0</v>
      </c>
      <c r="BJ166" s="14" t="s">
        <v>138</v>
      </c>
      <c r="BK166" s="181">
        <f>ROUND(I166*H166,0)</f>
        <v>0</v>
      </c>
      <c r="BL166" s="14" t="s">
        <v>137</v>
      </c>
      <c r="BM166" s="180" t="s">
        <v>246</v>
      </c>
    </row>
    <row r="167" s="1" customFormat="1" ht="24" customHeight="1">
      <c r="B167" s="168"/>
      <c r="C167" s="169" t="s">
        <v>247</v>
      </c>
      <c r="D167" s="169" t="s">
        <v>132</v>
      </c>
      <c r="E167" s="170" t="s">
        <v>248</v>
      </c>
      <c r="F167" s="171" t="s">
        <v>249</v>
      </c>
      <c r="G167" s="172" t="s">
        <v>146</v>
      </c>
      <c r="H167" s="173">
        <v>129.91499999999999</v>
      </c>
      <c r="I167" s="174"/>
      <c r="J167" s="175">
        <f>ROUND(I167*H167,0)</f>
        <v>0</v>
      </c>
      <c r="K167" s="171" t="s">
        <v>136</v>
      </c>
      <c r="L167" s="33"/>
      <c r="M167" s="176" t="s">
        <v>1</v>
      </c>
      <c r="N167" s="177" t="s">
        <v>48</v>
      </c>
      <c r="O167" s="69"/>
      <c r="P167" s="178">
        <f>O167*H167</f>
        <v>0</v>
      </c>
      <c r="Q167" s="178">
        <v>0</v>
      </c>
      <c r="R167" s="178">
        <f>Q167*H167</f>
        <v>0</v>
      </c>
      <c r="S167" s="178">
        <v>0</v>
      </c>
      <c r="T167" s="179">
        <f>S167*H167</f>
        <v>0</v>
      </c>
      <c r="AR167" s="180" t="s">
        <v>137</v>
      </c>
      <c r="AT167" s="180" t="s">
        <v>132</v>
      </c>
      <c r="AU167" s="180" t="s">
        <v>138</v>
      </c>
      <c r="AY167" s="14" t="s">
        <v>130</v>
      </c>
      <c r="BE167" s="181">
        <f>IF(N167="základní",J167,0)</f>
        <v>0</v>
      </c>
      <c r="BF167" s="181">
        <f>IF(N167="snížená",J167,0)</f>
        <v>0</v>
      </c>
      <c r="BG167" s="181">
        <f>IF(N167="zákl. přenesená",J167,0)</f>
        <v>0</v>
      </c>
      <c r="BH167" s="181">
        <f>IF(N167="sníž. přenesená",J167,0)</f>
        <v>0</v>
      </c>
      <c r="BI167" s="181">
        <f>IF(N167="nulová",J167,0)</f>
        <v>0</v>
      </c>
      <c r="BJ167" s="14" t="s">
        <v>138</v>
      </c>
      <c r="BK167" s="181">
        <f>ROUND(I167*H167,0)</f>
        <v>0</v>
      </c>
      <c r="BL167" s="14" t="s">
        <v>137</v>
      </c>
      <c r="BM167" s="180" t="s">
        <v>250</v>
      </c>
    </row>
    <row r="168" s="1" customFormat="1" ht="16.5" customHeight="1">
      <c r="B168" s="168"/>
      <c r="C168" s="182" t="s">
        <v>251</v>
      </c>
      <c r="D168" s="182" t="s">
        <v>218</v>
      </c>
      <c r="E168" s="183" t="s">
        <v>252</v>
      </c>
      <c r="F168" s="184" t="s">
        <v>253</v>
      </c>
      <c r="G168" s="185" t="s">
        <v>146</v>
      </c>
      <c r="H168" s="186">
        <v>136.411</v>
      </c>
      <c r="I168" s="187"/>
      <c r="J168" s="188">
        <f>ROUND(I168*H168,0)</f>
        <v>0</v>
      </c>
      <c r="K168" s="184" t="s">
        <v>136</v>
      </c>
      <c r="L168" s="189"/>
      <c r="M168" s="190" t="s">
        <v>1</v>
      </c>
      <c r="N168" s="191" t="s">
        <v>48</v>
      </c>
      <c r="O168" s="69"/>
      <c r="P168" s="178">
        <f>O168*H168</f>
        <v>0</v>
      </c>
      <c r="Q168" s="178">
        <v>3.0000000000000001E-05</v>
      </c>
      <c r="R168" s="178">
        <f>Q168*H168</f>
        <v>0.0040923299999999999</v>
      </c>
      <c r="S168" s="178">
        <v>0</v>
      </c>
      <c r="T168" s="179">
        <f>S168*H168</f>
        <v>0</v>
      </c>
      <c r="AR168" s="180" t="s">
        <v>164</v>
      </c>
      <c r="AT168" s="180" t="s">
        <v>218</v>
      </c>
      <c r="AU168" s="180" t="s">
        <v>138</v>
      </c>
      <c r="AY168" s="14" t="s">
        <v>130</v>
      </c>
      <c r="BE168" s="181">
        <f>IF(N168="základní",J168,0)</f>
        <v>0</v>
      </c>
      <c r="BF168" s="181">
        <f>IF(N168="snížená",J168,0)</f>
        <v>0</v>
      </c>
      <c r="BG168" s="181">
        <f>IF(N168="zákl. přenesená",J168,0)</f>
        <v>0</v>
      </c>
      <c r="BH168" s="181">
        <f>IF(N168="sníž. přenesená",J168,0)</f>
        <v>0</v>
      </c>
      <c r="BI168" s="181">
        <f>IF(N168="nulová",J168,0)</f>
        <v>0</v>
      </c>
      <c r="BJ168" s="14" t="s">
        <v>138</v>
      </c>
      <c r="BK168" s="181">
        <f>ROUND(I168*H168,0)</f>
        <v>0</v>
      </c>
      <c r="BL168" s="14" t="s">
        <v>137</v>
      </c>
      <c r="BM168" s="180" t="s">
        <v>254</v>
      </c>
    </row>
    <row r="169" s="1" customFormat="1" ht="24" customHeight="1">
      <c r="B169" s="168"/>
      <c r="C169" s="169" t="s">
        <v>255</v>
      </c>
      <c r="D169" s="169" t="s">
        <v>132</v>
      </c>
      <c r="E169" s="170" t="s">
        <v>224</v>
      </c>
      <c r="F169" s="171" t="s">
        <v>225</v>
      </c>
      <c r="G169" s="172" t="s">
        <v>135</v>
      </c>
      <c r="H169" s="173">
        <v>160.13900000000001</v>
      </c>
      <c r="I169" s="174"/>
      <c r="J169" s="175">
        <f>ROUND(I169*H169,0)</f>
        <v>0</v>
      </c>
      <c r="K169" s="171" t="s">
        <v>136</v>
      </c>
      <c r="L169" s="33"/>
      <c r="M169" s="176" t="s">
        <v>1</v>
      </c>
      <c r="N169" s="177" t="s">
        <v>48</v>
      </c>
      <c r="O169" s="69"/>
      <c r="P169" s="178">
        <f>O169*H169</f>
        <v>0</v>
      </c>
      <c r="Q169" s="178">
        <v>0.0073499999999999998</v>
      </c>
      <c r="R169" s="178">
        <f>Q169*H169</f>
        <v>1.1770216500000001</v>
      </c>
      <c r="S169" s="178">
        <v>0</v>
      </c>
      <c r="T169" s="179">
        <f>S169*H169</f>
        <v>0</v>
      </c>
      <c r="AR169" s="180" t="s">
        <v>137</v>
      </c>
      <c r="AT169" s="180" t="s">
        <v>132</v>
      </c>
      <c r="AU169" s="180" t="s">
        <v>138</v>
      </c>
      <c r="AY169" s="14" t="s">
        <v>130</v>
      </c>
      <c r="BE169" s="181">
        <f>IF(N169="základní",J169,0)</f>
        <v>0</v>
      </c>
      <c r="BF169" s="181">
        <f>IF(N169="snížená",J169,0)</f>
        <v>0</v>
      </c>
      <c r="BG169" s="181">
        <f>IF(N169="zákl. přenesená",J169,0)</f>
        <v>0</v>
      </c>
      <c r="BH169" s="181">
        <f>IF(N169="sníž. přenesená",J169,0)</f>
        <v>0</v>
      </c>
      <c r="BI169" s="181">
        <f>IF(N169="nulová",J169,0)</f>
        <v>0</v>
      </c>
      <c r="BJ169" s="14" t="s">
        <v>138</v>
      </c>
      <c r="BK169" s="181">
        <f>ROUND(I169*H169,0)</f>
        <v>0</v>
      </c>
      <c r="BL169" s="14" t="s">
        <v>137</v>
      </c>
      <c r="BM169" s="180" t="s">
        <v>256</v>
      </c>
    </row>
    <row r="170" s="1" customFormat="1" ht="24" customHeight="1">
      <c r="B170" s="168"/>
      <c r="C170" s="169" t="s">
        <v>257</v>
      </c>
      <c r="D170" s="169" t="s">
        <v>132</v>
      </c>
      <c r="E170" s="170" t="s">
        <v>236</v>
      </c>
      <c r="F170" s="171" t="s">
        <v>237</v>
      </c>
      <c r="G170" s="172" t="s">
        <v>135</v>
      </c>
      <c r="H170" s="173">
        <v>160.13900000000001</v>
      </c>
      <c r="I170" s="174"/>
      <c r="J170" s="175">
        <f>ROUND(I170*H170,0)</f>
        <v>0</v>
      </c>
      <c r="K170" s="171" t="s">
        <v>136</v>
      </c>
      <c r="L170" s="33"/>
      <c r="M170" s="176" t="s">
        <v>1</v>
      </c>
      <c r="N170" s="177" t="s">
        <v>48</v>
      </c>
      <c r="O170" s="69"/>
      <c r="P170" s="178">
        <f>O170*H170</f>
        <v>0</v>
      </c>
      <c r="Q170" s="178">
        <v>0.023630000000000002</v>
      </c>
      <c r="R170" s="178">
        <f>Q170*H170</f>
        <v>3.7840845700000005</v>
      </c>
      <c r="S170" s="178">
        <v>0</v>
      </c>
      <c r="T170" s="179">
        <f>S170*H170</f>
        <v>0</v>
      </c>
      <c r="AR170" s="180" t="s">
        <v>137</v>
      </c>
      <c r="AT170" s="180" t="s">
        <v>132</v>
      </c>
      <c r="AU170" s="180" t="s">
        <v>138</v>
      </c>
      <c r="AY170" s="14" t="s">
        <v>130</v>
      </c>
      <c r="BE170" s="181">
        <f>IF(N170="základní",J170,0)</f>
        <v>0</v>
      </c>
      <c r="BF170" s="181">
        <f>IF(N170="snížená",J170,0)</f>
        <v>0</v>
      </c>
      <c r="BG170" s="181">
        <f>IF(N170="zákl. přenesená",J170,0)</f>
        <v>0</v>
      </c>
      <c r="BH170" s="181">
        <f>IF(N170="sníž. přenesená",J170,0)</f>
        <v>0</v>
      </c>
      <c r="BI170" s="181">
        <f>IF(N170="nulová",J170,0)</f>
        <v>0</v>
      </c>
      <c r="BJ170" s="14" t="s">
        <v>138</v>
      </c>
      <c r="BK170" s="181">
        <f>ROUND(I170*H170,0)</f>
        <v>0</v>
      </c>
      <c r="BL170" s="14" t="s">
        <v>137</v>
      </c>
      <c r="BM170" s="180" t="s">
        <v>258</v>
      </c>
    </row>
    <row r="171" s="1" customFormat="1" ht="24" customHeight="1">
      <c r="B171" s="168"/>
      <c r="C171" s="169" t="s">
        <v>259</v>
      </c>
      <c r="D171" s="169" t="s">
        <v>132</v>
      </c>
      <c r="E171" s="170" t="s">
        <v>260</v>
      </c>
      <c r="F171" s="171" t="s">
        <v>261</v>
      </c>
      <c r="G171" s="172" t="s">
        <v>135</v>
      </c>
      <c r="H171" s="173">
        <v>320.27800000000002</v>
      </c>
      <c r="I171" s="174"/>
      <c r="J171" s="175">
        <f>ROUND(I171*H171,0)</f>
        <v>0</v>
      </c>
      <c r="K171" s="171" t="s">
        <v>136</v>
      </c>
      <c r="L171" s="33"/>
      <c r="M171" s="176" t="s">
        <v>1</v>
      </c>
      <c r="N171" s="177" t="s">
        <v>48</v>
      </c>
      <c r="O171" s="69"/>
      <c r="P171" s="178">
        <f>O171*H171</f>
        <v>0</v>
      </c>
      <c r="Q171" s="178">
        <v>0.0079000000000000008</v>
      </c>
      <c r="R171" s="178">
        <f>Q171*H171</f>
        <v>2.5301962000000002</v>
      </c>
      <c r="S171" s="178">
        <v>0</v>
      </c>
      <c r="T171" s="179">
        <f>S171*H171</f>
        <v>0</v>
      </c>
      <c r="AR171" s="180" t="s">
        <v>137</v>
      </c>
      <c r="AT171" s="180" t="s">
        <v>132</v>
      </c>
      <c r="AU171" s="180" t="s">
        <v>138</v>
      </c>
      <c r="AY171" s="14" t="s">
        <v>130</v>
      </c>
      <c r="BE171" s="181">
        <f>IF(N171="základní",J171,0)</f>
        <v>0</v>
      </c>
      <c r="BF171" s="181">
        <f>IF(N171="snížená",J171,0)</f>
        <v>0</v>
      </c>
      <c r="BG171" s="181">
        <f>IF(N171="zákl. přenesená",J171,0)</f>
        <v>0</v>
      </c>
      <c r="BH171" s="181">
        <f>IF(N171="sníž. přenesená",J171,0)</f>
        <v>0</v>
      </c>
      <c r="BI171" s="181">
        <f>IF(N171="nulová",J171,0)</f>
        <v>0</v>
      </c>
      <c r="BJ171" s="14" t="s">
        <v>138</v>
      </c>
      <c r="BK171" s="181">
        <f>ROUND(I171*H171,0)</f>
        <v>0</v>
      </c>
      <c r="BL171" s="14" t="s">
        <v>137</v>
      </c>
      <c r="BM171" s="180" t="s">
        <v>262</v>
      </c>
    </row>
    <row r="172" s="1" customFormat="1" ht="24" customHeight="1">
      <c r="B172" s="168"/>
      <c r="C172" s="169" t="s">
        <v>263</v>
      </c>
      <c r="D172" s="169" t="s">
        <v>132</v>
      </c>
      <c r="E172" s="170" t="s">
        <v>264</v>
      </c>
      <c r="F172" s="171" t="s">
        <v>265</v>
      </c>
      <c r="G172" s="172" t="s">
        <v>135</v>
      </c>
      <c r="H172" s="173">
        <v>160.13900000000001</v>
      </c>
      <c r="I172" s="174"/>
      <c r="J172" s="175">
        <f>ROUND(I172*H172,0)</f>
        <v>0</v>
      </c>
      <c r="K172" s="171" t="s">
        <v>136</v>
      </c>
      <c r="L172" s="33"/>
      <c r="M172" s="176" t="s">
        <v>1</v>
      </c>
      <c r="N172" s="177" t="s">
        <v>48</v>
      </c>
      <c r="O172" s="69"/>
      <c r="P172" s="178">
        <f>O172*H172</f>
        <v>0</v>
      </c>
      <c r="Q172" s="178">
        <v>0.0043800000000000002</v>
      </c>
      <c r="R172" s="178">
        <f>Q172*H172</f>
        <v>0.70140882000000004</v>
      </c>
      <c r="S172" s="178">
        <v>0</v>
      </c>
      <c r="T172" s="179">
        <f>S172*H172</f>
        <v>0</v>
      </c>
      <c r="AR172" s="180" t="s">
        <v>137</v>
      </c>
      <c r="AT172" s="180" t="s">
        <v>132</v>
      </c>
      <c r="AU172" s="180" t="s">
        <v>138</v>
      </c>
      <c r="AY172" s="14" t="s">
        <v>130</v>
      </c>
      <c r="BE172" s="181">
        <f>IF(N172="základní",J172,0)</f>
        <v>0</v>
      </c>
      <c r="BF172" s="181">
        <f>IF(N172="snížená",J172,0)</f>
        <v>0</v>
      </c>
      <c r="BG172" s="181">
        <f>IF(N172="zákl. přenesená",J172,0)</f>
        <v>0</v>
      </c>
      <c r="BH172" s="181">
        <f>IF(N172="sníž. přenesená",J172,0)</f>
        <v>0</v>
      </c>
      <c r="BI172" s="181">
        <f>IF(N172="nulová",J172,0)</f>
        <v>0</v>
      </c>
      <c r="BJ172" s="14" t="s">
        <v>138</v>
      </c>
      <c r="BK172" s="181">
        <f>ROUND(I172*H172,0)</f>
        <v>0</v>
      </c>
      <c r="BL172" s="14" t="s">
        <v>137</v>
      </c>
      <c r="BM172" s="180" t="s">
        <v>266</v>
      </c>
    </row>
    <row r="173" s="1" customFormat="1" ht="24" customHeight="1">
      <c r="B173" s="168"/>
      <c r="C173" s="169" t="s">
        <v>267</v>
      </c>
      <c r="D173" s="169" t="s">
        <v>132</v>
      </c>
      <c r="E173" s="170" t="s">
        <v>268</v>
      </c>
      <c r="F173" s="171" t="s">
        <v>269</v>
      </c>
      <c r="G173" s="172" t="s">
        <v>135</v>
      </c>
      <c r="H173" s="173">
        <v>160.13900000000001</v>
      </c>
      <c r="I173" s="174"/>
      <c r="J173" s="175">
        <f>ROUND(I173*H173,0)</f>
        <v>0</v>
      </c>
      <c r="K173" s="171" t="s">
        <v>136</v>
      </c>
      <c r="L173" s="33"/>
      <c r="M173" s="176" t="s">
        <v>1</v>
      </c>
      <c r="N173" s="177" t="s">
        <v>48</v>
      </c>
      <c r="O173" s="69"/>
      <c r="P173" s="178">
        <f>O173*H173</f>
        <v>0</v>
      </c>
      <c r="Q173" s="178">
        <v>0.0027299999999999998</v>
      </c>
      <c r="R173" s="178">
        <f>Q173*H173</f>
        <v>0.43717947000000001</v>
      </c>
      <c r="S173" s="178">
        <v>0</v>
      </c>
      <c r="T173" s="179">
        <f>S173*H173</f>
        <v>0</v>
      </c>
      <c r="AR173" s="180" t="s">
        <v>137</v>
      </c>
      <c r="AT173" s="180" t="s">
        <v>132</v>
      </c>
      <c r="AU173" s="180" t="s">
        <v>138</v>
      </c>
      <c r="AY173" s="14" t="s">
        <v>130</v>
      </c>
      <c r="BE173" s="181">
        <f>IF(N173="základní",J173,0)</f>
        <v>0</v>
      </c>
      <c r="BF173" s="181">
        <f>IF(N173="snížená",J173,0)</f>
        <v>0</v>
      </c>
      <c r="BG173" s="181">
        <f>IF(N173="zákl. přenesená",J173,0)</f>
        <v>0</v>
      </c>
      <c r="BH173" s="181">
        <f>IF(N173="sníž. přenesená",J173,0)</f>
        <v>0</v>
      </c>
      <c r="BI173" s="181">
        <f>IF(N173="nulová",J173,0)</f>
        <v>0</v>
      </c>
      <c r="BJ173" s="14" t="s">
        <v>138</v>
      </c>
      <c r="BK173" s="181">
        <f>ROUND(I173*H173,0)</f>
        <v>0</v>
      </c>
      <c r="BL173" s="14" t="s">
        <v>137</v>
      </c>
      <c r="BM173" s="180" t="s">
        <v>270</v>
      </c>
    </row>
    <row r="174" s="1" customFormat="1" ht="24" customHeight="1">
      <c r="B174" s="168"/>
      <c r="C174" s="169" t="s">
        <v>271</v>
      </c>
      <c r="D174" s="169" t="s">
        <v>132</v>
      </c>
      <c r="E174" s="170" t="s">
        <v>272</v>
      </c>
      <c r="F174" s="171" t="s">
        <v>273</v>
      </c>
      <c r="G174" s="172" t="s">
        <v>135</v>
      </c>
      <c r="H174" s="173">
        <v>6.1799999999999997</v>
      </c>
      <c r="I174" s="174"/>
      <c r="J174" s="175">
        <f>ROUND(I174*H174,0)</f>
        <v>0</v>
      </c>
      <c r="K174" s="171" t="s">
        <v>136</v>
      </c>
      <c r="L174" s="33"/>
      <c r="M174" s="176" t="s">
        <v>1</v>
      </c>
      <c r="N174" s="177" t="s">
        <v>48</v>
      </c>
      <c r="O174" s="69"/>
      <c r="P174" s="178">
        <f>O174*H174</f>
        <v>0</v>
      </c>
      <c r="Q174" s="178">
        <v>0.0026800000000000001</v>
      </c>
      <c r="R174" s="178">
        <f>Q174*H174</f>
        <v>0.016562400000000001</v>
      </c>
      <c r="S174" s="178">
        <v>0</v>
      </c>
      <c r="T174" s="179">
        <f>S174*H174</f>
        <v>0</v>
      </c>
      <c r="AR174" s="180" t="s">
        <v>137</v>
      </c>
      <c r="AT174" s="180" t="s">
        <v>132</v>
      </c>
      <c r="AU174" s="180" t="s">
        <v>138</v>
      </c>
      <c r="AY174" s="14" t="s">
        <v>130</v>
      </c>
      <c r="BE174" s="181">
        <f>IF(N174="základní",J174,0)</f>
        <v>0</v>
      </c>
      <c r="BF174" s="181">
        <f>IF(N174="snížená",J174,0)</f>
        <v>0</v>
      </c>
      <c r="BG174" s="181">
        <f>IF(N174="zákl. přenesená",J174,0)</f>
        <v>0</v>
      </c>
      <c r="BH174" s="181">
        <f>IF(N174="sníž. přenesená",J174,0)</f>
        <v>0</v>
      </c>
      <c r="BI174" s="181">
        <f>IF(N174="nulová",J174,0)</f>
        <v>0</v>
      </c>
      <c r="BJ174" s="14" t="s">
        <v>138</v>
      </c>
      <c r="BK174" s="181">
        <f>ROUND(I174*H174,0)</f>
        <v>0</v>
      </c>
      <c r="BL174" s="14" t="s">
        <v>137</v>
      </c>
      <c r="BM174" s="180" t="s">
        <v>274</v>
      </c>
    </row>
    <row r="175" s="1" customFormat="1" ht="24" customHeight="1">
      <c r="B175" s="168"/>
      <c r="C175" s="169" t="s">
        <v>275</v>
      </c>
      <c r="D175" s="169" t="s">
        <v>132</v>
      </c>
      <c r="E175" s="170" t="s">
        <v>276</v>
      </c>
      <c r="F175" s="171" t="s">
        <v>277</v>
      </c>
      <c r="G175" s="172" t="s">
        <v>135</v>
      </c>
      <c r="H175" s="173">
        <v>14.135999999999999</v>
      </c>
      <c r="I175" s="174"/>
      <c r="J175" s="175">
        <f>ROUND(I175*H175,0)</f>
        <v>0</v>
      </c>
      <c r="K175" s="171" t="s">
        <v>136</v>
      </c>
      <c r="L175" s="33"/>
      <c r="M175" s="176" t="s">
        <v>1</v>
      </c>
      <c r="N175" s="177" t="s">
        <v>48</v>
      </c>
      <c r="O175" s="69"/>
      <c r="P175" s="178">
        <f>O175*H175</f>
        <v>0</v>
      </c>
      <c r="Q175" s="178">
        <v>0</v>
      </c>
      <c r="R175" s="178">
        <f>Q175*H175</f>
        <v>0</v>
      </c>
      <c r="S175" s="178">
        <v>0</v>
      </c>
      <c r="T175" s="179">
        <f>S175*H175</f>
        <v>0</v>
      </c>
      <c r="AR175" s="180" t="s">
        <v>137</v>
      </c>
      <c r="AT175" s="180" t="s">
        <v>132</v>
      </c>
      <c r="AU175" s="180" t="s">
        <v>138</v>
      </c>
      <c r="AY175" s="14" t="s">
        <v>130</v>
      </c>
      <c r="BE175" s="181">
        <f>IF(N175="základní",J175,0)</f>
        <v>0</v>
      </c>
      <c r="BF175" s="181">
        <f>IF(N175="snížená",J175,0)</f>
        <v>0</v>
      </c>
      <c r="BG175" s="181">
        <f>IF(N175="zákl. přenesená",J175,0)</f>
        <v>0</v>
      </c>
      <c r="BH175" s="181">
        <f>IF(N175="sníž. přenesená",J175,0)</f>
        <v>0</v>
      </c>
      <c r="BI175" s="181">
        <f>IF(N175="nulová",J175,0)</f>
        <v>0</v>
      </c>
      <c r="BJ175" s="14" t="s">
        <v>138</v>
      </c>
      <c r="BK175" s="181">
        <f>ROUND(I175*H175,0)</f>
        <v>0</v>
      </c>
      <c r="BL175" s="14" t="s">
        <v>137</v>
      </c>
      <c r="BM175" s="180" t="s">
        <v>278</v>
      </c>
    </row>
    <row r="176" s="11" customFormat="1" ht="22.8" customHeight="1">
      <c r="B176" s="155"/>
      <c r="D176" s="156" t="s">
        <v>81</v>
      </c>
      <c r="E176" s="166" t="s">
        <v>168</v>
      </c>
      <c r="F176" s="166" t="s">
        <v>279</v>
      </c>
      <c r="I176" s="158"/>
      <c r="J176" s="167">
        <f>BK176</f>
        <v>0</v>
      </c>
      <c r="L176" s="155"/>
      <c r="M176" s="160"/>
      <c r="N176" s="161"/>
      <c r="O176" s="161"/>
      <c r="P176" s="162">
        <f>SUM(P177:P190)</f>
        <v>0</v>
      </c>
      <c r="Q176" s="161"/>
      <c r="R176" s="162">
        <f>SUM(R177:R190)</f>
        <v>6.4487649999999999</v>
      </c>
      <c r="S176" s="161"/>
      <c r="T176" s="163">
        <f>SUM(T177:T190)</f>
        <v>10.438561</v>
      </c>
      <c r="AR176" s="156" t="s">
        <v>8</v>
      </c>
      <c r="AT176" s="164" t="s">
        <v>81</v>
      </c>
      <c r="AU176" s="164" t="s">
        <v>8</v>
      </c>
      <c r="AY176" s="156" t="s">
        <v>130</v>
      </c>
      <c r="BK176" s="165">
        <f>SUM(BK177:BK190)</f>
        <v>0</v>
      </c>
    </row>
    <row r="177" s="1" customFormat="1" ht="16.5" customHeight="1">
      <c r="B177" s="168"/>
      <c r="C177" s="169" t="s">
        <v>280</v>
      </c>
      <c r="D177" s="169" t="s">
        <v>132</v>
      </c>
      <c r="E177" s="170" t="s">
        <v>281</v>
      </c>
      <c r="F177" s="171" t="s">
        <v>282</v>
      </c>
      <c r="G177" s="172" t="s">
        <v>283</v>
      </c>
      <c r="H177" s="173">
        <v>2</v>
      </c>
      <c r="I177" s="174"/>
      <c r="J177" s="175">
        <f>ROUND(I177*H177,0)</f>
        <v>0</v>
      </c>
      <c r="K177" s="171" t="s">
        <v>1</v>
      </c>
      <c r="L177" s="33"/>
      <c r="M177" s="176" t="s">
        <v>1</v>
      </c>
      <c r="N177" s="177" t="s">
        <v>48</v>
      </c>
      <c r="O177" s="69"/>
      <c r="P177" s="178">
        <f>O177*H177</f>
        <v>0</v>
      </c>
      <c r="Q177" s="178">
        <v>0</v>
      </c>
      <c r="R177" s="178">
        <f>Q177*H177</f>
        <v>0</v>
      </c>
      <c r="S177" s="178">
        <v>0</v>
      </c>
      <c r="T177" s="179">
        <f>S177*H177</f>
        <v>0</v>
      </c>
      <c r="AR177" s="180" t="s">
        <v>137</v>
      </c>
      <c r="AT177" s="180" t="s">
        <v>132</v>
      </c>
      <c r="AU177" s="180" t="s">
        <v>138</v>
      </c>
      <c r="AY177" s="14" t="s">
        <v>130</v>
      </c>
      <c r="BE177" s="181">
        <f>IF(N177="základní",J177,0)</f>
        <v>0</v>
      </c>
      <c r="BF177" s="181">
        <f>IF(N177="snížená",J177,0)</f>
        <v>0</v>
      </c>
      <c r="BG177" s="181">
        <f>IF(N177="zákl. přenesená",J177,0)</f>
        <v>0</v>
      </c>
      <c r="BH177" s="181">
        <f>IF(N177="sníž. přenesená",J177,0)</f>
        <v>0</v>
      </c>
      <c r="BI177" s="181">
        <f>IF(N177="nulová",J177,0)</f>
        <v>0</v>
      </c>
      <c r="BJ177" s="14" t="s">
        <v>138</v>
      </c>
      <c r="BK177" s="181">
        <f>ROUND(I177*H177,0)</f>
        <v>0</v>
      </c>
      <c r="BL177" s="14" t="s">
        <v>137</v>
      </c>
      <c r="BM177" s="180" t="s">
        <v>284</v>
      </c>
    </row>
    <row r="178" s="1" customFormat="1" ht="16.5" customHeight="1">
      <c r="B178" s="168"/>
      <c r="C178" s="169" t="s">
        <v>285</v>
      </c>
      <c r="D178" s="169" t="s">
        <v>132</v>
      </c>
      <c r="E178" s="170" t="s">
        <v>286</v>
      </c>
      <c r="F178" s="171" t="s">
        <v>287</v>
      </c>
      <c r="G178" s="172" t="s">
        <v>135</v>
      </c>
      <c r="H178" s="173">
        <v>2.25</v>
      </c>
      <c r="I178" s="174"/>
      <c r="J178" s="175">
        <f>ROUND(I178*H178,0)</f>
        <v>0</v>
      </c>
      <c r="K178" s="171" t="s">
        <v>1</v>
      </c>
      <c r="L178" s="33"/>
      <c r="M178" s="176" t="s">
        <v>1</v>
      </c>
      <c r="N178" s="177" t="s">
        <v>48</v>
      </c>
      <c r="O178" s="69"/>
      <c r="P178" s="178">
        <f>O178*H178</f>
        <v>0</v>
      </c>
      <c r="Q178" s="178">
        <v>0</v>
      </c>
      <c r="R178" s="178">
        <f>Q178*H178</f>
        <v>0</v>
      </c>
      <c r="S178" s="178">
        <v>0</v>
      </c>
      <c r="T178" s="179">
        <f>S178*H178</f>
        <v>0</v>
      </c>
      <c r="AR178" s="180" t="s">
        <v>137</v>
      </c>
      <c r="AT178" s="180" t="s">
        <v>132</v>
      </c>
      <c r="AU178" s="180" t="s">
        <v>138</v>
      </c>
      <c r="AY178" s="14" t="s">
        <v>130</v>
      </c>
      <c r="BE178" s="181">
        <f>IF(N178="základní",J178,0)</f>
        <v>0</v>
      </c>
      <c r="BF178" s="181">
        <f>IF(N178="snížená",J178,0)</f>
        <v>0</v>
      </c>
      <c r="BG178" s="181">
        <f>IF(N178="zákl. přenesená",J178,0)</f>
        <v>0</v>
      </c>
      <c r="BH178" s="181">
        <f>IF(N178="sníž. přenesená",J178,0)</f>
        <v>0</v>
      </c>
      <c r="BI178" s="181">
        <f>IF(N178="nulová",J178,0)</f>
        <v>0</v>
      </c>
      <c r="BJ178" s="14" t="s">
        <v>138</v>
      </c>
      <c r="BK178" s="181">
        <f>ROUND(I178*H178,0)</f>
        <v>0</v>
      </c>
      <c r="BL178" s="14" t="s">
        <v>137</v>
      </c>
      <c r="BM178" s="180" t="s">
        <v>288</v>
      </c>
    </row>
    <row r="179" s="1" customFormat="1" ht="24" customHeight="1">
      <c r="B179" s="168"/>
      <c r="C179" s="169" t="s">
        <v>289</v>
      </c>
      <c r="D179" s="169" t="s">
        <v>132</v>
      </c>
      <c r="E179" s="170" t="s">
        <v>290</v>
      </c>
      <c r="F179" s="171" t="s">
        <v>291</v>
      </c>
      <c r="G179" s="172" t="s">
        <v>146</v>
      </c>
      <c r="H179" s="173">
        <v>34.369999999999997</v>
      </c>
      <c r="I179" s="174"/>
      <c r="J179" s="175">
        <f>ROUND(I179*H179,0)</f>
        <v>0</v>
      </c>
      <c r="K179" s="171" t="s">
        <v>136</v>
      </c>
      <c r="L179" s="33"/>
      <c r="M179" s="176" t="s">
        <v>1</v>
      </c>
      <c r="N179" s="177" t="s">
        <v>48</v>
      </c>
      <c r="O179" s="69"/>
      <c r="P179" s="178">
        <f>O179*H179</f>
        <v>0</v>
      </c>
      <c r="Q179" s="178">
        <v>0.1295</v>
      </c>
      <c r="R179" s="178">
        <f>Q179*H179</f>
        <v>4.4509150000000002</v>
      </c>
      <c r="S179" s="178">
        <v>0</v>
      </c>
      <c r="T179" s="179">
        <f>S179*H179</f>
        <v>0</v>
      </c>
      <c r="AR179" s="180" t="s">
        <v>137</v>
      </c>
      <c r="AT179" s="180" t="s">
        <v>132</v>
      </c>
      <c r="AU179" s="180" t="s">
        <v>138</v>
      </c>
      <c r="AY179" s="14" t="s">
        <v>130</v>
      </c>
      <c r="BE179" s="181">
        <f>IF(N179="základní",J179,0)</f>
        <v>0</v>
      </c>
      <c r="BF179" s="181">
        <f>IF(N179="snížená",J179,0)</f>
        <v>0</v>
      </c>
      <c r="BG179" s="181">
        <f>IF(N179="zákl. přenesená",J179,0)</f>
        <v>0</v>
      </c>
      <c r="BH179" s="181">
        <f>IF(N179="sníž. přenesená",J179,0)</f>
        <v>0</v>
      </c>
      <c r="BI179" s="181">
        <f>IF(N179="nulová",J179,0)</f>
        <v>0</v>
      </c>
      <c r="BJ179" s="14" t="s">
        <v>138</v>
      </c>
      <c r="BK179" s="181">
        <f>ROUND(I179*H179,0)</f>
        <v>0</v>
      </c>
      <c r="BL179" s="14" t="s">
        <v>137</v>
      </c>
      <c r="BM179" s="180" t="s">
        <v>292</v>
      </c>
    </row>
    <row r="180" s="1" customFormat="1" ht="16.5" customHeight="1">
      <c r="B180" s="168"/>
      <c r="C180" s="182" t="s">
        <v>293</v>
      </c>
      <c r="D180" s="182" t="s">
        <v>218</v>
      </c>
      <c r="E180" s="183" t="s">
        <v>294</v>
      </c>
      <c r="F180" s="184" t="s">
        <v>295</v>
      </c>
      <c r="G180" s="185" t="s">
        <v>146</v>
      </c>
      <c r="H180" s="186">
        <v>34.369999999999997</v>
      </c>
      <c r="I180" s="187"/>
      <c r="J180" s="188">
        <f>ROUND(I180*H180,0)</f>
        <v>0</v>
      </c>
      <c r="K180" s="184" t="s">
        <v>136</v>
      </c>
      <c r="L180" s="189"/>
      <c r="M180" s="190" t="s">
        <v>1</v>
      </c>
      <c r="N180" s="191" t="s">
        <v>48</v>
      </c>
      <c r="O180" s="69"/>
      <c r="P180" s="178">
        <f>O180*H180</f>
        <v>0</v>
      </c>
      <c r="Q180" s="178">
        <v>0.058000000000000003</v>
      </c>
      <c r="R180" s="178">
        <f>Q180*H180</f>
        <v>1.99346</v>
      </c>
      <c r="S180" s="178">
        <v>0</v>
      </c>
      <c r="T180" s="179">
        <f>S180*H180</f>
        <v>0</v>
      </c>
      <c r="AR180" s="180" t="s">
        <v>164</v>
      </c>
      <c r="AT180" s="180" t="s">
        <v>218</v>
      </c>
      <c r="AU180" s="180" t="s">
        <v>138</v>
      </c>
      <c r="AY180" s="14" t="s">
        <v>130</v>
      </c>
      <c r="BE180" s="181">
        <f>IF(N180="základní",J180,0)</f>
        <v>0</v>
      </c>
      <c r="BF180" s="181">
        <f>IF(N180="snížená",J180,0)</f>
        <v>0</v>
      </c>
      <c r="BG180" s="181">
        <f>IF(N180="zákl. přenesená",J180,0)</f>
        <v>0</v>
      </c>
      <c r="BH180" s="181">
        <f>IF(N180="sníž. přenesená",J180,0)</f>
        <v>0</v>
      </c>
      <c r="BI180" s="181">
        <f>IF(N180="nulová",J180,0)</f>
        <v>0</v>
      </c>
      <c r="BJ180" s="14" t="s">
        <v>138</v>
      </c>
      <c r="BK180" s="181">
        <f>ROUND(I180*H180,0)</f>
        <v>0</v>
      </c>
      <c r="BL180" s="14" t="s">
        <v>137</v>
      </c>
      <c r="BM180" s="180" t="s">
        <v>296</v>
      </c>
    </row>
    <row r="181" s="1" customFormat="1" ht="24" customHeight="1">
      <c r="B181" s="168"/>
      <c r="C181" s="169" t="s">
        <v>297</v>
      </c>
      <c r="D181" s="169" t="s">
        <v>132</v>
      </c>
      <c r="E181" s="170" t="s">
        <v>298</v>
      </c>
      <c r="F181" s="171" t="s">
        <v>299</v>
      </c>
      <c r="G181" s="172" t="s">
        <v>135</v>
      </c>
      <c r="H181" s="173">
        <v>99.840000000000003</v>
      </c>
      <c r="I181" s="174"/>
      <c r="J181" s="175">
        <f>ROUND(I181*H181,0)</f>
        <v>0</v>
      </c>
      <c r="K181" s="171" t="s">
        <v>136</v>
      </c>
      <c r="L181" s="33"/>
      <c r="M181" s="176" t="s">
        <v>1</v>
      </c>
      <c r="N181" s="177" t="s">
        <v>48</v>
      </c>
      <c r="O181" s="69"/>
      <c r="P181" s="178">
        <f>O181*H181</f>
        <v>0</v>
      </c>
      <c r="Q181" s="178">
        <v>0</v>
      </c>
      <c r="R181" s="178">
        <f>Q181*H181</f>
        <v>0</v>
      </c>
      <c r="S181" s="178">
        <v>0</v>
      </c>
      <c r="T181" s="179">
        <f>S181*H181</f>
        <v>0</v>
      </c>
      <c r="AR181" s="180" t="s">
        <v>137</v>
      </c>
      <c r="AT181" s="180" t="s">
        <v>132</v>
      </c>
      <c r="AU181" s="180" t="s">
        <v>138</v>
      </c>
      <c r="AY181" s="14" t="s">
        <v>130</v>
      </c>
      <c r="BE181" s="181">
        <f>IF(N181="základní",J181,0)</f>
        <v>0</v>
      </c>
      <c r="BF181" s="181">
        <f>IF(N181="snížená",J181,0)</f>
        <v>0</v>
      </c>
      <c r="BG181" s="181">
        <f>IF(N181="zákl. přenesená",J181,0)</f>
        <v>0</v>
      </c>
      <c r="BH181" s="181">
        <f>IF(N181="sníž. přenesená",J181,0)</f>
        <v>0</v>
      </c>
      <c r="BI181" s="181">
        <f>IF(N181="nulová",J181,0)</f>
        <v>0</v>
      </c>
      <c r="BJ181" s="14" t="s">
        <v>138</v>
      </c>
      <c r="BK181" s="181">
        <f>ROUND(I181*H181,0)</f>
        <v>0</v>
      </c>
      <c r="BL181" s="14" t="s">
        <v>137</v>
      </c>
      <c r="BM181" s="180" t="s">
        <v>300</v>
      </c>
    </row>
    <row r="182" s="1" customFormat="1" ht="24" customHeight="1">
      <c r="B182" s="168"/>
      <c r="C182" s="169" t="s">
        <v>301</v>
      </c>
      <c r="D182" s="169" t="s">
        <v>132</v>
      </c>
      <c r="E182" s="170" t="s">
        <v>302</v>
      </c>
      <c r="F182" s="171" t="s">
        <v>303</v>
      </c>
      <c r="G182" s="172" t="s">
        <v>135</v>
      </c>
      <c r="H182" s="173">
        <v>2995.1999999999998</v>
      </c>
      <c r="I182" s="174"/>
      <c r="J182" s="175">
        <f>ROUND(I182*H182,0)</f>
        <v>0</v>
      </c>
      <c r="K182" s="171" t="s">
        <v>136</v>
      </c>
      <c r="L182" s="33"/>
      <c r="M182" s="176" t="s">
        <v>1</v>
      </c>
      <c r="N182" s="177" t="s">
        <v>48</v>
      </c>
      <c r="O182" s="69"/>
      <c r="P182" s="178">
        <f>O182*H182</f>
        <v>0</v>
      </c>
      <c r="Q182" s="178">
        <v>0</v>
      </c>
      <c r="R182" s="178">
        <f>Q182*H182</f>
        <v>0</v>
      </c>
      <c r="S182" s="178">
        <v>0</v>
      </c>
      <c r="T182" s="179">
        <f>S182*H182</f>
        <v>0</v>
      </c>
      <c r="AR182" s="180" t="s">
        <v>137</v>
      </c>
      <c r="AT182" s="180" t="s">
        <v>132</v>
      </c>
      <c r="AU182" s="180" t="s">
        <v>138</v>
      </c>
      <c r="AY182" s="14" t="s">
        <v>130</v>
      </c>
      <c r="BE182" s="181">
        <f>IF(N182="základní",J182,0)</f>
        <v>0</v>
      </c>
      <c r="BF182" s="181">
        <f>IF(N182="snížená",J182,0)</f>
        <v>0</v>
      </c>
      <c r="BG182" s="181">
        <f>IF(N182="zákl. přenesená",J182,0)</f>
        <v>0</v>
      </c>
      <c r="BH182" s="181">
        <f>IF(N182="sníž. přenesená",J182,0)</f>
        <v>0</v>
      </c>
      <c r="BI182" s="181">
        <f>IF(N182="nulová",J182,0)</f>
        <v>0</v>
      </c>
      <c r="BJ182" s="14" t="s">
        <v>138</v>
      </c>
      <c r="BK182" s="181">
        <f>ROUND(I182*H182,0)</f>
        <v>0</v>
      </c>
      <c r="BL182" s="14" t="s">
        <v>137</v>
      </c>
      <c r="BM182" s="180" t="s">
        <v>304</v>
      </c>
    </row>
    <row r="183" s="1" customFormat="1" ht="24" customHeight="1">
      <c r="B183" s="168"/>
      <c r="C183" s="169" t="s">
        <v>305</v>
      </c>
      <c r="D183" s="169" t="s">
        <v>132</v>
      </c>
      <c r="E183" s="170" t="s">
        <v>306</v>
      </c>
      <c r="F183" s="171" t="s">
        <v>307</v>
      </c>
      <c r="G183" s="172" t="s">
        <v>135</v>
      </c>
      <c r="H183" s="173">
        <v>99.840000000000003</v>
      </c>
      <c r="I183" s="174"/>
      <c r="J183" s="175">
        <f>ROUND(I183*H183,0)</f>
        <v>0</v>
      </c>
      <c r="K183" s="171" t="s">
        <v>136</v>
      </c>
      <c r="L183" s="33"/>
      <c r="M183" s="176" t="s">
        <v>1</v>
      </c>
      <c r="N183" s="177" t="s">
        <v>48</v>
      </c>
      <c r="O183" s="69"/>
      <c r="P183" s="178">
        <f>O183*H183</f>
        <v>0</v>
      </c>
      <c r="Q183" s="178">
        <v>0</v>
      </c>
      <c r="R183" s="178">
        <f>Q183*H183</f>
        <v>0</v>
      </c>
      <c r="S183" s="178">
        <v>0</v>
      </c>
      <c r="T183" s="179">
        <f>S183*H183</f>
        <v>0</v>
      </c>
      <c r="AR183" s="180" t="s">
        <v>137</v>
      </c>
      <c r="AT183" s="180" t="s">
        <v>132</v>
      </c>
      <c r="AU183" s="180" t="s">
        <v>138</v>
      </c>
      <c r="AY183" s="14" t="s">
        <v>130</v>
      </c>
      <c r="BE183" s="181">
        <f>IF(N183="základní",J183,0)</f>
        <v>0</v>
      </c>
      <c r="BF183" s="181">
        <f>IF(N183="snížená",J183,0)</f>
        <v>0</v>
      </c>
      <c r="BG183" s="181">
        <f>IF(N183="zákl. přenesená",J183,0)</f>
        <v>0</v>
      </c>
      <c r="BH183" s="181">
        <f>IF(N183="sníž. přenesená",J183,0)</f>
        <v>0</v>
      </c>
      <c r="BI183" s="181">
        <f>IF(N183="nulová",J183,0)</f>
        <v>0</v>
      </c>
      <c r="BJ183" s="14" t="s">
        <v>138</v>
      </c>
      <c r="BK183" s="181">
        <f>ROUND(I183*H183,0)</f>
        <v>0</v>
      </c>
      <c r="BL183" s="14" t="s">
        <v>137</v>
      </c>
      <c r="BM183" s="180" t="s">
        <v>308</v>
      </c>
    </row>
    <row r="184" s="1" customFormat="1" ht="24" customHeight="1">
      <c r="B184" s="168"/>
      <c r="C184" s="169" t="s">
        <v>309</v>
      </c>
      <c r="D184" s="169" t="s">
        <v>132</v>
      </c>
      <c r="E184" s="170" t="s">
        <v>310</v>
      </c>
      <c r="F184" s="171" t="s">
        <v>311</v>
      </c>
      <c r="G184" s="172" t="s">
        <v>135</v>
      </c>
      <c r="H184" s="173">
        <v>19</v>
      </c>
      <c r="I184" s="174"/>
      <c r="J184" s="175">
        <f>ROUND(I184*H184,0)</f>
        <v>0</v>
      </c>
      <c r="K184" s="171" t="s">
        <v>136</v>
      </c>
      <c r="L184" s="33"/>
      <c r="M184" s="176" t="s">
        <v>1</v>
      </c>
      <c r="N184" s="177" t="s">
        <v>48</v>
      </c>
      <c r="O184" s="69"/>
      <c r="P184" s="178">
        <f>O184*H184</f>
        <v>0</v>
      </c>
      <c r="Q184" s="178">
        <v>0.00012999999999999999</v>
      </c>
      <c r="R184" s="178">
        <f>Q184*H184</f>
        <v>0.00247</v>
      </c>
      <c r="S184" s="178">
        <v>0</v>
      </c>
      <c r="T184" s="179">
        <f>S184*H184</f>
        <v>0</v>
      </c>
      <c r="AR184" s="180" t="s">
        <v>137</v>
      </c>
      <c r="AT184" s="180" t="s">
        <v>132</v>
      </c>
      <c r="AU184" s="180" t="s">
        <v>138</v>
      </c>
      <c r="AY184" s="14" t="s">
        <v>130</v>
      </c>
      <c r="BE184" s="181">
        <f>IF(N184="základní",J184,0)</f>
        <v>0</v>
      </c>
      <c r="BF184" s="181">
        <f>IF(N184="snížená",J184,0)</f>
        <v>0</v>
      </c>
      <c r="BG184" s="181">
        <f>IF(N184="zákl. přenesená",J184,0)</f>
        <v>0</v>
      </c>
      <c r="BH184" s="181">
        <f>IF(N184="sníž. přenesená",J184,0)</f>
        <v>0</v>
      </c>
      <c r="BI184" s="181">
        <f>IF(N184="nulová",J184,0)</f>
        <v>0</v>
      </c>
      <c r="BJ184" s="14" t="s">
        <v>138</v>
      </c>
      <c r="BK184" s="181">
        <f>ROUND(I184*H184,0)</f>
        <v>0</v>
      </c>
      <c r="BL184" s="14" t="s">
        <v>137</v>
      </c>
      <c r="BM184" s="180" t="s">
        <v>312</v>
      </c>
    </row>
    <row r="185" s="1" customFormat="1" ht="24" customHeight="1">
      <c r="B185" s="168"/>
      <c r="C185" s="169" t="s">
        <v>313</v>
      </c>
      <c r="D185" s="169" t="s">
        <v>132</v>
      </c>
      <c r="E185" s="170" t="s">
        <v>314</v>
      </c>
      <c r="F185" s="171" t="s">
        <v>315</v>
      </c>
      <c r="G185" s="172" t="s">
        <v>283</v>
      </c>
      <c r="H185" s="173">
        <v>12</v>
      </c>
      <c r="I185" s="174"/>
      <c r="J185" s="175">
        <f>ROUND(I185*H185,0)</f>
        <v>0</v>
      </c>
      <c r="K185" s="171" t="s">
        <v>136</v>
      </c>
      <c r="L185" s="33"/>
      <c r="M185" s="176" t="s">
        <v>1</v>
      </c>
      <c r="N185" s="177" t="s">
        <v>48</v>
      </c>
      <c r="O185" s="69"/>
      <c r="P185" s="178">
        <f>O185*H185</f>
        <v>0</v>
      </c>
      <c r="Q185" s="178">
        <v>1.0000000000000001E-05</v>
      </c>
      <c r="R185" s="178">
        <f>Q185*H185</f>
        <v>0.00012000000000000002</v>
      </c>
      <c r="S185" s="178">
        <v>0</v>
      </c>
      <c r="T185" s="179">
        <f>S185*H185</f>
        <v>0</v>
      </c>
      <c r="AR185" s="180" t="s">
        <v>137</v>
      </c>
      <c r="AT185" s="180" t="s">
        <v>132</v>
      </c>
      <c r="AU185" s="180" t="s">
        <v>138</v>
      </c>
      <c r="AY185" s="14" t="s">
        <v>130</v>
      </c>
      <c r="BE185" s="181">
        <f>IF(N185="základní",J185,0)</f>
        <v>0</v>
      </c>
      <c r="BF185" s="181">
        <f>IF(N185="snížená",J185,0)</f>
        <v>0</v>
      </c>
      <c r="BG185" s="181">
        <f>IF(N185="zákl. přenesená",J185,0)</f>
        <v>0</v>
      </c>
      <c r="BH185" s="181">
        <f>IF(N185="sníž. přenesená",J185,0)</f>
        <v>0</v>
      </c>
      <c r="BI185" s="181">
        <f>IF(N185="nulová",J185,0)</f>
        <v>0</v>
      </c>
      <c r="BJ185" s="14" t="s">
        <v>138</v>
      </c>
      <c r="BK185" s="181">
        <f>ROUND(I185*H185,0)</f>
        <v>0</v>
      </c>
      <c r="BL185" s="14" t="s">
        <v>137</v>
      </c>
      <c r="BM185" s="180" t="s">
        <v>316</v>
      </c>
    </row>
    <row r="186" s="1" customFormat="1" ht="16.5" customHeight="1">
      <c r="B186" s="168"/>
      <c r="C186" s="169" t="s">
        <v>317</v>
      </c>
      <c r="D186" s="169" t="s">
        <v>132</v>
      </c>
      <c r="E186" s="170" t="s">
        <v>318</v>
      </c>
      <c r="F186" s="171" t="s">
        <v>319</v>
      </c>
      <c r="G186" s="172" t="s">
        <v>283</v>
      </c>
      <c r="H186" s="173">
        <v>12</v>
      </c>
      <c r="I186" s="174"/>
      <c r="J186" s="175">
        <f>ROUND(I186*H186,0)</f>
        <v>0</v>
      </c>
      <c r="K186" s="171" t="s">
        <v>136</v>
      </c>
      <c r="L186" s="33"/>
      <c r="M186" s="176" t="s">
        <v>1</v>
      </c>
      <c r="N186" s="177" t="s">
        <v>48</v>
      </c>
      <c r="O186" s="69"/>
      <c r="P186" s="178">
        <f>O186*H186</f>
        <v>0</v>
      </c>
      <c r="Q186" s="178">
        <v>0.00014999999999999999</v>
      </c>
      <c r="R186" s="178">
        <f>Q186*H186</f>
        <v>0.0018</v>
      </c>
      <c r="S186" s="178">
        <v>0</v>
      </c>
      <c r="T186" s="179">
        <f>S186*H186</f>
        <v>0</v>
      </c>
      <c r="AR186" s="180" t="s">
        <v>137</v>
      </c>
      <c r="AT186" s="180" t="s">
        <v>132</v>
      </c>
      <c r="AU186" s="180" t="s">
        <v>138</v>
      </c>
      <c r="AY186" s="14" t="s">
        <v>130</v>
      </c>
      <c r="BE186" s="181">
        <f>IF(N186="základní",J186,0)</f>
        <v>0</v>
      </c>
      <c r="BF186" s="181">
        <f>IF(N186="snížená",J186,0)</f>
        <v>0</v>
      </c>
      <c r="BG186" s="181">
        <f>IF(N186="zákl. přenesená",J186,0)</f>
        <v>0</v>
      </c>
      <c r="BH186" s="181">
        <f>IF(N186="sníž. přenesená",J186,0)</f>
        <v>0</v>
      </c>
      <c r="BI186" s="181">
        <f>IF(N186="nulová",J186,0)</f>
        <v>0</v>
      </c>
      <c r="BJ186" s="14" t="s">
        <v>138</v>
      </c>
      <c r="BK186" s="181">
        <f>ROUND(I186*H186,0)</f>
        <v>0</v>
      </c>
      <c r="BL186" s="14" t="s">
        <v>137</v>
      </c>
      <c r="BM186" s="180" t="s">
        <v>320</v>
      </c>
    </row>
    <row r="187" s="1" customFormat="1" ht="24" customHeight="1">
      <c r="B187" s="168"/>
      <c r="C187" s="169" t="s">
        <v>321</v>
      </c>
      <c r="D187" s="169" t="s">
        <v>132</v>
      </c>
      <c r="E187" s="170" t="s">
        <v>322</v>
      </c>
      <c r="F187" s="171" t="s">
        <v>323</v>
      </c>
      <c r="G187" s="172" t="s">
        <v>283</v>
      </c>
      <c r="H187" s="173">
        <v>2</v>
      </c>
      <c r="I187" s="174"/>
      <c r="J187" s="175">
        <f>ROUND(I187*H187,0)</f>
        <v>0</v>
      </c>
      <c r="K187" s="171" t="s">
        <v>136</v>
      </c>
      <c r="L187" s="33"/>
      <c r="M187" s="176" t="s">
        <v>1</v>
      </c>
      <c r="N187" s="177" t="s">
        <v>48</v>
      </c>
      <c r="O187" s="69"/>
      <c r="P187" s="178">
        <f>O187*H187</f>
        <v>0</v>
      </c>
      <c r="Q187" s="178">
        <v>0</v>
      </c>
      <c r="R187" s="178">
        <f>Q187*H187</f>
        <v>0</v>
      </c>
      <c r="S187" s="178">
        <v>0.065699999999999995</v>
      </c>
      <c r="T187" s="179">
        <f>S187*H187</f>
        <v>0.13139999999999999</v>
      </c>
      <c r="AR187" s="180" t="s">
        <v>137</v>
      </c>
      <c r="AT187" s="180" t="s">
        <v>132</v>
      </c>
      <c r="AU187" s="180" t="s">
        <v>138</v>
      </c>
      <c r="AY187" s="14" t="s">
        <v>130</v>
      </c>
      <c r="BE187" s="181">
        <f>IF(N187="základní",J187,0)</f>
        <v>0</v>
      </c>
      <c r="BF187" s="181">
        <f>IF(N187="snížená",J187,0)</f>
        <v>0</v>
      </c>
      <c r="BG187" s="181">
        <f>IF(N187="zákl. přenesená",J187,0)</f>
        <v>0</v>
      </c>
      <c r="BH187" s="181">
        <f>IF(N187="sníž. přenesená",J187,0)</f>
        <v>0</v>
      </c>
      <c r="BI187" s="181">
        <f>IF(N187="nulová",J187,0)</f>
        <v>0</v>
      </c>
      <c r="BJ187" s="14" t="s">
        <v>138</v>
      </c>
      <c r="BK187" s="181">
        <f>ROUND(I187*H187,0)</f>
        <v>0</v>
      </c>
      <c r="BL187" s="14" t="s">
        <v>137</v>
      </c>
      <c r="BM187" s="180" t="s">
        <v>324</v>
      </c>
    </row>
    <row r="188" s="1" customFormat="1" ht="16.5" customHeight="1">
      <c r="B188" s="168"/>
      <c r="C188" s="169" t="s">
        <v>325</v>
      </c>
      <c r="D188" s="169" t="s">
        <v>132</v>
      </c>
      <c r="E188" s="170" t="s">
        <v>326</v>
      </c>
      <c r="F188" s="171" t="s">
        <v>327</v>
      </c>
      <c r="G188" s="172" t="s">
        <v>283</v>
      </c>
      <c r="H188" s="173">
        <v>2</v>
      </c>
      <c r="I188" s="174"/>
      <c r="J188" s="175">
        <f>ROUND(I188*H188,0)</f>
        <v>0</v>
      </c>
      <c r="K188" s="171" t="s">
        <v>136</v>
      </c>
      <c r="L188" s="33"/>
      <c r="M188" s="176" t="s">
        <v>1</v>
      </c>
      <c r="N188" s="177" t="s">
        <v>48</v>
      </c>
      <c r="O188" s="69"/>
      <c r="P188" s="178">
        <f>O188*H188</f>
        <v>0</v>
      </c>
      <c r="Q188" s="178">
        <v>0</v>
      </c>
      <c r="R188" s="178">
        <f>Q188*H188</f>
        <v>0</v>
      </c>
      <c r="S188" s="178">
        <v>0.20999999999999999</v>
      </c>
      <c r="T188" s="179">
        <f>S188*H188</f>
        <v>0.41999999999999998</v>
      </c>
      <c r="AR188" s="180" t="s">
        <v>137</v>
      </c>
      <c r="AT188" s="180" t="s">
        <v>132</v>
      </c>
      <c r="AU188" s="180" t="s">
        <v>138</v>
      </c>
      <c r="AY188" s="14" t="s">
        <v>130</v>
      </c>
      <c r="BE188" s="181">
        <f>IF(N188="základní",J188,0)</f>
        <v>0</v>
      </c>
      <c r="BF188" s="181">
        <f>IF(N188="snížená",J188,0)</f>
        <v>0</v>
      </c>
      <c r="BG188" s="181">
        <f>IF(N188="zákl. přenesená",J188,0)</f>
        <v>0</v>
      </c>
      <c r="BH188" s="181">
        <f>IF(N188="sníž. přenesená",J188,0)</f>
        <v>0</v>
      </c>
      <c r="BI188" s="181">
        <f>IF(N188="nulová",J188,0)</f>
        <v>0</v>
      </c>
      <c r="BJ188" s="14" t="s">
        <v>138</v>
      </c>
      <c r="BK188" s="181">
        <f>ROUND(I188*H188,0)</f>
        <v>0</v>
      </c>
      <c r="BL188" s="14" t="s">
        <v>137</v>
      </c>
      <c r="BM188" s="180" t="s">
        <v>328</v>
      </c>
    </row>
    <row r="189" s="1" customFormat="1" ht="36" customHeight="1">
      <c r="B189" s="168"/>
      <c r="C189" s="169" t="s">
        <v>329</v>
      </c>
      <c r="D189" s="169" t="s">
        <v>132</v>
      </c>
      <c r="E189" s="170" t="s">
        <v>330</v>
      </c>
      <c r="F189" s="171" t="s">
        <v>331</v>
      </c>
      <c r="G189" s="172" t="s">
        <v>135</v>
      </c>
      <c r="H189" s="173">
        <v>167.57900000000001</v>
      </c>
      <c r="I189" s="174"/>
      <c r="J189" s="175">
        <f>ROUND(I189*H189,0)</f>
        <v>0</v>
      </c>
      <c r="K189" s="171" t="s">
        <v>136</v>
      </c>
      <c r="L189" s="33"/>
      <c r="M189" s="176" t="s">
        <v>1</v>
      </c>
      <c r="N189" s="177" t="s">
        <v>48</v>
      </c>
      <c r="O189" s="69"/>
      <c r="P189" s="178">
        <f>O189*H189</f>
        <v>0</v>
      </c>
      <c r="Q189" s="178">
        <v>0</v>
      </c>
      <c r="R189" s="178">
        <f>Q189*H189</f>
        <v>0</v>
      </c>
      <c r="S189" s="178">
        <v>0.058999999999999997</v>
      </c>
      <c r="T189" s="179">
        <f>S189*H189</f>
        <v>9.8871610000000008</v>
      </c>
      <c r="AR189" s="180" t="s">
        <v>137</v>
      </c>
      <c r="AT189" s="180" t="s">
        <v>132</v>
      </c>
      <c r="AU189" s="180" t="s">
        <v>138</v>
      </c>
      <c r="AY189" s="14" t="s">
        <v>130</v>
      </c>
      <c r="BE189" s="181">
        <f>IF(N189="základní",J189,0)</f>
        <v>0</v>
      </c>
      <c r="BF189" s="181">
        <f>IF(N189="snížená",J189,0)</f>
        <v>0</v>
      </c>
      <c r="BG189" s="181">
        <f>IF(N189="zákl. přenesená",J189,0)</f>
        <v>0</v>
      </c>
      <c r="BH189" s="181">
        <f>IF(N189="sníž. přenesená",J189,0)</f>
        <v>0</v>
      </c>
      <c r="BI189" s="181">
        <f>IF(N189="nulová",J189,0)</f>
        <v>0</v>
      </c>
      <c r="BJ189" s="14" t="s">
        <v>138</v>
      </c>
      <c r="BK189" s="181">
        <f>ROUND(I189*H189,0)</f>
        <v>0</v>
      </c>
      <c r="BL189" s="14" t="s">
        <v>137</v>
      </c>
      <c r="BM189" s="180" t="s">
        <v>332</v>
      </c>
    </row>
    <row r="190" s="1" customFormat="1" ht="24" customHeight="1">
      <c r="B190" s="168"/>
      <c r="C190" s="169" t="s">
        <v>333</v>
      </c>
      <c r="D190" s="169" t="s">
        <v>132</v>
      </c>
      <c r="E190" s="170" t="s">
        <v>334</v>
      </c>
      <c r="F190" s="171" t="s">
        <v>335</v>
      </c>
      <c r="G190" s="172" t="s">
        <v>336</v>
      </c>
      <c r="H190" s="173">
        <v>4</v>
      </c>
      <c r="I190" s="174"/>
      <c r="J190" s="175">
        <f>ROUND(I190*H190,0)</f>
        <v>0</v>
      </c>
      <c r="K190" s="171" t="s">
        <v>136</v>
      </c>
      <c r="L190" s="33"/>
      <c r="M190" s="176" t="s">
        <v>1</v>
      </c>
      <c r="N190" s="177" t="s">
        <v>48</v>
      </c>
      <c r="O190" s="69"/>
      <c r="P190" s="178">
        <f>O190*H190</f>
        <v>0</v>
      </c>
      <c r="Q190" s="178">
        <v>0</v>
      </c>
      <c r="R190" s="178">
        <f>Q190*H190</f>
        <v>0</v>
      </c>
      <c r="S190" s="178">
        <v>0</v>
      </c>
      <c r="T190" s="179">
        <f>S190*H190</f>
        <v>0</v>
      </c>
      <c r="AR190" s="180" t="s">
        <v>137</v>
      </c>
      <c r="AT190" s="180" t="s">
        <v>132</v>
      </c>
      <c r="AU190" s="180" t="s">
        <v>138</v>
      </c>
      <c r="AY190" s="14" t="s">
        <v>130</v>
      </c>
      <c r="BE190" s="181">
        <f>IF(N190="základní",J190,0)</f>
        <v>0</v>
      </c>
      <c r="BF190" s="181">
        <f>IF(N190="snížená",J190,0)</f>
        <v>0</v>
      </c>
      <c r="BG190" s="181">
        <f>IF(N190="zákl. přenesená",J190,0)</f>
        <v>0</v>
      </c>
      <c r="BH190" s="181">
        <f>IF(N190="sníž. přenesená",J190,0)</f>
        <v>0</v>
      </c>
      <c r="BI190" s="181">
        <f>IF(N190="nulová",J190,0)</f>
        <v>0</v>
      </c>
      <c r="BJ190" s="14" t="s">
        <v>138</v>
      </c>
      <c r="BK190" s="181">
        <f>ROUND(I190*H190,0)</f>
        <v>0</v>
      </c>
      <c r="BL190" s="14" t="s">
        <v>137</v>
      </c>
      <c r="BM190" s="180" t="s">
        <v>337</v>
      </c>
    </row>
    <row r="191" s="11" customFormat="1" ht="22.8" customHeight="1">
      <c r="B191" s="155"/>
      <c r="D191" s="156" t="s">
        <v>81</v>
      </c>
      <c r="E191" s="166" t="s">
        <v>338</v>
      </c>
      <c r="F191" s="166" t="s">
        <v>339</v>
      </c>
      <c r="I191" s="158"/>
      <c r="J191" s="167">
        <f>BK191</f>
        <v>0</v>
      </c>
      <c r="L191" s="155"/>
      <c r="M191" s="160"/>
      <c r="N191" s="161"/>
      <c r="O191" s="161"/>
      <c r="P191" s="162">
        <f>SUM(P192:P195)</f>
        <v>0</v>
      </c>
      <c r="Q191" s="161"/>
      <c r="R191" s="162">
        <f>SUM(R192:R195)</f>
        <v>0</v>
      </c>
      <c r="S191" s="161"/>
      <c r="T191" s="163">
        <f>SUM(T192:T195)</f>
        <v>0</v>
      </c>
      <c r="AR191" s="156" t="s">
        <v>8</v>
      </c>
      <c r="AT191" s="164" t="s">
        <v>81</v>
      </c>
      <c r="AU191" s="164" t="s">
        <v>8</v>
      </c>
      <c r="AY191" s="156" t="s">
        <v>130</v>
      </c>
      <c r="BK191" s="165">
        <f>SUM(BK192:BK195)</f>
        <v>0</v>
      </c>
    </row>
    <row r="192" s="1" customFormat="1" ht="24" customHeight="1">
      <c r="B192" s="168"/>
      <c r="C192" s="169" t="s">
        <v>340</v>
      </c>
      <c r="D192" s="169" t="s">
        <v>132</v>
      </c>
      <c r="E192" s="170" t="s">
        <v>341</v>
      </c>
      <c r="F192" s="171" t="s">
        <v>342</v>
      </c>
      <c r="G192" s="172" t="s">
        <v>174</v>
      </c>
      <c r="H192" s="173">
        <v>46.689</v>
      </c>
      <c r="I192" s="174"/>
      <c r="J192" s="175">
        <f>ROUND(I192*H192,0)</f>
        <v>0</v>
      </c>
      <c r="K192" s="171" t="s">
        <v>136</v>
      </c>
      <c r="L192" s="33"/>
      <c r="M192" s="176" t="s">
        <v>1</v>
      </c>
      <c r="N192" s="177" t="s">
        <v>48</v>
      </c>
      <c r="O192" s="69"/>
      <c r="P192" s="178">
        <f>O192*H192</f>
        <v>0</v>
      </c>
      <c r="Q192" s="178">
        <v>0</v>
      </c>
      <c r="R192" s="178">
        <f>Q192*H192</f>
        <v>0</v>
      </c>
      <c r="S192" s="178">
        <v>0</v>
      </c>
      <c r="T192" s="179">
        <f>S192*H192</f>
        <v>0</v>
      </c>
      <c r="AR192" s="180" t="s">
        <v>137</v>
      </c>
      <c r="AT192" s="180" t="s">
        <v>132</v>
      </c>
      <c r="AU192" s="180" t="s">
        <v>138</v>
      </c>
      <c r="AY192" s="14" t="s">
        <v>130</v>
      </c>
      <c r="BE192" s="181">
        <f>IF(N192="základní",J192,0)</f>
        <v>0</v>
      </c>
      <c r="BF192" s="181">
        <f>IF(N192="snížená",J192,0)</f>
        <v>0</v>
      </c>
      <c r="BG192" s="181">
        <f>IF(N192="zákl. přenesená",J192,0)</f>
        <v>0</v>
      </c>
      <c r="BH192" s="181">
        <f>IF(N192="sníž. přenesená",J192,0)</f>
        <v>0</v>
      </c>
      <c r="BI192" s="181">
        <f>IF(N192="nulová",J192,0)</f>
        <v>0</v>
      </c>
      <c r="BJ192" s="14" t="s">
        <v>138</v>
      </c>
      <c r="BK192" s="181">
        <f>ROUND(I192*H192,0)</f>
        <v>0</v>
      </c>
      <c r="BL192" s="14" t="s">
        <v>137</v>
      </c>
      <c r="BM192" s="180" t="s">
        <v>343</v>
      </c>
    </row>
    <row r="193" s="1" customFormat="1" ht="24" customHeight="1">
      <c r="B193" s="168"/>
      <c r="C193" s="169" t="s">
        <v>344</v>
      </c>
      <c r="D193" s="169" t="s">
        <v>132</v>
      </c>
      <c r="E193" s="170" t="s">
        <v>345</v>
      </c>
      <c r="F193" s="171" t="s">
        <v>346</v>
      </c>
      <c r="G193" s="172" t="s">
        <v>174</v>
      </c>
      <c r="H193" s="173">
        <v>46.689</v>
      </c>
      <c r="I193" s="174"/>
      <c r="J193" s="175">
        <f>ROUND(I193*H193,0)</f>
        <v>0</v>
      </c>
      <c r="K193" s="171" t="s">
        <v>136</v>
      </c>
      <c r="L193" s="33"/>
      <c r="M193" s="176" t="s">
        <v>1</v>
      </c>
      <c r="N193" s="177" t="s">
        <v>48</v>
      </c>
      <c r="O193" s="69"/>
      <c r="P193" s="178">
        <f>O193*H193</f>
        <v>0</v>
      </c>
      <c r="Q193" s="178">
        <v>0</v>
      </c>
      <c r="R193" s="178">
        <f>Q193*H193</f>
        <v>0</v>
      </c>
      <c r="S193" s="178">
        <v>0</v>
      </c>
      <c r="T193" s="179">
        <f>S193*H193</f>
        <v>0</v>
      </c>
      <c r="AR193" s="180" t="s">
        <v>137</v>
      </c>
      <c r="AT193" s="180" t="s">
        <v>132</v>
      </c>
      <c r="AU193" s="180" t="s">
        <v>138</v>
      </c>
      <c r="AY193" s="14" t="s">
        <v>130</v>
      </c>
      <c r="BE193" s="181">
        <f>IF(N193="základní",J193,0)</f>
        <v>0</v>
      </c>
      <c r="BF193" s="181">
        <f>IF(N193="snížená",J193,0)</f>
        <v>0</v>
      </c>
      <c r="BG193" s="181">
        <f>IF(N193="zákl. přenesená",J193,0)</f>
        <v>0</v>
      </c>
      <c r="BH193" s="181">
        <f>IF(N193="sníž. přenesená",J193,0)</f>
        <v>0</v>
      </c>
      <c r="BI193" s="181">
        <f>IF(N193="nulová",J193,0)</f>
        <v>0</v>
      </c>
      <c r="BJ193" s="14" t="s">
        <v>138</v>
      </c>
      <c r="BK193" s="181">
        <f>ROUND(I193*H193,0)</f>
        <v>0</v>
      </c>
      <c r="BL193" s="14" t="s">
        <v>137</v>
      </c>
      <c r="BM193" s="180" t="s">
        <v>347</v>
      </c>
    </row>
    <row r="194" s="1" customFormat="1" ht="24" customHeight="1">
      <c r="B194" s="168"/>
      <c r="C194" s="169" t="s">
        <v>348</v>
      </c>
      <c r="D194" s="169" t="s">
        <v>132</v>
      </c>
      <c r="E194" s="170" t="s">
        <v>349</v>
      </c>
      <c r="F194" s="171" t="s">
        <v>350</v>
      </c>
      <c r="G194" s="172" t="s">
        <v>174</v>
      </c>
      <c r="H194" s="173">
        <v>46.689</v>
      </c>
      <c r="I194" s="174"/>
      <c r="J194" s="175">
        <f>ROUND(I194*H194,0)</f>
        <v>0</v>
      </c>
      <c r="K194" s="171" t="s">
        <v>136</v>
      </c>
      <c r="L194" s="33"/>
      <c r="M194" s="176" t="s">
        <v>1</v>
      </c>
      <c r="N194" s="177" t="s">
        <v>48</v>
      </c>
      <c r="O194" s="69"/>
      <c r="P194" s="178">
        <f>O194*H194</f>
        <v>0</v>
      </c>
      <c r="Q194" s="178">
        <v>0</v>
      </c>
      <c r="R194" s="178">
        <f>Q194*H194</f>
        <v>0</v>
      </c>
      <c r="S194" s="178">
        <v>0</v>
      </c>
      <c r="T194" s="179">
        <f>S194*H194</f>
        <v>0</v>
      </c>
      <c r="AR194" s="180" t="s">
        <v>137</v>
      </c>
      <c r="AT194" s="180" t="s">
        <v>132</v>
      </c>
      <c r="AU194" s="180" t="s">
        <v>138</v>
      </c>
      <c r="AY194" s="14" t="s">
        <v>130</v>
      </c>
      <c r="BE194" s="181">
        <f>IF(N194="základní",J194,0)</f>
        <v>0</v>
      </c>
      <c r="BF194" s="181">
        <f>IF(N194="snížená",J194,0)</f>
        <v>0</v>
      </c>
      <c r="BG194" s="181">
        <f>IF(N194="zákl. přenesená",J194,0)</f>
        <v>0</v>
      </c>
      <c r="BH194" s="181">
        <f>IF(N194="sníž. přenesená",J194,0)</f>
        <v>0</v>
      </c>
      <c r="BI194" s="181">
        <f>IF(N194="nulová",J194,0)</f>
        <v>0</v>
      </c>
      <c r="BJ194" s="14" t="s">
        <v>138</v>
      </c>
      <c r="BK194" s="181">
        <f>ROUND(I194*H194,0)</f>
        <v>0</v>
      </c>
      <c r="BL194" s="14" t="s">
        <v>137</v>
      </c>
      <c r="BM194" s="180" t="s">
        <v>351</v>
      </c>
    </row>
    <row r="195" s="1" customFormat="1" ht="24" customHeight="1">
      <c r="B195" s="168"/>
      <c r="C195" s="169" t="s">
        <v>352</v>
      </c>
      <c r="D195" s="169" t="s">
        <v>132</v>
      </c>
      <c r="E195" s="170" t="s">
        <v>353</v>
      </c>
      <c r="F195" s="171" t="s">
        <v>354</v>
      </c>
      <c r="G195" s="172" t="s">
        <v>174</v>
      </c>
      <c r="H195" s="173">
        <v>46.689</v>
      </c>
      <c r="I195" s="174"/>
      <c r="J195" s="175">
        <f>ROUND(I195*H195,0)</f>
        <v>0</v>
      </c>
      <c r="K195" s="171" t="s">
        <v>136</v>
      </c>
      <c r="L195" s="33"/>
      <c r="M195" s="176" t="s">
        <v>1</v>
      </c>
      <c r="N195" s="177" t="s">
        <v>48</v>
      </c>
      <c r="O195" s="69"/>
      <c r="P195" s="178">
        <f>O195*H195</f>
        <v>0</v>
      </c>
      <c r="Q195" s="178">
        <v>0</v>
      </c>
      <c r="R195" s="178">
        <f>Q195*H195</f>
        <v>0</v>
      </c>
      <c r="S195" s="178">
        <v>0</v>
      </c>
      <c r="T195" s="179">
        <f>S195*H195</f>
        <v>0</v>
      </c>
      <c r="AR195" s="180" t="s">
        <v>137</v>
      </c>
      <c r="AT195" s="180" t="s">
        <v>132</v>
      </c>
      <c r="AU195" s="180" t="s">
        <v>138</v>
      </c>
      <c r="AY195" s="14" t="s">
        <v>130</v>
      </c>
      <c r="BE195" s="181">
        <f>IF(N195="základní",J195,0)</f>
        <v>0</v>
      </c>
      <c r="BF195" s="181">
        <f>IF(N195="snížená",J195,0)</f>
        <v>0</v>
      </c>
      <c r="BG195" s="181">
        <f>IF(N195="zákl. přenesená",J195,0)</f>
        <v>0</v>
      </c>
      <c r="BH195" s="181">
        <f>IF(N195="sníž. přenesená",J195,0)</f>
        <v>0</v>
      </c>
      <c r="BI195" s="181">
        <f>IF(N195="nulová",J195,0)</f>
        <v>0</v>
      </c>
      <c r="BJ195" s="14" t="s">
        <v>138</v>
      </c>
      <c r="BK195" s="181">
        <f>ROUND(I195*H195,0)</f>
        <v>0</v>
      </c>
      <c r="BL195" s="14" t="s">
        <v>137</v>
      </c>
      <c r="BM195" s="180" t="s">
        <v>355</v>
      </c>
    </row>
    <row r="196" s="11" customFormat="1" ht="22.8" customHeight="1">
      <c r="B196" s="155"/>
      <c r="D196" s="156" t="s">
        <v>81</v>
      </c>
      <c r="E196" s="166" t="s">
        <v>356</v>
      </c>
      <c r="F196" s="166" t="s">
        <v>357</v>
      </c>
      <c r="I196" s="158"/>
      <c r="J196" s="167">
        <f>BK196</f>
        <v>0</v>
      </c>
      <c r="L196" s="155"/>
      <c r="M196" s="160"/>
      <c r="N196" s="161"/>
      <c r="O196" s="161"/>
      <c r="P196" s="162">
        <f>P197</f>
        <v>0</v>
      </c>
      <c r="Q196" s="161"/>
      <c r="R196" s="162">
        <f>R197</f>
        <v>0</v>
      </c>
      <c r="S196" s="161"/>
      <c r="T196" s="163">
        <f>T197</f>
        <v>0</v>
      </c>
      <c r="AR196" s="156" t="s">
        <v>8</v>
      </c>
      <c r="AT196" s="164" t="s">
        <v>81</v>
      </c>
      <c r="AU196" s="164" t="s">
        <v>8</v>
      </c>
      <c r="AY196" s="156" t="s">
        <v>130</v>
      </c>
      <c r="BK196" s="165">
        <f>BK197</f>
        <v>0</v>
      </c>
    </row>
    <row r="197" s="1" customFormat="1" ht="16.5" customHeight="1">
      <c r="B197" s="168"/>
      <c r="C197" s="169" t="s">
        <v>358</v>
      </c>
      <c r="D197" s="169" t="s">
        <v>132</v>
      </c>
      <c r="E197" s="170" t="s">
        <v>359</v>
      </c>
      <c r="F197" s="171" t="s">
        <v>360</v>
      </c>
      <c r="G197" s="172" t="s">
        <v>174</v>
      </c>
      <c r="H197" s="173">
        <v>27.789000000000001</v>
      </c>
      <c r="I197" s="174"/>
      <c r="J197" s="175">
        <f>ROUND(I197*H197,0)</f>
        <v>0</v>
      </c>
      <c r="K197" s="171" t="s">
        <v>136</v>
      </c>
      <c r="L197" s="33"/>
      <c r="M197" s="176" t="s">
        <v>1</v>
      </c>
      <c r="N197" s="177" t="s">
        <v>48</v>
      </c>
      <c r="O197" s="69"/>
      <c r="P197" s="178">
        <f>O197*H197</f>
        <v>0</v>
      </c>
      <c r="Q197" s="178">
        <v>0</v>
      </c>
      <c r="R197" s="178">
        <f>Q197*H197</f>
        <v>0</v>
      </c>
      <c r="S197" s="178">
        <v>0</v>
      </c>
      <c r="T197" s="179">
        <f>S197*H197</f>
        <v>0</v>
      </c>
      <c r="AR197" s="180" t="s">
        <v>137</v>
      </c>
      <c r="AT197" s="180" t="s">
        <v>132</v>
      </c>
      <c r="AU197" s="180" t="s">
        <v>138</v>
      </c>
      <c r="AY197" s="14" t="s">
        <v>130</v>
      </c>
      <c r="BE197" s="181">
        <f>IF(N197="základní",J197,0)</f>
        <v>0</v>
      </c>
      <c r="BF197" s="181">
        <f>IF(N197="snížená",J197,0)</f>
        <v>0</v>
      </c>
      <c r="BG197" s="181">
        <f>IF(N197="zákl. přenesená",J197,0)</f>
        <v>0</v>
      </c>
      <c r="BH197" s="181">
        <f>IF(N197="sníž. přenesená",J197,0)</f>
        <v>0</v>
      </c>
      <c r="BI197" s="181">
        <f>IF(N197="nulová",J197,0)</f>
        <v>0</v>
      </c>
      <c r="BJ197" s="14" t="s">
        <v>138</v>
      </c>
      <c r="BK197" s="181">
        <f>ROUND(I197*H197,0)</f>
        <v>0</v>
      </c>
      <c r="BL197" s="14" t="s">
        <v>137</v>
      </c>
      <c r="BM197" s="180" t="s">
        <v>361</v>
      </c>
    </row>
    <row r="198" s="11" customFormat="1" ht="25.92" customHeight="1">
      <c r="B198" s="155"/>
      <c r="D198" s="156" t="s">
        <v>81</v>
      </c>
      <c r="E198" s="157" t="s">
        <v>362</v>
      </c>
      <c r="F198" s="157" t="s">
        <v>363</v>
      </c>
      <c r="I198" s="158"/>
      <c r="J198" s="159">
        <f>BK198</f>
        <v>0</v>
      </c>
      <c r="L198" s="155"/>
      <c r="M198" s="160"/>
      <c r="N198" s="161"/>
      <c r="O198" s="161"/>
      <c r="P198" s="162">
        <f>P199+P213+P225+P231+P234+P250+P260+P264+P266</f>
        <v>0</v>
      </c>
      <c r="Q198" s="161"/>
      <c r="R198" s="162">
        <f>R199+R213+R225+R231+R234+R250+R260+R264+R266</f>
        <v>1.13265851</v>
      </c>
      <c r="S198" s="161"/>
      <c r="T198" s="163">
        <f>T199+T213+T225+T231+T234+T250+T260+T264+T266</f>
        <v>0.29268701000000003</v>
      </c>
      <c r="AR198" s="156" t="s">
        <v>138</v>
      </c>
      <c r="AT198" s="164" t="s">
        <v>81</v>
      </c>
      <c r="AU198" s="164" t="s">
        <v>82</v>
      </c>
      <c r="AY198" s="156" t="s">
        <v>130</v>
      </c>
      <c r="BK198" s="165">
        <f>BK199+BK213+BK225+BK231+BK234+BK250+BK260+BK264+BK266</f>
        <v>0</v>
      </c>
    </row>
    <row r="199" s="11" customFormat="1" ht="22.8" customHeight="1">
      <c r="B199" s="155"/>
      <c r="D199" s="156" t="s">
        <v>81</v>
      </c>
      <c r="E199" s="166" t="s">
        <v>364</v>
      </c>
      <c r="F199" s="166" t="s">
        <v>365</v>
      </c>
      <c r="I199" s="158"/>
      <c r="J199" s="167">
        <f>BK199</f>
        <v>0</v>
      </c>
      <c r="L199" s="155"/>
      <c r="M199" s="160"/>
      <c r="N199" s="161"/>
      <c r="O199" s="161"/>
      <c r="P199" s="162">
        <f>SUM(P200:P212)</f>
        <v>0</v>
      </c>
      <c r="Q199" s="161"/>
      <c r="R199" s="162">
        <f>SUM(R200:R212)</f>
        <v>0.11931314999999999</v>
      </c>
      <c r="S199" s="161"/>
      <c r="T199" s="163">
        <f>SUM(T200:T212)</f>
        <v>0</v>
      </c>
      <c r="AR199" s="156" t="s">
        <v>138</v>
      </c>
      <c r="AT199" s="164" t="s">
        <v>81</v>
      </c>
      <c r="AU199" s="164" t="s">
        <v>8</v>
      </c>
      <c r="AY199" s="156" t="s">
        <v>130</v>
      </c>
      <c r="BK199" s="165">
        <f>SUM(BK200:BK212)</f>
        <v>0</v>
      </c>
    </row>
    <row r="200" s="1" customFormat="1" ht="36" customHeight="1">
      <c r="B200" s="168"/>
      <c r="C200" s="169" t="s">
        <v>366</v>
      </c>
      <c r="D200" s="169" t="s">
        <v>132</v>
      </c>
      <c r="E200" s="170" t="s">
        <v>367</v>
      </c>
      <c r="F200" s="171" t="s">
        <v>368</v>
      </c>
      <c r="G200" s="172" t="s">
        <v>135</v>
      </c>
      <c r="H200" s="173">
        <v>25.765999999999998</v>
      </c>
      <c r="I200" s="174"/>
      <c r="J200" s="175">
        <f>ROUND(I200*H200,0)</f>
        <v>0</v>
      </c>
      <c r="K200" s="171" t="s">
        <v>136</v>
      </c>
      <c r="L200" s="33"/>
      <c r="M200" s="176" t="s">
        <v>1</v>
      </c>
      <c r="N200" s="177" t="s">
        <v>48</v>
      </c>
      <c r="O200" s="69"/>
      <c r="P200" s="178">
        <f>O200*H200</f>
        <v>0</v>
      </c>
      <c r="Q200" s="178">
        <v>0</v>
      </c>
      <c r="R200" s="178">
        <f>Q200*H200</f>
        <v>0</v>
      </c>
      <c r="S200" s="178">
        <v>0</v>
      </c>
      <c r="T200" s="179">
        <f>S200*H200</f>
        <v>0</v>
      </c>
      <c r="AR200" s="180" t="s">
        <v>196</v>
      </c>
      <c r="AT200" s="180" t="s">
        <v>132</v>
      </c>
      <c r="AU200" s="180" t="s">
        <v>138</v>
      </c>
      <c r="AY200" s="14" t="s">
        <v>130</v>
      </c>
      <c r="BE200" s="181">
        <f>IF(N200="základní",J200,0)</f>
        <v>0</v>
      </c>
      <c r="BF200" s="181">
        <f>IF(N200="snížená",J200,0)</f>
        <v>0</v>
      </c>
      <c r="BG200" s="181">
        <f>IF(N200="zákl. přenesená",J200,0)</f>
        <v>0</v>
      </c>
      <c r="BH200" s="181">
        <f>IF(N200="sníž. přenesená",J200,0)</f>
        <v>0</v>
      </c>
      <c r="BI200" s="181">
        <f>IF(N200="nulová",J200,0)</f>
        <v>0</v>
      </c>
      <c r="BJ200" s="14" t="s">
        <v>138</v>
      </c>
      <c r="BK200" s="181">
        <f>ROUND(I200*H200,0)</f>
        <v>0</v>
      </c>
      <c r="BL200" s="14" t="s">
        <v>196</v>
      </c>
      <c r="BM200" s="180" t="s">
        <v>369</v>
      </c>
    </row>
    <row r="201" s="1" customFormat="1" ht="24" customHeight="1">
      <c r="B201" s="168"/>
      <c r="C201" s="182" t="s">
        <v>370</v>
      </c>
      <c r="D201" s="182" t="s">
        <v>218</v>
      </c>
      <c r="E201" s="183" t="s">
        <v>371</v>
      </c>
      <c r="F201" s="184" t="s">
        <v>372</v>
      </c>
      <c r="G201" s="185" t="s">
        <v>135</v>
      </c>
      <c r="H201" s="186">
        <v>29.631</v>
      </c>
      <c r="I201" s="187"/>
      <c r="J201" s="188">
        <f>ROUND(I201*H201,0)</f>
        <v>0</v>
      </c>
      <c r="K201" s="184" t="s">
        <v>136</v>
      </c>
      <c r="L201" s="189"/>
      <c r="M201" s="190" t="s">
        <v>1</v>
      </c>
      <c r="N201" s="191" t="s">
        <v>48</v>
      </c>
      <c r="O201" s="69"/>
      <c r="P201" s="178">
        <f>O201*H201</f>
        <v>0</v>
      </c>
      <c r="Q201" s="178">
        <v>0.0019</v>
      </c>
      <c r="R201" s="178">
        <f>Q201*H201</f>
        <v>0.056298899999999999</v>
      </c>
      <c r="S201" s="178">
        <v>0</v>
      </c>
      <c r="T201" s="179">
        <f>S201*H201</f>
        <v>0</v>
      </c>
      <c r="AR201" s="180" t="s">
        <v>259</v>
      </c>
      <c r="AT201" s="180" t="s">
        <v>218</v>
      </c>
      <c r="AU201" s="180" t="s">
        <v>138</v>
      </c>
      <c r="AY201" s="14" t="s">
        <v>130</v>
      </c>
      <c r="BE201" s="181">
        <f>IF(N201="základní",J201,0)</f>
        <v>0</v>
      </c>
      <c r="BF201" s="181">
        <f>IF(N201="snížená",J201,0)</f>
        <v>0</v>
      </c>
      <c r="BG201" s="181">
        <f>IF(N201="zákl. přenesená",J201,0)</f>
        <v>0</v>
      </c>
      <c r="BH201" s="181">
        <f>IF(N201="sníž. přenesená",J201,0)</f>
        <v>0</v>
      </c>
      <c r="BI201" s="181">
        <f>IF(N201="nulová",J201,0)</f>
        <v>0</v>
      </c>
      <c r="BJ201" s="14" t="s">
        <v>138</v>
      </c>
      <c r="BK201" s="181">
        <f>ROUND(I201*H201,0)</f>
        <v>0</v>
      </c>
      <c r="BL201" s="14" t="s">
        <v>196</v>
      </c>
      <c r="BM201" s="180" t="s">
        <v>373</v>
      </c>
    </row>
    <row r="202" s="1" customFormat="1" ht="24" customHeight="1">
      <c r="B202" s="168"/>
      <c r="C202" s="169" t="s">
        <v>374</v>
      </c>
      <c r="D202" s="169" t="s">
        <v>132</v>
      </c>
      <c r="E202" s="170" t="s">
        <v>375</v>
      </c>
      <c r="F202" s="171" t="s">
        <v>376</v>
      </c>
      <c r="G202" s="172" t="s">
        <v>146</v>
      </c>
      <c r="H202" s="173">
        <v>20.890000000000001</v>
      </c>
      <c r="I202" s="174"/>
      <c r="J202" s="175">
        <f>ROUND(I202*H202,0)</f>
        <v>0</v>
      </c>
      <c r="K202" s="171" t="s">
        <v>136</v>
      </c>
      <c r="L202" s="33"/>
      <c r="M202" s="176" t="s">
        <v>1</v>
      </c>
      <c r="N202" s="177" t="s">
        <v>48</v>
      </c>
      <c r="O202" s="69"/>
      <c r="P202" s="178">
        <f>O202*H202</f>
        <v>0</v>
      </c>
      <c r="Q202" s="178">
        <v>0</v>
      </c>
      <c r="R202" s="178">
        <f>Q202*H202</f>
        <v>0</v>
      </c>
      <c r="S202" s="178">
        <v>0</v>
      </c>
      <c r="T202" s="179">
        <f>S202*H202</f>
        <v>0</v>
      </c>
      <c r="AR202" s="180" t="s">
        <v>196</v>
      </c>
      <c r="AT202" s="180" t="s">
        <v>132</v>
      </c>
      <c r="AU202" s="180" t="s">
        <v>138</v>
      </c>
      <c r="AY202" s="14" t="s">
        <v>130</v>
      </c>
      <c r="BE202" s="181">
        <f>IF(N202="základní",J202,0)</f>
        <v>0</v>
      </c>
      <c r="BF202" s="181">
        <f>IF(N202="snížená",J202,0)</f>
        <v>0</v>
      </c>
      <c r="BG202" s="181">
        <f>IF(N202="zákl. přenesená",J202,0)</f>
        <v>0</v>
      </c>
      <c r="BH202" s="181">
        <f>IF(N202="sníž. přenesená",J202,0)</f>
        <v>0</v>
      </c>
      <c r="BI202" s="181">
        <f>IF(N202="nulová",J202,0)</f>
        <v>0</v>
      </c>
      <c r="BJ202" s="14" t="s">
        <v>138</v>
      </c>
      <c r="BK202" s="181">
        <f>ROUND(I202*H202,0)</f>
        <v>0</v>
      </c>
      <c r="BL202" s="14" t="s">
        <v>196</v>
      </c>
      <c r="BM202" s="180" t="s">
        <v>377</v>
      </c>
    </row>
    <row r="203" s="1" customFormat="1" ht="24" customHeight="1">
      <c r="B203" s="168"/>
      <c r="C203" s="169" t="s">
        <v>378</v>
      </c>
      <c r="D203" s="169" t="s">
        <v>132</v>
      </c>
      <c r="E203" s="170" t="s">
        <v>379</v>
      </c>
      <c r="F203" s="171" t="s">
        <v>380</v>
      </c>
      <c r="G203" s="172" t="s">
        <v>135</v>
      </c>
      <c r="H203" s="173">
        <v>7.3949999999999996</v>
      </c>
      <c r="I203" s="174"/>
      <c r="J203" s="175">
        <f>ROUND(I203*H203,0)</f>
        <v>0</v>
      </c>
      <c r="K203" s="171" t="s">
        <v>136</v>
      </c>
      <c r="L203" s="33"/>
      <c r="M203" s="176" t="s">
        <v>1</v>
      </c>
      <c r="N203" s="177" t="s">
        <v>48</v>
      </c>
      <c r="O203" s="69"/>
      <c r="P203" s="178">
        <f>O203*H203</f>
        <v>0</v>
      </c>
      <c r="Q203" s="178">
        <v>0</v>
      </c>
      <c r="R203" s="178">
        <f>Q203*H203</f>
        <v>0</v>
      </c>
      <c r="S203" s="178">
        <v>0</v>
      </c>
      <c r="T203" s="179">
        <f>S203*H203</f>
        <v>0</v>
      </c>
      <c r="AR203" s="180" t="s">
        <v>196</v>
      </c>
      <c r="AT203" s="180" t="s">
        <v>132</v>
      </c>
      <c r="AU203" s="180" t="s">
        <v>138</v>
      </c>
      <c r="AY203" s="14" t="s">
        <v>130</v>
      </c>
      <c r="BE203" s="181">
        <f>IF(N203="základní",J203,0)</f>
        <v>0</v>
      </c>
      <c r="BF203" s="181">
        <f>IF(N203="snížená",J203,0)</f>
        <v>0</v>
      </c>
      <c r="BG203" s="181">
        <f>IF(N203="zákl. přenesená",J203,0)</f>
        <v>0</v>
      </c>
      <c r="BH203" s="181">
        <f>IF(N203="sníž. přenesená",J203,0)</f>
        <v>0</v>
      </c>
      <c r="BI203" s="181">
        <f>IF(N203="nulová",J203,0)</f>
        <v>0</v>
      </c>
      <c r="BJ203" s="14" t="s">
        <v>138</v>
      </c>
      <c r="BK203" s="181">
        <f>ROUND(I203*H203,0)</f>
        <v>0</v>
      </c>
      <c r="BL203" s="14" t="s">
        <v>196</v>
      </c>
      <c r="BM203" s="180" t="s">
        <v>381</v>
      </c>
    </row>
    <row r="204" s="1" customFormat="1" ht="36" customHeight="1">
      <c r="B204" s="168"/>
      <c r="C204" s="169" t="s">
        <v>382</v>
      </c>
      <c r="D204" s="169" t="s">
        <v>132</v>
      </c>
      <c r="E204" s="170" t="s">
        <v>383</v>
      </c>
      <c r="F204" s="171" t="s">
        <v>384</v>
      </c>
      <c r="G204" s="172" t="s">
        <v>146</v>
      </c>
      <c r="H204" s="173">
        <v>18.145</v>
      </c>
      <c r="I204" s="174"/>
      <c r="J204" s="175">
        <f>ROUND(I204*H204,0)</f>
        <v>0</v>
      </c>
      <c r="K204" s="171" t="s">
        <v>136</v>
      </c>
      <c r="L204" s="33"/>
      <c r="M204" s="176" t="s">
        <v>1</v>
      </c>
      <c r="N204" s="177" t="s">
        <v>48</v>
      </c>
      <c r="O204" s="69"/>
      <c r="P204" s="178">
        <f>O204*H204</f>
        <v>0</v>
      </c>
      <c r="Q204" s="178">
        <v>0.00059999999999999995</v>
      </c>
      <c r="R204" s="178">
        <f>Q204*H204</f>
        <v>0.010886999999999999</v>
      </c>
      <c r="S204" s="178">
        <v>0</v>
      </c>
      <c r="T204" s="179">
        <f>S204*H204</f>
        <v>0</v>
      </c>
      <c r="AR204" s="180" t="s">
        <v>196</v>
      </c>
      <c r="AT204" s="180" t="s">
        <v>132</v>
      </c>
      <c r="AU204" s="180" t="s">
        <v>138</v>
      </c>
      <c r="AY204" s="14" t="s">
        <v>130</v>
      </c>
      <c r="BE204" s="181">
        <f>IF(N204="základní",J204,0)</f>
        <v>0</v>
      </c>
      <c r="BF204" s="181">
        <f>IF(N204="snížená",J204,0)</f>
        <v>0</v>
      </c>
      <c r="BG204" s="181">
        <f>IF(N204="zákl. přenesená",J204,0)</f>
        <v>0</v>
      </c>
      <c r="BH204" s="181">
        <f>IF(N204="sníž. přenesená",J204,0)</f>
        <v>0</v>
      </c>
      <c r="BI204" s="181">
        <f>IF(N204="nulová",J204,0)</f>
        <v>0</v>
      </c>
      <c r="BJ204" s="14" t="s">
        <v>138</v>
      </c>
      <c r="BK204" s="181">
        <f>ROUND(I204*H204,0)</f>
        <v>0</v>
      </c>
      <c r="BL204" s="14" t="s">
        <v>196</v>
      </c>
      <c r="BM204" s="180" t="s">
        <v>385</v>
      </c>
    </row>
    <row r="205" s="1" customFormat="1" ht="36" customHeight="1">
      <c r="B205" s="168"/>
      <c r="C205" s="169" t="s">
        <v>386</v>
      </c>
      <c r="D205" s="169" t="s">
        <v>132</v>
      </c>
      <c r="E205" s="170" t="s">
        <v>387</v>
      </c>
      <c r="F205" s="171" t="s">
        <v>388</v>
      </c>
      <c r="G205" s="172" t="s">
        <v>146</v>
      </c>
      <c r="H205" s="173">
        <v>9.0999999999999996</v>
      </c>
      <c r="I205" s="174"/>
      <c r="J205" s="175">
        <f>ROUND(I205*H205,0)</f>
        <v>0</v>
      </c>
      <c r="K205" s="171" t="s">
        <v>136</v>
      </c>
      <c r="L205" s="33"/>
      <c r="M205" s="176" t="s">
        <v>1</v>
      </c>
      <c r="N205" s="177" t="s">
        <v>48</v>
      </c>
      <c r="O205" s="69"/>
      <c r="P205" s="178">
        <f>O205*H205</f>
        <v>0</v>
      </c>
      <c r="Q205" s="178">
        <v>0.00059999999999999995</v>
      </c>
      <c r="R205" s="178">
        <f>Q205*H205</f>
        <v>0.0054599999999999996</v>
      </c>
      <c r="S205" s="178">
        <v>0</v>
      </c>
      <c r="T205" s="179">
        <f>S205*H205</f>
        <v>0</v>
      </c>
      <c r="AR205" s="180" t="s">
        <v>196</v>
      </c>
      <c r="AT205" s="180" t="s">
        <v>132</v>
      </c>
      <c r="AU205" s="180" t="s">
        <v>138</v>
      </c>
      <c r="AY205" s="14" t="s">
        <v>130</v>
      </c>
      <c r="BE205" s="181">
        <f>IF(N205="základní",J205,0)</f>
        <v>0</v>
      </c>
      <c r="BF205" s="181">
        <f>IF(N205="snížená",J205,0)</f>
        <v>0</v>
      </c>
      <c r="BG205" s="181">
        <f>IF(N205="zákl. přenesená",J205,0)</f>
        <v>0</v>
      </c>
      <c r="BH205" s="181">
        <f>IF(N205="sníž. přenesená",J205,0)</f>
        <v>0</v>
      </c>
      <c r="BI205" s="181">
        <f>IF(N205="nulová",J205,0)</f>
        <v>0</v>
      </c>
      <c r="BJ205" s="14" t="s">
        <v>138</v>
      </c>
      <c r="BK205" s="181">
        <f>ROUND(I205*H205,0)</f>
        <v>0</v>
      </c>
      <c r="BL205" s="14" t="s">
        <v>196</v>
      </c>
      <c r="BM205" s="180" t="s">
        <v>389</v>
      </c>
    </row>
    <row r="206" s="1" customFormat="1" ht="36" customHeight="1">
      <c r="B206" s="168"/>
      <c r="C206" s="169" t="s">
        <v>390</v>
      </c>
      <c r="D206" s="169" t="s">
        <v>132</v>
      </c>
      <c r="E206" s="170" t="s">
        <v>391</v>
      </c>
      <c r="F206" s="171" t="s">
        <v>392</v>
      </c>
      <c r="G206" s="172" t="s">
        <v>146</v>
      </c>
      <c r="H206" s="173">
        <v>10.445</v>
      </c>
      <c r="I206" s="174"/>
      <c r="J206" s="175">
        <f>ROUND(I206*H206,0)</f>
        <v>0</v>
      </c>
      <c r="K206" s="171" t="s">
        <v>136</v>
      </c>
      <c r="L206" s="33"/>
      <c r="M206" s="176" t="s">
        <v>1</v>
      </c>
      <c r="N206" s="177" t="s">
        <v>48</v>
      </c>
      <c r="O206" s="69"/>
      <c r="P206" s="178">
        <f>O206*H206</f>
        <v>0</v>
      </c>
      <c r="Q206" s="178">
        <v>0.00042999999999999999</v>
      </c>
      <c r="R206" s="178">
        <f>Q206*H206</f>
        <v>0.0044913499999999999</v>
      </c>
      <c r="S206" s="178">
        <v>0</v>
      </c>
      <c r="T206" s="179">
        <f>S206*H206</f>
        <v>0</v>
      </c>
      <c r="AR206" s="180" t="s">
        <v>196</v>
      </c>
      <c r="AT206" s="180" t="s">
        <v>132</v>
      </c>
      <c r="AU206" s="180" t="s">
        <v>138</v>
      </c>
      <c r="AY206" s="14" t="s">
        <v>130</v>
      </c>
      <c r="BE206" s="181">
        <f>IF(N206="základní",J206,0)</f>
        <v>0</v>
      </c>
      <c r="BF206" s="181">
        <f>IF(N206="snížená",J206,0)</f>
        <v>0</v>
      </c>
      <c r="BG206" s="181">
        <f>IF(N206="zákl. přenesená",J206,0)</f>
        <v>0</v>
      </c>
      <c r="BH206" s="181">
        <f>IF(N206="sníž. přenesená",J206,0)</f>
        <v>0</v>
      </c>
      <c r="BI206" s="181">
        <f>IF(N206="nulová",J206,0)</f>
        <v>0</v>
      </c>
      <c r="BJ206" s="14" t="s">
        <v>138</v>
      </c>
      <c r="BK206" s="181">
        <f>ROUND(I206*H206,0)</f>
        <v>0</v>
      </c>
      <c r="BL206" s="14" t="s">
        <v>196</v>
      </c>
      <c r="BM206" s="180" t="s">
        <v>393</v>
      </c>
    </row>
    <row r="207" s="1" customFormat="1" ht="36" customHeight="1">
      <c r="B207" s="168"/>
      <c r="C207" s="169" t="s">
        <v>394</v>
      </c>
      <c r="D207" s="169" t="s">
        <v>132</v>
      </c>
      <c r="E207" s="170" t="s">
        <v>395</v>
      </c>
      <c r="F207" s="171" t="s">
        <v>396</v>
      </c>
      <c r="G207" s="172" t="s">
        <v>146</v>
      </c>
      <c r="H207" s="173">
        <v>10.445</v>
      </c>
      <c r="I207" s="174"/>
      <c r="J207" s="175">
        <f>ROUND(I207*H207,0)</f>
        <v>0</v>
      </c>
      <c r="K207" s="171" t="s">
        <v>136</v>
      </c>
      <c r="L207" s="33"/>
      <c r="M207" s="176" t="s">
        <v>1</v>
      </c>
      <c r="N207" s="177" t="s">
        <v>48</v>
      </c>
      <c r="O207" s="69"/>
      <c r="P207" s="178">
        <f>O207*H207</f>
        <v>0</v>
      </c>
      <c r="Q207" s="178">
        <v>0.0015</v>
      </c>
      <c r="R207" s="178">
        <f>Q207*H207</f>
        <v>0.015667500000000001</v>
      </c>
      <c r="S207" s="178">
        <v>0</v>
      </c>
      <c r="T207" s="179">
        <f>S207*H207</f>
        <v>0</v>
      </c>
      <c r="AR207" s="180" t="s">
        <v>196</v>
      </c>
      <c r="AT207" s="180" t="s">
        <v>132</v>
      </c>
      <c r="AU207" s="180" t="s">
        <v>138</v>
      </c>
      <c r="AY207" s="14" t="s">
        <v>130</v>
      </c>
      <c r="BE207" s="181">
        <f>IF(N207="základní",J207,0)</f>
        <v>0</v>
      </c>
      <c r="BF207" s="181">
        <f>IF(N207="snížená",J207,0)</f>
        <v>0</v>
      </c>
      <c r="BG207" s="181">
        <f>IF(N207="zákl. přenesená",J207,0)</f>
        <v>0</v>
      </c>
      <c r="BH207" s="181">
        <f>IF(N207="sníž. přenesená",J207,0)</f>
        <v>0</v>
      </c>
      <c r="BI207" s="181">
        <f>IF(N207="nulová",J207,0)</f>
        <v>0</v>
      </c>
      <c r="BJ207" s="14" t="s">
        <v>138</v>
      </c>
      <c r="BK207" s="181">
        <f>ROUND(I207*H207,0)</f>
        <v>0</v>
      </c>
      <c r="BL207" s="14" t="s">
        <v>196</v>
      </c>
      <c r="BM207" s="180" t="s">
        <v>397</v>
      </c>
    </row>
    <row r="208" s="1" customFormat="1" ht="24" customHeight="1">
      <c r="B208" s="168"/>
      <c r="C208" s="169" t="s">
        <v>398</v>
      </c>
      <c r="D208" s="169" t="s">
        <v>132</v>
      </c>
      <c r="E208" s="170" t="s">
        <v>399</v>
      </c>
      <c r="F208" s="171" t="s">
        <v>400</v>
      </c>
      <c r="G208" s="172" t="s">
        <v>146</v>
      </c>
      <c r="H208" s="173">
        <v>9.0999999999999996</v>
      </c>
      <c r="I208" s="174"/>
      <c r="J208" s="175">
        <f>ROUND(I208*H208,0)</f>
        <v>0</v>
      </c>
      <c r="K208" s="171" t="s">
        <v>136</v>
      </c>
      <c r="L208" s="33"/>
      <c r="M208" s="176" t="s">
        <v>1</v>
      </c>
      <c r="N208" s="177" t="s">
        <v>48</v>
      </c>
      <c r="O208" s="69"/>
      <c r="P208" s="178">
        <f>O208*H208</f>
        <v>0</v>
      </c>
      <c r="Q208" s="178">
        <v>0.0015</v>
      </c>
      <c r="R208" s="178">
        <f>Q208*H208</f>
        <v>0.013649999999999999</v>
      </c>
      <c r="S208" s="178">
        <v>0</v>
      </c>
      <c r="T208" s="179">
        <f>S208*H208</f>
        <v>0</v>
      </c>
      <c r="AR208" s="180" t="s">
        <v>196</v>
      </c>
      <c r="AT208" s="180" t="s">
        <v>132</v>
      </c>
      <c r="AU208" s="180" t="s">
        <v>138</v>
      </c>
      <c r="AY208" s="14" t="s">
        <v>130</v>
      </c>
      <c r="BE208" s="181">
        <f>IF(N208="základní",J208,0)</f>
        <v>0</v>
      </c>
      <c r="BF208" s="181">
        <f>IF(N208="snížená",J208,0)</f>
        <v>0</v>
      </c>
      <c r="BG208" s="181">
        <f>IF(N208="zákl. přenesená",J208,0)</f>
        <v>0</v>
      </c>
      <c r="BH208" s="181">
        <f>IF(N208="sníž. přenesená",J208,0)</f>
        <v>0</v>
      </c>
      <c r="BI208" s="181">
        <f>IF(N208="nulová",J208,0)</f>
        <v>0</v>
      </c>
      <c r="BJ208" s="14" t="s">
        <v>138</v>
      </c>
      <c r="BK208" s="181">
        <f>ROUND(I208*H208,0)</f>
        <v>0</v>
      </c>
      <c r="BL208" s="14" t="s">
        <v>196</v>
      </c>
      <c r="BM208" s="180" t="s">
        <v>401</v>
      </c>
    </row>
    <row r="209" s="1" customFormat="1" ht="24" customHeight="1">
      <c r="B209" s="168"/>
      <c r="C209" s="169" t="s">
        <v>402</v>
      </c>
      <c r="D209" s="169" t="s">
        <v>132</v>
      </c>
      <c r="E209" s="170" t="s">
        <v>403</v>
      </c>
      <c r="F209" s="171" t="s">
        <v>404</v>
      </c>
      <c r="G209" s="172" t="s">
        <v>146</v>
      </c>
      <c r="H209" s="173">
        <v>10.445</v>
      </c>
      <c r="I209" s="174"/>
      <c r="J209" s="175">
        <f>ROUND(I209*H209,0)</f>
        <v>0</v>
      </c>
      <c r="K209" s="171" t="s">
        <v>136</v>
      </c>
      <c r="L209" s="33"/>
      <c r="M209" s="176" t="s">
        <v>1</v>
      </c>
      <c r="N209" s="177" t="s">
        <v>48</v>
      </c>
      <c r="O209" s="69"/>
      <c r="P209" s="178">
        <f>O209*H209</f>
        <v>0</v>
      </c>
      <c r="Q209" s="178">
        <v>0.00038000000000000002</v>
      </c>
      <c r="R209" s="178">
        <f>Q209*H209</f>
        <v>0.0039691000000000006</v>
      </c>
      <c r="S209" s="178">
        <v>0</v>
      </c>
      <c r="T209" s="179">
        <f>S209*H209</f>
        <v>0</v>
      </c>
      <c r="AR209" s="180" t="s">
        <v>196</v>
      </c>
      <c r="AT209" s="180" t="s">
        <v>132</v>
      </c>
      <c r="AU209" s="180" t="s">
        <v>138</v>
      </c>
      <c r="AY209" s="14" t="s">
        <v>130</v>
      </c>
      <c r="BE209" s="181">
        <f>IF(N209="základní",J209,0)</f>
        <v>0</v>
      </c>
      <c r="BF209" s="181">
        <f>IF(N209="snížená",J209,0)</f>
        <v>0</v>
      </c>
      <c r="BG209" s="181">
        <f>IF(N209="zákl. přenesená",J209,0)</f>
        <v>0</v>
      </c>
      <c r="BH209" s="181">
        <f>IF(N209="sníž. přenesená",J209,0)</f>
        <v>0</v>
      </c>
      <c r="BI209" s="181">
        <f>IF(N209="nulová",J209,0)</f>
        <v>0</v>
      </c>
      <c r="BJ209" s="14" t="s">
        <v>138</v>
      </c>
      <c r="BK209" s="181">
        <f>ROUND(I209*H209,0)</f>
        <v>0</v>
      </c>
      <c r="BL209" s="14" t="s">
        <v>196</v>
      </c>
      <c r="BM209" s="180" t="s">
        <v>405</v>
      </c>
    </row>
    <row r="210" s="1" customFormat="1" ht="24" customHeight="1">
      <c r="B210" s="168"/>
      <c r="C210" s="169" t="s">
        <v>406</v>
      </c>
      <c r="D210" s="169" t="s">
        <v>132</v>
      </c>
      <c r="E210" s="170" t="s">
        <v>407</v>
      </c>
      <c r="F210" s="171" t="s">
        <v>408</v>
      </c>
      <c r="G210" s="172" t="s">
        <v>135</v>
      </c>
      <c r="H210" s="173">
        <v>25.765999999999998</v>
      </c>
      <c r="I210" s="174"/>
      <c r="J210" s="175">
        <f>ROUND(I210*H210,0)</f>
        <v>0</v>
      </c>
      <c r="K210" s="171" t="s">
        <v>136</v>
      </c>
      <c r="L210" s="33"/>
      <c r="M210" s="176" t="s">
        <v>1</v>
      </c>
      <c r="N210" s="177" t="s">
        <v>48</v>
      </c>
      <c r="O210" s="69"/>
      <c r="P210" s="178">
        <f>O210*H210</f>
        <v>0</v>
      </c>
      <c r="Q210" s="178">
        <v>0</v>
      </c>
      <c r="R210" s="178">
        <f>Q210*H210</f>
        <v>0</v>
      </c>
      <c r="S210" s="178">
        <v>0</v>
      </c>
      <c r="T210" s="179">
        <f>S210*H210</f>
        <v>0</v>
      </c>
      <c r="AR210" s="180" t="s">
        <v>196</v>
      </c>
      <c r="AT210" s="180" t="s">
        <v>132</v>
      </c>
      <c r="AU210" s="180" t="s">
        <v>138</v>
      </c>
      <c r="AY210" s="14" t="s">
        <v>130</v>
      </c>
      <c r="BE210" s="181">
        <f>IF(N210="základní",J210,0)</f>
        <v>0</v>
      </c>
      <c r="BF210" s="181">
        <f>IF(N210="snížená",J210,0)</f>
        <v>0</v>
      </c>
      <c r="BG210" s="181">
        <f>IF(N210="zákl. přenesená",J210,0)</f>
        <v>0</v>
      </c>
      <c r="BH210" s="181">
        <f>IF(N210="sníž. přenesená",J210,0)</f>
        <v>0</v>
      </c>
      <c r="BI210" s="181">
        <f>IF(N210="nulová",J210,0)</f>
        <v>0</v>
      </c>
      <c r="BJ210" s="14" t="s">
        <v>138</v>
      </c>
      <c r="BK210" s="181">
        <f>ROUND(I210*H210,0)</f>
        <v>0</v>
      </c>
      <c r="BL210" s="14" t="s">
        <v>196</v>
      </c>
      <c r="BM210" s="180" t="s">
        <v>409</v>
      </c>
    </row>
    <row r="211" s="1" customFormat="1" ht="24" customHeight="1">
      <c r="B211" s="168"/>
      <c r="C211" s="182" t="s">
        <v>410</v>
      </c>
      <c r="D211" s="182" t="s">
        <v>218</v>
      </c>
      <c r="E211" s="183" t="s">
        <v>411</v>
      </c>
      <c r="F211" s="184" t="s">
        <v>412</v>
      </c>
      <c r="G211" s="185" t="s">
        <v>135</v>
      </c>
      <c r="H211" s="186">
        <v>29.631</v>
      </c>
      <c r="I211" s="187"/>
      <c r="J211" s="188">
        <f>ROUND(I211*H211,0)</f>
        <v>0</v>
      </c>
      <c r="K211" s="184" t="s">
        <v>1</v>
      </c>
      <c r="L211" s="189"/>
      <c r="M211" s="190" t="s">
        <v>1</v>
      </c>
      <c r="N211" s="191" t="s">
        <v>48</v>
      </c>
      <c r="O211" s="69"/>
      <c r="P211" s="178">
        <f>O211*H211</f>
        <v>0</v>
      </c>
      <c r="Q211" s="178">
        <v>0.00029999999999999997</v>
      </c>
      <c r="R211" s="178">
        <f>Q211*H211</f>
        <v>0.0088892999999999993</v>
      </c>
      <c r="S211" s="178">
        <v>0</v>
      </c>
      <c r="T211" s="179">
        <f>S211*H211</f>
        <v>0</v>
      </c>
      <c r="AR211" s="180" t="s">
        <v>259</v>
      </c>
      <c r="AT211" s="180" t="s">
        <v>218</v>
      </c>
      <c r="AU211" s="180" t="s">
        <v>138</v>
      </c>
      <c r="AY211" s="14" t="s">
        <v>130</v>
      </c>
      <c r="BE211" s="181">
        <f>IF(N211="základní",J211,0)</f>
        <v>0</v>
      </c>
      <c r="BF211" s="181">
        <f>IF(N211="snížená",J211,0)</f>
        <v>0</v>
      </c>
      <c r="BG211" s="181">
        <f>IF(N211="zákl. přenesená",J211,0)</f>
        <v>0</v>
      </c>
      <c r="BH211" s="181">
        <f>IF(N211="sníž. přenesená",J211,0)</f>
        <v>0</v>
      </c>
      <c r="BI211" s="181">
        <f>IF(N211="nulová",J211,0)</f>
        <v>0</v>
      </c>
      <c r="BJ211" s="14" t="s">
        <v>138</v>
      </c>
      <c r="BK211" s="181">
        <f>ROUND(I211*H211,0)</f>
        <v>0</v>
      </c>
      <c r="BL211" s="14" t="s">
        <v>196</v>
      </c>
      <c r="BM211" s="180" t="s">
        <v>413</v>
      </c>
    </row>
    <row r="212" s="1" customFormat="1" ht="24" customHeight="1">
      <c r="B212" s="168"/>
      <c r="C212" s="169" t="s">
        <v>414</v>
      </c>
      <c r="D212" s="169" t="s">
        <v>132</v>
      </c>
      <c r="E212" s="170" t="s">
        <v>415</v>
      </c>
      <c r="F212" s="171" t="s">
        <v>416</v>
      </c>
      <c r="G212" s="172" t="s">
        <v>417</v>
      </c>
      <c r="H212" s="192"/>
      <c r="I212" s="174"/>
      <c r="J212" s="175">
        <f>ROUND(I212*H212,0)</f>
        <v>0</v>
      </c>
      <c r="K212" s="171" t="s">
        <v>136</v>
      </c>
      <c r="L212" s="33"/>
      <c r="M212" s="176" t="s">
        <v>1</v>
      </c>
      <c r="N212" s="177" t="s">
        <v>48</v>
      </c>
      <c r="O212" s="69"/>
      <c r="P212" s="178">
        <f>O212*H212</f>
        <v>0</v>
      </c>
      <c r="Q212" s="178">
        <v>0</v>
      </c>
      <c r="R212" s="178">
        <f>Q212*H212</f>
        <v>0</v>
      </c>
      <c r="S212" s="178">
        <v>0</v>
      </c>
      <c r="T212" s="179">
        <f>S212*H212</f>
        <v>0</v>
      </c>
      <c r="AR212" s="180" t="s">
        <v>196</v>
      </c>
      <c r="AT212" s="180" t="s">
        <v>132</v>
      </c>
      <c r="AU212" s="180" t="s">
        <v>138</v>
      </c>
      <c r="AY212" s="14" t="s">
        <v>130</v>
      </c>
      <c r="BE212" s="181">
        <f>IF(N212="základní",J212,0)</f>
        <v>0</v>
      </c>
      <c r="BF212" s="181">
        <f>IF(N212="snížená",J212,0)</f>
        <v>0</v>
      </c>
      <c r="BG212" s="181">
        <f>IF(N212="zákl. přenesená",J212,0)</f>
        <v>0</v>
      </c>
      <c r="BH212" s="181">
        <f>IF(N212="sníž. přenesená",J212,0)</f>
        <v>0</v>
      </c>
      <c r="BI212" s="181">
        <f>IF(N212="nulová",J212,0)</f>
        <v>0</v>
      </c>
      <c r="BJ212" s="14" t="s">
        <v>138</v>
      </c>
      <c r="BK212" s="181">
        <f>ROUND(I212*H212,0)</f>
        <v>0</v>
      </c>
      <c r="BL212" s="14" t="s">
        <v>196</v>
      </c>
      <c r="BM212" s="180" t="s">
        <v>418</v>
      </c>
    </row>
    <row r="213" s="11" customFormat="1" ht="22.8" customHeight="1">
      <c r="B213" s="155"/>
      <c r="D213" s="156" t="s">
        <v>81</v>
      </c>
      <c r="E213" s="166" t="s">
        <v>419</v>
      </c>
      <c r="F213" s="166" t="s">
        <v>420</v>
      </c>
      <c r="I213" s="158"/>
      <c r="J213" s="167">
        <f>BK213</f>
        <v>0</v>
      </c>
      <c r="L213" s="155"/>
      <c r="M213" s="160"/>
      <c r="N213" s="161"/>
      <c r="O213" s="161"/>
      <c r="P213" s="162">
        <f>SUM(P214:P224)</f>
        <v>0</v>
      </c>
      <c r="Q213" s="161"/>
      <c r="R213" s="162">
        <f>SUM(R214:R224)</f>
        <v>0.10309737000000001</v>
      </c>
      <c r="S213" s="161"/>
      <c r="T213" s="163">
        <f>SUM(T214:T224)</f>
        <v>0</v>
      </c>
      <c r="AR213" s="156" t="s">
        <v>138</v>
      </c>
      <c r="AT213" s="164" t="s">
        <v>81</v>
      </c>
      <c r="AU213" s="164" t="s">
        <v>8</v>
      </c>
      <c r="AY213" s="156" t="s">
        <v>130</v>
      </c>
      <c r="BK213" s="165">
        <f>SUM(BK214:BK224)</f>
        <v>0</v>
      </c>
    </row>
    <row r="214" s="1" customFormat="1" ht="24" customHeight="1">
      <c r="B214" s="168"/>
      <c r="C214" s="169" t="s">
        <v>421</v>
      </c>
      <c r="D214" s="169" t="s">
        <v>132</v>
      </c>
      <c r="E214" s="170" t="s">
        <v>422</v>
      </c>
      <c r="F214" s="171" t="s">
        <v>423</v>
      </c>
      <c r="G214" s="172" t="s">
        <v>135</v>
      </c>
      <c r="H214" s="173">
        <v>4.9660000000000002</v>
      </c>
      <c r="I214" s="174"/>
      <c r="J214" s="175">
        <f>ROUND(I214*H214,0)</f>
        <v>0</v>
      </c>
      <c r="K214" s="171" t="s">
        <v>136</v>
      </c>
      <c r="L214" s="33"/>
      <c r="M214" s="176" t="s">
        <v>1</v>
      </c>
      <c r="N214" s="177" t="s">
        <v>48</v>
      </c>
      <c r="O214" s="69"/>
      <c r="P214" s="178">
        <f>O214*H214</f>
        <v>0</v>
      </c>
      <c r="Q214" s="178">
        <v>0</v>
      </c>
      <c r="R214" s="178">
        <f>Q214*H214</f>
        <v>0</v>
      </c>
      <c r="S214" s="178">
        <v>0</v>
      </c>
      <c r="T214" s="179">
        <f>S214*H214</f>
        <v>0</v>
      </c>
      <c r="AR214" s="180" t="s">
        <v>196</v>
      </c>
      <c r="AT214" s="180" t="s">
        <v>132</v>
      </c>
      <c r="AU214" s="180" t="s">
        <v>138</v>
      </c>
      <c r="AY214" s="14" t="s">
        <v>130</v>
      </c>
      <c r="BE214" s="181">
        <f>IF(N214="základní",J214,0)</f>
        <v>0</v>
      </c>
      <c r="BF214" s="181">
        <f>IF(N214="snížená",J214,0)</f>
        <v>0</v>
      </c>
      <c r="BG214" s="181">
        <f>IF(N214="zákl. přenesená",J214,0)</f>
        <v>0</v>
      </c>
      <c r="BH214" s="181">
        <f>IF(N214="sníž. přenesená",J214,0)</f>
        <v>0</v>
      </c>
      <c r="BI214" s="181">
        <f>IF(N214="nulová",J214,0)</f>
        <v>0</v>
      </c>
      <c r="BJ214" s="14" t="s">
        <v>138</v>
      </c>
      <c r="BK214" s="181">
        <f>ROUND(I214*H214,0)</f>
        <v>0</v>
      </c>
      <c r="BL214" s="14" t="s">
        <v>196</v>
      </c>
      <c r="BM214" s="180" t="s">
        <v>424</v>
      </c>
    </row>
    <row r="215" s="1" customFormat="1" ht="24" customHeight="1">
      <c r="B215" s="168"/>
      <c r="C215" s="182" t="s">
        <v>425</v>
      </c>
      <c r="D215" s="182" t="s">
        <v>218</v>
      </c>
      <c r="E215" s="183" t="s">
        <v>426</v>
      </c>
      <c r="F215" s="184" t="s">
        <v>427</v>
      </c>
      <c r="G215" s="185" t="s">
        <v>135</v>
      </c>
      <c r="H215" s="186">
        <v>5.2140000000000004</v>
      </c>
      <c r="I215" s="187"/>
      <c r="J215" s="188">
        <f>ROUND(I215*H215,0)</f>
        <v>0</v>
      </c>
      <c r="K215" s="184" t="s">
        <v>136</v>
      </c>
      <c r="L215" s="189"/>
      <c r="M215" s="190" t="s">
        <v>1</v>
      </c>
      <c r="N215" s="191" t="s">
        <v>48</v>
      </c>
      <c r="O215" s="69"/>
      <c r="P215" s="178">
        <f>O215*H215</f>
        <v>0</v>
      </c>
      <c r="Q215" s="178">
        <v>0.00175</v>
      </c>
      <c r="R215" s="178">
        <f>Q215*H215</f>
        <v>0.0091245000000000007</v>
      </c>
      <c r="S215" s="178">
        <v>0</v>
      </c>
      <c r="T215" s="179">
        <f>S215*H215</f>
        <v>0</v>
      </c>
      <c r="AR215" s="180" t="s">
        <v>259</v>
      </c>
      <c r="AT215" s="180" t="s">
        <v>218</v>
      </c>
      <c r="AU215" s="180" t="s">
        <v>138</v>
      </c>
      <c r="AY215" s="14" t="s">
        <v>130</v>
      </c>
      <c r="BE215" s="181">
        <f>IF(N215="základní",J215,0)</f>
        <v>0</v>
      </c>
      <c r="BF215" s="181">
        <f>IF(N215="snížená",J215,0)</f>
        <v>0</v>
      </c>
      <c r="BG215" s="181">
        <f>IF(N215="zákl. přenesená",J215,0)</f>
        <v>0</v>
      </c>
      <c r="BH215" s="181">
        <f>IF(N215="sníž. přenesená",J215,0)</f>
        <v>0</v>
      </c>
      <c r="BI215" s="181">
        <f>IF(N215="nulová",J215,0)</f>
        <v>0</v>
      </c>
      <c r="BJ215" s="14" t="s">
        <v>138</v>
      </c>
      <c r="BK215" s="181">
        <f>ROUND(I215*H215,0)</f>
        <v>0</v>
      </c>
      <c r="BL215" s="14" t="s">
        <v>196</v>
      </c>
      <c r="BM215" s="180" t="s">
        <v>428</v>
      </c>
    </row>
    <row r="216" s="1" customFormat="1" ht="24" customHeight="1">
      <c r="B216" s="168"/>
      <c r="C216" s="169" t="s">
        <v>429</v>
      </c>
      <c r="D216" s="169" t="s">
        <v>132</v>
      </c>
      <c r="E216" s="170" t="s">
        <v>430</v>
      </c>
      <c r="F216" s="171" t="s">
        <v>431</v>
      </c>
      <c r="G216" s="172" t="s">
        <v>135</v>
      </c>
      <c r="H216" s="173">
        <v>4.9660000000000002</v>
      </c>
      <c r="I216" s="174"/>
      <c r="J216" s="175">
        <f>ROUND(I216*H216,0)</f>
        <v>0</v>
      </c>
      <c r="K216" s="171" t="s">
        <v>136</v>
      </c>
      <c r="L216" s="33"/>
      <c r="M216" s="176" t="s">
        <v>1</v>
      </c>
      <c r="N216" s="177" t="s">
        <v>48</v>
      </c>
      <c r="O216" s="69"/>
      <c r="P216" s="178">
        <f>O216*H216</f>
        <v>0</v>
      </c>
      <c r="Q216" s="178">
        <v>0</v>
      </c>
      <c r="R216" s="178">
        <f>Q216*H216</f>
        <v>0</v>
      </c>
      <c r="S216" s="178">
        <v>0</v>
      </c>
      <c r="T216" s="179">
        <f>S216*H216</f>
        <v>0</v>
      </c>
      <c r="AR216" s="180" t="s">
        <v>196</v>
      </c>
      <c r="AT216" s="180" t="s">
        <v>132</v>
      </c>
      <c r="AU216" s="180" t="s">
        <v>138</v>
      </c>
      <c r="AY216" s="14" t="s">
        <v>130</v>
      </c>
      <c r="BE216" s="181">
        <f>IF(N216="základní",J216,0)</f>
        <v>0</v>
      </c>
      <c r="BF216" s="181">
        <f>IF(N216="snížená",J216,0)</f>
        <v>0</v>
      </c>
      <c r="BG216" s="181">
        <f>IF(N216="zákl. přenesená",J216,0)</f>
        <v>0</v>
      </c>
      <c r="BH216" s="181">
        <f>IF(N216="sníž. přenesená",J216,0)</f>
        <v>0</v>
      </c>
      <c r="BI216" s="181">
        <f>IF(N216="nulová",J216,0)</f>
        <v>0</v>
      </c>
      <c r="BJ216" s="14" t="s">
        <v>138</v>
      </c>
      <c r="BK216" s="181">
        <f>ROUND(I216*H216,0)</f>
        <v>0</v>
      </c>
      <c r="BL216" s="14" t="s">
        <v>196</v>
      </c>
      <c r="BM216" s="180" t="s">
        <v>432</v>
      </c>
    </row>
    <row r="217" s="1" customFormat="1" ht="24" customHeight="1">
      <c r="B217" s="168"/>
      <c r="C217" s="182" t="s">
        <v>433</v>
      </c>
      <c r="D217" s="182" t="s">
        <v>218</v>
      </c>
      <c r="E217" s="183" t="s">
        <v>434</v>
      </c>
      <c r="F217" s="184" t="s">
        <v>435</v>
      </c>
      <c r="G217" s="185" t="s">
        <v>135</v>
      </c>
      <c r="H217" s="186">
        <v>10.429</v>
      </c>
      <c r="I217" s="187"/>
      <c r="J217" s="188">
        <f>ROUND(I217*H217,0)</f>
        <v>0</v>
      </c>
      <c r="K217" s="184" t="s">
        <v>136</v>
      </c>
      <c r="L217" s="189"/>
      <c r="M217" s="190" t="s">
        <v>1</v>
      </c>
      <c r="N217" s="191" t="s">
        <v>48</v>
      </c>
      <c r="O217" s="69"/>
      <c r="P217" s="178">
        <f>O217*H217</f>
        <v>0</v>
      </c>
      <c r="Q217" s="178">
        <v>0.0014</v>
      </c>
      <c r="R217" s="178">
        <f>Q217*H217</f>
        <v>0.0146006</v>
      </c>
      <c r="S217" s="178">
        <v>0</v>
      </c>
      <c r="T217" s="179">
        <f>S217*H217</f>
        <v>0</v>
      </c>
      <c r="AR217" s="180" t="s">
        <v>259</v>
      </c>
      <c r="AT217" s="180" t="s">
        <v>218</v>
      </c>
      <c r="AU217" s="180" t="s">
        <v>138</v>
      </c>
      <c r="AY217" s="14" t="s">
        <v>130</v>
      </c>
      <c r="BE217" s="181">
        <f>IF(N217="základní",J217,0)</f>
        <v>0</v>
      </c>
      <c r="BF217" s="181">
        <f>IF(N217="snížená",J217,0)</f>
        <v>0</v>
      </c>
      <c r="BG217" s="181">
        <f>IF(N217="zákl. přenesená",J217,0)</f>
        <v>0</v>
      </c>
      <c r="BH217" s="181">
        <f>IF(N217="sníž. přenesená",J217,0)</f>
        <v>0</v>
      </c>
      <c r="BI217" s="181">
        <f>IF(N217="nulová",J217,0)</f>
        <v>0</v>
      </c>
      <c r="BJ217" s="14" t="s">
        <v>138</v>
      </c>
      <c r="BK217" s="181">
        <f>ROUND(I217*H217,0)</f>
        <v>0</v>
      </c>
      <c r="BL217" s="14" t="s">
        <v>196</v>
      </c>
      <c r="BM217" s="180" t="s">
        <v>436</v>
      </c>
    </row>
    <row r="218" s="1" customFormat="1" ht="16.5" customHeight="1">
      <c r="B218" s="168"/>
      <c r="C218" s="169" t="s">
        <v>437</v>
      </c>
      <c r="D218" s="169" t="s">
        <v>132</v>
      </c>
      <c r="E218" s="170" t="s">
        <v>438</v>
      </c>
      <c r="F218" s="171" t="s">
        <v>439</v>
      </c>
      <c r="G218" s="172" t="s">
        <v>135</v>
      </c>
      <c r="H218" s="173">
        <v>25.021000000000001</v>
      </c>
      <c r="I218" s="174"/>
      <c r="J218" s="175">
        <f>ROUND(I218*H218,0)</f>
        <v>0</v>
      </c>
      <c r="K218" s="171" t="s">
        <v>1</v>
      </c>
      <c r="L218" s="33"/>
      <c r="M218" s="176" t="s">
        <v>1</v>
      </c>
      <c r="N218" s="177" t="s">
        <v>48</v>
      </c>
      <c r="O218" s="69"/>
      <c r="P218" s="178">
        <f>O218*H218</f>
        <v>0</v>
      </c>
      <c r="Q218" s="178">
        <v>0</v>
      </c>
      <c r="R218" s="178">
        <f>Q218*H218</f>
        <v>0</v>
      </c>
      <c r="S218" s="178">
        <v>0</v>
      </c>
      <c r="T218" s="179">
        <f>S218*H218</f>
        <v>0</v>
      </c>
      <c r="AR218" s="180" t="s">
        <v>196</v>
      </c>
      <c r="AT218" s="180" t="s">
        <v>132</v>
      </c>
      <c r="AU218" s="180" t="s">
        <v>138</v>
      </c>
      <c r="AY218" s="14" t="s">
        <v>130</v>
      </c>
      <c r="BE218" s="181">
        <f>IF(N218="základní",J218,0)</f>
        <v>0</v>
      </c>
      <c r="BF218" s="181">
        <f>IF(N218="snížená",J218,0)</f>
        <v>0</v>
      </c>
      <c r="BG218" s="181">
        <f>IF(N218="zákl. přenesená",J218,0)</f>
        <v>0</v>
      </c>
      <c r="BH218" s="181">
        <f>IF(N218="sníž. přenesená",J218,0)</f>
        <v>0</v>
      </c>
      <c r="BI218" s="181">
        <f>IF(N218="nulová",J218,0)</f>
        <v>0</v>
      </c>
      <c r="BJ218" s="14" t="s">
        <v>138</v>
      </c>
      <c r="BK218" s="181">
        <f>ROUND(I218*H218,0)</f>
        <v>0</v>
      </c>
      <c r="BL218" s="14" t="s">
        <v>196</v>
      </c>
      <c r="BM218" s="180" t="s">
        <v>440</v>
      </c>
    </row>
    <row r="219" s="1" customFormat="1" ht="24" customHeight="1">
      <c r="B219" s="168"/>
      <c r="C219" s="169" t="s">
        <v>441</v>
      </c>
      <c r="D219" s="169" t="s">
        <v>132</v>
      </c>
      <c r="E219" s="170" t="s">
        <v>442</v>
      </c>
      <c r="F219" s="171" t="s">
        <v>443</v>
      </c>
      <c r="G219" s="172" t="s">
        <v>135</v>
      </c>
      <c r="H219" s="173">
        <v>2.0019999999999998</v>
      </c>
      <c r="I219" s="174"/>
      <c r="J219" s="175">
        <f>ROUND(I219*H219,0)</f>
        <v>0</v>
      </c>
      <c r="K219" s="171" t="s">
        <v>136</v>
      </c>
      <c r="L219" s="33"/>
      <c r="M219" s="176" t="s">
        <v>1</v>
      </c>
      <c r="N219" s="177" t="s">
        <v>48</v>
      </c>
      <c r="O219" s="69"/>
      <c r="P219" s="178">
        <f>O219*H219</f>
        <v>0</v>
      </c>
      <c r="Q219" s="178">
        <v>0.00116</v>
      </c>
      <c r="R219" s="178">
        <f>Q219*H219</f>
        <v>0.0023223199999999997</v>
      </c>
      <c r="S219" s="178">
        <v>0</v>
      </c>
      <c r="T219" s="179">
        <f>S219*H219</f>
        <v>0</v>
      </c>
      <c r="AR219" s="180" t="s">
        <v>196</v>
      </c>
      <c r="AT219" s="180" t="s">
        <v>132</v>
      </c>
      <c r="AU219" s="180" t="s">
        <v>138</v>
      </c>
      <c r="AY219" s="14" t="s">
        <v>130</v>
      </c>
      <c r="BE219" s="181">
        <f>IF(N219="základní",J219,0)</f>
        <v>0</v>
      </c>
      <c r="BF219" s="181">
        <f>IF(N219="snížená",J219,0)</f>
        <v>0</v>
      </c>
      <c r="BG219" s="181">
        <f>IF(N219="zákl. přenesená",J219,0)</f>
        <v>0</v>
      </c>
      <c r="BH219" s="181">
        <f>IF(N219="sníž. přenesená",J219,0)</f>
        <v>0</v>
      </c>
      <c r="BI219" s="181">
        <f>IF(N219="nulová",J219,0)</f>
        <v>0</v>
      </c>
      <c r="BJ219" s="14" t="s">
        <v>138</v>
      </c>
      <c r="BK219" s="181">
        <f>ROUND(I219*H219,0)</f>
        <v>0</v>
      </c>
      <c r="BL219" s="14" t="s">
        <v>196</v>
      </c>
      <c r="BM219" s="180" t="s">
        <v>444</v>
      </c>
    </row>
    <row r="220" s="1" customFormat="1" ht="24" customHeight="1">
      <c r="B220" s="168"/>
      <c r="C220" s="182" t="s">
        <v>445</v>
      </c>
      <c r="D220" s="182" t="s">
        <v>218</v>
      </c>
      <c r="E220" s="183" t="s">
        <v>446</v>
      </c>
      <c r="F220" s="184" t="s">
        <v>447</v>
      </c>
      <c r="G220" s="185" t="s">
        <v>135</v>
      </c>
      <c r="H220" s="186">
        <v>2.0419999999999998</v>
      </c>
      <c r="I220" s="187"/>
      <c r="J220" s="188">
        <f>ROUND(I220*H220,0)</f>
        <v>0</v>
      </c>
      <c r="K220" s="184" t="s">
        <v>136</v>
      </c>
      <c r="L220" s="189"/>
      <c r="M220" s="190" t="s">
        <v>1</v>
      </c>
      <c r="N220" s="191" t="s">
        <v>48</v>
      </c>
      <c r="O220" s="69"/>
      <c r="P220" s="178">
        <f>O220*H220</f>
        <v>0</v>
      </c>
      <c r="Q220" s="178">
        <v>0.00125</v>
      </c>
      <c r="R220" s="178">
        <f>Q220*H220</f>
        <v>0.0025524999999999996</v>
      </c>
      <c r="S220" s="178">
        <v>0</v>
      </c>
      <c r="T220" s="179">
        <f>S220*H220</f>
        <v>0</v>
      </c>
      <c r="AR220" s="180" t="s">
        <v>259</v>
      </c>
      <c r="AT220" s="180" t="s">
        <v>218</v>
      </c>
      <c r="AU220" s="180" t="s">
        <v>138</v>
      </c>
      <c r="AY220" s="14" t="s">
        <v>130</v>
      </c>
      <c r="BE220" s="181">
        <f>IF(N220="základní",J220,0)</f>
        <v>0</v>
      </c>
      <c r="BF220" s="181">
        <f>IF(N220="snížená",J220,0)</f>
        <v>0</v>
      </c>
      <c r="BG220" s="181">
        <f>IF(N220="zákl. přenesená",J220,0)</f>
        <v>0</v>
      </c>
      <c r="BH220" s="181">
        <f>IF(N220="sníž. přenesená",J220,0)</f>
        <v>0</v>
      </c>
      <c r="BI220" s="181">
        <f>IF(N220="nulová",J220,0)</f>
        <v>0</v>
      </c>
      <c r="BJ220" s="14" t="s">
        <v>138</v>
      </c>
      <c r="BK220" s="181">
        <f>ROUND(I220*H220,0)</f>
        <v>0</v>
      </c>
      <c r="BL220" s="14" t="s">
        <v>196</v>
      </c>
      <c r="BM220" s="180" t="s">
        <v>448</v>
      </c>
    </row>
    <row r="221" s="1" customFormat="1" ht="24" customHeight="1">
      <c r="B221" s="168"/>
      <c r="C221" s="169" t="s">
        <v>449</v>
      </c>
      <c r="D221" s="169" t="s">
        <v>132</v>
      </c>
      <c r="E221" s="170" t="s">
        <v>450</v>
      </c>
      <c r="F221" s="171" t="s">
        <v>451</v>
      </c>
      <c r="G221" s="172" t="s">
        <v>135</v>
      </c>
      <c r="H221" s="173">
        <v>20.579000000000001</v>
      </c>
      <c r="I221" s="174"/>
      <c r="J221" s="175">
        <f>ROUND(I221*H221,0)</f>
        <v>0</v>
      </c>
      <c r="K221" s="171" t="s">
        <v>136</v>
      </c>
      <c r="L221" s="33"/>
      <c r="M221" s="176" t="s">
        <v>1</v>
      </c>
      <c r="N221" s="177" t="s">
        <v>48</v>
      </c>
      <c r="O221" s="69"/>
      <c r="P221" s="178">
        <f>O221*H221</f>
        <v>0</v>
      </c>
      <c r="Q221" s="178">
        <v>0</v>
      </c>
      <c r="R221" s="178">
        <f>Q221*H221</f>
        <v>0</v>
      </c>
      <c r="S221" s="178">
        <v>0</v>
      </c>
      <c r="T221" s="179">
        <f>S221*H221</f>
        <v>0</v>
      </c>
      <c r="AR221" s="180" t="s">
        <v>196</v>
      </c>
      <c r="AT221" s="180" t="s">
        <v>132</v>
      </c>
      <c r="AU221" s="180" t="s">
        <v>138</v>
      </c>
      <c r="AY221" s="14" t="s">
        <v>130</v>
      </c>
      <c r="BE221" s="181">
        <f>IF(N221="základní",J221,0)</f>
        <v>0</v>
      </c>
      <c r="BF221" s="181">
        <f>IF(N221="snížená",J221,0)</f>
        <v>0</v>
      </c>
      <c r="BG221" s="181">
        <f>IF(N221="zákl. přenesená",J221,0)</f>
        <v>0</v>
      </c>
      <c r="BH221" s="181">
        <f>IF(N221="sníž. přenesená",J221,0)</f>
        <v>0</v>
      </c>
      <c r="BI221" s="181">
        <f>IF(N221="nulová",J221,0)</f>
        <v>0</v>
      </c>
      <c r="BJ221" s="14" t="s">
        <v>138</v>
      </c>
      <c r="BK221" s="181">
        <f>ROUND(I221*H221,0)</f>
        <v>0</v>
      </c>
      <c r="BL221" s="14" t="s">
        <v>196</v>
      </c>
      <c r="BM221" s="180" t="s">
        <v>452</v>
      </c>
    </row>
    <row r="222" s="1" customFormat="1" ht="24" customHeight="1">
      <c r="B222" s="168"/>
      <c r="C222" s="182" t="s">
        <v>453</v>
      </c>
      <c r="D222" s="182" t="s">
        <v>218</v>
      </c>
      <c r="E222" s="183" t="s">
        <v>454</v>
      </c>
      <c r="F222" s="184" t="s">
        <v>455</v>
      </c>
      <c r="G222" s="185" t="s">
        <v>135</v>
      </c>
      <c r="H222" s="186">
        <v>20.991</v>
      </c>
      <c r="I222" s="187"/>
      <c r="J222" s="188">
        <f>ROUND(I222*H222,0)</f>
        <v>0</v>
      </c>
      <c r="K222" s="184" t="s">
        <v>136</v>
      </c>
      <c r="L222" s="189"/>
      <c r="M222" s="190" t="s">
        <v>1</v>
      </c>
      <c r="N222" s="191" t="s">
        <v>48</v>
      </c>
      <c r="O222" s="69"/>
      <c r="P222" s="178">
        <f>O222*H222</f>
        <v>0</v>
      </c>
      <c r="Q222" s="178">
        <v>0.0035000000000000001</v>
      </c>
      <c r="R222" s="178">
        <f>Q222*H222</f>
        <v>0.073468500000000006</v>
      </c>
      <c r="S222" s="178">
        <v>0</v>
      </c>
      <c r="T222" s="179">
        <f>S222*H222</f>
        <v>0</v>
      </c>
      <c r="AR222" s="180" t="s">
        <v>259</v>
      </c>
      <c r="AT222" s="180" t="s">
        <v>218</v>
      </c>
      <c r="AU222" s="180" t="s">
        <v>138</v>
      </c>
      <c r="AY222" s="14" t="s">
        <v>130</v>
      </c>
      <c r="BE222" s="181">
        <f>IF(N222="základní",J222,0)</f>
        <v>0</v>
      </c>
      <c r="BF222" s="181">
        <f>IF(N222="snížená",J222,0)</f>
        <v>0</v>
      </c>
      <c r="BG222" s="181">
        <f>IF(N222="zákl. přenesená",J222,0)</f>
        <v>0</v>
      </c>
      <c r="BH222" s="181">
        <f>IF(N222="sníž. přenesená",J222,0)</f>
        <v>0</v>
      </c>
      <c r="BI222" s="181">
        <f>IF(N222="nulová",J222,0)</f>
        <v>0</v>
      </c>
      <c r="BJ222" s="14" t="s">
        <v>138</v>
      </c>
      <c r="BK222" s="181">
        <f>ROUND(I222*H222,0)</f>
        <v>0</v>
      </c>
      <c r="BL222" s="14" t="s">
        <v>196</v>
      </c>
      <c r="BM222" s="180" t="s">
        <v>456</v>
      </c>
    </row>
    <row r="223" s="1" customFormat="1" ht="24" customHeight="1">
      <c r="B223" s="168"/>
      <c r="C223" s="169" t="s">
        <v>457</v>
      </c>
      <c r="D223" s="169" t="s">
        <v>132</v>
      </c>
      <c r="E223" s="170" t="s">
        <v>458</v>
      </c>
      <c r="F223" s="171" t="s">
        <v>459</v>
      </c>
      <c r="G223" s="172" t="s">
        <v>135</v>
      </c>
      <c r="H223" s="173">
        <v>20.579000000000001</v>
      </c>
      <c r="I223" s="174"/>
      <c r="J223" s="175">
        <f>ROUND(I223*H223,0)</f>
        <v>0</v>
      </c>
      <c r="K223" s="171" t="s">
        <v>136</v>
      </c>
      <c r="L223" s="33"/>
      <c r="M223" s="176" t="s">
        <v>1</v>
      </c>
      <c r="N223" s="177" t="s">
        <v>48</v>
      </c>
      <c r="O223" s="69"/>
      <c r="P223" s="178">
        <f>O223*H223</f>
        <v>0</v>
      </c>
      <c r="Q223" s="178">
        <v>5.0000000000000002E-05</v>
      </c>
      <c r="R223" s="178">
        <f>Q223*H223</f>
        <v>0.0010289500000000001</v>
      </c>
      <c r="S223" s="178">
        <v>0</v>
      </c>
      <c r="T223" s="179">
        <f>S223*H223</f>
        <v>0</v>
      </c>
      <c r="AR223" s="180" t="s">
        <v>196</v>
      </c>
      <c r="AT223" s="180" t="s">
        <v>132</v>
      </c>
      <c r="AU223" s="180" t="s">
        <v>138</v>
      </c>
      <c r="AY223" s="14" t="s">
        <v>130</v>
      </c>
      <c r="BE223" s="181">
        <f>IF(N223="základní",J223,0)</f>
        <v>0</v>
      </c>
      <c r="BF223" s="181">
        <f>IF(N223="snížená",J223,0)</f>
        <v>0</v>
      </c>
      <c r="BG223" s="181">
        <f>IF(N223="zákl. přenesená",J223,0)</f>
        <v>0</v>
      </c>
      <c r="BH223" s="181">
        <f>IF(N223="sníž. přenesená",J223,0)</f>
        <v>0</v>
      </c>
      <c r="BI223" s="181">
        <f>IF(N223="nulová",J223,0)</f>
        <v>0</v>
      </c>
      <c r="BJ223" s="14" t="s">
        <v>138</v>
      </c>
      <c r="BK223" s="181">
        <f>ROUND(I223*H223,0)</f>
        <v>0</v>
      </c>
      <c r="BL223" s="14" t="s">
        <v>196</v>
      </c>
      <c r="BM223" s="180" t="s">
        <v>460</v>
      </c>
    </row>
    <row r="224" s="1" customFormat="1" ht="24" customHeight="1">
      <c r="B224" s="168"/>
      <c r="C224" s="169" t="s">
        <v>461</v>
      </c>
      <c r="D224" s="169" t="s">
        <v>132</v>
      </c>
      <c r="E224" s="170" t="s">
        <v>462</v>
      </c>
      <c r="F224" s="171" t="s">
        <v>463</v>
      </c>
      <c r="G224" s="172" t="s">
        <v>417</v>
      </c>
      <c r="H224" s="192"/>
      <c r="I224" s="174"/>
      <c r="J224" s="175">
        <f>ROUND(I224*H224,0)</f>
        <v>0</v>
      </c>
      <c r="K224" s="171" t="s">
        <v>136</v>
      </c>
      <c r="L224" s="33"/>
      <c r="M224" s="176" t="s">
        <v>1</v>
      </c>
      <c r="N224" s="177" t="s">
        <v>48</v>
      </c>
      <c r="O224" s="69"/>
      <c r="P224" s="178">
        <f>O224*H224</f>
        <v>0</v>
      </c>
      <c r="Q224" s="178">
        <v>0</v>
      </c>
      <c r="R224" s="178">
        <f>Q224*H224</f>
        <v>0</v>
      </c>
      <c r="S224" s="178">
        <v>0</v>
      </c>
      <c r="T224" s="179">
        <f>S224*H224</f>
        <v>0</v>
      </c>
      <c r="AR224" s="180" t="s">
        <v>196</v>
      </c>
      <c r="AT224" s="180" t="s">
        <v>132</v>
      </c>
      <c r="AU224" s="180" t="s">
        <v>138</v>
      </c>
      <c r="AY224" s="14" t="s">
        <v>130</v>
      </c>
      <c r="BE224" s="181">
        <f>IF(N224="základní",J224,0)</f>
        <v>0</v>
      </c>
      <c r="BF224" s="181">
        <f>IF(N224="snížená",J224,0)</f>
        <v>0</v>
      </c>
      <c r="BG224" s="181">
        <f>IF(N224="zákl. přenesená",J224,0)</f>
        <v>0</v>
      </c>
      <c r="BH224" s="181">
        <f>IF(N224="sníž. přenesená",J224,0)</f>
        <v>0</v>
      </c>
      <c r="BI224" s="181">
        <f>IF(N224="nulová",J224,0)</f>
        <v>0</v>
      </c>
      <c r="BJ224" s="14" t="s">
        <v>138</v>
      </c>
      <c r="BK224" s="181">
        <f>ROUND(I224*H224,0)</f>
        <v>0</v>
      </c>
      <c r="BL224" s="14" t="s">
        <v>196</v>
      </c>
      <c r="BM224" s="180" t="s">
        <v>464</v>
      </c>
    </row>
    <row r="225" s="11" customFormat="1" ht="22.8" customHeight="1">
      <c r="B225" s="155"/>
      <c r="D225" s="156" t="s">
        <v>81</v>
      </c>
      <c r="E225" s="166" t="s">
        <v>465</v>
      </c>
      <c r="F225" s="166" t="s">
        <v>466</v>
      </c>
      <c r="I225" s="158"/>
      <c r="J225" s="167">
        <f>BK225</f>
        <v>0</v>
      </c>
      <c r="L225" s="155"/>
      <c r="M225" s="160"/>
      <c r="N225" s="161"/>
      <c r="O225" s="161"/>
      <c r="P225" s="162">
        <f>SUM(P226:P230)</f>
        <v>0</v>
      </c>
      <c r="Q225" s="161"/>
      <c r="R225" s="162">
        <f>SUM(R226:R230)</f>
        <v>0.0016799999999999999</v>
      </c>
      <c r="S225" s="161"/>
      <c r="T225" s="163">
        <f>SUM(T226:T230)</f>
        <v>0.0126</v>
      </c>
      <c r="AR225" s="156" t="s">
        <v>138</v>
      </c>
      <c r="AT225" s="164" t="s">
        <v>81</v>
      </c>
      <c r="AU225" s="164" t="s">
        <v>8</v>
      </c>
      <c r="AY225" s="156" t="s">
        <v>130</v>
      </c>
      <c r="BK225" s="165">
        <f>SUM(BK226:BK230)</f>
        <v>0</v>
      </c>
    </row>
    <row r="226" s="1" customFormat="1" ht="24" customHeight="1">
      <c r="B226" s="168"/>
      <c r="C226" s="169" t="s">
        <v>467</v>
      </c>
      <c r="D226" s="169" t="s">
        <v>132</v>
      </c>
      <c r="E226" s="170" t="s">
        <v>468</v>
      </c>
      <c r="F226" s="171" t="s">
        <v>469</v>
      </c>
      <c r="G226" s="172" t="s">
        <v>146</v>
      </c>
      <c r="H226" s="173">
        <v>12</v>
      </c>
      <c r="I226" s="174"/>
      <c r="J226" s="175">
        <f>ROUND(I226*H226,0)</f>
        <v>0</v>
      </c>
      <c r="K226" s="171" t="s">
        <v>136</v>
      </c>
      <c r="L226" s="33"/>
      <c r="M226" s="176" t="s">
        <v>1</v>
      </c>
      <c r="N226" s="177" t="s">
        <v>48</v>
      </c>
      <c r="O226" s="69"/>
      <c r="P226" s="178">
        <f>O226*H226</f>
        <v>0</v>
      </c>
      <c r="Q226" s="178">
        <v>0</v>
      </c>
      <c r="R226" s="178">
        <f>Q226*H226</f>
        <v>0</v>
      </c>
      <c r="S226" s="178">
        <v>0</v>
      </c>
      <c r="T226" s="179">
        <f>S226*H226</f>
        <v>0</v>
      </c>
      <c r="AR226" s="180" t="s">
        <v>196</v>
      </c>
      <c r="AT226" s="180" t="s">
        <v>132</v>
      </c>
      <c r="AU226" s="180" t="s">
        <v>138</v>
      </c>
      <c r="AY226" s="14" t="s">
        <v>130</v>
      </c>
      <c r="BE226" s="181">
        <f>IF(N226="základní",J226,0)</f>
        <v>0</v>
      </c>
      <c r="BF226" s="181">
        <f>IF(N226="snížená",J226,0)</f>
        <v>0</v>
      </c>
      <c r="BG226" s="181">
        <f>IF(N226="zákl. přenesená",J226,0)</f>
        <v>0</v>
      </c>
      <c r="BH226" s="181">
        <f>IF(N226="sníž. přenesená",J226,0)</f>
        <v>0</v>
      </c>
      <c r="BI226" s="181">
        <f>IF(N226="nulová",J226,0)</f>
        <v>0</v>
      </c>
      <c r="BJ226" s="14" t="s">
        <v>138</v>
      </c>
      <c r="BK226" s="181">
        <f>ROUND(I226*H226,0)</f>
        <v>0</v>
      </c>
      <c r="BL226" s="14" t="s">
        <v>196</v>
      </c>
      <c r="BM226" s="180" t="s">
        <v>470</v>
      </c>
    </row>
    <row r="227" s="1" customFormat="1" ht="16.5" customHeight="1">
      <c r="B227" s="168"/>
      <c r="C227" s="182" t="s">
        <v>471</v>
      </c>
      <c r="D227" s="182" t="s">
        <v>218</v>
      </c>
      <c r="E227" s="183" t="s">
        <v>472</v>
      </c>
      <c r="F227" s="184" t="s">
        <v>473</v>
      </c>
      <c r="G227" s="185" t="s">
        <v>283</v>
      </c>
      <c r="H227" s="186">
        <v>12</v>
      </c>
      <c r="I227" s="187"/>
      <c r="J227" s="188">
        <f>ROUND(I227*H227,0)</f>
        <v>0</v>
      </c>
      <c r="K227" s="184" t="s">
        <v>136</v>
      </c>
      <c r="L227" s="189"/>
      <c r="M227" s="190" t="s">
        <v>1</v>
      </c>
      <c r="N227" s="191" t="s">
        <v>48</v>
      </c>
      <c r="O227" s="69"/>
      <c r="P227" s="178">
        <f>O227*H227</f>
        <v>0</v>
      </c>
      <c r="Q227" s="178">
        <v>0.00013999999999999999</v>
      </c>
      <c r="R227" s="178">
        <f>Q227*H227</f>
        <v>0.0016799999999999999</v>
      </c>
      <c r="S227" s="178">
        <v>0</v>
      </c>
      <c r="T227" s="179">
        <f>S227*H227</f>
        <v>0</v>
      </c>
      <c r="AR227" s="180" t="s">
        <v>259</v>
      </c>
      <c r="AT227" s="180" t="s">
        <v>218</v>
      </c>
      <c r="AU227" s="180" t="s">
        <v>138</v>
      </c>
      <c r="AY227" s="14" t="s">
        <v>130</v>
      </c>
      <c r="BE227" s="181">
        <f>IF(N227="základní",J227,0)</f>
        <v>0</v>
      </c>
      <c r="BF227" s="181">
        <f>IF(N227="snížená",J227,0)</f>
        <v>0</v>
      </c>
      <c r="BG227" s="181">
        <f>IF(N227="zákl. přenesená",J227,0)</f>
        <v>0</v>
      </c>
      <c r="BH227" s="181">
        <f>IF(N227="sníž. přenesená",J227,0)</f>
        <v>0</v>
      </c>
      <c r="BI227" s="181">
        <f>IF(N227="nulová",J227,0)</f>
        <v>0</v>
      </c>
      <c r="BJ227" s="14" t="s">
        <v>138</v>
      </c>
      <c r="BK227" s="181">
        <f>ROUND(I227*H227,0)</f>
        <v>0</v>
      </c>
      <c r="BL227" s="14" t="s">
        <v>196</v>
      </c>
      <c r="BM227" s="180" t="s">
        <v>474</v>
      </c>
    </row>
    <row r="228" s="1" customFormat="1" ht="24" customHeight="1">
      <c r="B228" s="168"/>
      <c r="C228" s="169" t="s">
        <v>475</v>
      </c>
      <c r="D228" s="169" t="s">
        <v>132</v>
      </c>
      <c r="E228" s="170" t="s">
        <v>476</v>
      </c>
      <c r="F228" s="171" t="s">
        <v>477</v>
      </c>
      <c r="G228" s="172" t="s">
        <v>283</v>
      </c>
      <c r="H228" s="173">
        <v>3</v>
      </c>
      <c r="I228" s="174"/>
      <c r="J228" s="175">
        <f>ROUND(I228*H228,0)</f>
        <v>0</v>
      </c>
      <c r="K228" s="171" t="s">
        <v>136</v>
      </c>
      <c r="L228" s="33"/>
      <c r="M228" s="176" t="s">
        <v>1</v>
      </c>
      <c r="N228" s="177" t="s">
        <v>48</v>
      </c>
      <c r="O228" s="69"/>
      <c r="P228" s="178">
        <f>O228*H228</f>
        <v>0</v>
      </c>
      <c r="Q228" s="178">
        <v>0</v>
      </c>
      <c r="R228" s="178">
        <f>Q228*H228</f>
        <v>0</v>
      </c>
      <c r="S228" s="178">
        <v>0</v>
      </c>
      <c r="T228" s="179">
        <f>S228*H228</f>
        <v>0</v>
      </c>
      <c r="AR228" s="180" t="s">
        <v>196</v>
      </c>
      <c r="AT228" s="180" t="s">
        <v>132</v>
      </c>
      <c r="AU228" s="180" t="s">
        <v>138</v>
      </c>
      <c r="AY228" s="14" t="s">
        <v>130</v>
      </c>
      <c r="BE228" s="181">
        <f>IF(N228="základní",J228,0)</f>
        <v>0</v>
      </c>
      <c r="BF228" s="181">
        <f>IF(N228="snížená",J228,0)</f>
        <v>0</v>
      </c>
      <c r="BG228" s="181">
        <f>IF(N228="zákl. přenesená",J228,0)</f>
        <v>0</v>
      </c>
      <c r="BH228" s="181">
        <f>IF(N228="sníž. přenesená",J228,0)</f>
        <v>0</v>
      </c>
      <c r="BI228" s="181">
        <f>IF(N228="nulová",J228,0)</f>
        <v>0</v>
      </c>
      <c r="BJ228" s="14" t="s">
        <v>138</v>
      </c>
      <c r="BK228" s="181">
        <f>ROUND(I228*H228,0)</f>
        <v>0</v>
      </c>
      <c r="BL228" s="14" t="s">
        <v>196</v>
      </c>
      <c r="BM228" s="180" t="s">
        <v>478</v>
      </c>
    </row>
    <row r="229" s="1" customFormat="1" ht="24" customHeight="1">
      <c r="B229" s="168"/>
      <c r="C229" s="169" t="s">
        <v>479</v>
      </c>
      <c r="D229" s="169" t="s">
        <v>132</v>
      </c>
      <c r="E229" s="170" t="s">
        <v>480</v>
      </c>
      <c r="F229" s="171" t="s">
        <v>481</v>
      </c>
      <c r="G229" s="172" t="s">
        <v>146</v>
      </c>
      <c r="H229" s="173">
        <v>12</v>
      </c>
      <c r="I229" s="174"/>
      <c r="J229" s="175">
        <f>ROUND(I229*H229,0)</f>
        <v>0</v>
      </c>
      <c r="K229" s="171" t="s">
        <v>136</v>
      </c>
      <c r="L229" s="33"/>
      <c r="M229" s="176" t="s">
        <v>1</v>
      </c>
      <c r="N229" s="177" t="s">
        <v>48</v>
      </c>
      <c r="O229" s="69"/>
      <c r="P229" s="178">
        <f>O229*H229</f>
        <v>0</v>
      </c>
      <c r="Q229" s="178">
        <v>0</v>
      </c>
      <c r="R229" s="178">
        <f>Q229*H229</f>
        <v>0</v>
      </c>
      <c r="S229" s="178">
        <v>0.00040000000000000002</v>
      </c>
      <c r="T229" s="179">
        <f>S229*H229</f>
        <v>0.0048000000000000004</v>
      </c>
      <c r="AR229" s="180" t="s">
        <v>196</v>
      </c>
      <c r="AT229" s="180" t="s">
        <v>132</v>
      </c>
      <c r="AU229" s="180" t="s">
        <v>138</v>
      </c>
      <c r="AY229" s="14" t="s">
        <v>130</v>
      </c>
      <c r="BE229" s="181">
        <f>IF(N229="základní",J229,0)</f>
        <v>0</v>
      </c>
      <c r="BF229" s="181">
        <f>IF(N229="snížená",J229,0)</f>
        <v>0</v>
      </c>
      <c r="BG229" s="181">
        <f>IF(N229="zákl. přenesená",J229,0)</f>
        <v>0</v>
      </c>
      <c r="BH229" s="181">
        <f>IF(N229="sníž. přenesená",J229,0)</f>
        <v>0</v>
      </c>
      <c r="BI229" s="181">
        <f>IF(N229="nulová",J229,0)</f>
        <v>0</v>
      </c>
      <c r="BJ229" s="14" t="s">
        <v>138</v>
      </c>
      <c r="BK229" s="181">
        <f>ROUND(I229*H229,0)</f>
        <v>0</v>
      </c>
      <c r="BL229" s="14" t="s">
        <v>196</v>
      </c>
      <c r="BM229" s="180" t="s">
        <v>482</v>
      </c>
    </row>
    <row r="230" s="1" customFormat="1" ht="24" customHeight="1">
      <c r="B230" s="168"/>
      <c r="C230" s="169" t="s">
        <v>483</v>
      </c>
      <c r="D230" s="169" t="s">
        <v>132</v>
      </c>
      <c r="E230" s="170" t="s">
        <v>484</v>
      </c>
      <c r="F230" s="171" t="s">
        <v>485</v>
      </c>
      <c r="G230" s="172" t="s">
        <v>283</v>
      </c>
      <c r="H230" s="173">
        <v>3</v>
      </c>
      <c r="I230" s="174"/>
      <c r="J230" s="175">
        <f>ROUND(I230*H230,0)</f>
        <v>0</v>
      </c>
      <c r="K230" s="171" t="s">
        <v>136</v>
      </c>
      <c r="L230" s="33"/>
      <c r="M230" s="176" t="s">
        <v>1</v>
      </c>
      <c r="N230" s="177" t="s">
        <v>48</v>
      </c>
      <c r="O230" s="69"/>
      <c r="P230" s="178">
        <f>O230*H230</f>
        <v>0</v>
      </c>
      <c r="Q230" s="178">
        <v>0</v>
      </c>
      <c r="R230" s="178">
        <f>Q230*H230</f>
        <v>0</v>
      </c>
      <c r="S230" s="178">
        <v>0.0025999999999999999</v>
      </c>
      <c r="T230" s="179">
        <f>S230*H230</f>
        <v>0.0077999999999999996</v>
      </c>
      <c r="AR230" s="180" t="s">
        <v>196</v>
      </c>
      <c r="AT230" s="180" t="s">
        <v>132</v>
      </c>
      <c r="AU230" s="180" t="s">
        <v>138</v>
      </c>
      <c r="AY230" s="14" t="s">
        <v>130</v>
      </c>
      <c r="BE230" s="181">
        <f>IF(N230="základní",J230,0)</f>
        <v>0</v>
      </c>
      <c r="BF230" s="181">
        <f>IF(N230="snížená",J230,0)</f>
        <v>0</v>
      </c>
      <c r="BG230" s="181">
        <f>IF(N230="zákl. přenesená",J230,0)</f>
        <v>0</v>
      </c>
      <c r="BH230" s="181">
        <f>IF(N230="sníž. přenesená",J230,0)</f>
        <v>0</v>
      </c>
      <c r="BI230" s="181">
        <f>IF(N230="nulová",J230,0)</f>
        <v>0</v>
      </c>
      <c r="BJ230" s="14" t="s">
        <v>138</v>
      </c>
      <c r="BK230" s="181">
        <f>ROUND(I230*H230,0)</f>
        <v>0</v>
      </c>
      <c r="BL230" s="14" t="s">
        <v>196</v>
      </c>
      <c r="BM230" s="180" t="s">
        <v>486</v>
      </c>
    </row>
    <row r="231" s="11" customFormat="1" ht="22.8" customHeight="1">
      <c r="B231" s="155"/>
      <c r="D231" s="156" t="s">
        <v>81</v>
      </c>
      <c r="E231" s="166" t="s">
        <v>487</v>
      </c>
      <c r="F231" s="166" t="s">
        <v>488</v>
      </c>
      <c r="I231" s="158"/>
      <c r="J231" s="167">
        <f>BK231</f>
        <v>0</v>
      </c>
      <c r="L231" s="155"/>
      <c r="M231" s="160"/>
      <c r="N231" s="161"/>
      <c r="O231" s="161"/>
      <c r="P231" s="162">
        <f>SUM(P232:P233)</f>
        <v>0</v>
      </c>
      <c r="Q231" s="161"/>
      <c r="R231" s="162">
        <f>SUM(R232:R233)</f>
        <v>0</v>
      </c>
      <c r="S231" s="161"/>
      <c r="T231" s="163">
        <f>SUM(T232:T233)</f>
        <v>0.0030000000000000001</v>
      </c>
      <c r="AR231" s="156" t="s">
        <v>138</v>
      </c>
      <c r="AT231" s="164" t="s">
        <v>81</v>
      </c>
      <c r="AU231" s="164" t="s">
        <v>8</v>
      </c>
      <c r="AY231" s="156" t="s">
        <v>130</v>
      </c>
      <c r="BK231" s="165">
        <f>SUM(BK232:BK233)</f>
        <v>0</v>
      </c>
    </row>
    <row r="232" s="1" customFormat="1" ht="16.5" customHeight="1">
      <c r="B232" s="168"/>
      <c r="C232" s="169" t="s">
        <v>489</v>
      </c>
      <c r="D232" s="169" t="s">
        <v>132</v>
      </c>
      <c r="E232" s="170" t="s">
        <v>490</v>
      </c>
      <c r="F232" s="171" t="s">
        <v>491</v>
      </c>
      <c r="G232" s="172" t="s">
        <v>283</v>
      </c>
      <c r="H232" s="173">
        <v>1</v>
      </c>
      <c r="I232" s="174"/>
      <c r="J232" s="175">
        <f>ROUND(I232*H232,0)</f>
        <v>0</v>
      </c>
      <c r="K232" s="171" t="s">
        <v>136</v>
      </c>
      <c r="L232" s="33"/>
      <c r="M232" s="176" t="s">
        <v>1</v>
      </c>
      <c r="N232" s="177" t="s">
        <v>48</v>
      </c>
      <c r="O232" s="69"/>
      <c r="P232" s="178">
        <f>O232*H232</f>
        <v>0</v>
      </c>
      <c r="Q232" s="178">
        <v>0</v>
      </c>
      <c r="R232" s="178">
        <f>Q232*H232</f>
        <v>0</v>
      </c>
      <c r="S232" s="178">
        <v>0</v>
      </c>
      <c r="T232" s="179">
        <f>S232*H232</f>
        <v>0</v>
      </c>
      <c r="AR232" s="180" t="s">
        <v>196</v>
      </c>
      <c r="AT232" s="180" t="s">
        <v>132</v>
      </c>
      <c r="AU232" s="180" t="s">
        <v>138</v>
      </c>
      <c r="AY232" s="14" t="s">
        <v>130</v>
      </c>
      <c r="BE232" s="181">
        <f>IF(N232="základní",J232,0)</f>
        <v>0</v>
      </c>
      <c r="BF232" s="181">
        <f>IF(N232="snížená",J232,0)</f>
        <v>0</v>
      </c>
      <c r="BG232" s="181">
        <f>IF(N232="zákl. přenesená",J232,0)</f>
        <v>0</v>
      </c>
      <c r="BH232" s="181">
        <f>IF(N232="sníž. přenesená",J232,0)</f>
        <v>0</v>
      </c>
      <c r="BI232" s="181">
        <f>IF(N232="nulová",J232,0)</f>
        <v>0</v>
      </c>
      <c r="BJ232" s="14" t="s">
        <v>138</v>
      </c>
      <c r="BK232" s="181">
        <f>ROUND(I232*H232,0)</f>
        <v>0</v>
      </c>
      <c r="BL232" s="14" t="s">
        <v>196</v>
      </c>
      <c r="BM232" s="180" t="s">
        <v>492</v>
      </c>
    </row>
    <row r="233" s="1" customFormat="1" ht="16.5" customHeight="1">
      <c r="B233" s="168"/>
      <c r="C233" s="169" t="s">
        <v>493</v>
      </c>
      <c r="D233" s="169" t="s">
        <v>132</v>
      </c>
      <c r="E233" s="170" t="s">
        <v>494</v>
      </c>
      <c r="F233" s="171" t="s">
        <v>495</v>
      </c>
      <c r="G233" s="172" t="s">
        <v>283</v>
      </c>
      <c r="H233" s="173">
        <v>1</v>
      </c>
      <c r="I233" s="174"/>
      <c r="J233" s="175">
        <f>ROUND(I233*H233,0)</f>
        <v>0</v>
      </c>
      <c r="K233" s="171" t="s">
        <v>136</v>
      </c>
      <c r="L233" s="33"/>
      <c r="M233" s="176" t="s">
        <v>1</v>
      </c>
      <c r="N233" s="177" t="s">
        <v>48</v>
      </c>
      <c r="O233" s="69"/>
      <c r="P233" s="178">
        <f>O233*H233</f>
        <v>0</v>
      </c>
      <c r="Q233" s="178">
        <v>0</v>
      </c>
      <c r="R233" s="178">
        <f>Q233*H233</f>
        <v>0</v>
      </c>
      <c r="S233" s="178">
        <v>0.0030000000000000001</v>
      </c>
      <c r="T233" s="179">
        <f>S233*H233</f>
        <v>0.0030000000000000001</v>
      </c>
      <c r="AR233" s="180" t="s">
        <v>196</v>
      </c>
      <c r="AT233" s="180" t="s">
        <v>132</v>
      </c>
      <c r="AU233" s="180" t="s">
        <v>138</v>
      </c>
      <c r="AY233" s="14" t="s">
        <v>130</v>
      </c>
      <c r="BE233" s="181">
        <f>IF(N233="základní",J233,0)</f>
        <v>0</v>
      </c>
      <c r="BF233" s="181">
        <f>IF(N233="snížená",J233,0)</f>
        <v>0</v>
      </c>
      <c r="BG233" s="181">
        <f>IF(N233="zákl. přenesená",J233,0)</f>
        <v>0</v>
      </c>
      <c r="BH233" s="181">
        <f>IF(N233="sníž. přenesená",J233,0)</f>
        <v>0</v>
      </c>
      <c r="BI233" s="181">
        <f>IF(N233="nulová",J233,0)</f>
        <v>0</v>
      </c>
      <c r="BJ233" s="14" t="s">
        <v>138</v>
      </c>
      <c r="BK233" s="181">
        <f>ROUND(I233*H233,0)</f>
        <v>0</v>
      </c>
      <c r="BL233" s="14" t="s">
        <v>196</v>
      </c>
      <c r="BM233" s="180" t="s">
        <v>496</v>
      </c>
    </row>
    <row r="234" s="11" customFormat="1" ht="22.8" customHeight="1">
      <c r="B234" s="155"/>
      <c r="D234" s="156" t="s">
        <v>81</v>
      </c>
      <c r="E234" s="166" t="s">
        <v>497</v>
      </c>
      <c r="F234" s="166" t="s">
        <v>498</v>
      </c>
      <c r="I234" s="158"/>
      <c r="J234" s="167">
        <f>BK234</f>
        <v>0</v>
      </c>
      <c r="L234" s="155"/>
      <c r="M234" s="160"/>
      <c r="N234" s="161"/>
      <c r="O234" s="161"/>
      <c r="P234" s="162">
        <f>SUM(P235:P249)</f>
        <v>0</v>
      </c>
      <c r="Q234" s="161"/>
      <c r="R234" s="162">
        <f>SUM(R235:R249)</f>
        <v>0.66222691999999994</v>
      </c>
      <c r="S234" s="161"/>
      <c r="T234" s="163">
        <f>SUM(T235:T249)</f>
        <v>0</v>
      </c>
      <c r="AR234" s="156" t="s">
        <v>138</v>
      </c>
      <c r="AT234" s="164" t="s">
        <v>81</v>
      </c>
      <c r="AU234" s="164" t="s">
        <v>8</v>
      </c>
      <c r="AY234" s="156" t="s">
        <v>130</v>
      </c>
      <c r="BK234" s="165">
        <f>SUM(BK235:BK249)</f>
        <v>0</v>
      </c>
    </row>
    <row r="235" s="1" customFormat="1" ht="24" customHeight="1">
      <c r="B235" s="168"/>
      <c r="C235" s="169" t="s">
        <v>499</v>
      </c>
      <c r="D235" s="169" t="s">
        <v>132</v>
      </c>
      <c r="E235" s="170" t="s">
        <v>500</v>
      </c>
      <c r="F235" s="171" t="s">
        <v>501</v>
      </c>
      <c r="G235" s="172" t="s">
        <v>146</v>
      </c>
      <c r="H235" s="173">
        <v>9.0999999999999996</v>
      </c>
      <c r="I235" s="174"/>
      <c r="J235" s="175">
        <f>ROUND(I235*H235,0)</f>
        <v>0</v>
      </c>
      <c r="K235" s="171" t="s">
        <v>136</v>
      </c>
      <c r="L235" s="33"/>
      <c r="M235" s="176" t="s">
        <v>1</v>
      </c>
      <c r="N235" s="177" t="s">
        <v>48</v>
      </c>
      <c r="O235" s="69"/>
      <c r="P235" s="178">
        <f>O235*H235</f>
        <v>0</v>
      </c>
      <c r="Q235" s="178">
        <v>0</v>
      </c>
      <c r="R235" s="178">
        <f>Q235*H235</f>
        <v>0</v>
      </c>
      <c r="S235" s="178">
        <v>0</v>
      </c>
      <c r="T235" s="179">
        <f>S235*H235</f>
        <v>0</v>
      </c>
      <c r="AR235" s="180" t="s">
        <v>196</v>
      </c>
      <c r="AT235" s="180" t="s">
        <v>132</v>
      </c>
      <c r="AU235" s="180" t="s">
        <v>138</v>
      </c>
      <c r="AY235" s="14" t="s">
        <v>130</v>
      </c>
      <c r="BE235" s="181">
        <f>IF(N235="základní",J235,0)</f>
        <v>0</v>
      </c>
      <c r="BF235" s="181">
        <f>IF(N235="snížená",J235,0)</f>
        <v>0</v>
      </c>
      <c r="BG235" s="181">
        <f>IF(N235="zákl. přenesená",J235,0)</f>
        <v>0</v>
      </c>
      <c r="BH235" s="181">
        <f>IF(N235="sníž. přenesená",J235,0)</f>
        <v>0</v>
      </c>
      <c r="BI235" s="181">
        <f>IF(N235="nulová",J235,0)</f>
        <v>0</v>
      </c>
      <c r="BJ235" s="14" t="s">
        <v>138</v>
      </c>
      <c r="BK235" s="181">
        <f>ROUND(I235*H235,0)</f>
        <v>0</v>
      </c>
      <c r="BL235" s="14" t="s">
        <v>196</v>
      </c>
      <c r="BM235" s="180" t="s">
        <v>502</v>
      </c>
    </row>
    <row r="236" s="1" customFormat="1" ht="24" customHeight="1">
      <c r="B236" s="168"/>
      <c r="C236" s="182" t="s">
        <v>503</v>
      </c>
      <c r="D236" s="182" t="s">
        <v>218</v>
      </c>
      <c r="E236" s="183" t="s">
        <v>504</v>
      </c>
      <c r="F236" s="184" t="s">
        <v>505</v>
      </c>
      <c r="G236" s="185" t="s">
        <v>150</v>
      </c>
      <c r="H236" s="186">
        <v>0.080000000000000002</v>
      </c>
      <c r="I236" s="187"/>
      <c r="J236" s="188">
        <f>ROUND(I236*H236,0)</f>
        <v>0</v>
      </c>
      <c r="K236" s="184" t="s">
        <v>136</v>
      </c>
      <c r="L236" s="189"/>
      <c r="M236" s="190" t="s">
        <v>1</v>
      </c>
      <c r="N236" s="191" t="s">
        <v>48</v>
      </c>
      <c r="O236" s="69"/>
      <c r="P236" s="178">
        <f>O236*H236</f>
        <v>0</v>
      </c>
      <c r="Q236" s="178">
        <v>0.55000000000000004</v>
      </c>
      <c r="R236" s="178">
        <f>Q236*H236</f>
        <v>0.044000000000000004</v>
      </c>
      <c r="S236" s="178">
        <v>0</v>
      </c>
      <c r="T236" s="179">
        <f>S236*H236</f>
        <v>0</v>
      </c>
      <c r="AR236" s="180" t="s">
        <v>259</v>
      </c>
      <c r="AT236" s="180" t="s">
        <v>218</v>
      </c>
      <c r="AU236" s="180" t="s">
        <v>138</v>
      </c>
      <c r="AY236" s="14" t="s">
        <v>130</v>
      </c>
      <c r="BE236" s="181">
        <f>IF(N236="základní",J236,0)</f>
        <v>0</v>
      </c>
      <c r="BF236" s="181">
        <f>IF(N236="snížená",J236,0)</f>
        <v>0</v>
      </c>
      <c r="BG236" s="181">
        <f>IF(N236="zákl. přenesená",J236,0)</f>
        <v>0</v>
      </c>
      <c r="BH236" s="181">
        <f>IF(N236="sníž. přenesená",J236,0)</f>
        <v>0</v>
      </c>
      <c r="BI236" s="181">
        <f>IF(N236="nulová",J236,0)</f>
        <v>0</v>
      </c>
      <c r="BJ236" s="14" t="s">
        <v>138</v>
      </c>
      <c r="BK236" s="181">
        <f>ROUND(I236*H236,0)</f>
        <v>0</v>
      </c>
      <c r="BL236" s="14" t="s">
        <v>196</v>
      </c>
      <c r="BM236" s="180" t="s">
        <v>506</v>
      </c>
    </row>
    <row r="237" s="1" customFormat="1" ht="24" customHeight="1">
      <c r="B237" s="168"/>
      <c r="C237" s="169" t="s">
        <v>507</v>
      </c>
      <c r="D237" s="169" t="s">
        <v>132</v>
      </c>
      <c r="E237" s="170" t="s">
        <v>508</v>
      </c>
      <c r="F237" s="171" t="s">
        <v>509</v>
      </c>
      <c r="G237" s="172" t="s">
        <v>146</v>
      </c>
      <c r="H237" s="173">
        <v>10.445</v>
      </c>
      <c r="I237" s="174"/>
      <c r="J237" s="175">
        <f>ROUND(I237*H237,0)</f>
        <v>0</v>
      </c>
      <c r="K237" s="171" t="s">
        <v>136</v>
      </c>
      <c r="L237" s="33"/>
      <c r="M237" s="176" t="s">
        <v>1</v>
      </c>
      <c r="N237" s="177" t="s">
        <v>48</v>
      </c>
      <c r="O237" s="69"/>
      <c r="P237" s="178">
        <f>O237*H237</f>
        <v>0</v>
      </c>
      <c r="Q237" s="178">
        <v>0</v>
      </c>
      <c r="R237" s="178">
        <f>Q237*H237</f>
        <v>0</v>
      </c>
      <c r="S237" s="178">
        <v>0</v>
      </c>
      <c r="T237" s="179">
        <f>S237*H237</f>
        <v>0</v>
      </c>
      <c r="AR237" s="180" t="s">
        <v>196</v>
      </c>
      <c r="AT237" s="180" t="s">
        <v>132</v>
      </c>
      <c r="AU237" s="180" t="s">
        <v>138</v>
      </c>
      <c r="AY237" s="14" t="s">
        <v>130</v>
      </c>
      <c r="BE237" s="181">
        <f>IF(N237="základní",J237,0)</f>
        <v>0</v>
      </c>
      <c r="BF237" s="181">
        <f>IF(N237="snížená",J237,0)</f>
        <v>0</v>
      </c>
      <c r="BG237" s="181">
        <f>IF(N237="zákl. přenesená",J237,0)</f>
        <v>0</v>
      </c>
      <c r="BH237" s="181">
        <f>IF(N237="sníž. přenesená",J237,0)</f>
        <v>0</v>
      </c>
      <c r="BI237" s="181">
        <f>IF(N237="nulová",J237,0)</f>
        <v>0</v>
      </c>
      <c r="BJ237" s="14" t="s">
        <v>138</v>
      </c>
      <c r="BK237" s="181">
        <f>ROUND(I237*H237,0)</f>
        <v>0</v>
      </c>
      <c r="BL237" s="14" t="s">
        <v>196</v>
      </c>
      <c r="BM237" s="180" t="s">
        <v>510</v>
      </c>
    </row>
    <row r="238" s="1" customFormat="1" ht="16.5" customHeight="1">
      <c r="B238" s="168"/>
      <c r="C238" s="182" t="s">
        <v>511</v>
      </c>
      <c r="D238" s="182" t="s">
        <v>218</v>
      </c>
      <c r="E238" s="183" t="s">
        <v>512</v>
      </c>
      <c r="F238" s="184" t="s">
        <v>513</v>
      </c>
      <c r="G238" s="185" t="s">
        <v>150</v>
      </c>
      <c r="H238" s="186">
        <v>0.221</v>
      </c>
      <c r="I238" s="187"/>
      <c r="J238" s="188">
        <f>ROUND(I238*H238,0)</f>
        <v>0</v>
      </c>
      <c r="K238" s="184" t="s">
        <v>136</v>
      </c>
      <c r="L238" s="189"/>
      <c r="M238" s="190" t="s">
        <v>1</v>
      </c>
      <c r="N238" s="191" t="s">
        <v>48</v>
      </c>
      <c r="O238" s="69"/>
      <c r="P238" s="178">
        <f>O238*H238</f>
        <v>0</v>
      </c>
      <c r="Q238" s="178">
        <v>0.55000000000000004</v>
      </c>
      <c r="R238" s="178">
        <f>Q238*H238</f>
        <v>0.12155000000000001</v>
      </c>
      <c r="S238" s="178">
        <v>0</v>
      </c>
      <c r="T238" s="179">
        <f>S238*H238</f>
        <v>0</v>
      </c>
      <c r="AR238" s="180" t="s">
        <v>259</v>
      </c>
      <c r="AT238" s="180" t="s">
        <v>218</v>
      </c>
      <c r="AU238" s="180" t="s">
        <v>138</v>
      </c>
      <c r="AY238" s="14" t="s">
        <v>130</v>
      </c>
      <c r="BE238" s="181">
        <f>IF(N238="základní",J238,0)</f>
        <v>0</v>
      </c>
      <c r="BF238" s="181">
        <f>IF(N238="snížená",J238,0)</f>
        <v>0</v>
      </c>
      <c r="BG238" s="181">
        <f>IF(N238="zákl. přenesená",J238,0)</f>
        <v>0</v>
      </c>
      <c r="BH238" s="181">
        <f>IF(N238="sníž. přenesená",J238,0)</f>
        <v>0</v>
      </c>
      <c r="BI238" s="181">
        <f>IF(N238="nulová",J238,0)</f>
        <v>0</v>
      </c>
      <c r="BJ238" s="14" t="s">
        <v>138</v>
      </c>
      <c r="BK238" s="181">
        <f>ROUND(I238*H238,0)</f>
        <v>0</v>
      </c>
      <c r="BL238" s="14" t="s">
        <v>196</v>
      </c>
      <c r="BM238" s="180" t="s">
        <v>514</v>
      </c>
    </row>
    <row r="239" s="1" customFormat="1" ht="24" customHeight="1">
      <c r="B239" s="168"/>
      <c r="C239" s="169" t="s">
        <v>515</v>
      </c>
      <c r="D239" s="169" t="s">
        <v>132</v>
      </c>
      <c r="E239" s="170" t="s">
        <v>516</v>
      </c>
      <c r="F239" s="171" t="s">
        <v>517</v>
      </c>
      <c r="G239" s="172" t="s">
        <v>135</v>
      </c>
      <c r="H239" s="173">
        <v>3.1339999999999999</v>
      </c>
      <c r="I239" s="174"/>
      <c r="J239" s="175">
        <f>ROUND(I239*H239,0)</f>
        <v>0</v>
      </c>
      <c r="K239" s="171" t="s">
        <v>136</v>
      </c>
      <c r="L239" s="33"/>
      <c r="M239" s="176" t="s">
        <v>1</v>
      </c>
      <c r="N239" s="177" t="s">
        <v>48</v>
      </c>
      <c r="O239" s="69"/>
      <c r="P239" s="178">
        <f>O239*H239</f>
        <v>0</v>
      </c>
      <c r="Q239" s="178">
        <v>0.0099600000000000001</v>
      </c>
      <c r="R239" s="178">
        <f>Q239*H239</f>
        <v>0.031214639999999998</v>
      </c>
      <c r="S239" s="178">
        <v>0</v>
      </c>
      <c r="T239" s="179">
        <f>S239*H239</f>
        <v>0</v>
      </c>
      <c r="AR239" s="180" t="s">
        <v>196</v>
      </c>
      <c r="AT239" s="180" t="s">
        <v>132</v>
      </c>
      <c r="AU239" s="180" t="s">
        <v>138</v>
      </c>
      <c r="AY239" s="14" t="s">
        <v>130</v>
      </c>
      <c r="BE239" s="181">
        <f>IF(N239="základní",J239,0)</f>
        <v>0</v>
      </c>
      <c r="BF239" s="181">
        <f>IF(N239="snížená",J239,0)</f>
        <v>0</v>
      </c>
      <c r="BG239" s="181">
        <f>IF(N239="zákl. přenesená",J239,0)</f>
        <v>0</v>
      </c>
      <c r="BH239" s="181">
        <f>IF(N239="sníž. přenesená",J239,0)</f>
        <v>0</v>
      </c>
      <c r="BI239" s="181">
        <f>IF(N239="nulová",J239,0)</f>
        <v>0</v>
      </c>
      <c r="BJ239" s="14" t="s">
        <v>138</v>
      </c>
      <c r="BK239" s="181">
        <f>ROUND(I239*H239,0)</f>
        <v>0</v>
      </c>
      <c r="BL239" s="14" t="s">
        <v>196</v>
      </c>
      <c r="BM239" s="180" t="s">
        <v>518</v>
      </c>
    </row>
    <row r="240" s="1" customFormat="1" ht="24" customHeight="1">
      <c r="B240" s="168"/>
      <c r="C240" s="169" t="s">
        <v>519</v>
      </c>
      <c r="D240" s="169" t="s">
        <v>132</v>
      </c>
      <c r="E240" s="170" t="s">
        <v>520</v>
      </c>
      <c r="F240" s="171" t="s">
        <v>521</v>
      </c>
      <c r="G240" s="172" t="s">
        <v>135</v>
      </c>
      <c r="H240" s="173">
        <v>7.1890000000000001</v>
      </c>
      <c r="I240" s="174"/>
      <c r="J240" s="175">
        <f>ROUND(I240*H240,0)</f>
        <v>0</v>
      </c>
      <c r="K240" s="171" t="s">
        <v>136</v>
      </c>
      <c r="L240" s="33"/>
      <c r="M240" s="176" t="s">
        <v>1</v>
      </c>
      <c r="N240" s="177" t="s">
        <v>48</v>
      </c>
      <c r="O240" s="69"/>
      <c r="P240" s="178">
        <f>O240*H240</f>
        <v>0</v>
      </c>
      <c r="Q240" s="178">
        <v>0.011520000000000001</v>
      </c>
      <c r="R240" s="178">
        <f>Q240*H240</f>
        <v>0.082817280000000007</v>
      </c>
      <c r="S240" s="178">
        <v>0</v>
      </c>
      <c r="T240" s="179">
        <f>S240*H240</f>
        <v>0</v>
      </c>
      <c r="AR240" s="180" t="s">
        <v>196</v>
      </c>
      <c r="AT240" s="180" t="s">
        <v>132</v>
      </c>
      <c r="AU240" s="180" t="s">
        <v>138</v>
      </c>
      <c r="AY240" s="14" t="s">
        <v>130</v>
      </c>
      <c r="BE240" s="181">
        <f>IF(N240="základní",J240,0)</f>
        <v>0</v>
      </c>
      <c r="BF240" s="181">
        <f>IF(N240="snížená",J240,0)</f>
        <v>0</v>
      </c>
      <c r="BG240" s="181">
        <f>IF(N240="zákl. přenesená",J240,0)</f>
        <v>0</v>
      </c>
      <c r="BH240" s="181">
        <f>IF(N240="sníž. přenesená",J240,0)</f>
        <v>0</v>
      </c>
      <c r="BI240" s="181">
        <f>IF(N240="nulová",J240,0)</f>
        <v>0</v>
      </c>
      <c r="BJ240" s="14" t="s">
        <v>138</v>
      </c>
      <c r="BK240" s="181">
        <f>ROUND(I240*H240,0)</f>
        <v>0</v>
      </c>
      <c r="BL240" s="14" t="s">
        <v>196</v>
      </c>
      <c r="BM240" s="180" t="s">
        <v>522</v>
      </c>
    </row>
    <row r="241" s="1" customFormat="1" ht="24" customHeight="1">
      <c r="B241" s="168"/>
      <c r="C241" s="169" t="s">
        <v>523</v>
      </c>
      <c r="D241" s="169" t="s">
        <v>132</v>
      </c>
      <c r="E241" s="170" t="s">
        <v>524</v>
      </c>
      <c r="F241" s="171" t="s">
        <v>525</v>
      </c>
      <c r="G241" s="172" t="s">
        <v>135</v>
      </c>
      <c r="H241" s="173">
        <v>16.234999999999999</v>
      </c>
      <c r="I241" s="174"/>
      <c r="J241" s="175">
        <f>ROUND(I241*H241,0)</f>
        <v>0</v>
      </c>
      <c r="K241" s="171" t="s">
        <v>136</v>
      </c>
      <c r="L241" s="33"/>
      <c r="M241" s="176" t="s">
        <v>1</v>
      </c>
      <c r="N241" s="177" t="s">
        <v>48</v>
      </c>
      <c r="O241" s="69"/>
      <c r="P241" s="178">
        <f>O241*H241</f>
        <v>0</v>
      </c>
      <c r="Q241" s="178">
        <v>0</v>
      </c>
      <c r="R241" s="178">
        <f>Q241*H241</f>
        <v>0</v>
      </c>
      <c r="S241" s="178">
        <v>0</v>
      </c>
      <c r="T241" s="179">
        <f>S241*H241</f>
        <v>0</v>
      </c>
      <c r="AR241" s="180" t="s">
        <v>196</v>
      </c>
      <c r="AT241" s="180" t="s">
        <v>132</v>
      </c>
      <c r="AU241" s="180" t="s">
        <v>138</v>
      </c>
      <c r="AY241" s="14" t="s">
        <v>130</v>
      </c>
      <c r="BE241" s="181">
        <f>IF(N241="základní",J241,0)</f>
        <v>0</v>
      </c>
      <c r="BF241" s="181">
        <f>IF(N241="snížená",J241,0)</f>
        <v>0</v>
      </c>
      <c r="BG241" s="181">
        <f>IF(N241="zákl. přenesená",J241,0)</f>
        <v>0</v>
      </c>
      <c r="BH241" s="181">
        <f>IF(N241="sníž. přenesená",J241,0)</f>
        <v>0</v>
      </c>
      <c r="BI241" s="181">
        <f>IF(N241="nulová",J241,0)</f>
        <v>0</v>
      </c>
      <c r="BJ241" s="14" t="s">
        <v>138</v>
      </c>
      <c r="BK241" s="181">
        <f>ROUND(I241*H241,0)</f>
        <v>0</v>
      </c>
      <c r="BL241" s="14" t="s">
        <v>196</v>
      </c>
      <c r="BM241" s="180" t="s">
        <v>526</v>
      </c>
    </row>
    <row r="242" s="1" customFormat="1" ht="16.5" customHeight="1">
      <c r="B242" s="168"/>
      <c r="C242" s="182" t="s">
        <v>527</v>
      </c>
      <c r="D242" s="182" t="s">
        <v>218</v>
      </c>
      <c r="E242" s="183" t="s">
        <v>528</v>
      </c>
      <c r="F242" s="184" t="s">
        <v>529</v>
      </c>
      <c r="G242" s="185" t="s">
        <v>135</v>
      </c>
      <c r="H242" s="186">
        <v>17.859000000000002</v>
      </c>
      <c r="I242" s="187"/>
      <c r="J242" s="188">
        <f>ROUND(I242*H242,0)</f>
        <v>0</v>
      </c>
      <c r="K242" s="184" t="s">
        <v>1</v>
      </c>
      <c r="L242" s="189"/>
      <c r="M242" s="190" t="s">
        <v>1</v>
      </c>
      <c r="N242" s="191" t="s">
        <v>48</v>
      </c>
      <c r="O242" s="69"/>
      <c r="P242" s="178">
        <f>O242*H242</f>
        <v>0</v>
      </c>
      <c r="Q242" s="178">
        <v>0</v>
      </c>
      <c r="R242" s="178">
        <f>Q242*H242</f>
        <v>0</v>
      </c>
      <c r="S242" s="178">
        <v>0</v>
      </c>
      <c r="T242" s="179">
        <f>S242*H242</f>
        <v>0</v>
      </c>
      <c r="AR242" s="180" t="s">
        <v>259</v>
      </c>
      <c r="AT242" s="180" t="s">
        <v>218</v>
      </c>
      <c r="AU242" s="180" t="s">
        <v>138</v>
      </c>
      <c r="AY242" s="14" t="s">
        <v>130</v>
      </c>
      <c r="BE242" s="181">
        <f>IF(N242="základní",J242,0)</f>
        <v>0</v>
      </c>
      <c r="BF242" s="181">
        <f>IF(N242="snížená",J242,0)</f>
        <v>0</v>
      </c>
      <c r="BG242" s="181">
        <f>IF(N242="zákl. přenesená",J242,0)</f>
        <v>0</v>
      </c>
      <c r="BH242" s="181">
        <f>IF(N242="sníž. přenesená",J242,0)</f>
        <v>0</v>
      </c>
      <c r="BI242" s="181">
        <f>IF(N242="nulová",J242,0)</f>
        <v>0</v>
      </c>
      <c r="BJ242" s="14" t="s">
        <v>138</v>
      </c>
      <c r="BK242" s="181">
        <f>ROUND(I242*H242,0)</f>
        <v>0</v>
      </c>
      <c r="BL242" s="14" t="s">
        <v>196</v>
      </c>
      <c r="BM242" s="180" t="s">
        <v>530</v>
      </c>
    </row>
    <row r="243" s="1" customFormat="1" ht="16.5" customHeight="1">
      <c r="B243" s="168"/>
      <c r="C243" s="169" t="s">
        <v>531</v>
      </c>
      <c r="D243" s="169" t="s">
        <v>132</v>
      </c>
      <c r="E243" s="170" t="s">
        <v>532</v>
      </c>
      <c r="F243" s="171" t="s">
        <v>533</v>
      </c>
      <c r="G243" s="172" t="s">
        <v>146</v>
      </c>
      <c r="H243" s="173">
        <v>146.90000000000001</v>
      </c>
      <c r="I243" s="174"/>
      <c r="J243" s="175">
        <f>ROUND(I243*H243,0)</f>
        <v>0</v>
      </c>
      <c r="K243" s="171" t="s">
        <v>136</v>
      </c>
      <c r="L243" s="33"/>
      <c r="M243" s="176" t="s">
        <v>1</v>
      </c>
      <c r="N243" s="177" t="s">
        <v>48</v>
      </c>
      <c r="O243" s="69"/>
      <c r="P243" s="178">
        <f>O243*H243</f>
        <v>0</v>
      </c>
      <c r="Q243" s="178">
        <v>2.0000000000000002E-05</v>
      </c>
      <c r="R243" s="178">
        <f>Q243*H243</f>
        <v>0.0029380000000000005</v>
      </c>
      <c r="S243" s="178">
        <v>0</v>
      </c>
      <c r="T243" s="179">
        <f>S243*H243</f>
        <v>0</v>
      </c>
      <c r="AR243" s="180" t="s">
        <v>196</v>
      </c>
      <c r="AT243" s="180" t="s">
        <v>132</v>
      </c>
      <c r="AU243" s="180" t="s">
        <v>138</v>
      </c>
      <c r="AY243" s="14" t="s">
        <v>130</v>
      </c>
      <c r="BE243" s="181">
        <f>IF(N243="základní",J243,0)</f>
        <v>0</v>
      </c>
      <c r="BF243" s="181">
        <f>IF(N243="snížená",J243,0)</f>
        <v>0</v>
      </c>
      <c r="BG243" s="181">
        <f>IF(N243="zákl. přenesená",J243,0)</f>
        <v>0</v>
      </c>
      <c r="BH243" s="181">
        <f>IF(N243="sníž. přenesená",J243,0)</f>
        <v>0</v>
      </c>
      <c r="BI243" s="181">
        <f>IF(N243="nulová",J243,0)</f>
        <v>0</v>
      </c>
      <c r="BJ243" s="14" t="s">
        <v>138</v>
      </c>
      <c r="BK243" s="181">
        <f>ROUND(I243*H243,0)</f>
        <v>0</v>
      </c>
      <c r="BL243" s="14" t="s">
        <v>196</v>
      </c>
      <c r="BM243" s="180" t="s">
        <v>534</v>
      </c>
    </row>
    <row r="244" s="1" customFormat="1" ht="16.5" customHeight="1">
      <c r="B244" s="168"/>
      <c r="C244" s="182" t="s">
        <v>535</v>
      </c>
      <c r="D244" s="182" t="s">
        <v>218</v>
      </c>
      <c r="E244" s="183" t="s">
        <v>536</v>
      </c>
      <c r="F244" s="184" t="s">
        <v>537</v>
      </c>
      <c r="G244" s="185" t="s">
        <v>150</v>
      </c>
      <c r="H244" s="186">
        <v>0.052999999999999998</v>
      </c>
      <c r="I244" s="187"/>
      <c r="J244" s="188">
        <f>ROUND(I244*H244,0)</f>
        <v>0</v>
      </c>
      <c r="K244" s="184" t="s">
        <v>136</v>
      </c>
      <c r="L244" s="189"/>
      <c r="M244" s="190" t="s">
        <v>1</v>
      </c>
      <c r="N244" s="191" t="s">
        <v>48</v>
      </c>
      <c r="O244" s="69"/>
      <c r="P244" s="178">
        <f>O244*H244</f>
        <v>0</v>
      </c>
      <c r="Q244" s="178">
        <v>0.55000000000000004</v>
      </c>
      <c r="R244" s="178">
        <f>Q244*H244</f>
        <v>0.029150000000000002</v>
      </c>
      <c r="S244" s="178">
        <v>0</v>
      </c>
      <c r="T244" s="179">
        <f>S244*H244</f>
        <v>0</v>
      </c>
      <c r="AR244" s="180" t="s">
        <v>259</v>
      </c>
      <c r="AT244" s="180" t="s">
        <v>218</v>
      </c>
      <c r="AU244" s="180" t="s">
        <v>138</v>
      </c>
      <c r="AY244" s="14" t="s">
        <v>130</v>
      </c>
      <c r="BE244" s="181">
        <f>IF(N244="základní",J244,0)</f>
        <v>0</v>
      </c>
      <c r="BF244" s="181">
        <f>IF(N244="snížená",J244,0)</f>
        <v>0</v>
      </c>
      <c r="BG244" s="181">
        <f>IF(N244="zákl. přenesená",J244,0)</f>
        <v>0</v>
      </c>
      <c r="BH244" s="181">
        <f>IF(N244="sníž. přenesená",J244,0)</f>
        <v>0</v>
      </c>
      <c r="BI244" s="181">
        <f>IF(N244="nulová",J244,0)</f>
        <v>0</v>
      </c>
      <c r="BJ244" s="14" t="s">
        <v>138</v>
      </c>
      <c r="BK244" s="181">
        <f>ROUND(I244*H244,0)</f>
        <v>0</v>
      </c>
      <c r="BL244" s="14" t="s">
        <v>196</v>
      </c>
      <c r="BM244" s="180" t="s">
        <v>538</v>
      </c>
    </row>
    <row r="245" s="1" customFormat="1" ht="24" customHeight="1">
      <c r="B245" s="168"/>
      <c r="C245" s="182" t="s">
        <v>539</v>
      </c>
      <c r="D245" s="182" t="s">
        <v>218</v>
      </c>
      <c r="E245" s="183" t="s">
        <v>504</v>
      </c>
      <c r="F245" s="184" t="s">
        <v>505</v>
      </c>
      <c r="G245" s="185" t="s">
        <v>150</v>
      </c>
      <c r="H245" s="186">
        <v>0.63</v>
      </c>
      <c r="I245" s="187"/>
      <c r="J245" s="188">
        <f>ROUND(I245*H245,0)</f>
        <v>0</v>
      </c>
      <c r="K245" s="184" t="s">
        <v>136</v>
      </c>
      <c r="L245" s="189"/>
      <c r="M245" s="190" t="s">
        <v>1</v>
      </c>
      <c r="N245" s="191" t="s">
        <v>48</v>
      </c>
      <c r="O245" s="69"/>
      <c r="P245" s="178">
        <f>O245*H245</f>
        <v>0</v>
      </c>
      <c r="Q245" s="178">
        <v>0.55000000000000004</v>
      </c>
      <c r="R245" s="178">
        <f>Q245*H245</f>
        <v>0.34650000000000003</v>
      </c>
      <c r="S245" s="178">
        <v>0</v>
      </c>
      <c r="T245" s="179">
        <f>S245*H245</f>
        <v>0</v>
      </c>
      <c r="AR245" s="180" t="s">
        <v>259</v>
      </c>
      <c r="AT245" s="180" t="s">
        <v>218</v>
      </c>
      <c r="AU245" s="180" t="s">
        <v>138</v>
      </c>
      <c r="AY245" s="14" t="s">
        <v>130</v>
      </c>
      <c r="BE245" s="181">
        <f>IF(N245="základní",J245,0)</f>
        <v>0</v>
      </c>
      <c r="BF245" s="181">
        <f>IF(N245="snížená",J245,0)</f>
        <v>0</v>
      </c>
      <c r="BG245" s="181">
        <f>IF(N245="zákl. přenesená",J245,0)</f>
        <v>0</v>
      </c>
      <c r="BH245" s="181">
        <f>IF(N245="sníž. přenesená",J245,0)</f>
        <v>0</v>
      </c>
      <c r="BI245" s="181">
        <f>IF(N245="nulová",J245,0)</f>
        <v>0</v>
      </c>
      <c r="BJ245" s="14" t="s">
        <v>138</v>
      </c>
      <c r="BK245" s="181">
        <f>ROUND(I245*H245,0)</f>
        <v>0</v>
      </c>
      <c r="BL245" s="14" t="s">
        <v>196</v>
      </c>
      <c r="BM245" s="180" t="s">
        <v>540</v>
      </c>
    </row>
    <row r="246" s="1" customFormat="1" ht="24" customHeight="1">
      <c r="B246" s="168"/>
      <c r="C246" s="169" t="s">
        <v>541</v>
      </c>
      <c r="D246" s="169" t="s">
        <v>132</v>
      </c>
      <c r="E246" s="170" t="s">
        <v>542</v>
      </c>
      <c r="F246" s="171" t="s">
        <v>543</v>
      </c>
      <c r="G246" s="172" t="s">
        <v>135</v>
      </c>
      <c r="H246" s="173">
        <v>16.234999999999999</v>
      </c>
      <c r="I246" s="174"/>
      <c r="J246" s="175">
        <f>ROUND(I246*H246,0)</f>
        <v>0</v>
      </c>
      <c r="K246" s="171" t="s">
        <v>136</v>
      </c>
      <c r="L246" s="33"/>
      <c r="M246" s="176" t="s">
        <v>1</v>
      </c>
      <c r="N246" s="177" t="s">
        <v>48</v>
      </c>
      <c r="O246" s="69"/>
      <c r="P246" s="178">
        <f>O246*H246</f>
        <v>0</v>
      </c>
      <c r="Q246" s="178">
        <v>0.00020000000000000001</v>
      </c>
      <c r="R246" s="178">
        <f>Q246*H246</f>
        <v>0.0032469999999999999</v>
      </c>
      <c r="S246" s="178">
        <v>0</v>
      </c>
      <c r="T246" s="179">
        <f>S246*H246</f>
        <v>0</v>
      </c>
      <c r="AR246" s="180" t="s">
        <v>196</v>
      </c>
      <c r="AT246" s="180" t="s">
        <v>132</v>
      </c>
      <c r="AU246" s="180" t="s">
        <v>138</v>
      </c>
      <c r="AY246" s="14" t="s">
        <v>130</v>
      </c>
      <c r="BE246" s="181">
        <f>IF(N246="základní",J246,0)</f>
        <v>0</v>
      </c>
      <c r="BF246" s="181">
        <f>IF(N246="snížená",J246,0)</f>
        <v>0</v>
      </c>
      <c r="BG246" s="181">
        <f>IF(N246="zákl. přenesená",J246,0)</f>
        <v>0</v>
      </c>
      <c r="BH246" s="181">
        <f>IF(N246="sníž. přenesená",J246,0)</f>
        <v>0</v>
      </c>
      <c r="BI246" s="181">
        <f>IF(N246="nulová",J246,0)</f>
        <v>0</v>
      </c>
      <c r="BJ246" s="14" t="s">
        <v>138</v>
      </c>
      <c r="BK246" s="181">
        <f>ROUND(I246*H246,0)</f>
        <v>0</v>
      </c>
      <c r="BL246" s="14" t="s">
        <v>196</v>
      </c>
      <c r="BM246" s="180" t="s">
        <v>544</v>
      </c>
    </row>
    <row r="247" s="1" customFormat="1" ht="24" customHeight="1">
      <c r="B247" s="168"/>
      <c r="C247" s="169" t="s">
        <v>545</v>
      </c>
      <c r="D247" s="169" t="s">
        <v>132</v>
      </c>
      <c r="E247" s="170" t="s">
        <v>546</v>
      </c>
      <c r="F247" s="171" t="s">
        <v>547</v>
      </c>
      <c r="G247" s="172" t="s">
        <v>283</v>
      </c>
      <c r="H247" s="173">
        <v>27</v>
      </c>
      <c r="I247" s="174"/>
      <c r="J247" s="175">
        <f>ROUND(I247*H247,0)</f>
        <v>0</v>
      </c>
      <c r="K247" s="171" t="s">
        <v>136</v>
      </c>
      <c r="L247" s="33"/>
      <c r="M247" s="176" t="s">
        <v>1</v>
      </c>
      <c r="N247" s="177" t="s">
        <v>48</v>
      </c>
      <c r="O247" s="69"/>
      <c r="P247" s="178">
        <f>O247*H247</f>
        <v>0</v>
      </c>
      <c r="Q247" s="178">
        <v>0</v>
      </c>
      <c r="R247" s="178">
        <f>Q247*H247</f>
        <v>0</v>
      </c>
      <c r="S247" s="178">
        <v>0</v>
      </c>
      <c r="T247" s="179">
        <f>S247*H247</f>
        <v>0</v>
      </c>
      <c r="AR247" s="180" t="s">
        <v>196</v>
      </c>
      <c r="AT247" s="180" t="s">
        <v>132</v>
      </c>
      <c r="AU247" s="180" t="s">
        <v>138</v>
      </c>
      <c r="AY247" s="14" t="s">
        <v>130</v>
      </c>
      <c r="BE247" s="181">
        <f>IF(N247="základní",J247,0)</f>
        <v>0</v>
      </c>
      <c r="BF247" s="181">
        <f>IF(N247="snížená",J247,0)</f>
        <v>0</v>
      </c>
      <c r="BG247" s="181">
        <f>IF(N247="zákl. přenesená",J247,0)</f>
        <v>0</v>
      </c>
      <c r="BH247" s="181">
        <f>IF(N247="sníž. přenesená",J247,0)</f>
        <v>0</v>
      </c>
      <c r="BI247" s="181">
        <f>IF(N247="nulová",J247,0)</f>
        <v>0</v>
      </c>
      <c r="BJ247" s="14" t="s">
        <v>138</v>
      </c>
      <c r="BK247" s="181">
        <f>ROUND(I247*H247,0)</f>
        <v>0</v>
      </c>
      <c r="BL247" s="14" t="s">
        <v>196</v>
      </c>
      <c r="BM247" s="180" t="s">
        <v>548</v>
      </c>
    </row>
    <row r="248" s="1" customFormat="1" ht="16.5" customHeight="1">
      <c r="B248" s="168"/>
      <c r="C248" s="182" t="s">
        <v>27</v>
      </c>
      <c r="D248" s="182" t="s">
        <v>218</v>
      </c>
      <c r="E248" s="183" t="s">
        <v>549</v>
      </c>
      <c r="F248" s="184" t="s">
        <v>550</v>
      </c>
      <c r="G248" s="185" t="s">
        <v>283</v>
      </c>
      <c r="H248" s="186">
        <v>27</v>
      </c>
      <c r="I248" s="187"/>
      <c r="J248" s="188">
        <f>ROUND(I248*H248,0)</f>
        <v>0</v>
      </c>
      <c r="K248" s="184" t="s">
        <v>136</v>
      </c>
      <c r="L248" s="189"/>
      <c r="M248" s="190" t="s">
        <v>1</v>
      </c>
      <c r="N248" s="191" t="s">
        <v>48</v>
      </c>
      <c r="O248" s="69"/>
      <c r="P248" s="178">
        <f>O248*H248</f>
        <v>0</v>
      </c>
      <c r="Q248" s="178">
        <v>3.0000000000000001E-05</v>
      </c>
      <c r="R248" s="178">
        <f>Q248*H248</f>
        <v>0.00081000000000000006</v>
      </c>
      <c r="S248" s="178">
        <v>0</v>
      </c>
      <c r="T248" s="179">
        <f>S248*H248</f>
        <v>0</v>
      </c>
      <c r="AR248" s="180" t="s">
        <v>259</v>
      </c>
      <c r="AT248" s="180" t="s">
        <v>218</v>
      </c>
      <c r="AU248" s="180" t="s">
        <v>138</v>
      </c>
      <c r="AY248" s="14" t="s">
        <v>130</v>
      </c>
      <c r="BE248" s="181">
        <f>IF(N248="základní",J248,0)</f>
        <v>0</v>
      </c>
      <c r="BF248" s="181">
        <f>IF(N248="snížená",J248,0)</f>
        <v>0</v>
      </c>
      <c r="BG248" s="181">
        <f>IF(N248="zákl. přenesená",J248,0)</f>
        <v>0</v>
      </c>
      <c r="BH248" s="181">
        <f>IF(N248="sníž. přenesená",J248,0)</f>
        <v>0</v>
      </c>
      <c r="BI248" s="181">
        <f>IF(N248="nulová",J248,0)</f>
        <v>0</v>
      </c>
      <c r="BJ248" s="14" t="s">
        <v>138</v>
      </c>
      <c r="BK248" s="181">
        <f>ROUND(I248*H248,0)</f>
        <v>0</v>
      </c>
      <c r="BL248" s="14" t="s">
        <v>196</v>
      </c>
      <c r="BM248" s="180" t="s">
        <v>551</v>
      </c>
    </row>
    <row r="249" s="1" customFormat="1" ht="24" customHeight="1">
      <c r="B249" s="168"/>
      <c r="C249" s="169" t="s">
        <v>552</v>
      </c>
      <c r="D249" s="169" t="s">
        <v>132</v>
      </c>
      <c r="E249" s="170" t="s">
        <v>553</v>
      </c>
      <c r="F249" s="171" t="s">
        <v>554</v>
      </c>
      <c r="G249" s="172" t="s">
        <v>417</v>
      </c>
      <c r="H249" s="192"/>
      <c r="I249" s="174"/>
      <c r="J249" s="175">
        <f>ROUND(I249*H249,0)</f>
        <v>0</v>
      </c>
      <c r="K249" s="171" t="s">
        <v>136</v>
      </c>
      <c r="L249" s="33"/>
      <c r="M249" s="176" t="s">
        <v>1</v>
      </c>
      <c r="N249" s="177" t="s">
        <v>48</v>
      </c>
      <c r="O249" s="69"/>
      <c r="P249" s="178">
        <f>O249*H249</f>
        <v>0</v>
      </c>
      <c r="Q249" s="178">
        <v>0</v>
      </c>
      <c r="R249" s="178">
        <f>Q249*H249</f>
        <v>0</v>
      </c>
      <c r="S249" s="178">
        <v>0</v>
      </c>
      <c r="T249" s="179">
        <f>S249*H249</f>
        <v>0</v>
      </c>
      <c r="AR249" s="180" t="s">
        <v>196</v>
      </c>
      <c r="AT249" s="180" t="s">
        <v>132</v>
      </c>
      <c r="AU249" s="180" t="s">
        <v>138</v>
      </c>
      <c r="AY249" s="14" t="s">
        <v>130</v>
      </c>
      <c r="BE249" s="181">
        <f>IF(N249="základní",J249,0)</f>
        <v>0</v>
      </c>
      <c r="BF249" s="181">
        <f>IF(N249="snížená",J249,0)</f>
        <v>0</v>
      </c>
      <c r="BG249" s="181">
        <f>IF(N249="zákl. přenesená",J249,0)</f>
        <v>0</v>
      </c>
      <c r="BH249" s="181">
        <f>IF(N249="sníž. přenesená",J249,0)</f>
        <v>0</v>
      </c>
      <c r="BI249" s="181">
        <f>IF(N249="nulová",J249,0)</f>
        <v>0</v>
      </c>
      <c r="BJ249" s="14" t="s">
        <v>138</v>
      </c>
      <c r="BK249" s="181">
        <f>ROUND(I249*H249,0)</f>
        <v>0</v>
      </c>
      <c r="BL249" s="14" t="s">
        <v>196</v>
      </c>
      <c r="BM249" s="180" t="s">
        <v>555</v>
      </c>
    </row>
    <row r="250" s="11" customFormat="1" ht="22.8" customHeight="1">
      <c r="B250" s="155"/>
      <c r="D250" s="156" t="s">
        <v>81</v>
      </c>
      <c r="E250" s="166" t="s">
        <v>556</v>
      </c>
      <c r="F250" s="166" t="s">
        <v>557</v>
      </c>
      <c r="I250" s="158"/>
      <c r="J250" s="167">
        <f>BK250</f>
        <v>0</v>
      </c>
      <c r="L250" s="155"/>
      <c r="M250" s="160"/>
      <c r="N250" s="161"/>
      <c r="O250" s="161"/>
      <c r="P250" s="162">
        <f>SUM(P251:P259)</f>
        <v>0</v>
      </c>
      <c r="Q250" s="161"/>
      <c r="R250" s="162">
        <f>SUM(R251:R259)</f>
        <v>0.111162</v>
      </c>
      <c r="S250" s="161"/>
      <c r="T250" s="163">
        <f>SUM(T251:T259)</f>
        <v>0.27708701000000002</v>
      </c>
      <c r="AR250" s="156" t="s">
        <v>138</v>
      </c>
      <c r="AT250" s="164" t="s">
        <v>81</v>
      </c>
      <c r="AU250" s="164" t="s">
        <v>8</v>
      </c>
      <c r="AY250" s="156" t="s">
        <v>130</v>
      </c>
      <c r="BK250" s="165">
        <f>SUM(BK251:BK259)</f>
        <v>0</v>
      </c>
    </row>
    <row r="251" s="1" customFormat="1" ht="16.5" customHeight="1">
      <c r="B251" s="168"/>
      <c r="C251" s="169" t="s">
        <v>558</v>
      </c>
      <c r="D251" s="169" t="s">
        <v>132</v>
      </c>
      <c r="E251" s="170" t="s">
        <v>559</v>
      </c>
      <c r="F251" s="171" t="s">
        <v>560</v>
      </c>
      <c r="G251" s="172" t="s">
        <v>135</v>
      </c>
      <c r="H251" s="173">
        <v>20.579000000000001</v>
      </c>
      <c r="I251" s="174"/>
      <c r="J251" s="175">
        <f>ROUND(I251*H251,0)</f>
        <v>0</v>
      </c>
      <c r="K251" s="171" t="s">
        <v>136</v>
      </c>
      <c r="L251" s="33"/>
      <c r="M251" s="176" t="s">
        <v>1</v>
      </c>
      <c r="N251" s="177" t="s">
        <v>48</v>
      </c>
      <c r="O251" s="69"/>
      <c r="P251" s="178">
        <f>O251*H251</f>
        <v>0</v>
      </c>
      <c r="Q251" s="178">
        <v>0</v>
      </c>
      <c r="R251" s="178">
        <f>Q251*H251</f>
        <v>0</v>
      </c>
      <c r="S251" s="178">
        <v>0.00594</v>
      </c>
      <c r="T251" s="179">
        <f>S251*H251</f>
        <v>0.12223926</v>
      </c>
      <c r="AR251" s="180" t="s">
        <v>137</v>
      </c>
      <c r="AT251" s="180" t="s">
        <v>132</v>
      </c>
      <c r="AU251" s="180" t="s">
        <v>138</v>
      </c>
      <c r="AY251" s="14" t="s">
        <v>130</v>
      </c>
      <c r="BE251" s="181">
        <f>IF(N251="základní",J251,0)</f>
        <v>0</v>
      </c>
      <c r="BF251" s="181">
        <f>IF(N251="snížená",J251,0)</f>
        <v>0</v>
      </c>
      <c r="BG251" s="181">
        <f>IF(N251="zákl. přenesená",J251,0)</f>
        <v>0</v>
      </c>
      <c r="BH251" s="181">
        <f>IF(N251="sníž. přenesená",J251,0)</f>
        <v>0</v>
      </c>
      <c r="BI251" s="181">
        <f>IF(N251="nulová",J251,0)</f>
        <v>0</v>
      </c>
      <c r="BJ251" s="14" t="s">
        <v>138</v>
      </c>
      <c r="BK251" s="181">
        <f>ROUND(I251*H251,0)</f>
        <v>0</v>
      </c>
      <c r="BL251" s="14" t="s">
        <v>137</v>
      </c>
      <c r="BM251" s="180" t="s">
        <v>561</v>
      </c>
    </row>
    <row r="252" s="1" customFormat="1" ht="24" customHeight="1">
      <c r="B252" s="168"/>
      <c r="C252" s="169" t="s">
        <v>562</v>
      </c>
      <c r="D252" s="169" t="s">
        <v>132</v>
      </c>
      <c r="E252" s="170" t="s">
        <v>563</v>
      </c>
      <c r="F252" s="171" t="s">
        <v>564</v>
      </c>
      <c r="G252" s="172" t="s">
        <v>146</v>
      </c>
      <c r="H252" s="173">
        <v>9.0999999999999996</v>
      </c>
      <c r="I252" s="174"/>
      <c r="J252" s="175">
        <f>ROUND(I252*H252,0)</f>
        <v>0</v>
      </c>
      <c r="K252" s="171" t="s">
        <v>136</v>
      </c>
      <c r="L252" s="33"/>
      <c r="M252" s="176" t="s">
        <v>1</v>
      </c>
      <c r="N252" s="177" t="s">
        <v>48</v>
      </c>
      <c r="O252" s="69"/>
      <c r="P252" s="178">
        <f>O252*H252</f>
        <v>0</v>
      </c>
      <c r="Q252" s="178">
        <v>0</v>
      </c>
      <c r="R252" s="178">
        <f>Q252*H252</f>
        <v>0</v>
      </c>
      <c r="S252" s="178">
        <v>0.00191</v>
      </c>
      <c r="T252" s="179">
        <f>S252*H252</f>
        <v>0.017381000000000001</v>
      </c>
      <c r="AR252" s="180" t="s">
        <v>196</v>
      </c>
      <c r="AT252" s="180" t="s">
        <v>132</v>
      </c>
      <c r="AU252" s="180" t="s">
        <v>138</v>
      </c>
      <c r="AY252" s="14" t="s">
        <v>130</v>
      </c>
      <c r="BE252" s="181">
        <f>IF(N252="základní",J252,0)</f>
        <v>0</v>
      </c>
      <c r="BF252" s="181">
        <f>IF(N252="snížená",J252,0)</f>
        <v>0</v>
      </c>
      <c r="BG252" s="181">
        <f>IF(N252="zákl. přenesená",J252,0)</f>
        <v>0</v>
      </c>
      <c r="BH252" s="181">
        <f>IF(N252="sníž. přenesená",J252,0)</f>
        <v>0</v>
      </c>
      <c r="BI252" s="181">
        <f>IF(N252="nulová",J252,0)</f>
        <v>0</v>
      </c>
      <c r="BJ252" s="14" t="s">
        <v>138</v>
      </c>
      <c r="BK252" s="181">
        <f>ROUND(I252*H252,0)</f>
        <v>0</v>
      </c>
      <c r="BL252" s="14" t="s">
        <v>196</v>
      </c>
      <c r="BM252" s="180" t="s">
        <v>565</v>
      </c>
    </row>
    <row r="253" s="1" customFormat="1" ht="16.5" customHeight="1">
      <c r="B253" s="168"/>
      <c r="C253" s="169" t="s">
        <v>566</v>
      </c>
      <c r="D253" s="169" t="s">
        <v>132</v>
      </c>
      <c r="E253" s="170" t="s">
        <v>567</v>
      </c>
      <c r="F253" s="171" t="s">
        <v>568</v>
      </c>
      <c r="G253" s="172" t="s">
        <v>146</v>
      </c>
      <c r="H253" s="173">
        <v>18.145</v>
      </c>
      <c r="I253" s="174"/>
      <c r="J253" s="175">
        <f>ROUND(I253*H253,0)</f>
        <v>0</v>
      </c>
      <c r="K253" s="171" t="s">
        <v>136</v>
      </c>
      <c r="L253" s="33"/>
      <c r="M253" s="176" t="s">
        <v>1</v>
      </c>
      <c r="N253" s="177" t="s">
        <v>48</v>
      </c>
      <c r="O253" s="69"/>
      <c r="P253" s="178">
        <f>O253*H253</f>
        <v>0</v>
      </c>
      <c r="Q253" s="178">
        <v>0</v>
      </c>
      <c r="R253" s="178">
        <f>Q253*H253</f>
        <v>0</v>
      </c>
      <c r="S253" s="178">
        <v>0.00175</v>
      </c>
      <c r="T253" s="179">
        <f>S253*H253</f>
        <v>0.031753749999999997</v>
      </c>
      <c r="AR253" s="180" t="s">
        <v>196</v>
      </c>
      <c r="AT253" s="180" t="s">
        <v>132</v>
      </c>
      <c r="AU253" s="180" t="s">
        <v>138</v>
      </c>
      <c r="AY253" s="14" t="s">
        <v>130</v>
      </c>
      <c r="BE253" s="181">
        <f>IF(N253="základní",J253,0)</f>
        <v>0</v>
      </c>
      <c r="BF253" s="181">
        <f>IF(N253="snížená",J253,0)</f>
        <v>0</v>
      </c>
      <c r="BG253" s="181">
        <f>IF(N253="zákl. přenesená",J253,0)</f>
        <v>0</v>
      </c>
      <c r="BH253" s="181">
        <f>IF(N253="sníž. přenesená",J253,0)</f>
        <v>0</v>
      </c>
      <c r="BI253" s="181">
        <f>IF(N253="nulová",J253,0)</f>
        <v>0</v>
      </c>
      <c r="BJ253" s="14" t="s">
        <v>138</v>
      </c>
      <c r="BK253" s="181">
        <f>ROUND(I253*H253,0)</f>
        <v>0</v>
      </c>
      <c r="BL253" s="14" t="s">
        <v>196</v>
      </c>
      <c r="BM253" s="180" t="s">
        <v>569</v>
      </c>
    </row>
    <row r="254" s="1" customFormat="1" ht="16.5" customHeight="1">
      <c r="B254" s="168"/>
      <c r="C254" s="169" t="s">
        <v>570</v>
      </c>
      <c r="D254" s="169" t="s">
        <v>132</v>
      </c>
      <c r="E254" s="170" t="s">
        <v>571</v>
      </c>
      <c r="F254" s="171" t="s">
        <v>572</v>
      </c>
      <c r="G254" s="172" t="s">
        <v>146</v>
      </c>
      <c r="H254" s="173">
        <v>29.445</v>
      </c>
      <c r="I254" s="174"/>
      <c r="J254" s="175">
        <f>ROUND(I254*H254,0)</f>
        <v>0</v>
      </c>
      <c r="K254" s="171" t="s">
        <v>136</v>
      </c>
      <c r="L254" s="33"/>
      <c r="M254" s="176" t="s">
        <v>1</v>
      </c>
      <c r="N254" s="177" t="s">
        <v>48</v>
      </c>
      <c r="O254" s="69"/>
      <c r="P254" s="178">
        <f>O254*H254</f>
        <v>0</v>
      </c>
      <c r="Q254" s="178">
        <v>0</v>
      </c>
      <c r="R254" s="178">
        <f>Q254*H254</f>
        <v>0</v>
      </c>
      <c r="S254" s="178">
        <v>0.0025999999999999999</v>
      </c>
      <c r="T254" s="179">
        <f>S254*H254</f>
        <v>0.076557</v>
      </c>
      <c r="AR254" s="180" t="s">
        <v>196</v>
      </c>
      <c r="AT254" s="180" t="s">
        <v>132</v>
      </c>
      <c r="AU254" s="180" t="s">
        <v>138</v>
      </c>
      <c r="AY254" s="14" t="s">
        <v>130</v>
      </c>
      <c r="BE254" s="181">
        <f>IF(N254="základní",J254,0)</f>
        <v>0</v>
      </c>
      <c r="BF254" s="181">
        <f>IF(N254="snížená",J254,0)</f>
        <v>0</v>
      </c>
      <c r="BG254" s="181">
        <f>IF(N254="zákl. přenesená",J254,0)</f>
        <v>0</v>
      </c>
      <c r="BH254" s="181">
        <f>IF(N254="sníž. přenesená",J254,0)</f>
        <v>0</v>
      </c>
      <c r="BI254" s="181">
        <f>IF(N254="nulová",J254,0)</f>
        <v>0</v>
      </c>
      <c r="BJ254" s="14" t="s">
        <v>138</v>
      </c>
      <c r="BK254" s="181">
        <f>ROUND(I254*H254,0)</f>
        <v>0</v>
      </c>
      <c r="BL254" s="14" t="s">
        <v>196</v>
      </c>
      <c r="BM254" s="180" t="s">
        <v>573</v>
      </c>
    </row>
    <row r="255" s="1" customFormat="1" ht="16.5" customHeight="1">
      <c r="B255" s="168"/>
      <c r="C255" s="169" t="s">
        <v>574</v>
      </c>
      <c r="D255" s="169" t="s">
        <v>132</v>
      </c>
      <c r="E255" s="170" t="s">
        <v>575</v>
      </c>
      <c r="F255" s="171" t="s">
        <v>576</v>
      </c>
      <c r="G255" s="172" t="s">
        <v>146</v>
      </c>
      <c r="H255" s="173">
        <v>7.4000000000000004</v>
      </c>
      <c r="I255" s="174"/>
      <c r="J255" s="175">
        <f>ROUND(I255*H255,0)</f>
        <v>0</v>
      </c>
      <c r="K255" s="171" t="s">
        <v>136</v>
      </c>
      <c r="L255" s="33"/>
      <c r="M255" s="176" t="s">
        <v>1</v>
      </c>
      <c r="N255" s="177" t="s">
        <v>48</v>
      </c>
      <c r="O255" s="69"/>
      <c r="P255" s="178">
        <f>O255*H255</f>
        <v>0</v>
      </c>
      <c r="Q255" s="178">
        <v>0</v>
      </c>
      <c r="R255" s="178">
        <f>Q255*H255</f>
        <v>0</v>
      </c>
      <c r="S255" s="178">
        <v>0.0039399999999999999</v>
      </c>
      <c r="T255" s="179">
        <f>S255*H255</f>
        <v>0.029156000000000001</v>
      </c>
      <c r="AR255" s="180" t="s">
        <v>196</v>
      </c>
      <c r="AT255" s="180" t="s">
        <v>132</v>
      </c>
      <c r="AU255" s="180" t="s">
        <v>138</v>
      </c>
      <c r="AY255" s="14" t="s">
        <v>130</v>
      </c>
      <c r="BE255" s="181">
        <f>IF(N255="základní",J255,0)</f>
        <v>0</v>
      </c>
      <c r="BF255" s="181">
        <f>IF(N255="snížená",J255,0)</f>
        <v>0</v>
      </c>
      <c r="BG255" s="181">
        <f>IF(N255="zákl. přenesená",J255,0)</f>
        <v>0</v>
      </c>
      <c r="BH255" s="181">
        <f>IF(N255="sníž. přenesená",J255,0)</f>
        <v>0</v>
      </c>
      <c r="BI255" s="181">
        <f>IF(N255="nulová",J255,0)</f>
        <v>0</v>
      </c>
      <c r="BJ255" s="14" t="s">
        <v>138</v>
      </c>
      <c r="BK255" s="181">
        <f>ROUND(I255*H255,0)</f>
        <v>0</v>
      </c>
      <c r="BL255" s="14" t="s">
        <v>196</v>
      </c>
      <c r="BM255" s="180" t="s">
        <v>577</v>
      </c>
    </row>
    <row r="256" s="1" customFormat="1" ht="24" customHeight="1">
      <c r="B256" s="168"/>
      <c r="C256" s="169" t="s">
        <v>578</v>
      </c>
      <c r="D256" s="169" t="s">
        <v>132</v>
      </c>
      <c r="E256" s="170" t="s">
        <v>579</v>
      </c>
      <c r="F256" s="171" t="s">
        <v>580</v>
      </c>
      <c r="G256" s="172" t="s">
        <v>146</v>
      </c>
      <c r="H256" s="173">
        <v>38.200000000000003</v>
      </c>
      <c r="I256" s="174"/>
      <c r="J256" s="175">
        <f>ROUND(I256*H256,0)</f>
        <v>0</v>
      </c>
      <c r="K256" s="171" t="s">
        <v>136</v>
      </c>
      <c r="L256" s="33"/>
      <c r="M256" s="176" t="s">
        <v>1</v>
      </c>
      <c r="N256" s="177" t="s">
        <v>48</v>
      </c>
      <c r="O256" s="69"/>
      <c r="P256" s="178">
        <f>O256*H256</f>
        <v>0</v>
      </c>
      <c r="Q256" s="178">
        <v>0.0029099999999999998</v>
      </c>
      <c r="R256" s="178">
        <f>Q256*H256</f>
        <v>0.111162</v>
      </c>
      <c r="S256" s="178">
        <v>0</v>
      </c>
      <c r="T256" s="179">
        <f>S256*H256</f>
        <v>0</v>
      </c>
      <c r="AR256" s="180" t="s">
        <v>196</v>
      </c>
      <c r="AT256" s="180" t="s">
        <v>132</v>
      </c>
      <c r="AU256" s="180" t="s">
        <v>138</v>
      </c>
      <c r="AY256" s="14" t="s">
        <v>130</v>
      </c>
      <c r="BE256" s="181">
        <f>IF(N256="základní",J256,0)</f>
        <v>0</v>
      </c>
      <c r="BF256" s="181">
        <f>IF(N256="snížená",J256,0)</f>
        <v>0</v>
      </c>
      <c r="BG256" s="181">
        <f>IF(N256="zákl. přenesená",J256,0)</f>
        <v>0</v>
      </c>
      <c r="BH256" s="181">
        <f>IF(N256="sníž. přenesená",J256,0)</f>
        <v>0</v>
      </c>
      <c r="BI256" s="181">
        <f>IF(N256="nulová",J256,0)</f>
        <v>0</v>
      </c>
      <c r="BJ256" s="14" t="s">
        <v>138</v>
      </c>
      <c r="BK256" s="181">
        <f>ROUND(I256*H256,0)</f>
        <v>0</v>
      </c>
      <c r="BL256" s="14" t="s">
        <v>196</v>
      </c>
      <c r="BM256" s="180" t="s">
        <v>581</v>
      </c>
    </row>
    <row r="257" s="1" customFormat="1" ht="16.5" customHeight="1">
      <c r="B257" s="168"/>
      <c r="C257" s="169" t="s">
        <v>582</v>
      </c>
      <c r="D257" s="169" t="s">
        <v>132</v>
      </c>
      <c r="E257" s="170" t="s">
        <v>583</v>
      </c>
      <c r="F257" s="171" t="s">
        <v>584</v>
      </c>
      <c r="G257" s="172" t="s">
        <v>146</v>
      </c>
      <c r="H257" s="173">
        <v>29.445</v>
      </c>
      <c r="I257" s="174"/>
      <c r="J257" s="175">
        <f>ROUND(I257*H257,0)</f>
        <v>0</v>
      </c>
      <c r="K257" s="171" t="s">
        <v>136</v>
      </c>
      <c r="L257" s="33"/>
      <c r="M257" s="176" t="s">
        <v>1</v>
      </c>
      <c r="N257" s="177" t="s">
        <v>48</v>
      </c>
      <c r="O257" s="69"/>
      <c r="P257" s="178">
        <f>O257*H257</f>
        <v>0</v>
      </c>
      <c r="Q257" s="178">
        <v>0</v>
      </c>
      <c r="R257" s="178">
        <f>Q257*H257</f>
        <v>0</v>
      </c>
      <c r="S257" s="178">
        <v>0</v>
      </c>
      <c r="T257" s="179">
        <f>S257*H257</f>
        <v>0</v>
      </c>
      <c r="AR257" s="180" t="s">
        <v>196</v>
      </c>
      <c r="AT257" s="180" t="s">
        <v>132</v>
      </c>
      <c r="AU257" s="180" t="s">
        <v>138</v>
      </c>
      <c r="AY257" s="14" t="s">
        <v>130</v>
      </c>
      <c r="BE257" s="181">
        <f>IF(N257="základní",J257,0)</f>
        <v>0</v>
      </c>
      <c r="BF257" s="181">
        <f>IF(N257="snížená",J257,0)</f>
        <v>0</v>
      </c>
      <c r="BG257" s="181">
        <f>IF(N257="zákl. přenesená",J257,0)</f>
        <v>0</v>
      </c>
      <c r="BH257" s="181">
        <f>IF(N257="sníž. přenesená",J257,0)</f>
        <v>0</v>
      </c>
      <c r="BI257" s="181">
        <f>IF(N257="nulová",J257,0)</f>
        <v>0</v>
      </c>
      <c r="BJ257" s="14" t="s">
        <v>138</v>
      </c>
      <c r="BK257" s="181">
        <f>ROUND(I257*H257,0)</f>
        <v>0</v>
      </c>
      <c r="BL257" s="14" t="s">
        <v>196</v>
      </c>
      <c r="BM257" s="180" t="s">
        <v>585</v>
      </c>
    </row>
    <row r="258" s="1" customFormat="1" ht="16.5" customHeight="1">
      <c r="B258" s="168"/>
      <c r="C258" s="169" t="s">
        <v>586</v>
      </c>
      <c r="D258" s="169" t="s">
        <v>132</v>
      </c>
      <c r="E258" s="170" t="s">
        <v>587</v>
      </c>
      <c r="F258" s="171" t="s">
        <v>588</v>
      </c>
      <c r="G258" s="172" t="s">
        <v>146</v>
      </c>
      <c r="H258" s="173">
        <v>7.4000000000000004</v>
      </c>
      <c r="I258" s="174"/>
      <c r="J258" s="175">
        <f>ROUND(I258*H258,0)</f>
        <v>0</v>
      </c>
      <c r="K258" s="171" t="s">
        <v>136</v>
      </c>
      <c r="L258" s="33"/>
      <c r="M258" s="176" t="s">
        <v>1</v>
      </c>
      <c r="N258" s="177" t="s">
        <v>48</v>
      </c>
      <c r="O258" s="69"/>
      <c r="P258" s="178">
        <f>O258*H258</f>
        <v>0</v>
      </c>
      <c r="Q258" s="178">
        <v>0</v>
      </c>
      <c r="R258" s="178">
        <f>Q258*H258</f>
        <v>0</v>
      </c>
      <c r="S258" s="178">
        <v>0</v>
      </c>
      <c r="T258" s="179">
        <f>S258*H258</f>
        <v>0</v>
      </c>
      <c r="AR258" s="180" t="s">
        <v>196</v>
      </c>
      <c r="AT258" s="180" t="s">
        <v>132</v>
      </c>
      <c r="AU258" s="180" t="s">
        <v>138</v>
      </c>
      <c r="AY258" s="14" t="s">
        <v>130</v>
      </c>
      <c r="BE258" s="181">
        <f>IF(N258="základní",J258,0)</f>
        <v>0</v>
      </c>
      <c r="BF258" s="181">
        <f>IF(N258="snížená",J258,0)</f>
        <v>0</v>
      </c>
      <c r="BG258" s="181">
        <f>IF(N258="zákl. přenesená",J258,0)</f>
        <v>0</v>
      </c>
      <c r="BH258" s="181">
        <f>IF(N258="sníž. přenesená",J258,0)</f>
        <v>0</v>
      </c>
      <c r="BI258" s="181">
        <f>IF(N258="nulová",J258,0)</f>
        <v>0</v>
      </c>
      <c r="BJ258" s="14" t="s">
        <v>138</v>
      </c>
      <c r="BK258" s="181">
        <f>ROUND(I258*H258,0)</f>
        <v>0</v>
      </c>
      <c r="BL258" s="14" t="s">
        <v>196</v>
      </c>
      <c r="BM258" s="180" t="s">
        <v>589</v>
      </c>
    </row>
    <row r="259" s="1" customFormat="1" ht="24" customHeight="1">
      <c r="B259" s="168"/>
      <c r="C259" s="169" t="s">
        <v>590</v>
      </c>
      <c r="D259" s="169" t="s">
        <v>132</v>
      </c>
      <c r="E259" s="170" t="s">
        <v>591</v>
      </c>
      <c r="F259" s="171" t="s">
        <v>592</v>
      </c>
      <c r="G259" s="172" t="s">
        <v>417</v>
      </c>
      <c r="H259" s="192"/>
      <c r="I259" s="174"/>
      <c r="J259" s="175">
        <f>ROUND(I259*H259,0)</f>
        <v>0</v>
      </c>
      <c r="K259" s="171" t="s">
        <v>136</v>
      </c>
      <c r="L259" s="33"/>
      <c r="M259" s="176" t="s">
        <v>1</v>
      </c>
      <c r="N259" s="177" t="s">
        <v>48</v>
      </c>
      <c r="O259" s="69"/>
      <c r="P259" s="178">
        <f>O259*H259</f>
        <v>0</v>
      </c>
      <c r="Q259" s="178">
        <v>0</v>
      </c>
      <c r="R259" s="178">
        <f>Q259*H259</f>
        <v>0</v>
      </c>
      <c r="S259" s="178">
        <v>0</v>
      </c>
      <c r="T259" s="179">
        <f>S259*H259</f>
        <v>0</v>
      </c>
      <c r="AR259" s="180" t="s">
        <v>196</v>
      </c>
      <c r="AT259" s="180" t="s">
        <v>132</v>
      </c>
      <c r="AU259" s="180" t="s">
        <v>138</v>
      </c>
      <c r="AY259" s="14" t="s">
        <v>130</v>
      </c>
      <c r="BE259" s="181">
        <f>IF(N259="základní",J259,0)</f>
        <v>0</v>
      </c>
      <c r="BF259" s="181">
        <f>IF(N259="snížená",J259,0)</f>
        <v>0</v>
      </c>
      <c r="BG259" s="181">
        <f>IF(N259="zákl. přenesená",J259,0)</f>
        <v>0</v>
      </c>
      <c r="BH259" s="181">
        <f>IF(N259="sníž. přenesená",J259,0)</f>
        <v>0</v>
      </c>
      <c r="BI259" s="181">
        <f>IF(N259="nulová",J259,0)</f>
        <v>0</v>
      </c>
      <c r="BJ259" s="14" t="s">
        <v>138</v>
      </c>
      <c r="BK259" s="181">
        <f>ROUND(I259*H259,0)</f>
        <v>0</v>
      </c>
      <c r="BL259" s="14" t="s">
        <v>196</v>
      </c>
      <c r="BM259" s="180" t="s">
        <v>593</v>
      </c>
    </row>
    <row r="260" s="11" customFormat="1" ht="22.8" customHeight="1">
      <c r="B260" s="155"/>
      <c r="D260" s="156" t="s">
        <v>81</v>
      </c>
      <c r="E260" s="166" t="s">
        <v>594</v>
      </c>
      <c r="F260" s="166" t="s">
        <v>595</v>
      </c>
      <c r="I260" s="158"/>
      <c r="J260" s="167">
        <f>BK260</f>
        <v>0</v>
      </c>
      <c r="L260" s="155"/>
      <c r="M260" s="160"/>
      <c r="N260" s="161"/>
      <c r="O260" s="161"/>
      <c r="P260" s="162">
        <f>SUM(P261:P263)</f>
        <v>0</v>
      </c>
      <c r="Q260" s="161"/>
      <c r="R260" s="162">
        <f>SUM(R261:R263)</f>
        <v>0.0022637</v>
      </c>
      <c r="S260" s="161"/>
      <c r="T260" s="163">
        <f>SUM(T261:T263)</f>
        <v>0</v>
      </c>
      <c r="AR260" s="156" t="s">
        <v>138</v>
      </c>
      <c r="AT260" s="164" t="s">
        <v>81</v>
      </c>
      <c r="AU260" s="164" t="s">
        <v>8</v>
      </c>
      <c r="AY260" s="156" t="s">
        <v>130</v>
      </c>
      <c r="BK260" s="165">
        <f>SUM(BK261:BK263)</f>
        <v>0</v>
      </c>
    </row>
    <row r="261" s="1" customFormat="1" ht="24" customHeight="1">
      <c r="B261" s="168"/>
      <c r="C261" s="169" t="s">
        <v>596</v>
      </c>
      <c r="D261" s="169" t="s">
        <v>132</v>
      </c>
      <c r="E261" s="170" t="s">
        <v>597</v>
      </c>
      <c r="F261" s="171" t="s">
        <v>598</v>
      </c>
      <c r="G261" s="172" t="s">
        <v>135</v>
      </c>
      <c r="H261" s="173">
        <v>20.579000000000001</v>
      </c>
      <c r="I261" s="174"/>
      <c r="J261" s="175">
        <f>ROUND(I261*H261,0)</f>
        <v>0</v>
      </c>
      <c r="K261" s="171" t="s">
        <v>136</v>
      </c>
      <c r="L261" s="33"/>
      <c r="M261" s="176" t="s">
        <v>1</v>
      </c>
      <c r="N261" s="177" t="s">
        <v>48</v>
      </c>
      <c r="O261" s="69"/>
      <c r="P261" s="178">
        <f>O261*H261</f>
        <v>0</v>
      </c>
      <c r="Q261" s="178">
        <v>0</v>
      </c>
      <c r="R261" s="178">
        <f>Q261*H261</f>
        <v>0</v>
      </c>
      <c r="S261" s="178">
        <v>0</v>
      </c>
      <c r="T261" s="179">
        <f>S261*H261</f>
        <v>0</v>
      </c>
      <c r="AR261" s="180" t="s">
        <v>196</v>
      </c>
      <c r="AT261" s="180" t="s">
        <v>132</v>
      </c>
      <c r="AU261" s="180" t="s">
        <v>138</v>
      </c>
      <c r="AY261" s="14" t="s">
        <v>130</v>
      </c>
      <c r="BE261" s="181">
        <f>IF(N261="základní",J261,0)</f>
        <v>0</v>
      </c>
      <c r="BF261" s="181">
        <f>IF(N261="snížená",J261,0)</f>
        <v>0</v>
      </c>
      <c r="BG261" s="181">
        <f>IF(N261="zákl. přenesená",J261,0)</f>
        <v>0</v>
      </c>
      <c r="BH261" s="181">
        <f>IF(N261="sníž. přenesená",J261,0)</f>
        <v>0</v>
      </c>
      <c r="BI261" s="181">
        <f>IF(N261="nulová",J261,0)</f>
        <v>0</v>
      </c>
      <c r="BJ261" s="14" t="s">
        <v>138</v>
      </c>
      <c r="BK261" s="181">
        <f>ROUND(I261*H261,0)</f>
        <v>0</v>
      </c>
      <c r="BL261" s="14" t="s">
        <v>196</v>
      </c>
      <c r="BM261" s="180" t="s">
        <v>599</v>
      </c>
    </row>
    <row r="262" s="1" customFormat="1" ht="24" customHeight="1">
      <c r="B262" s="168"/>
      <c r="C262" s="182" t="s">
        <v>600</v>
      </c>
      <c r="D262" s="182" t="s">
        <v>218</v>
      </c>
      <c r="E262" s="183" t="s">
        <v>601</v>
      </c>
      <c r="F262" s="184" t="s">
        <v>602</v>
      </c>
      <c r="G262" s="185" t="s">
        <v>135</v>
      </c>
      <c r="H262" s="186">
        <v>22.637</v>
      </c>
      <c r="I262" s="187"/>
      <c r="J262" s="188">
        <f>ROUND(I262*H262,0)</f>
        <v>0</v>
      </c>
      <c r="K262" s="184" t="s">
        <v>136</v>
      </c>
      <c r="L262" s="189"/>
      <c r="M262" s="190" t="s">
        <v>1</v>
      </c>
      <c r="N262" s="191" t="s">
        <v>48</v>
      </c>
      <c r="O262" s="69"/>
      <c r="P262" s="178">
        <f>O262*H262</f>
        <v>0</v>
      </c>
      <c r="Q262" s="178">
        <v>0.00010000000000000001</v>
      </c>
      <c r="R262" s="178">
        <f>Q262*H262</f>
        <v>0.0022637</v>
      </c>
      <c r="S262" s="178">
        <v>0</v>
      </c>
      <c r="T262" s="179">
        <f>S262*H262</f>
        <v>0</v>
      </c>
      <c r="AR262" s="180" t="s">
        <v>259</v>
      </c>
      <c r="AT262" s="180" t="s">
        <v>218</v>
      </c>
      <c r="AU262" s="180" t="s">
        <v>138</v>
      </c>
      <c r="AY262" s="14" t="s">
        <v>130</v>
      </c>
      <c r="BE262" s="181">
        <f>IF(N262="základní",J262,0)</f>
        <v>0</v>
      </c>
      <c r="BF262" s="181">
        <f>IF(N262="snížená",J262,0)</f>
        <v>0</v>
      </c>
      <c r="BG262" s="181">
        <f>IF(N262="zákl. přenesená",J262,0)</f>
        <v>0</v>
      </c>
      <c r="BH262" s="181">
        <f>IF(N262="sníž. přenesená",J262,0)</f>
        <v>0</v>
      </c>
      <c r="BI262" s="181">
        <f>IF(N262="nulová",J262,0)</f>
        <v>0</v>
      </c>
      <c r="BJ262" s="14" t="s">
        <v>138</v>
      </c>
      <c r="BK262" s="181">
        <f>ROUND(I262*H262,0)</f>
        <v>0</v>
      </c>
      <c r="BL262" s="14" t="s">
        <v>196</v>
      </c>
      <c r="BM262" s="180" t="s">
        <v>603</v>
      </c>
    </row>
    <row r="263" s="1" customFormat="1" ht="24" customHeight="1">
      <c r="B263" s="168"/>
      <c r="C263" s="169" t="s">
        <v>604</v>
      </c>
      <c r="D263" s="169" t="s">
        <v>132</v>
      </c>
      <c r="E263" s="170" t="s">
        <v>605</v>
      </c>
      <c r="F263" s="171" t="s">
        <v>606</v>
      </c>
      <c r="G263" s="172" t="s">
        <v>417</v>
      </c>
      <c r="H263" s="192"/>
      <c r="I263" s="174"/>
      <c r="J263" s="175">
        <f>ROUND(I263*H263,0)</f>
        <v>0</v>
      </c>
      <c r="K263" s="171" t="s">
        <v>136</v>
      </c>
      <c r="L263" s="33"/>
      <c r="M263" s="176" t="s">
        <v>1</v>
      </c>
      <c r="N263" s="177" t="s">
        <v>48</v>
      </c>
      <c r="O263" s="69"/>
      <c r="P263" s="178">
        <f>O263*H263</f>
        <v>0</v>
      </c>
      <c r="Q263" s="178">
        <v>0</v>
      </c>
      <c r="R263" s="178">
        <f>Q263*H263</f>
        <v>0</v>
      </c>
      <c r="S263" s="178">
        <v>0</v>
      </c>
      <c r="T263" s="179">
        <f>S263*H263</f>
        <v>0</v>
      </c>
      <c r="AR263" s="180" t="s">
        <v>196</v>
      </c>
      <c r="AT263" s="180" t="s">
        <v>132</v>
      </c>
      <c r="AU263" s="180" t="s">
        <v>138</v>
      </c>
      <c r="AY263" s="14" t="s">
        <v>130</v>
      </c>
      <c r="BE263" s="181">
        <f>IF(N263="základní",J263,0)</f>
        <v>0</v>
      </c>
      <c r="BF263" s="181">
        <f>IF(N263="snížená",J263,0)</f>
        <v>0</v>
      </c>
      <c r="BG263" s="181">
        <f>IF(N263="zákl. přenesená",J263,0)</f>
        <v>0</v>
      </c>
      <c r="BH263" s="181">
        <f>IF(N263="sníž. přenesená",J263,0)</f>
        <v>0</v>
      </c>
      <c r="BI263" s="181">
        <f>IF(N263="nulová",J263,0)</f>
        <v>0</v>
      </c>
      <c r="BJ263" s="14" t="s">
        <v>138</v>
      </c>
      <c r="BK263" s="181">
        <f>ROUND(I263*H263,0)</f>
        <v>0</v>
      </c>
      <c r="BL263" s="14" t="s">
        <v>196</v>
      </c>
      <c r="BM263" s="180" t="s">
        <v>607</v>
      </c>
    </row>
    <row r="264" s="11" customFormat="1" ht="22.8" customHeight="1">
      <c r="B264" s="155"/>
      <c r="D264" s="156" t="s">
        <v>81</v>
      </c>
      <c r="E264" s="166" t="s">
        <v>608</v>
      </c>
      <c r="F264" s="166" t="s">
        <v>609</v>
      </c>
      <c r="I264" s="158"/>
      <c r="J264" s="167">
        <f>BK264</f>
        <v>0</v>
      </c>
      <c r="L264" s="155"/>
      <c r="M264" s="160"/>
      <c r="N264" s="161"/>
      <c r="O264" s="161"/>
      <c r="P264" s="162">
        <f>P265</f>
        <v>0</v>
      </c>
      <c r="Q264" s="161"/>
      <c r="R264" s="162">
        <f>R265</f>
        <v>0</v>
      </c>
      <c r="S264" s="161"/>
      <c r="T264" s="163">
        <f>T265</f>
        <v>0</v>
      </c>
      <c r="AR264" s="156" t="s">
        <v>138</v>
      </c>
      <c r="AT264" s="164" t="s">
        <v>81</v>
      </c>
      <c r="AU264" s="164" t="s">
        <v>8</v>
      </c>
      <c r="AY264" s="156" t="s">
        <v>130</v>
      </c>
      <c r="BK264" s="165">
        <f>BK265</f>
        <v>0</v>
      </c>
    </row>
    <row r="265" s="1" customFormat="1" ht="24" customHeight="1">
      <c r="B265" s="168"/>
      <c r="C265" s="169" t="s">
        <v>610</v>
      </c>
      <c r="D265" s="169" t="s">
        <v>132</v>
      </c>
      <c r="E265" s="170" t="s">
        <v>611</v>
      </c>
      <c r="F265" s="171" t="s">
        <v>612</v>
      </c>
      <c r="G265" s="172" t="s">
        <v>283</v>
      </c>
      <c r="H265" s="173">
        <v>1</v>
      </c>
      <c r="I265" s="174"/>
      <c r="J265" s="175">
        <f>ROUND(I265*H265,0)</f>
        <v>0</v>
      </c>
      <c r="K265" s="171" t="s">
        <v>1</v>
      </c>
      <c r="L265" s="33"/>
      <c r="M265" s="176" t="s">
        <v>1</v>
      </c>
      <c r="N265" s="177" t="s">
        <v>48</v>
      </c>
      <c r="O265" s="69"/>
      <c r="P265" s="178">
        <f>O265*H265</f>
        <v>0</v>
      </c>
      <c r="Q265" s="178">
        <v>0</v>
      </c>
      <c r="R265" s="178">
        <f>Q265*H265</f>
        <v>0</v>
      </c>
      <c r="S265" s="178">
        <v>0</v>
      </c>
      <c r="T265" s="179">
        <f>S265*H265</f>
        <v>0</v>
      </c>
      <c r="AR265" s="180" t="s">
        <v>196</v>
      </c>
      <c r="AT265" s="180" t="s">
        <v>132</v>
      </c>
      <c r="AU265" s="180" t="s">
        <v>138</v>
      </c>
      <c r="AY265" s="14" t="s">
        <v>130</v>
      </c>
      <c r="BE265" s="181">
        <f>IF(N265="základní",J265,0)</f>
        <v>0</v>
      </c>
      <c r="BF265" s="181">
        <f>IF(N265="snížená",J265,0)</f>
        <v>0</v>
      </c>
      <c r="BG265" s="181">
        <f>IF(N265="zákl. přenesená",J265,0)</f>
        <v>0</v>
      </c>
      <c r="BH265" s="181">
        <f>IF(N265="sníž. přenesená",J265,0)</f>
        <v>0</v>
      </c>
      <c r="BI265" s="181">
        <f>IF(N265="nulová",J265,0)</f>
        <v>0</v>
      </c>
      <c r="BJ265" s="14" t="s">
        <v>138</v>
      </c>
      <c r="BK265" s="181">
        <f>ROUND(I265*H265,0)</f>
        <v>0</v>
      </c>
      <c r="BL265" s="14" t="s">
        <v>196</v>
      </c>
      <c r="BM265" s="180" t="s">
        <v>613</v>
      </c>
    </row>
    <row r="266" s="11" customFormat="1" ht="22.8" customHeight="1">
      <c r="B266" s="155"/>
      <c r="D266" s="156" t="s">
        <v>81</v>
      </c>
      <c r="E266" s="166" t="s">
        <v>614</v>
      </c>
      <c r="F266" s="166" t="s">
        <v>615</v>
      </c>
      <c r="I266" s="158"/>
      <c r="J266" s="167">
        <f>BK266</f>
        <v>0</v>
      </c>
      <c r="L266" s="155"/>
      <c r="M266" s="160"/>
      <c r="N266" s="161"/>
      <c r="O266" s="161"/>
      <c r="P266" s="162">
        <f>SUM(P267:P268)</f>
        <v>0</v>
      </c>
      <c r="Q266" s="161"/>
      <c r="R266" s="162">
        <f>SUM(R267:R268)</f>
        <v>0.13291537000000001</v>
      </c>
      <c r="S266" s="161"/>
      <c r="T266" s="163">
        <f>SUM(T267:T268)</f>
        <v>0</v>
      </c>
      <c r="AR266" s="156" t="s">
        <v>138</v>
      </c>
      <c r="AT266" s="164" t="s">
        <v>81</v>
      </c>
      <c r="AU266" s="164" t="s">
        <v>8</v>
      </c>
      <c r="AY266" s="156" t="s">
        <v>130</v>
      </c>
      <c r="BK266" s="165">
        <f>SUM(BK267:BK268)</f>
        <v>0</v>
      </c>
    </row>
    <row r="267" s="1" customFormat="1" ht="24" customHeight="1">
      <c r="B267" s="168"/>
      <c r="C267" s="169" t="s">
        <v>616</v>
      </c>
      <c r="D267" s="169" t="s">
        <v>132</v>
      </c>
      <c r="E267" s="170" t="s">
        <v>617</v>
      </c>
      <c r="F267" s="171" t="s">
        <v>618</v>
      </c>
      <c r="G267" s="172" t="s">
        <v>135</v>
      </c>
      <c r="H267" s="173">
        <v>160.13900000000001</v>
      </c>
      <c r="I267" s="174"/>
      <c r="J267" s="175">
        <f>ROUND(I267*H267,0)</f>
        <v>0</v>
      </c>
      <c r="K267" s="171" t="s">
        <v>136</v>
      </c>
      <c r="L267" s="33"/>
      <c r="M267" s="176" t="s">
        <v>1</v>
      </c>
      <c r="N267" s="177" t="s">
        <v>48</v>
      </c>
      <c r="O267" s="69"/>
      <c r="P267" s="178">
        <f>O267*H267</f>
        <v>0</v>
      </c>
      <c r="Q267" s="178">
        <v>0.00011</v>
      </c>
      <c r="R267" s="178">
        <f>Q267*H267</f>
        <v>0.017615290000000002</v>
      </c>
      <c r="S267" s="178">
        <v>0</v>
      </c>
      <c r="T267" s="179">
        <f>S267*H267</f>
        <v>0</v>
      </c>
      <c r="AR267" s="180" t="s">
        <v>196</v>
      </c>
      <c r="AT267" s="180" t="s">
        <v>132</v>
      </c>
      <c r="AU267" s="180" t="s">
        <v>138</v>
      </c>
      <c r="AY267" s="14" t="s">
        <v>130</v>
      </c>
      <c r="BE267" s="181">
        <f>IF(N267="základní",J267,0)</f>
        <v>0</v>
      </c>
      <c r="BF267" s="181">
        <f>IF(N267="snížená",J267,0)</f>
        <v>0</v>
      </c>
      <c r="BG267" s="181">
        <f>IF(N267="zákl. přenesená",J267,0)</f>
        <v>0</v>
      </c>
      <c r="BH267" s="181">
        <f>IF(N267="sníž. přenesená",J267,0)</f>
        <v>0</v>
      </c>
      <c r="BI267" s="181">
        <f>IF(N267="nulová",J267,0)</f>
        <v>0</v>
      </c>
      <c r="BJ267" s="14" t="s">
        <v>138</v>
      </c>
      <c r="BK267" s="181">
        <f>ROUND(I267*H267,0)</f>
        <v>0</v>
      </c>
      <c r="BL267" s="14" t="s">
        <v>196</v>
      </c>
      <c r="BM267" s="180" t="s">
        <v>619</v>
      </c>
    </row>
    <row r="268" s="1" customFormat="1" ht="24" customHeight="1">
      <c r="B268" s="168"/>
      <c r="C268" s="169" t="s">
        <v>620</v>
      </c>
      <c r="D268" s="169" t="s">
        <v>132</v>
      </c>
      <c r="E268" s="170" t="s">
        <v>621</v>
      </c>
      <c r="F268" s="171" t="s">
        <v>622</v>
      </c>
      <c r="G268" s="172" t="s">
        <v>135</v>
      </c>
      <c r="H268" s="173">
        <v>160.13900000000001</v>
      </c>
      <c r="I268" s="174"/>
      <c r="J268" s="175">
        <f>ROUND(I268*H268,0)</f>
        <v>0</v>
      </c>
      <c r="K268" s="171" t="s">
        <v>136</v>
      </c>
      <c r="L268" s="33"/>
      <c r="M268" s="176" t="s">
        <v>1</v>
      </c>
      <c r="N268" s="177" t="s">
        <v>48</v>
      </c>
      <c r="O268" s="69"/>
      <c r="P268" s="178">
        <f>O268*H268</f>
        <v>0</v>
      </c>
      <c r="Q268" s="178">
        <v>0.00072000000000000005</v>
      </c>
      <c r="R268" s="178">
        <f>Q268*H268</f>
        <v>0.11530008000000001</v>
      </c>
      <c r="S268" s="178">
        <v>0</v>
      </c>
      <c r="T268" s="179">
        <f>S268*H268</f>
        <v>0</v>
      </c>
      <c r="AR268" s="180" t="s">
        <v>196</v>
      </c>
      <c r="AT268" s="180" t="s">
        <v>132</v>
      </c>
      <c r="AU268" s="180" t="s">
        <v>138</v>
      </c>
      <c r="AY268" s="14" t="s">
        <v>130</v>
      </c>
      <c r="BE268" s="181">
        <f>IF(N268="základní",J268,0)</f>
        <v>0</v>
      </c>
      <c r="BF268" s="181">
        <f>IF(N268="snížená",J268,0)</f>
        <v>0</v>
      </c>
      <c r="BG268" s="181">
        <f>IF(N268="zákl. přenesená",J268,0)</f>
        <v>0</v>
      </c>
      <c r="BH268" s="181">
        <f>IF(N268="sníž. přenesená",J268,0)</f>
        <v>0</v>
      </c>
      <c r="BI268" s="181">
        <f>IF(N268="nulová",J268,0)</f>
        <v>0</v>
      </c>
      <c r="BJ268" s="14" t="s">
        <v>138</v>
      </c>
      <c r="BK268" s="181">
        <f>ROUND(I268*H268,0)</f>
        <v>0</v>
      </c>
      <c r="BL268" s="14" t="s">
        <v>196</v>
      </c>
      <c r="BM268" s="180" t="s">
        <v>623</v>
      </c>
    </row>
    <row r="269" s="11" customFormat="1" ht="25.92" customHeight="1">
      <c r="B269" s="155"/>
      <c r="D269" s="156" t="s">
        <v>81</v>
      </c>
      <c r="E269" s="157" t="s">
        <v>624</v>
      </c>
      <c r="F269" s="157" t="s">
        <v>625</v>
      </c>
      <c r="I269" s="158"/>
      <c r="J269" s="159">
        <f>BK269</f>
        <v>0</v>
      </c>
      <c r="L269" s="155"/>
      <c r="M269" s="160"/>
      <c r="N269" s="161"/>
      <c r="O269" s="161"/>
      <c r="P269" s="162">
        <f>P270</f>
        <v>0</v>
      </c>
      <c r="Q269" s="161"/>
      <c r="R269" s="162">
        <f>R270</f>
        <v>0</v>
      </c>
      <c r="S269" s="161"/>
      <c r="T269" s="163">
        <f>T270</f>
        <v>0</v>
      </c>
      <c r="AR269" s="156" t="s">
        <v>152</v>
      </c>
      <c r="AT269" s="164" t="s">
        <v>81</v>
      </c>
      <c r="AU269" s="164" t="s">
        <v>82</v>
      </c>
      <c r="AY269" s="156" t="s">
        <v>130</v>
      </c>
      <c r="BK269" s="165">
        <f>BK270</f>
        <v>0</v>
      </c>
    </row>
    <row r="270" s="11" customFormat="1" ht="22.8" customHeight="1">
      <c r="B270" s="155"/>
      <c r="D270" s="156" t="s">
        <v>81</v>
      </c>
      <c r="E270" s="166" t="s">
        <v>626</v>
      </c>
      <c r="F270" s="166" t="s">
        <v>627</v>
      </c>
      <c r="I270" s="158"/>
      <c r="J270" s="167">
        <f>BK270</f>
        <v>0</v>
      </c>
      <c r="L270" s="155"/>
      <c r="M270" s="160"/>
      <c r="N270" s="161"/>
      <c r="O270" s="161"/>
      <c r="P270" s="162">
        <f>P271</f>
        <v>0</v>
      </c>
      <c r="Q270" s="161"/>
      <c r="R270" s="162">
        <f>R271</f>
        <v>0</v>
      </c>
      <c r="S270" s="161"/>
      <c r="T270" s="163">
        <f>T271</f>
        <v>0</v>
      </c>
      <c r="AR270" s="156" t="s">
        <v>152</v>
      </c>
      <c r="AT270" s="164" t="s">
        <v>81</v>
      </c>
      <c r="AU270" s="164" t="s">
        <v>8</v>
      </c>
      <c r="AY270" s="156" t="s">
        <v>130</v>
      </c>
      <c r="BK270" s="165">
        <f>BK271</f>
        <v>0</v>
      </c>
    </row>
    <row r="271" s="1" customFormat="1" ht="16.5" customHeight="1">
      <c r="B271" s="168"/>
      <c r="C271" s="169" t="s">
        <v>628</v>
      </c>
      <c r="D271" s="169" t="s">
        <v>132</v>
      </c>
      <c r="E271" s="170" t="s">
        <v>629</v>
      </c>
      <c r="F271" s="171" t="s">
        <v>627</v>
      </c>
      <c r="G271" s="172" t="s">
        <v>417</v>
      </c>
      <c r="H271" s="192"/>
      <c r="I271" s="174"/>
      <c r="J271" s="175">
        <f>ROUND(I271*H271,0)</f>
        <v>0</v>
      </c>
      <c r="K271" s="171" t="s">
        <v>136</v>
      </c>
      <c r="L271" s="33"/>
      <c r="M271" s="193" t="s">
        <v>1</v>
      </c>
      <c r="N271" s="194" t="s">
        <v>48</v>
      </c>
      <c r="O271" s="195"/>
      <c r="P271" s="196">
        <f>O271*H271</f>
        <v>0</v>
      </c>
      <c r="Q271" s="196">
        <v>0</v>
      </c>
      <c r="R271" s="196">
        <f>Q271*H271</f>
        <v>0</v>
      </c>
      <c r="S271" s="196">
        <v>0</v>
      </c>
      <c r="T271" s="197">
        <f>S271*H271</f>
        <v>0</v>
      </c>
      <c r="AR271" s="180" t="s">
        <v>630</v>
      </c>
      <c r="AT271" s="180" t="s">
        <v>132</v>
      </c>
      <c r="AU271" s="180" t="s">
        <v>138</v>
      </c>
      <c r="AY271" s="14" t="s">
        <v>130</v>
      </c>
      <c r="BE271" s="181">
        <f>IF(N271="základní",J271,0)</f>
        <v>0</v>
      </c>
      <c r="BF271" s="181">
        <f>IF(N271="snížená",J271,0)</f>
        <v>0</v>
      </c>
      <c r="BG271" s="181">
        <f>IF(N271="zákl. přenesená",J271,0)</f>
        <v>0</v>
      </c>
      <c r="BH271" s="181">
        <f>IF(N271="sníž. přenesená",J271,0)</f>
        <v>0</v>
      </c>
      <c r="BI271" s="181">
        <f>IF(N271="nulová",J271,0)</f>
        <v>0</v>
      </c>
      <c r="BJ271" s="14" t="s">
        <v>138</v>
      </c>
      <c r="BK271" s="181">
        <f>ROUND(I271*H271,0)</f>
        <v>0</v>
      </c>
      <c r="BL271" s="14" t="s">
        <v>630</v>
      </c>
      <c r="BM271" s="180" t="s">
        <v>631</v>
      </c>
    </row>
    <row r="272" s="1" customFormat="1" ht="6.96" customHeight="1">
      <c r="B272" s="52"/>
      <c r="C272" s="53"/>
      <c r="D272" s="53"/>
      <c r="E272" s="53"/>
      <c r="F272" s="53"/>
      <c r="G272" s="53"/>
      <c r="H272" s="53"/>
      <c r="I272" s="129"/>
      <c r="J272" s="53"/>
      <c r="K272" s="53"/>
      <c r="L272" s="33"/>
    </row>
  </sheetData>
  <autoFilter ref="C132:K271"/>
  <mergeCells count="6">
    <mergeCell ref="E7:H7"/>
    <mergeCell ref="E16:H16"/>
    <mergeCell ref="E25:H25"/>
    <mergeCell ref="E85:H85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DESKTOP-O7TS77F\PC</dc:creator>
  <cp:lastModifiedBy>DESKTOP-O7TS77F\PC</cp:lastModifiedBy>
  <dcterms:created xsi:type="dcterms:W3CDTF">2019-04-05T13:20:25Z</dcterms:created>
  <dcterms:modified xsi:type="dcterms:W3CDTF">2019-04-05T13:20:26Z</dcterms:modified>
</cp:coreProperties>
</file>