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A_Dokumenty\1_Verejné obstarávanie\5_Polnohospodár\VINTOP\"/>
    </mc:Choice>
  </mc:AlternateContent>
  <bookViews>
    <workbookView xWindow="0" yWindow="0" windowWidth="20040" windowHeight="8496"/>
  </bookViews>
  <sheets>
    <sheet name="Rekapitulácia stavby" sheetId="1" r:id="rId1"/>
    <sheet name="1. - Bazén s terasou - st..." sheetId="2" r:id="rId2"/>
    <sheet name="2. - Technológia bazéna" sheetId="3" r:id="rId3"/>
    <sheet name="3. - Zastrešenie bazéna" sheetId="4" r:id="rId4"/>
  </sheets>
  <definedNames>
    <definedName name="_xlnm._FilterDatabase" localSheetId="1" hidden="1">'1. - Bazén s terasou - st...'!$C$125:$K$178</definedName>
    <definedName name="_xlnm._FilterDatabase" localSheetId="2" hidden="1">'2. - Technológia bazéna'!$C$115:$K$136</definedName>
    <definedName name="_xlnm._FilterDatabase" localSheetId="3" hidden="1">'3. - Zastrešenie bazéna'!$C$116:$K$119</definedName>
    <definedName name="_xlnm.Print_Titles" localSheetId="1">'1. - Bazén s terasou - st...'!$125:$125</definedName>
    <definedName name="_xlnm.Print_Titles" localSheetId="2">'2. - Technológia bazéna'!$115:$115</definedName>
    <definedName name="_xlnm.Print_Titles" localSheetId="3">'3. - Zastrešenie bazéna'!$116:$116</definedName>
    <definedName name="_xlnm.Print_Titles" localSheetId="0">'Rekapitulácia stavby'!$92:$92</definedName>
    <definedName name="_xlnm.Print_Area" localSheetId="1">'1. - Bazén s terasou - st...'!$C$4:$J$76,'1. - Bazén s terasou - st...'!$C$82:$J$107,'1. - Bazén s terasou - st...'!$C$113:$J$178</definedName>
    <definedName name="_xlnm.Print_Area" localSheetId="2">'2. - Technológia bazéna'!$C$4:$J$76,'2. - Technológia bazéna'!$C$82:$J$97,'2. - Technológia bazéna'!$C$103:$J$136</definedName>
    <definedName name="_xlnm.Print_Area" localSheetId="3">'3. - Zastrešenie bazéna'!$C$4:$J$76,'3. - Zastrešenie bazéna'!$C$82:$J$98,'3. - Zastrešenie bazéna'!$C$104:$J$119</definedName>
    <definedName name="_xlnm.Print_Area" localSheetId="0">'Rekapitulácia stavby'!$D$4:$AO$76,'Rekapitulácia stavby'!$C$82:$AQ$98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4" i="2" l="1"/>
  <c r="J14" i="4"/>
  <c r="J15" i="4"/>
  <c r="J17" i="4"/>
  <c r="J18" i="4"/>
  <c r="J20" i="4"/>
  <c r="J21" i="4"/>
  <c r="J23" i="4"/>
  <c r="J24" i="4"/>
  <c r="J14" i="3"/>
  <c r="J15" i="3"/>
  <c r="J17" i="3"/>
  <c r="J18" i="3"/>
  <c r="J20" i="3"/>
  <c r="J21" i="3"/>
  <c r="J23" i="3"/>
  <c r="J24" i="3"/>
  <c r="J14" i="2"/>
  <c r="J15" i="2"/>
  <c r="J17" i="2"/>
  <c r="J18" i="2"/>
  <c r="J20" i="2"/>
  <c r="J21" i="2"/>
  <c r="J23" i="2"/>
  <c r="J24" i="2"/>
  <c r="J37" i="4" l="1"/>
  <c r="J36" i="4"/>
  <c r="AY97" i="1" s="1"/>
  <c r="J35" i="4"/>
  <c r="AX97" i="1" s="1"/>
  <c r="BI119" i="4"/>
  <c r="F37" i="4" s="1"/>
  <c r="BD97" i="1" s="1"/>
  <c r="BH119" i="4"/>
  <c r="F36" i="4" s="1"/>
  <c r="BC97" i="1" s="1"/>
  <c r="BG119" i="4"/>
  <c r="F35" i="4" s="1"/>
  <c r="BB97" i="1" s="1"/>
  <c r="BE119" i="4"/>
  <c r="T119" i="4"/>
  <c r="T118" i="4"/>
  <c r="T117" i="4"/>
  <c r="R119" i="4"/>
  <c r="R118" i="4"/>
  <c r="R117" i="4" s="1"/>
  <c r="P119" i="4"/>
  <c r="P118" i="4" s="1"/>
  <c r="P117" i="4" s="1"/>
  <c r="AU97" i="1" s="1"/>
  <c r="J113" i="4"/>
  <c r="F113" i="4"/>
  <c r="F111" i="4"/>
  <c r="E109" i="4"/>
  <c r="J91" i="4"/>
  <c r="F91" i="4"/>
  <c r="F89" i="4"/>
  <c r="E87" i="4"/>
  <c r="E24" i="4"/>
  <c r="J114" i="4" s="1"/>
  <c r="E18" i="4"/>
  <c r="F92" i="4" s="1"/>
  <c r="J12" i="4"/>
  <c r="J89" i="4" s="1"/>
  <c r="E7" i="4"/>
  <c r="E85" i="4" s="1"/>
  <c r="J37" i="3"/>
  <c r="J36" i="3"/>
  <c r="AY96" i="1"/>
  <c r="J35" i="3"/>
  <c r="AX96" i="1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2" i="3"/>
  <c r="BH122" i="3"/>
  <c r="BG122" i="3"/>
  <c r="BE122" i="3"/>
  <c r="T122" i="3"/>
  <c r="R122" i="3"/>
  <c r="P122" i="3"/>
  <c r="BI121" i="3"/>
  <c r="BH121" i="3"/>
  <c r="BG121" i="3"/>
  <c r="BE121" i="3"/>
  <c r="T121" i="3"/>
  <c r="R121" i="3"/>
  <c r="P121" i="3"/>
  <c r="BI120" i="3"/>
  <c r="BH120" i="3"/>
  <c r="BG120" i="3"/>
  <c r="BE120" i="3"/>
  <c r="T120" i="3"/>
  <c r="R120" i="3"/>
  <c r="P120" i="3"/>
  <c r="BI119" i="3"/>
  <c r="BH119" i="3"/>
  <c r="BG119" i="3"/>
  <c r="BE119" i="3"/>
  <c r="T119" i="3"/>
  <c r="R119" i="3"/>
  <c r="P119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J112" i="3"/>
  <c r="F112" i="3"/>
  <c r="F110" i="3"/>
  <c r="E108" i="3"/>
  <c r="J91" i="3"/>
  <c r="F91" i="3"/>
  <c r="F89" i="3"/>
  <c r="E87" i="3"/>
  <c r="E24" i="3"/>
  <c r="J113" i="3"/>
  <c r="E18" i="3"/>
  <c r="F92" i="3" s="1"/>
  <c r="J12" i="3"/>
  <c r="J110" i="3" s="1"/>
  <c r="E7" i="3"/>
  <c r="E106" i="3"/>
  <c r="J37" i="2"/>
  <c r="J36" i="2"/>
  <c r="AY95" i="1"/>
  <c r="J35" i="2"/>
  <c r="AX95" i="1" s="1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69" i="2"/>
  <c r="BH169" i="2"/>
  <c r="BG169" i="2"/>
  <c r="BE169" i="2"/>
  <c r="T169" i="2"/>
  <c r="T168" i="2" s="1"/>
  <c r="R169" i="2"/>
  <c r="R168" i="2"/>
  <c r="P169" i="2"/>
  <c r="P168" i="2" s="1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J122" i="2"/>
  <c r="F122" i="2"/>
  <c r="F120" i="2"/>
  <c r="E118" i="2"/>
  <c r="J91" i="2"/>
  <c r="F91" i="2"/>
  <c r="F89" i="2"/>
  <c r="E87" i="2"/>
  <c r="E24" i="2"/>
  <c r="J123" i="2"/>
  <c r="E18" i="2"/>
  <c r="F123" i="2"/>
  <c r="J12" i="2"/>
  <c r="J120" i="2" s="1"/>
  <c r="E7" i="2"/>
  <c r="E116" i="2" s="1"/>
  <c r="L90" i="1"/>
  <c r="AM90" i="1"/>
  <c r="AM89" i="1"/>
  <c r="L89" i="1"/>
  <c r="AM87" i="1"/>
  <c r="L87" i="1"/>
  <c r="L85" i="1"/>
  <c r="L84" i="1"/>
  <c r="J153" i="2"/>
  <c r="J173" i="2"/>
  <c r="BK153" i="2"/>
  <c r="BK141" i="2"/>
  <c r="J169" i="2"/>
  <c r="BK160" i="2"/>
  <c r="J141" i="2"/>
  <c r="J165" i="2"/>
  <c r="J146" i="2"/>
  <c r="AS94" i="1"/>
  <c r="BK135" i="3"/>
  <c r="J119" i="3"/>
  <c r="BK125" i="3"/>
  <c r="BK117" i="3"/>
  <c r="J149" i="2"/>
  <c r="BK172" i="2"/>
  <c r="BK149" i="2"/>
  <c r="BK138" i="2"/>
  <c r="BK142" i="2"/>
  <c r="BK155" i="2"/>
  <c r="J137" i="2"/>
  <c r="J159" i="2"/>
  <c r="BK137" i="2"/>
  <c r="J161" i="2"/>
  <c r="J129" i="2"/>
  <c r="J118" i="3"/>
  <c r="BK118" i="3"/>
  <c r="J123" i="3"/>
  <c r="J120" i="3"/>
  <c r="BK119" i="4"/>
  <c r="BK176" i="2"/>
  <c r="J148" i="2"/>
  <c r="BK163" i="2"/>
  <c r="J142" i="2"/>
  <c r="J156" i="2"/>
  <c r="BK178" i="2"/>
  <c r="J151" i="2"/>
  <c r="J176" i="2"/>
  <c r="J157" i="2"/>
  <c r="J134" i="2"/>
  <c r="BK133" i="2"/>
  <c r="BK131" i="3"/>
  <c r="J135" i="3"/>
  <c r="BK132" i="3"/>
  <c r="BK127" i="3"/>
  <c r="BK130" i="3"/>
  <c r="BK126" i="3"/>
  <c r="J119" i="4"/>
  <c r="BK173" i="2"/>
  <c r="BK152" i="2"/>
  <c r="BK129" i="2"/>
  <c r="J152" i="2"/>
  <c r="J178" i="2"/>
  <c r="BK134" i="2"/>
  <c r="BK169" i="2"/>
  <c r="BK148" i="2"/>
  <c r="BK166" i="2"/>
  <c r="J135" i="2"/>
  <c r="J133" i="2"/>
  <c r="J134" i="3"/>
  <c r="BK133" i="3"/>
  <c r="BK136" i="3"/>
  <c r="BK120" i="3"/>
  <c r="J117" i="3"/>
  <c r="BK159" i="2"/>
  <c r="BK135" i="2"/>
  <c r="BK165" i="2"/>
  <c r="J147" i="2"/>
  <c r="J174" i="2"/>
  <c r="BK130" i="2"/>
  <c r="J160" i="2"/>
  <c r="J139" i="2"/>
  <c r="BK147" i="2"/>
  <c r="J136" i="3"/>
  <c r="J133" i="3"/>
  <c r="BK134" i="3"/>
  <c r="J124" i="3"/>
  <c r="J122" i="3"/>
  <c r="J132" i="3"/>
  <c r="J162" i="2"/>
  <c r="J132" i="2"/>
  <c r="J154" i="2"/>
  <c r="J140" i="2"/>
  <c r="BK154" i="2"/>
  <c r="BK177" i="2"/>
  <c r="J155" i="2"/>
  <c r="J138" i="2"/>
  <c r="BK146" i="2"/>
  <c r="J129" i="3"/>
  <c r="J130" i="3"/>
  <c r="J131" i="3"/>
  <c r="BK122" i="3"/>
  <c r="BK121" i="3"/>
  <c r="J127" i="3"/>
  <c r="J163" i="2"/>
  <c r="J143" i="2"/>
  <c r="BK161" i="2"/>
  <c r="BK145" i="2"/>
  <c r="BK131" i="2"/>
  <c r="BK144" i="2"/>
  <c r="J172" i="2"/>
  <c r="J144" i="2"/>
  <c r="BK174" i="2"/>
  <c r="BK151" i="2"/>
  <c r="J130" i="2"/>
  <c r="BK132" i="2"/>
  <c r="BK123" i="3"/>
  <c r="J128" i="3"/>
  <c r="J125" i="3"/>
  <c r="BK119" i="3"/>
  <c r="BK156" i="2"/>
  <c r="BK140" i="2"/>
  <c r="BK157" i="2"/>
  <c r="BK143" i="2"/>
  <c r="J177" i="2"/>
  <c r="BK139" i="2"/>
  <c r="BK162" i="2"/>
  <c r="J145" i="2"/>
  <c r="J166" i="2"/>
  <c r="J131" i="2"/>
  <c r="J121" i="3"/>
  <c r="BK129" i="3"/>
  <c r="J126" i="3"/>
  <c r="BK128" i="3"/>
  <c r="BK124" i="3"/>
  <c r="J33" i="4"/>
  <c r="AV97" i="1"/>
  <c r="BK136" i="2" l="1"/>
  <c r="J136" i="2"/>
  <c r="J99" i="2" s="1"/>
  <c r="T158" i="2"/>
  <c r="T136" i="2"/>
  <c r="BK158" i="2"/>
  <c r="J158" i="2" s="1"/>
  <c r="J101" i="2" s="1"/>
  <c r="BK164" i="2"/>
  <c r="J164" i="2"/>
  <c r="J102" i="2"/>
  <c r="BK171" i="2"/>
  <c r="J171" i="2" s="1"/>
  <c r="J105" i="2" s="1"/>
  <c r="R175" i="2"/>
  <c r="R136" i="2"/>
  <c r="T150" i="2"/>
  <c r="P164" i="2"/>
  <c r="T171" i="2"/>
  <c r="R116" i="3"/>
  <c r="P136" i="2"/>
  <c r="R150" i="2"/>
  <c r="R164" i="2"/>
  <c r="P171" i="2"/>
  <c r="T175" i="2"/>
  <c r="P116" i="3"/>
  <c r="AU96" i="1"/>
  <c r="BK128" i="2"/>
  <c r="J128" i="2" s="1"/>
  <c r="J98" i="2" s="1"/>
  <c r="R128" i="2"/>
  <c r="BK150" i="2"/>
  <c r="J150" i="2" s="1"/>
  <c r="J100" i="2" s="1"/>
  <c r="P158" i="2"/>
  <c r="T164" i="2"/>
  <c r="R171" i="2"/>
  <c r="P175" i="2"/>
  <c r="BK116" i="3"/>
  <c r="J116" i="3" s="1"/>
  <c r="P128" i="2"/>
  <c r="T128" i="2"/>
  <c r="T127" i="2" s="1"/>
  <c r="P150" i="2"/>
  <c r="R158" i="2"/>
  <c r="BK175" i="2"/>
  <c r="J175" i="2" s="1"/>
  <c r="J106" i="2" s="1"/>
  <c r="T116" i="3"/>
  <c r="BK168" i="2"/>
  <c r="J168" i="2" s="1"/>
  <c r="J103" i="2" s="1"/>
  <c r="BK118" i="4"/>
  <c r="BK117" i="4"/>
  <c r="J117" i="4" s="1"/>
  <c r="J96" i="4" s="1"/>
  <c r="J92" i="4"/>
  <c r="J111" i="4"/>
  <c r="E107" i="4"/>
  <c r="F114" i="4"/>
  <c r="BF119" i="4"/>
  <c r="J34" i="4" s="1"/>
  <c r="AW97" i="1" s="1"/>
  <c r="AT97" i="1" s="1"/>
  <c r="BF118" i="3"/>
  <c r="E85" i="3"/>
  <c r="J92" i="3"/>
  <c r="BF126" i="3"/>
  <c r="BF130" i="3"/>
  <c r="BF131" i="3"/>
  <c r="BF132" i="3"/>
  <c r="BF133" i="3"/>
  <c r="BF117" i="3"/>
  <c r="BF128" i="3"/>
  <c r="BF129" i="3"/>
  <c r="BF135" i="3"/>
  <c r="BF136" i="3"/>
  <c r="F113" i="3"/>
  <c r="BF125" i="3"/>
  <c r="BF122" i="3"/>
  <c r="J89" i="3"/>
  <c r="BF119" i="3"/>
  <c r="BF123" i="3"/>
  <c r="BF134" i="3"/>
  <c r="BF120" i="3"/>
  <c r="BF121" i="3"/>
  <c r="BF124" i="3"/>
  <c r="BF127" i="3"/>
  <c r="J89" i="2"/>
  <c r="BF130" i="2"/>
  <c r="BF140" i="2"/>
  <c r="BF144" i="2"/>
  <c r="BF152" i="2"/>
  <c r="J92" i="2"/>
  <c r="BF154" i="2"/>
  <c r="BF169" i="2"/>
  <c r="BF172" i="2"/>
  <c r="BF173" i="2"/>
  <c r="E85" i="2"/>
  <c r="BF129" i="2"/>
  <c r="BF133" i="2"/>
  <c r="BF134" i="2"/>
  <c r="BF138" i="2"/>
  <c r="BF145" i="2"/>
  <c r="BF156" i="2"/>
  <c r="BF159" i="2"/>
  <c r="BF165" i="2"/>
  <c r="BF166" i="2"/>
  <c r="BF177" i="2"/>
  <c r="BF178" i="2"/>
  <c r="BF131" i="2"/>
  <c r="BF137" i="2"/>
  <c r="BF143" i="2"/>
  <c r="BF149" i="2"/>
  <c r="BF153" i="2"/>
  <c r="BF161" i="2"/>
  <c r="BF163" i="2"/>
  <c r="BF176" i="2"/>
  <c r="BF135" i="2"/>
  <c r="BF141" i="2"/>
  <c r="BF142" i="2"/>
  <c r="BF160" i="2"/>
  <c r="BF162" i="2"/>
  <c r="F92" i="2"/>
  <c r="BF132" i="2"/>
  <c r="BF139" i="2"/>
  <c r="BF146" i="2"/>
  <c r="BF147" i="2"/>
  <c r="BF148" i="2"/>
  <c r="BF151" i="2"/>
  <c r="BF155" i="2"/>
  <c r="BF157" i="2"/>
  <c r="BF174" i="2"/>
  <c r="F35" i="2"/>
  <c r="BB95" i="1" s="1"/>
  <c r="F37" i="3"/>
  <c r="BD96" i="1"/>
  <c r="F36" i="2"/>
  <c r="BC95" i="1" s="1"/>
  <c r="J33" i="3"/>
  <c r="AV96" i="1" s="1"/>
  <c r="F35" i="3"/>
  <c r="BB96" i="1" s="1"/>
  <c r="F33" i="4"/>
  <c r="AZ97" i="1" s="1"/>
  <c r="F33" i="2"/>
  <c r="AZ95" i="1" s="1"/>
  <c r="J33" i="2"/>
  <c r="AV95" i="1" s="1"/>
  <c r="F37" i="2"/>
  <c r="BD95" i="1" s="1"/>
  <c r="F33" i="3"/>
  <c r="AZ96" i="1"/>
  <c r="F36" i="3"/>
  <c r="BC96" i="1" s="1"/>
  <c r="R170" i="2" l="1"/>
  <c r="R126" i="2" s="1"/>
  <c r="J96" i="3"/>
  <c r="J30" i="3"/>
  <c r="AG96" i="1" s="1"/>
  <c r="BK127" i="2"/>
  <c r="J127" i="2" s="1"/>
  <c r="J97" i="2" s="1"/>
  <c r="R127" i="2"/>
  <c r="T170" i="2"/>
  <c r="T126" i="2"/>
  <c r="P127" i="2"/>
  <c r="P170" i="2"/>
  <c r="J118" i="4"/>
  <c r="J97" i="4"/>
  <c r="BK170" i="2"/>
  <c r="J170" i="2" s="1"/>
  <c r="J104" i="2" s="1"/>
  <c r="J30" i="4"/>
  <c r="AG97" i="1"/>
  <c r="F34" i="2"/>
  <c r="BA95" i="1" s="1"/>
  <c r="J34" i="2"/>
  <c r="AW95" i="1" s="1"/>
  <c r="AT95" i="1" s="1"/>
  <c r="J34" i="3"/>
  <c r="AW96" i="1" s="1"/>
  <c r="AT96" i="1" s="1"/>
  <c r="AZ94" i="1"/>
  <c r="W29" i="1" s="1"/>
  <c r="F34" i="3"/>
  <c r="BA96" i="1" s="1"/>
  <c r="BD94" i="1"/>
  <c r="W33" i="1" s="1"/>
  <c r="F34" i="4"/>
  <c r="BA97" i="1"/>
  <c r="BB94" i="1"/>
  <c r="AX94" i="1" s="1"/>
  <c r="BC94" i="1"/>
  <c r="AY94" i="1" s="1"/>
  <c r="AN96" i="1" l="1"/>
  <c r="P126" i="2"/>
  <c r="AU95" i="1" s="1"/>
  <c r="AU94" i="1" s="1"/>
  <c r="BK126" i="2"/>
  <c r="J126" i="2" s="1"/>
  <c r="J96" i="2" s="1"/>
  <c r="J39" i="4"/>
  <c r="J39" i="3"/>
  <c r="AN97" i="1"/>
  <c r="J30" i="2"/>
  <c r="AG95" i="1" s="1"/>
  <c r="AG94" i="1" s="1"/>
  <c r="AK26" i="1" s="1"/>
  <c r="W31" i="1"/>
  <c r="W32" i="1"/>
  <c r="AV94" i="1"/>
  <c r="AK29" i="1" s="1"/>
  <c r="BA94" i="1"/>
  <c r="AW94" i="1" s="1"/>
  <c r="AK30" i="1" s="1"/>
  <c r="AK35" i="1" l="1"/>
  <c r="J39" i="2"/>
  <c r="AN95" i="1"/>
  <c r="AT94" i="1"/>
  <c r="W30" i="1"/>
  <c r="AN94" i="1" l="1"/>
</calcChain>
</file>

<file path=xl/sharedStrings.xml><?xml version="1.0" encoding="utf-8"?>
<sst xmlns="http://schemas.openxmlformats.org/spreadsheetml/2006/main" count="1412" uniqueCount="338">
  <si>
    <t>Export Komplet</t>
  </si>
  <si>
    <t/>
  </si>
  <si>
    <t>2.0</t>
  </si>
  <si>
    <t>False</t>
  </si>
  <si>
    <t>{5c93db15-7d99-4026-bb18-c369939e56c9}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</si>
  <si>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</si>
  <si>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</si>
  <si>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</si>
  <si>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</si>
  <si>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</si>
  <si>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</si>
  <si>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</si>
  <si>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</si>
  <si>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JKSO:</t>
  </si>
  <si>
    <t>KS:</t>
  </si>
  <si>
    <t>Miesto:</t>
  </si>
  <si>
    <t>Búč</t>
  </si>
  <si>
    <t>Dátum:</t>
  </si>
  <si>
    <t>Objednávateľ:</t>
  </si>
  <si>
    <t>IČO:</t>
  </si>
  <si>
    <t>Ing. Karkó Ján</t>
  </si>
  <si>
    <t>IČ DPH:</t>
  </si>
  <si>
    <t>Zhotoviteľ:</t>
  </si>
  <si>
    <t xml:space="preserve"> </t>
  </si>
  <si>
    <t>Projektant:</t>
  </si>
  <si>
    <t>Mgr.art. Mešťánek Róbert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</si>
  <si>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</si>
  <si>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</si>
  <si>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</si>
  <si>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</si>
  <si>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</si>
  <si>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</si>
  <si>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</si>
  <si>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</si>
  <si>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</si>
  <si>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</si>
  <si>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</si>
  <si>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</si>
  <si>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</si>
  <si>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</si>
  <si>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</si>
  <si>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</si>
  <si>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</si>
  <si>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</si>
  <si>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</si>
  <si>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</si>
  <si>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</si>
  <si>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</si>
  <si>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</si>
  <si>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</si>
  <si>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</si>
  <si>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</si>
  <si>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</si>
  <si>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</si>
  <si>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</si>
  <si>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</si>
  <si>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</si>
  <si>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</si>
  <si>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</si>
  <si>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</si>
  <si>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</si>
  <si>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</si>
  <si>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</si>
  <si>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</si>
  <si>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</si>
  <si>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</si>
  <si>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</si>
  <si>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</si>
  <si>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</si>
  <si>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</si>
  <si>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</si>
  <si>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</si>
  <si>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</si>
  <si>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</si>
  <si>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1.</t>
  </si>
  <si>
    <t>Bazén s terasou - stavebná časť</t>
  </si>
  <si>
    <t>STA</t>
  </si>
  <si>
    <t>1</t>
  </si>
  <si>
    <t>{aff78a86-20cf-4e06-8e6d-208b9ba5ddbe}</t>
  </si>
  <si>
    <t>2.</t>
  </si>
  <si>
    <t>Technológia bazéna</t>
  </si>
  <si>
    <t>{52964866-160c-4296-a2c4-d6b977d68a36}</t>
  </si>
  <si>
    <t>3.</t>
  </si>
  <si>
    <t>Zastrešenie bazéna</t>
  </si>
  <si>
    <t>{c28348ef-8979-4fa8-9004-49ad95769d37}</t>
  </si>
  <si>
    <t>KRYCÍ LIST ROZPOČTU</t>
  </si>
  <si>
    <t>Objekt:</t>
  </si>
  <si>
    <t>1. - Bazén s terasou - stavebná časť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</si>
  <si>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</si>
  <si>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</si>
  <si>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</si>
  <si>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</si>
  <si>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</si>
  <si>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</si>
  <si>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</si>
  <si>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</si>
  <si>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</si>
  <si>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</si>
  <si>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</si>
  <si>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</si>
  <si>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</si>
  <si>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762 - Konštrukcie tesárske</t>
  </si>
  <si>
    <t xml:space="preserve">    VRN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</si>
  <si>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</si>
  <si>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</si>
  <si>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</si>
  <si>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</si>
  <si>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</si>
  <si>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</si>
  <si>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</si>
  <si>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</si>
  <si>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</si>
  <si>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</si>
  <si>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</si>
  <si>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</si>
  <si>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</si>
  <si>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</si>
  <si>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</si>
  <si>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</si>
  <si>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</si>
  <si>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122202201</t>
  </si>
  <si>
    <t>Odkopávka a prekopávka nezapažená pre cesty, v hornine 3 do 100 m3</t>
  </si>
  <si>
    <t>m3</t>
  </si>
  <si>
    <t>4</t>
  </si>
  <si>
    <t>2</t>
  </si>
  <si>
    <t>122202209</t>
  </si>
  <si>
    <t>Odkopávky a prekopávky nezapažené pre cesty. Príplatok za lepivosť horniny 3</t>
  </si>
  <si>
    <t>3</t>
  </si>
  <si>
    <t>131201102</t>
  </si>
  <si>
    <t>Výkop nezapaženej jamy v hornine 3, nad 100 do 1000 m3</t>
  </si>
  <si>
    <t>6</t>
  </si>
  <si>
    <t>131201109</t>
  </si>
  <si>
    <t>Hĺbenie nezapažených jám a zárezov. Príplatok za lepivosť horniny 3</t>
  </si>
  <si>
    <t>8</t>
  </si>
  <si>
    <t>5</t>
  </si>
  <si>
    <t>162201102</t>
  </si>
  <si>
    <t>Vodorovné premiestnenie výkopku z horniny 1-4 nad 20-50m</t>
  </si>
  <si>
    <t>10</t>
  </si>
  <si>
    <t>167101101</t>
  </si>
  <si>
    <t>Nakladanie neuľahnutého výkopku z hornín tr.1-4 do 100 m3</t>
  </si>
  <si>
    <t>12</t>
  </si>
  <si>
    <t>7</t>
  </si>
  <si>
    <t>174101001</t>
  </si>
  <si>
    <t>Zásyp sypaninou so zhutnením jám, šachiet, rýh, zárezov alebo okolo objektov do 100 m3</t>
  </si>
  <si>
    <t>14</t>
  </si>
  <si>
    <t>Zakladanie</t>
  </si>
  <si>
    <t>211971122</t>
  </si>
  <si>
    <t>Zhotov. oplášt. výplne z geotext. v ryhe alebo v záreze pri rozvinutej šírke opláštenia nad 2, 5 m</t>
  </si>
  <si>
    <t>m2</t>
  </si>
  <si>
    <t>16</t>
  </si>
  <si>
    <t>9</t>
  </si>
  <si>
    <t>M</t>
  </si>
  <si>
    <t>693110001200</t>
  </si>
  <si>
    <t>Geotextília polypropylénová Tatratex PP 300</t>
  </si>
  <si>
    <t>1200434291</t>
  </si>
  <si>
    <t>693110001400</t>
  </si>
  <si>
    <t>Geotextília polypropylénová Tatratex PP 500</t>
  </si>
  <si>
    <t>-2084773290</t>
  </si>
  <si>
    <t>11</t>
  </si>
  <si>
    <t>271573001</t>
  </si>
  <si>
    <t>Násyp pod základové  konštrukcie so zhutnením zo štrkopiesku fr.0-32 mm</t>
  </si>
  <si>
    <t>22</t>
  </si>
  <si>
    <t>273321411</t>
  </si>
  <si>
    <t>Betón základových dosiek, železový (bez výstuže), tr. C 25/30</t>
  </si>
  <si>
    <t>24</t>
  </si>
  <si>
    <t>13</t>
  </si>
  <si>
    <t>273321411R1</t>
  </si>
  <si>
    <t>Dištančné pásy AV DS160</t>
  </si>
  <si>
    <t>m</t>
  </si>
  <si>
    <t>26</t>
  </si>
  <si>
    <t>273351215</t>
  </si>
  <si>
    <t>Debnenie stien základových dosiek, zhotovenie-dielce</t>
  </si>
  <si>
    <t>28</t>
  </si>
  <si>
    <t>15</t>
  </si>
  <si>
    <t>273351216</t>
  </si>
  <si>
    <t>Debnenie stien základových dosiek, odstránenie-dielce</t>
  </si>
  <si>
    <t>30</t>
  </si>
  <si>
    <t>273362442</t>
  </si>
  <si>
    <t>Výstuž základových dosiek zo zvár. sietí KARI, priemer drôtu 8/8 mm, veľkosť oka 150x150 mm</t>
  </si>
  <si>
    <t>32</t>
  </si>
  <si>
    <t>17</t>
  </si>
  <si>
    <t>274271302</t>
  </si>
  <si>
    <t>Murivo základových pásov (m3) PREMAC 50x25x25 s betónovou výplňou C 25/30 hr. 250 mm</t>
  </si>
  <si>
    <t>34</t>
  </si>
  <si>
    <t>18</t>
  </si>
  <si>
    <t>274271303</t>
  </si>
  <si>
    <t>Murivo základových pásov (m3) PREMAC 50x30x25 s betónovou výplňou C 25/30 hr. 300 mm</t>
  </si>
  <si>
    <t>36</t>
  </si>
  <si>
    <t>19</t>
  </si>
  <si>
    <t>274271304</t>
  </si>
  <si>
    <t>Murivo základových pásov (m3) PREMAC 50x40x25 s betónovou výplňou C 25/30 hr. 400 mm</t>
  </si>
  <si>
    <t>38</t>
  </si>
  <si>
    <t>274361825</t>
  </si>
  <si>
    <t>Výstuž pre murivo základových pásov PREMAC s betónovou výplňou z ocele 10505</t>
  </si>
  <si>
    <t>t</t>
  </si>
  <si>
    <t>40</t>
  </si>
  <si>
    <t>Vodorovné konštrukcie</t>
  </si>
  <si>
    <t>21</t>
  </si>
  <si>
    <t>417321515.S</t>
  </si>
  <si>
    <t>Betón stužujúcich pásov a vencov železový tr. C 25/30</t>
  </si>
  <si>
    <t>1091806455</t>
  </si>
  <si>
    <t>417351115.S</t>
  </si>
  <si>
    <t>Debnenie bočníc stužujúcich pásov a vencov vrátane vzpier zhotovenie</t>
  </si>
  <si>
    <t>1101597881</t>
  </si>
  <si>
    <t>23</t>
  </si>
  <si>
    <t>417351116.S</t>
  </si>
  <si>
    <t>Debnenie bočníc stužujúcich pásov a vencov vrátane vzpier odstránenie</t>
  </si>
  <si>
    <t>-611612641</t>
  </si>
  <si>
    <t>417361821.S</t>
  </si>
  <si>
    <t>Výstuž stužujúcich pásov a vencov z betonárskej ocele B500 (10505)</t>
  </si>
  <si>
    <t>-949084577</t>
  </si>
  <si>
    <t>25</t>
  </si>
  <si>
    <t>612481119.S</t>
  </si>
  <si>
    <t>Potiahnutie vnútorných stien sklotextilnou mriežkou s celoplošným prilepením</t>
  </si>
  <si>
    <t>-1665715558</t>
  </si>
  <si>
    <t>625250153</t>
  </si>
  <si>
    <t>Doteplenie konštrukcie hr. 50 mm, systém XPS, lepený rámovo s prikotvením</t>
  </si>
  <si>
    <t>52</t>
  </si>
  <si>
    <t>27</t>
  </si>
  <si>
    <t>953945351.S</t>
  </si>
  <si>
    <t>Hliníkový rohový ochranný profil s integrovanou mriežkou</t>
  </si>
  <si>
    <t>-2068501361</t>
  </si>
  <si>
    <t>Komunikácie</t>
  </si>
  <si>
    <t>564231111</t>
  </si>
  <si>
    <t>Podklad alebo podsyp zo štrkopiesku s rozprestretím, vlhčením a zhutnením, po zhutnení hr. 100 mm</t>
  </si>
  <si>
    <t>42</t>
  </si>
  <si>
    <t>29</t>
  </si>
  <si>
    <t>567114111</t>
  </si>
  <si>
    <t>Podklad z podkladového betónu  hr. 100 mm</t>
  </si>
  <si>
    <t>44</t>
  </si>
  <si>
    <t>273362021</t>
  </si>
  <si>
    <t>Výstuž podkladových dosiek zo zvár. sietí KARI</t>
  </si>
  <si>
    <t>46</t>
  </si>
  <si>
    <t>31</t>
  </si>
  <si>
    <t>596911122.S</t>
  </si>
  <si>
    <t>Kladenie betónovej zámkovej dlažby komunikácií pre peších hr. 40 mm pre peších nad 50 do 100 m2</t>
  </si>
  <si>
    <t>-250345280</t>
  </si>
  <si>
    <t>592460018100.S</t>
  </si>
  <si>
    <t>Dlažba zámková bezškárová napr. 20x10x4cm</t>
  </si>
  <si>
    <t>516342278</t>
  </si>
  <si>
    <t>Ostatné konštrukcie a práce-búranie</t>
  </si>
  <si>
    <t>33</t>
  </si>
  <si>
    <t>916561112</t>
  </si>
  <si>
    <t>Osadenie záhonového alebo parkového obrubníka betón., do lôžka z bet. pros. tr. C 16/20 s bočnou oporou</t>
  </si>
  <si>
    <t>54</t>
  </si>
  <si>
    <t>592170001800</t>
  </si>
  <si>
    <t>Obrubník parkový, lxšxv 1000x50x200 mm, sivá</t>
  </si>
  <si>
    <t>ks</t>
  </si>
  <si>
    <t>1119913401</t>
  </si>
  <si>
    <t>P</t>
  </si>
  <si>
    <t>Poznámka k položke:_x000D_
Spotreba 1 ks/bm.</t>
  </si>
  <si>
    <t>99</t>
  </si>
  <si>
    <t>Presun hmôt HSV</t>
  </si>
  <si>
    <t>35</t>
  </si>
  <si>
    <t>998142261</t>
  </si>
  <si>
    <t>Presun hmôt pre obj 8144, zvislá nosná konštr.monolitická betónová</t>
  </si>
  <si>
    <t>58</t>
  </si>
  <si>
    <t>PSV</t>
  </si>
  <si>
    <t>Práce a dodávky PSV</t>
  </si>
  <si>
    <t>762</t>
  </si>
  <si>
    <t>Konštrukcie tesárske</t>
  </si>
  <si>
    <t>762123110R1</t>
  </si>
  <si>
    <t>Montáž dreveného domčeka 2x2 pôdorysnej plochy vrátane náteru</t>
  </si>
  <si>
    <t>74</t>
  </si>
  <si>
    <t>37</t>
  </si>
  <si>
    <t>6051010200R1</t>
  </si>
  <si>
    <t>Dodávka dreveného domčeka pôdorysnej plochy 2x2m vrátane náteru</t>
  </si>
  <si>
    <t>76</t>
  </si>
  <si>
    <t>998762202.S</t>
  </si>
  <si>
    <t>Presun hmôt pre konštrukcie tesárske v objektoch výšky do 12 m</t>
  </si>
  <si>
    <t>%</t>
  </si>
  <si>
    <t>100376729</t>
  </si>
  <si>
    <t>VRN</t>
  </si>
  <si>
    <t>Ostatné</t>
  </si>
  <si>
    <t>39</t>
  </si>
  <si>
    <t>000300012.S</t>
  </si>
  <si>
    <t>Geodetické práce - vykonávané pred výstavbou - merania</t>
  </si>
  <si>
    <t>kpl.</t>
  </si>
  <si>
    <t>1024</t>
  </si>
  <si>
    <t>1870532308</t>
  </si>
  <si>
    <t>000300012.S1</t>
  </si>
  <si>
    <t>Prívod elektriny do technologickej miestnosti</t>
  </si>
  <si>
    <t>2061938789</t>
  </si>
  <si>
    <t>41</t>
  </si>
  <si>
    <t>000300012.S2</t>
  </si>
  <si>
    <t>Prestupy v múroch pre technológiu</t>
  </si>
  <si>
    <t>-2037024420</t>
  </si>
  <si>
    <t>2. - Technológia bazéna</t>
  </si>
  <si>
    <t>Pol20</t>
  </si>
  <si>
    <t>Filtracia piesková sada do 100 m3</t>
  </si>
  <si>
    <t>Pol21</t>
  </si>
  <si>
    <t>Filtračné sklo hi-tech 0,6-1,2mm</t>
  </si>
  <si>
    <t>Pol22</t>
  </si>
  <si>
    <t>Skimmer</t>
  </si>
  <si>
    <t>Pol23</t>
  </si>
  <si>
    <t>Vratná tryska</t>
  </si>
  <si>
    <t>Pol24</t>
  </si>
  <si>
    <t>Stenova prechodka AS</t>
  </si>
  <si>
    <t>Pol25</t>
  </si>
  <si>
    <t>Svetlo led</t>
  </si>
  <si>
    <t>Pol26</t>
  </si>
  <si>
    <t>Krabička -prepojovák pre svetlo</t>
  </si>
  <si>
    <t>Pol27</t>
  </si>
  <si>
    <t>Flexi hadica cepex /25m d 50</t>
  </si>
  <si>
    <t>Pol28</t>
  </si>
  <si>
    <t>Elekricky rozvadzač s autom. spustanim F,s,dav.tč</t>
  </si>
  <si>
    <t>Pol29</t>
  </si>
  <si>
    <t>Vodoinštalačný materiál podľa skutočnej spotreby cca +/- do 3,5m</t>
  </si>
  <si>
    <t>Pol30</t>
  </si>
  <si>
    <t>Bezpečnostný tranformator 300va</t>
  </si>
  <si>
    <t>Pol31</t>
  </si>
  <si>
    <t>Automaticky dávkovač na Ph-Cl</t>
  </si>
  <si>
    <t>Pol32</t>
  </si>
  <si>
    <t>PH minus tekutý</t>
  </si>
  <si>
    <t>Pol33</t>
  </si>
  <si>
    <t>Tekutý chlor</t>
  </si>
  <si>
    <t>Pol34</t>
  </si>
  <si>
    <t>Tepelné čerpadlo  Fairland</t>
  </si>
  <si>
    <t>Pol35</t>
  </si>
  <si>
    <t>Zábradlie  na schody</t>
  </si>
  <si>
    <t>Pol36</t>
  </si>
  <si>
    <t>Montáž príslušenstva</t>
  </si>
  <si>
    <t>Pol37</t>
  </si>
  <si>
    <t>Doprava</t>
  </si>
  <si>
    <t>Pol38</t>
  </si>
  <si>
    <t>Vyfoliovanie bazéna 12x6x1,1m jednofarebnov foliou 1,5mm , schody protišmykové</t>
  </si>
  <si>
    <t>Pol39</t>
  </si>
  <si>
    <t>Bazénový lem + montáž</t>
  </si>
  <si>
    <t>-407949392</t>
  </si>
  <si>
    <t>3. - Zastrešenie bazéna</t>
  </si>
  <si>
    <t>OST - Zastrešenie bazéna</t>
  </si>
  <si>
    <t>OST</t>
  </si>
  <si>
    <t>Hliníkové zastrešenie COMET na bazén 6x12m vrátane koľají a príslušenstva (dodávka+montáž)</t>
  </si>
  <si>
    <t>1949976370</t>
  </si>
  <si>
    <t>Bazén s terasou</t>
  </si>
  <si>
    <t>11714514</t>
  </si>
  <si>
    <t>SK1020371286</t>
  </si>
  <si>
    <t>Ing. Karkó Ján - ATTRACT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</si>
</sst>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EB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9">
    <xf numFmtId="0" fontId="0" fillId="0" borderId="0" xfId="0"/>
    <xf numFmtId="0" fontId="9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3" fillId="0" borderId="0" xfId="0" applyFont="1" applyAlignment="1" applyProtection="1">
      <alignment horizontal="left" vertical="top" wrapText="1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49" fontId="2" fillId="0" borderId="0" xfId="0" applyNumberFormat="1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 wrapText="1"/>
      <protection hidden="1"/>
    </xf>
    <xf numFmtId="0" fontId="0" fillId="0" borderId="4" xfId="0" applyBorder="1" applyProtection="1">
      <protection hidden="1"/>
    </xf>
    <xf numFmtId="0" fontId="0" fillId="0" borderId="3" xfId="0" applyBorder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12" fillId="0" borderId="5" xfId="0" applyFont="1" applyBorder="1" applyAlignment="1" applyProtection="1">
      <alignment horizontal="left" vertical="center"/>
      <protection hidden="1"/>
    </xf>
    <xf numFmtId="0" fontId="0" fillId="0" borderId="5" xfId="0" applyBorder="1" applyAlignment="1" applyProtection="1">
      <alignment vertical="center"/>
      <protection hidden="1"/>
    </xf>
    <xf numFmtId="4" fontId="12" fillId="0" borderId="5" xfId="0" applyNumberFormat="1" applyFont="1" applyBorder="1" applyAlignment="1" applyProtection="1">
      <alignment vertical="center"/>
      <protection hidden="1"/>
    </xf>
    <xf numFmtId="0" fontId="0" fillId="0" borderId="5" xfId="0" applyBorder="1" applyAlignment="1" applyProtection="1">
      <alignment vertical="center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1" fillId="0" borderId="3" xfId="0" applyFont="1" applyBorder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3" fillId="0" borderId="0" xfId="0" applyFont="1" applyAlignment="1" applyProtection="1">
      <alignment horizontal="left" vertical="center"/>
      <protection hidden="1"/>
    </xf>
    <xf numFmtId="164" fontId="13" fillId="0" borderId="0" xfId="0" applyNumberFormat="1" applyFont="1" applyAlignment="1" applyProtection="1">
      <alignment horizontal="left"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4" fontId="14" fillId="0" borderId="0" xfId="0" applyNumberFormat="1" applyFont="1" applyAlignment="1" applyProtection="1">
      <alignment vertical="center"/>
      <protection hidden="1"/>
    </xf>
    <xf numFmtId="0" fontId="13" fillId="0" borderId="3" xfId="0" applyFont="1" applyBorder="1" applyAlignment="1" applyProtection="1">
      <alignment vertical="center"/>
      <protection hidden="1"/>
    </xf>
    <xf numFmtId="164" fontId="1" fillId="0" borderId="0" xfId="0" applyNumberFormat="1" applyFont="1" applyAlignment="1" applyProtection="1">
      <alignment horizontal="left" vertical="center"/>
      <protection hidden="1"/>
    </xf>
    <xf numFmtId="0" fontId="1" fillId="0" borderId="0" xfId="0" applyFont="1" applyAlignment="1" applyProtection="1">
      <alignment vertical="center"/>
      <protection hidden="1"/>
    </xf>
    <xf numFmtId="4" fontId="15" fillId="0" borderId="0" xfId="0" applyNumberFormat="1" applyFont="1" applyAlignment="1" applyProtection="1">
      <alignment vertical="center"/>
      <protection hidden="1"/>
    </xf>
    <xf numFmtId="0" fontId="0" fillId="3" borderId="0" xfId="0" applyFill="1" applyAlignment="1" applyProtection="1">
      <alignment vertical="center"/>
      <protection hidden="1"/>
    </xf>
    <xf numFmtId="0" fontId="4" fillId="3" borderId="6" xfId="0" applyFont="1" applyFill="1" applyBorder="1" applyAlignment="1" applyProtection="1">
      <alignment horizontal="left" vertical="center"/>
      <protection hidden="1"/>
    </xf>
    <xf numFmtId="0" fontId="0" fillId="3" borderId="7" xfId="0" applyFill="1" applyBorder="1" applyAlignment="1" applyProtection="1">
      <alignment vertical="center"/>
      <protection hidden="1"/>
    </xf>
    <xf numFmtId="0" fontId="4" fillId="3" borderId="7" xfId="0" applyFont="1" applyFill="1" applyBorder="1" applyAlignment="1" applyProtection="1">
      <alignment horizontal="center" vertical="center"/>
      <protection hidden="1"/>
    </xf>
    <xf numFmtId="0" fontId="4" fillId="3" borderId="7" xfId="0" applyFont="1" applyFill="1" applyBorder="1" applyAlignment="1" applyProtection="1">
      <alignment horizontal="left" vertical="center"/>
      <protection hidden="1"/>
    </xf>
    <xf numFmtId="0" fontId="0" fillId="3" borderId="7" xfId="0" applyFill="1" applyBorder="1" applyAlignment="1" applyProtection="1">
      <alignment vertical="center"/>
      <protection hidden="1"/>
    </xf>
    <xf numFmtId="4" fontId="4" fillId="3" borderId="7" xfId="0" applyNumberFormat="1" applyFont="1" applyFill="1" applyBorder="1" applyAlignment="1" applyProtection="1">
      <alignment vertical="center"/>
      <protection hidden="1"/>
    </xf>
    <xf numFmtId="0" fontId="0" fillId="3" borderId="8" xfId="0" applyFill="1" applyBorder="1" applyAlignment="1" applyProtection="1">
      <alignment vertical="center"/>
      <protection hidden="1"/>
    </xf>
    <xf numFmtId="0" fontId="16" fillId="0" borderId="4" xfId="0" applyFont="1" applyBorder="1" applyAlignment="1" applyProtection="1">
      <alignment horizontal="left" vertical="center"/>
      <protection hidden="1"/>
    </xf>
    <xf numFmtId="0" fontId="0" fillId="0" borderId="4" xfId="0" applyBorder="1" applyAlignment="1" applyProtection="1">
      <alignment vertical="center"/>
      <protection hidden="1"/>
    </xf>
    <xf numFmtId="0" fontId="1" fillId="0" borderId="5" xfId="0" applyFont="1" applyBorder="1" applyAlignment="1" applyProtection="1">
      <alignment horizontal="left" vertical="center"/>
      <protection hidden="1"/>
    </xf>
    <xf numFmtId="0" fontId="0" fillId="0" borderId="9" xfId="0" applyBorder="1" applyAlignment="1" applyProtection="1">
      <alignment vertical="center"/>
      <protection hidden="1"/>
    </xf>
    <xf numFmtId="0" fontId="0" fillId="0" borderId="10" xfId="0" applyBorder="1" applyAlignment="1" applyProtection="1">
      <alignment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" xfId="0" applyBorder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3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3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165" fontId="2" fillId="0" borderId="0" xfId="0" applyNumberFormat="1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17" fillId="0" borderId="11" xfId="0" applyFont="1" applyBorder="1" applyAlignment="1" applyProtection="1">
      <alignment horizontal="center" vertical="center"/>
      <protection hidden="1"/>
    </xf>
    <xf numFmtId="0" fontId="17" fillId="0" borderId="12" xfId="0" applyFont="1" applyBorder="1" applyAlignment="1" applyProtection="1">
      <alignment horizontal="left" vertical="center"/>
      <protection hidden="1"/>
    </xf>
    <xf numFmtId="0" fontId="0" fillId="0" borderId="12" xfId="0" applyBorder="1" applyAlignment="1" applyProtection="1">
      <alignment vertical="center"/>
      <protection hidden="1"/>
    </xf>
    <xf numFmtId="0" fontId="0" fillId="0" borderId="13" xfId="0" applyBorder="1" applyAlignment="1" applyProtection="1">
      <alignment vertical="center"/>
      <protection hidden="1"/>
    </xf>
    <xf numFmtId="0" fontId="18" fillId="0" borderId="14" xfId="0" applyFont="1" applyBorder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left" vertical="center"/>
      <protection hidden="1"/>
    </xf>
    <xf numFmtId="0" fontId="0" fillId="0" borderId="15" xfId="0" applyBorder="1" applyAlignment="1" applyProtection="1">
      <alignment vertical="center"/>
      <protection hidden="1"/>
    </xf>
    <xf numFmtId="0" fontId="19" fillId="4" borderId="6" xfId="0" applyFont="1" applyFill="1" applyBorder="1" applyAlignment="1" applyProtection="1">
      <alignment horizontal="center" vertical="center"/>
      <protection hidden="1"/>
    </xf>
    <xf numFmtId="0" fontId="19" fillId="4" borderId="7" xfId="0" applyFont="1" applyFill="1" applyBorder="1" applyAlignment="1" applyProtection="1">
      <alignment horizontal="left" vertical="center"/>
      <protection hidden="1"/>
    </xf>
    <xf numFmtId="0" fontId="0" fillId="4" borderId="7" xfId="0" applyFill="1" applyBorder="1" applyAlignment="1" applyProtection="1">
      <alignment vertical="center"/>
      <protection hidden="1"/>
    </xf>
    <xf numFmtId="0" fontId="19" fillId="4" borderId="7" xfId="0" applyFont="1" applyFill="1" applyBorder="1" applyAlignment="1" applyProtection="1">
      <alignment horizontal="center" vertical="center"/>
      <protection hidden="1"/>
    </xf>
    <xf numFmtId="0" fontId="19" fillId="4" borderId="7" xfId="0" applyFont="1" applyFill="1" applyBorder="1" applyAlignment="1" applyProtection="1">
      <alignment horizontal="right" vertical="center"/>
      <protection hidden="1"/>
    </xf>
    <xf numFmtId="0" fontId="19" fillId="4" borderId="8" xfId="0" applyFont="1" applyFill="1" applyBorder="1" applyAlignment="1" applyProtection="1">
      <alignment horizontal="left" vertical="center"/>
      <protection hidden="1"/>
    </xf>
    <xf numFmtId="0" fontId="19" fillId="4" borderId="0" xfId="0" applyFont="1" applyFill="1" applyAlignment="1" applyProtection="1">
      <alignment horizontal="center" vertical="center"/>
      <protection hidden="1"/>
    </xf>
    <xf numFmtId="0" fontId="20" fillId="0" borderId="16" xfId="0" applyFont="1" applyBorder="1" applyAlignment="1" applyProtection="1">
      <alignment horizontal="center" vertical="center" wrapText="1"/>
      <protection hidden="1"/>
    </xf>
    <xf numFmtId="0" fontId="20" fillId="0" borderId="17" xfId="0" applyFont="1" applyBorder="1" applyAlignment="1" applyProtection="1">
      <alignment horizontal="center" vertical="center" wrapText="1"/>
      <protection hidden="1"/>
    </xf>
    <xf numFmtId="0" fontId="20" fillId="0" borderId="18" xfId="0" applyFont="1" applyBorder="1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3" xfId="0" applyFont="1" applyBorder="1" applyAlignment="1" applyProtection="1">
      <alignment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1" fillId="0" borderId="0" xfId="0" applyFont="1" applyAlignment="1" applyProtection="1">
      <alignment vertical="center"/>
      <protection hidden="1"/>
    </xf>
    <xf numFmtId="4" fontId="21" fillId="0" borderId="0" xfId="0" applyNumberFormat="1" applyFont="1" applyAlignment="1" applyProtection="1">
      <alignment horizontal="right" vertical="center"/>
      <protection hidden="1"/>
    </xf>
    <xf numFmtId="4" fontId="21" fillId="0" borderId="0" xfId="0" applyNumberFormat="1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4" fontId="17" fillId="0" borderId="14" xfId="0" applyNumberFormat="1" applyFont="1" applyBorder="1" applyAlignment="1" applyProtection="1">
      <alignment vertical="center"/>
      <protection hidden="1"/>
    </xf>
    <xf numFmtId="4" fontId="17" fillId="0" borderId="0" xfId="0" applyNumberFormat="1" applyFont="1" applyAlignment="1" applyProtection="1">
      <alignment vertical="center"/>
      <protection hidden="1"/>
    </xf>
    <xf numFmtId="166" fontId="17" fillId="0" borderId="0" xfId="0" applyNumberFormat="1" applyFont="1" applyAlignment="1" applyProtection="1">
      <alignment vertical="center"/>
      <protection hidden="1"/>
    </xf>
    <xf numFmtId="4" fontId="17" fillId="0" borderId="15" xfId="0" applyNumberFormat="1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22" fillId="0" borderId="0" xfId="0" applyFont="1" applyAlignment="1" applyProtection="1">
      <alignment horizontal="left" vertical="center"/>
      <protection hidden="1"/>
    </xf>
    <xf numFmtId="0" fontId="23" fillId="0" borderId="0" xfId="1" applyFont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vertical="center"/>
      <protection hidden="1"/>
    </xf>
    <xf numFmtId="0" fontId="24" fillId="0" borderId="0" xfId="0" applyFont="1" applyAlignment="1" applyProtection="1">
      <alignment vertical="center"/>
      <protection hidden="1"/>
    </xf>
    <xf numFmtId="0" fontId="24" fillId="0" borderId="0" xfId="0" applyFont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4" fontId="25" fillId="0" borderId="0" xfId="0" applyNumberFormat="1" applyFont="1" applyAlignment="1" applyProtection="1">
      <alignment vertical="center"/>
      <protection hidden="1"/>
    </xf>
    <xf numFmtId="0" fontId="25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4" fontId="26" fillId="0" borderId="14" xfId="0" applyNumberFormat="1" applyFont="1" applyBorder="1" applyAlignment="1" applyProtection="1">
      <alignment vertical="center"/>
      <protection hidden="1"/>
    </xf>
    <xf numFmtId="4" fontId="26" fillId="0" borderId="0" xfId="0" applyNumberFormat="1" applyFont="1" applyAlignment="1" applyProtection="1">
      <alignment vertical="center"/>
      <protection hidden="1"/>
    </xf>
    <xf numFmtId="166" fontId="26" fillId="0" borderId="0" xfId="0" applyNumberFormat="1" applyFont="1" applyAlignment="1" applyProtection="1">
      <alignment vertical="center"/>
      <protection hidden="1"/>
    </xf>
    <xf numFmtId="4" fontId="26" fillId="0" borderId="15" xfId="0" applyNumberFormat="1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4" fontId="26" fillId="0" borderId="19" xfId="0" applyNumberFormat="1" applyFont="1" applyBorder="1" applyAlignment="1" applyProtection="1">
      <alignment vertical="center"/>
      <protection hidden="1"/>
    </xf>
    <xf numFmtId="4" fontId="26" fillId="0" borderId="20" xfId="0" applyNumberFormat="1" applyFont="1" applyBorder="1" applyAlignment="1" applyProtection="1">
      <alignment vertical="center"/>
      <protection hidden="1"/>
    </xf>
    <xf numFmtId="166" fontId="26" fillId="0" borderId="20" xfId="0" applyNumberFormat="1" applyFont="1" applyBorder="1" applyAlignment="1" applyProtection="1">
      <alignment vertical="center"/>
      <protection hidden="1"/>
    </xf>
    <xf numFmtId="4" fontId="26" fillId="0" borderId="21" xfId="0" applyNumberFormat="1" applyFont="1" applyBorder="1" applyAlignment="1" applyProtection="1">
      <alignment vertical="center"/>
      <protection hidden="1"/>
    </xf>
    <xf numFmtId="0" fontId="27" fillId="0" borderId="0" xfId="0" applyFont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165" fontId="2" fillId="0" borderId="0" xfId="0" applyNumberFormat="1" applyFont="1" applyAlignment="1" applyProtection="1">
      <alignment horizontal="left" vertical="center"/>
      <protection hidden="1"/>
    </xf>
    <xf numFmtId="0" fontId="0" fillId="0" borderId="3" xfId="0" applyBorder="1" applyAlignment="1" applyProtection="1">
      <alignment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12" fillId="0" borderId="0" xfId="0" applyFont="1" applyAlignment="1" applyProtection="1">
      <alignment horizontal="left" vertical="center"/>
      <protection hidden="1"/>
    </xf>
    <xf numFmtId="4" fontId="21" fillId="0" borderId="0" xfId="0" applyNumberFormat="1" applyFont="1" applyAlignment="1" applyProtection="1">
      <alignment vertical="center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18" fillId="0" borderId="0" xfId="0" applyFont="1" applyAlignment="1" applyProtection="1">
      <alignment horizontal="left" vertical="center"/>
      <protection hidden="1"/>
    </xf>
    <xf numFmtId="4" fontId="13" fillId="0" borderId="0" xfId="0" applyNumberFormat="1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164" fontId="13" fillId="0" borderId="0" xfId="0" applyNumberFormat="1" applyFont="1" applyAlignment="1" applyProtection="1">
      <alignment horizontal="right" vertical="center"/>
      <protection hidden="1"/>
    </xf>
    <xf numFmtId="4" fontId="1" fillId="0" borderId="0" xfId="0" applyNumberFormat="1" applyFont="1" applyAlignment="1" applyProtection="1">
      <alignment vertical="center"/>
      <protection hidden="1"/>
    </xf>
    <xf numFmtId="164" fontId="1" fillId="0" borderId="0" xfId="0" applyNumberFormat="1" applyFont="1" applyAlignment="1" applyProtection="1">
      <alignment horizontal="right" vertical="center"/>
      <protection hidden="1"/>
    </xf>
    <xf numFmtId="0" fontId="0" fillId="4" borderId="0" xfId="0" applyFill="1" applyAlignment="1" applyProtection="1">
      <alignment vertical="center"/>
      <protection hidden="1"/>
    </xf>
    <xf numFmtId="0" fontId="4" fillId="4" borderId="6" xfId="0" applyFont="1" applyFill="1" applyBorder="1" applyAlignment="1" applyProtection="1">
      <alignment horizontal="left" vertical="center"/>
      <protection hidden="1"/>
    </xf>
    <xf numFmtId="0" fontId="4" fillId="4" borderId="7" xfId="0" applyFont="1" applyFill="1" applyBorder="1" applyAlignment="1" applyProtection="1">
      <alignment horizontal="right" vertical="center"/>
      <protection hidden="1"/>
    </xf>
    <xf numFmtId="0" fontId="4" fillId="4" borderId="7" xfId="0" applyFont="1" applyFill="1" applyBorder="1" applyAlignment="1" applyProtection="1">
      <alignment horizontal="center" vertical="center"/>
      <protection hidden="1"/>
    </xf>
    <xf numFmtId="4" fontId="4" fillId="4" borderId="7" xfId="0" applyNumberFormat="1" applyFont="1" applyFill="1" applyBorder="1" applyAlignment="1" applyProtection="1">
      <alignment vertical="center"/>
      <protection hidden="1"/>
    </xf>
    <xf numFmtId="0" fontId="0" fillId="4" borderId="8" xfId="0" applyFill="1" applyBorder="1" applyAlignment="1" applyProtection="1">
      <alignment vertical="center"/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0" fontId="1" fillId="0" borderId="5" xfId="0" applyFont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left" vertical="center" wrapText="1"/>
      <protection hidden="1"/>
    </xf>
    <xf numFmtId="0" fontId="19" fillId="4" borderId="0" xfId="0" applyFont="1" applyFill="1" applyAlignment="1" applyProtection="1">
      <alignment horizontal="left" vertical="center"/>
      <protection hidden="1"/>
    </xf>
    <xf numFmtId="0" fontId="19" fillId="4" borderId="0" xfId="0" applyFont="1" applyFill="1" applyAlignment="1" applyProtection="1">
      <alignment horizontal="right" vertical="center"/>
      <protection hidden="1"/>
    </xf>
    <xf numFmtId="0" fontId="28" fillId="0" borderId="0" xfId="0" applyFont="1" applyAlignment="1" applyProtection="1">
      <alignment horizontal="left" vertical="center"/>
      <protection hidden="1"/>
    </xf>
    <xf numFmtId="0" fontId="6" fillId="0" borderId="3" xfId="0" applyFont="1" applyBorder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20" xfId="0" applyFont="1" applyBorder="1" applyAlignment="1" applyProtection="1">
      <alignment horizontal="left" vertical="center"/>
      <protection hidden="1"/>
    </xf>
    <xf numFmtId="0" fontId="6" fillId="0" borderId="20" xfId="0" applyFont="1" applyBorder="1" applyAlignment="1" applyProtection="1">
      <alignment vertical="center"/>
      <protection hidden="1"/>
    </xf>
    <xf numFmtId="4" fontId="6" fillId="0" borderId="20" xfId="0" applyNumberFormat="1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20" xfId="0" applyFont="1" applyBorder="1" applyAlignment="1" applyProtection="1">
      <alignment horizontal="left" vertical="center"/>
      <protection hidden="1"/>
    </xf>
    <xf numFmtId="0" fontId="7" fillId="0" borderId="20" xfId="0" applyFont="1" applyBorder="1" applyAlignment="1" applyProtection="1">
      <alignment vertical="center"/>
      <protection hidden="1"/>
    </xf>
    <xf numFmtId="4" fontId="7" fillId="0" borderId="20" xfId="0" applyNumberFormat="1" applyFont="1" applyBorder="1" applyAlignment="1" applyProtection="1">
      <alignment vertical="center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19" fillId="4" borderId="16" xfId="0" applyFont="1" applyFill="1" applyBorder="1" applyAlignment="1" applyProtection="1">
      <alignment horizontal="center" vertical="center" wrapText="1"/>
      <protection hidden="1"/>
    </xf>
    <xf numFmtId="0" fontId="19" fillId="4" borderId="17" xfId="0" applyFont="1" applyFill="1" applyBorder="1" applyAlignment="1" applyProtection="1">
      <alignment horizontal="center" vertical="center" wrapText="1"/>
      <protection hidden="1"/>
    </xf>
    <xf numFmtId="0" fontId="19" fillId="4" borderId="18" xfId="0" applyFont="1" applyFill="1" applyBorder="1" applyAlignment="1" applyProtection="1">
      <alignment horizontal="center" vertical="center" wrapText="1"/>
      <protection hidden="1"/>
    </xf>
    <xf numFmtId="0" fontId="19" fillId="4" borderId="0" xfId="0" applyFont="1" applyFill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" fontId="21" fillId="0" borderId="0" xfId="0" applyNumberFormat="1" applyFont="1" applyProtection="1">
      <protection hidden="1"/>
    </xf>
    <xf numFmtId="166" fontId="29" fillId="0" borderId="12" xfId="0" applyNumberFormat="1" applyFont="1" applyBorder="1" applyProtection="1">
      <protection hidden="1"/>
    </xf>
    <xf numFmtId="166" fontId="29" fillId="0" borderId="13" xfId="0" applyNumberFormat="1" applyFont="1" applyBorder="1" applyProtection="1">
      <protection hidden="1"/>
    </xf>
    <xf numFmtId="4" fontId="30" fillId="0" borderId="0" xfId="0" applyNumberFormat="1" applyFont="1" applyAlignment="1" applyProtection="1">
      <alignment vertical="center"/>
      <protection hidden="1"/>
    </xf>
    <xf numFmtId="0" fontId="8" fillId="0" borderId="3" xfId="0" applyFont="1" applyBorder="1" applyProtection="1">
      <protection hidden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4" fontId="6" fillId="0" borderId="0" xfId="0" applyNumberFormat="1" applyFont="1" applyProtection="1">
      <protection hidden="1"/>
    </xf>
    <xf numFmtId="0" fontId="8" fillId="0" borderId="14" xfId="0" applyFont="1" applyBorder="1" applyProtection="1">
      <protection hidden="1"/>
    </xf>
    <xf numFmtId="166" fontId="8" fillId="0" borderId="0" xfId="0" applyNumberFormat="1" applyFont="1" applyProtection="1">
      <protection hidden="1"/>
    </xf>
    <xf numFmtId="166" fontId="8" fillId="0" borderId="15" xfId="0" applyNumberFormat="1" applyFont="1" applyBorder="1" applyProtection="1">
      <protection hidden="1"/>
    </xf>
    <xf numFmtId="0" fontId="8" fillId="0" borderId="0" xfId="0" applyFont="1" applyAlignment="1" applyProtection="1">
      <alignment horizontal="center"/>
      <protection hidden="1"/>
    </xf>
    <xf numFmtId="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left"/>
      <protection hidden="1"/>
    </xf>
    <xf numFmtId="4" fontId="7" fillId="0" borderId="0" xfId="0" applyNumberFormat="1" applyFont="1" applyProtection="1">
      <protection hidden="1"/>
    </xf>
    <xf numFmtId="0" fontId="19" fillId="0" borderId="22" xfId="0" applyFont="1" applyBorder="1" applyAlignment="1" applyProtection="1">
      <alignment horizontal="center" vertical="center"/>
      <protection hidden="1"/>
    </xf>
    <xf numFmtId="49" fontId="19" fillId="0" borderId="22" xfId="0" applyNumberFormat="1" applyFont="1" applyBorder="1" applyAlignment="1" applyProtection="1">
      <alignment horizontal="left" vertical="center" wrapText="1"/>
      <protection hidden="1"/>
    </xf>
    <xf numFmtId="0" fontId="19" fillId="0" borderId="22" xfId="0" applyFont="1" applyBorder="1" applyAlignment="1" applyProtection="1">
      <alignment horizontal="left" vertical="center" wrapText="1"/>
      <protection hidden="1"/>
    </xf>
    <xf numFmtId="0" fontId="19" fillId="0" borderId="22" xfId="0" applyFont="1" applyBorder="1" applyAlignment="1" applyProtection="1">
      <alignment horizontal="center" vertical="center" wrapText="1"/>
      <protection hidden="1"/>
    </xf>
    <xf numFmtId="167" fontId="19" fillId="0" borderId="22" xfId="0" applyNumberFormat="1" applyFont="1" applyBorder="1" applyAlignment="1" applyProtection="1">
      <alignment vertical="center"/>
      <protection hidden="1"/>
    </xf>
    <xf numFmtId="4" fontId="19" fillId="0" borderId="22" xfId="0" applyNumberFormat="1" applyFont="1" applyBorder="1" applyAlignment="1" applyProtection="1">
      <alignment vertical="center"/>
      <protection hidden="1"/>
    </xf>
    <xf numFmtId="0" fontId="0" fillId="0" borderId="22" xfId="0" applyBorder="1" applyAlignment="1" applyProtection="1">
      <alignment vertical="center"/>
      <protection hidden="1"/>
    </xf>
    <xf numFmtId="0" fontId="20" fillId="0" borderId="14" xfId="0" applyFont="1" applyBorder="1" applyAlignment="1" applyProtection="1">
      <alignment horizontal="left"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166" fontId="20" fillId="0" borderId="0" xfId="0" applyNumberFormat="1" applyFont="1" applyAlignment="1" applyProtection="1">
      <alignment vertical="center"/>
      <protection hidden="1"/>
    </xf>
    <xf numFmtId="166" fontId="20" fillId="0" borderId="15" xfId="0" applyNumberFormat="1" applyFont="1" applyBorder="1" applyAlignment="1" applyProtection="1">
      <alignment vertical="center"/>
      <protection hidden="1"/>
    </xf>
    <xf numFmtId="0" fontId="19" fillId="0" borderId="0" xfId="0" applyFont="1" applyAlignment="1" applyProtection="1">
      <alignment horizontal="left" vertical="center"/>
      <protection hidden="1"/>
    </xf>
    <xf numFmtId="4" fontId="0" fillId="0" borderId="0" xfId="0" applyNumberFormat="1" applyAlignment="1" applyProtection="1">
      <alignment vertical="center"/>
      <protection hidden="1"/>
    </xf>
    <xf numFmtId="0" fontId="31" fillId="0" borderId="22" xfId="0" applyFont="1" applyBorder="1" applyAlignment="1" applyProtection="1">
      <alignment horizontal="center" vertical="center"/>
      <protection hidden="1"/>
    </xf>
    <xf numFmtId="49" fontId="31" fillId="0" borderId="22" xfId="0" applyNumberFormat="1" applyFont="1" applyBorder="1" applyAlignment="1" applyProtection="1">
      <alignment horizontal="left" vertical="center" wrapText="1"/>
      <protection hidden="1"/>
    </xf>
    <xf numFmtId="0" fontId="31" fillId="0" borderId="22" xfId="0" applyFont="1" applyBorder="1" applyAlignment="1" applyProtection="1">
      <alignment horizontal="left" vertical="center" wrapText="1"/>
      <protection hidden="1"/>
    </xf>
    <xf numFmtId="0" fontId="31" fillId="0" borderId="22" xfId="0" applyFont="1" applyBorder="1" applyAlignment="1" applyProtection="1">
      <alignment horizontal="center" vertical="center" wrapText="1"/>
      <protection hidden="1"/>
    </xf>
    <xf numFmtId="167" fontId="31" fillId="0" borderId="22" xfId="0" applyNumberFormat="1" applyFont="1" applyBorder="1" applyAlignment="1" applyProtection="1">
      <alignment vertical="center"/>
      <protection hidden="1"/>
    </xf>
    <xf numFmtId="4" fontId="31" fillId="0" borderId="22" xfId="0" applyNumberFormat="1" applyFont="1" applyBorder="1" applyAlignment="1" applyProtection="1">
      <alignment vertical="center"/>
      <protection hidden="1"/>
    </xf>
    <xf numFmtId="0" fontId="32" fillId="0" borderId="22" xfId="0" applyFont="1" applyBorder="1" applyAlignment="1" applyProtection="1">
      <alignment vertical="center"/>
      <protection hidden="1"/>
    </xf>
    <xf numFmtId="0" fontId="32" fillId="0" borderId="3" xfId="0" applyFont="1" applyBorder="1" applyAlignment="1" applyProtection="1">
      <alignment vertical="center"/>
      <protection hidden="1"/>
    </xf>
    <xf numFmtId="0" fontId="31" fillId="0" borderId="14" xfId="0" applyFont="1" applyBorder="1" applyAlignment="1" applyProtection="1">
      <alignment horizontal="left" vertical="center"/>
      <protection hidden="1"/>
    </xf>
    <xf numFmtId="0" fontId="31" fillId="0" borderId="0" xfId="0" applyFont="1" applyAlignment="1" applyProtection="1">
      <alignment horizontal="center" vertical="center"/>
      <protection hidden="1"/>
    </xf>
    <xf numFmtId="0" fontId="33" fillId="0" borderId="0" xfId="0" applyFont="1" applyAlignment="1" applyProtection="1">
      <alignment horizontal="left" vertical="center"/>
      <protection hidden="1"/>
    </xf>
    <xf numFmtId="0" fontId="34" fillId="0" borderId="0" xfId="0" applyFont="1" applyAlignment="1" applyProtection="1">
      <alignment vertical="center" wrapText="1"/>
      <protection hidden="1"/>
    </xf>
    <xf numFmtId="0" fontId="0" fillId="0" borderId="14" xfId="0" applyBorder="1" applyAlignment="1" applyProtection="1">
      <alignment vertical="center"/>
      <protection hidden="1"/>
    </xf>
    <xf numFmtId="0" fontId="20" fillId="0" borderId="19" xfId="0" applyFont="1" applyBorder="1" applyAlignment="1" applyProtection="1">
      <alignment horizontal="left" vertical="center"/>
      <protection hidden="1"/>
    </xf>
    <xf numFmtId="0" fontId="20" fillId="0" borderId="20" xfId="0" applyFont="1" applyBorder="1" applyAlignment="1" applyProtection="1">
      <alignment horizontal="center" vertical="center"/>
      <protection hidden="1"/>
    </xf>
    <xf numFmtId="166" fontId="20" fillId="0" borderId="20" xfId="0" applyNumberFormat="1" applyFont="1" applyBorder="1" applyAlignment="1" applyProtection="1">
      <alignment vertical="center"/>
      <protection hidden="1"/>
    </xf>
    <xf numFmtId="166" fontId="20" fillId="0" borderId="21" xfId="0" applyNumberFormat="1" applyFont="1" applyBorder="1" applyAlignment="1" applyProtection="1">
      <alignment vertical="center"/>
      <protection hidden="1"/>
    </xf>
    <xf numFmtId="4" fontId="19" fillId="5" borderId="22" xfId="0" applyNumberFormat="1" applyFont="1" applyFill="1" applyBorder="1" applyAlignment="1" applyProtection="1">
      <alignment vertical="center"/>
      <protection locked="0"/>
    </xf>
    <xf numFmtId="4" fontId="31" fillId="5" borderId="22" xfId="0" applyNumberFormat="1" applyFont="1" applyFill="1" applyBorder="1" applyAlignment="1" applyProtection="1">
      <alignment vertical="center"/>
      <protection locked="0"/>
    </xf>
    <xf numFmtId="0" fontId="2" fillId="5" borderId="0" xfId="0" applyFont="1" applyFill="1" applyAlignment="1" applyProtection="1">
      <alignment horizontal="left" vertical="center"/>
      <protection locked="0"/>
    </xf>
    <xf numFmtId="14" fontId="2" fillId="5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2" fillId="5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colors>
    <mruColors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showZeros="0" tabSelected="1" topLeftCell="Y1" workbookViewId="0">
      <selection activeCell="BE10" sqref="BE10"/>
    </sheetView>
  </sheetViews>
  <sheetFormatPr defaultRowHeight="10.199999999999999"/>
  <cols>
    <col min="1" max="1" width="8.28515625" style="2" customWidth="1"/>
    <col min="2" max="2" width="1.7109375" style="2" customWidth="1"/>
    <col min="3" max="3" width="4.140625" style="2" customWidth="1"/>
    <col min="4" max="33" width="2.7109375" style="2" customWidth="1"/>
    <col min="34" max="34" width="3.28515625" style="2" customWidth="1"/>
    <col min="35" max="35" width="31.7109375" style="2" customWidth="1"/>
    <col min="36" max="37" width="2.42578125" style="2" customWidth="1"/>
    <col min="38" max="38" width="8.28515625" style="2" customWidth="1"/>
    <col min="39" max="39" width="3.28515625" style="2" customWidth="1"/>
    <col min="40" max="40" width="13.28515625" style="2" customWidth="1"/>
    <col min="41" max="41" width="7.42578125" style="2" customWidth="1"/>
    <col min="42" max="42" width="4.140625" style="2" customWidth="1"/>
    <col min="43" max="43" width="15.7109375" style="2" hidden="1" customWidth="1"/>
    <col min="44" max="44" width="13.7109375" style="2" customWidth="1"/>
    <col min="45" max="47" width="25.85546875" style="2" hidden="1" customWidth="1"/>
    <col min="48" max="49" width="21.7109375" style="2" hidden="1" customWidth="1"/>
    <col min="50" max="51" width="25" style="2" hidden="1" customWidth="1"/>
    <col min="52" max="52" width="21.7109375" style="2" hidden="1" customWidth="1"/>
    <col min="53" max="53" width="19.140625" style="2" hidden="1" customWidth="1"/>
    <col min="54" max="54" width="25" style="2" hidden="1" customWidth="1"/>
    <col min="55" max="55" width="21.7109375" style="2" hidden="1" customWidth="1"/>
    <col min="56" max="56" width="19.140625" style="2" hidden="1" customWidth="1"/>
    <col min="57" max="57" width="66.42578125" style="2" customWidth="1"/>
    <col min="58" max="70" width="9.140625" style="2"/>
    <col min="71" max="91" width="9.28515625" style="2" hidden="1"/>
    <col min="92" max="16384" width="9.140625" style="2"/>
  </cols>
  <sheetData>
    <row r="1" spans="1:74">
      <c r="A1" s="1" t="s">
        <v>0</v>
      </c>
      <c r="AZ1" s="1" t="s">
        <v>1</v>
      </c>
      <c r="BA1" s="1" t="s">
        <v>2</v>
      </c>
      <c r="BB1" s="1" t="s">
        <v>1</v>
      </c>
      <c r="BT1" s="1" t="s">
        <v>3</v>
      </c>
      <c r="BU1" s="1" t="s">
        <v>3</v>
      </c>
      <c r="BV1" s="1" t="s">
        <v>4</v>
      </c>
    </row>
    <row r="2" spans="1:74" ht="36.9" customHeight="1">
      <c r="AR2" s="3" t="s">
        <v>5</v>
      </c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S2" s="5" t="s">
        <v>6</v>
      </c>
      <c r="BT2" s="5" t="s">
        <v>7</v>
      </c>
    </row>
    <row r="3" spans="1:74" ht="6.9" customHeight="1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8"/>
      <c r="BS3" s="5" t="s">
        <v>6</v>
      </c>
      <c r="BT3" s="5" t="s">
        <v>7</v>
      </c>
    </row>
    <row r="4" spans="1:74" ht="24.9" customHeight="1">
      <c r="B4" s="8"/>
      <c r="D4" s="9" t="s">
        <v>8</v>
      </c>
      <c r="AR4" s="8"/>
      <c r="AS4" s="10" t="s">
        <v>9</v>
      </c>
      <c r="BS4" s="5" t="s">
        <v>10</v>
      </c>
    </row>
    <row r="5" spans="1:74" ht="12" customHeight="1">
      <c r="B5" s="8"/>
      <c r="D5" s="11" t="s">
        <v>11</v>
      </c>
      <c r="K5" s="12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R5" s="8"/>
      <c r="BS5" s="5" t="s">
        <v>6</v>
      </c>
    </row>
    <row r="6" spans="1:74" ht="36.9" customHeight="1">
      <c r="B6" s="8"/>
      <c r="D6" s="13" t="s">
        <v>12</v>
      </c>
      <c r="K6" s="14" t="s">
        <v>334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R6" s="8"/>
      <c r="BS6" s="5" t="s">
        <v>6</v>
      </c>
    </row>
    <row r="7" spans="1:74" ht="12" customHeight="1">
      <c r="B7" s="8"/>
      <c r="D7" s="15" t="s">
        <v>13</v>
      </c>
      <c r="K7" s="16" t="s">
        <v>1</v>
      </c>
      <c r="AK7" s="15" t="s">
        <v>14</v>
      </c>
      <c r="AN7" s="16" t="s">
        <v>1</v>
      </c>
      <c r="AR7" s="8"/>
      <c r="BS7" s="5" t="s">
        <v>6</v>
      </c>
    </row>
    <row r="8" spans="1:74" ht="12" customHeight="1">
      <c r="B8" s="8"/>
      <c r="D8" s="15" t="s">
        <v>15</v>
      </c>
      <c r="K8" s="16" t="s">
        <v>16</v>
      </c>
      <c r="AK8" s="15" t="s">
        <v>17</v>
      </c>
      <c r="AN8" s="206"/>
      <c r="AR8" s="8"/>
      <c r="BS8" s="5" t="s">
        <v>6</v>
      </c>
    </row>
    <row r="9" spans="1:74" ht="14.4" customHeight="1">
      <c r="B9" s="8"/>
      <c r="AR9" s="8"/>
      <c r="BS9" s="5" t="s">
        <v>6</v>
      </c>
    </row>
    <row r="10" spans="1:74" ht="12" customHeight="1">
      <c r="B10" s="8"/>
      <c r="D10" s="15" t="s">
        <v>18</v>
      </c>
      <c r="AK10" s="15" t="s">
        <v>19</v>
      </c>
      <c r="AN10" s="17" t="s">
        <v>335</v>
      </c>
      <c r="AR10" s="8"/>
      <c r="BS10" s="5" t="s">
        <v>6</v>
      </c>
    </row>
    <row r="11" spans="1:74" ht="18.45" customHeight="1">
      <c r="B11" s="8"/>
      <c r="E11" s="16" t="s">
        <v>337</v>
      </c>
      <c r="AK11" s="15" t="s">
        <v>21</v>
      </c>
      <c r="AN11" s="16" t="s">
        <v>336</v>
      </c>
      <c r="AR11" s="8"/>
      <c r="BS11" s="5" t="s">
        <v>6</v>
      </c>
    </row>
    <row r="12" spans="1:74" ht="6.9" customHeight="1">
      <c r="B12" s="8"/>
      <c r="AN12" s="207"/>
      <c r="AR12" s="8"/>
      <c r="BS12" s="5" t="s">
        <v>6</v>
      </c>
    </row>
    <row r="13" spans="1:74" ht="12" customHeight="1">
      <c r="B13" s="8"/>
      <c r="D13" s="15" t="s">
        <v>22</v>
      </c>
      <c r="AK13" s="15" t="s">
        <v>19</v>
      </c>
      <c r="AN13" s="208"/>
      <c r="AR13" s="8"/>
      <c r="BS13" s="5" t="s">
        <v>6</v>
      </c>
    </row>
    <row r="14" spans="1:74" ht="13.2">
      <c r="B14" s="8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K14" s="15" t="s">
        <v>21</v>
      </c>
      <c r="AN14" s="208"/>
      <c r="AR14" s="8"/>
      <c r="BS14" s="5" t="s">
        <v>6</v>
      </c>
    </row>
    <row r="15" spans="1:74" ht="6.9" customHeight="1">
      <c r="B15" s="8"/>
      <c r="AR15" s="8"/>
      <c r="BS15" s="5" t="s">
        <v>3</v>
      </c>
    </row>
    <row r="16" spans="1:74" ht="12" customHeight="1">
      <c r="B16" s="8"/>
      <c r="D16" s="15" t="s">
        <v>24</v>
      </c>
      <c r="AK16" s="15" t="s">
        <v>19</v>
      </c>
      <c r="AN16" s="16" t="s">
        <v>1</v>
      </c>
      <c r="AR16" s="8"/>
      <c r="BS16" s="5" t="s">
        <v>3</v>
      </c>
    </row>
    <row r="17" spans="2:71" ht="18.45" customHeight="1">
      <c r="B17" s="8"/>
      <c r="E17" s="16" t="s">
        <v>25</v>
      </c>
      <c r="AK17" s="15" t="s">
        <v>21</v>
      </c>
      <c r="AN17" s="16" t="s">
        <v>1</v>
      </c>
      <c r="AR17" s="8"/>
      <c r="BS17" s="5" t="s">
        <v>26</v>
      </c>
    </row>
    <row r="18" spans="2:71" ht="6.9" customHeight="1">
      <c r="B18" s="8"/>
      <c r="AR18" s="8"/>
      <c r="BS18" s="5" t="s">
        <v>6</v>
      </c>
    </row>
    <row r="19" spans="2:71" ht="12" customHeight="1">
      <c r="B19" s="8"/>
      <c r="D19" s="15" t="s">
        <v>27</v>
      </c>
      <c r="AK19" s="15" t="s">
        <v>19</v>
      </c>
      <c r="AN19" s="16" t="s">
        <v>1</v>
      </c>
      <c r="AR19" s="8"/>
      <c r="BS19" s="5" t="s">
        <v>6</v>
      </c>
    </row>
    <row r="20" spans="2:71" ht="18.45" customHeight="1">
      <c r="B20" s="8"/>
      <c r="E20" s="16" t="s">
        <v>23</v>
      </c>
      <c r="AK20" s="15" t="s">
        <v>21</v>
      </c>
      <c r="AN20" s="16" t="s">
        <v>1</v>
      </c>
      <c r="AR20" s="8"/>
      <c r="BS20" s="5" t="s">
        <v>26</v>
      </c>
    </row>
    <row r="21" spans="2:71" ht="6.9" customHeight="1">
      <c r="B21" s="8"/>
      <c r="AR21" s="8"/>
    </row>
    <row r="22" spans="2:71" ht="12" customHeight="1">
      <c r="B22" s="8"/>
      <c r="D22" s="15" t="s">
        <v>28</v>
      </c>
      <c r="AR22" s="8"/>
    </row>
    <row r="23" spans="2:71" ht="16.5" customHeight="1">
      <c r="B23" s="8"/>
      <c r="E23" s="18" t="s">
        <v>1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R23" s="8"/>
    </row>
    <row r="24" spans="2:71" ht="6.9" customHeight="1">
      <c r="B24" s="8"/>
      <c r="AR24" s="8"/>
    </row>
    <row r="25" spans="2:71" ht="6.9" customHeight="1">
      <c r="B25" s="8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R25" s="8"/>
    </row>
    <row r="26" spans="2:71" s="21" customFormat="1" ht="25.95" customHeight="1">
      <c r="B26" s="20"/>
      <c r="D26" s="22" t="s">
        <v>29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4">
        <f>ROUND(AG94,2)</f>
        <v>0</v>
      </c>
      <c r="AL26" s="25"/>
      <c r="AM26" s="25"/>
      <c r="AN26" s="25"/>
      <c r="AO26" s="25"/>
      <c r="AR26" s="20"/>
    </row>
    <row r="27" spans="2:71" s="21" customFormat="1" ht="6.9" customHeight="1">
      <c r="B27" s="20"/>
      <c r="AR27" s="20"/>
    </row>
    <row r="28" spans="2:71" s="21" customFormat="1" ht="13.2">
      <c r="B28" s="20"/>
      <c r="L28" s="26" t="s">
        <v>30</v>
      </c>
      <c r="M28" s="26"/>
      <c r="N28" s="26"/>
      <c r="O28" s="26"/>
      <c r="P28" s="26"/>
      <c r="W28" s="26" t="s">
        <v>31</v>
      </c>
      <c r="X28" s="26"/>
      <c r="Y28" s="26"/>
      <c r="Z28" s="26"/>
      <c r="AA28" s="26"/>
      <c r="AB28" s="26"/>
      <c r="AC28" s="26"/>
      <c r="AD28" s="26"/>
      <c r="AE28" s="26"/>
      <c r="AK28" s="26" t="s">
        <v>32</v>
      </c>
      <c r="AL28" s="26"/>
      <c r="AM28" s="26"/>
      <c r="AN28" s="26"/>
      <c r="AO28" s="26"/>
      <c r="AR28" s="20"/>
    </row>
    <row r="29" spans="2:71" s="28" customFormat="1" ht="14.4" customHeight="1">
      <c r="B29" s="27"/>
      <c r="D29" s="15" t="s">
        <v>33</v>
      </c>
      <c r="F29" s="29" t="s">
        <v>34</v>
      </c>
      <c r="L29" s="30">
        <v>0.2</v>
      </c>
      <c r="M29" s="31"/>
      <c r="N29" s="31"/>
      <c r="O29" s="31"/>
      <c r="P29" s="31"/>
      <c r="Q29" s="32"/>
      <c r="R29" s="32"/>
      <c r="S29" s="32"/>
      <c r="T29" s="32"/>
      <c r="U29" s="32"/>
      <c r="V29" s="32"/>
      <c r="W29" s="33">
        <f>ROUND(AZ94, 2)</f>
        <v>0</v>
      </c>
      <c r="X29" s="31"/>
      <c r="Y29" s="31"/>
      <c r="Z29" s="31"/>
      <c r="AA29" s="31"/>
      <c r="AB29" s="31"/>
      <c r="AC29" s="31"/>
      <c r="AD29" s="31"/>
      <c r="AE29" s="31"/>
      <c r="AF29" s="32"/>
      <c r="AG29" s="32"/>
      <c r="AH29" s="32"/>
      <c r="AI29" s="32"/>
      <c r="AJ29" s="32"/>
      <c r="AK29" s="33">
        <f>ROUND(AV94, 2)</f>
        <v>0</v>
      </c>
      <c r="AL29" s="31"/>
      <c r="AM29" s="31"/>
      <c r="AN29" s="31"/>
      <c r="AO29" s="31"/>
      <c r="AP29" s="32"/>
      <c r="AQ29" s="32"/>
      <c r="AR29" s="34"/>
      <c r="AS29" s="32"/>
      <c r="AT29" s="32"/>
      <c r="AU29" s="32"/>
      <c r="AV29" s="32"/>
      <c r="AW29" s="32"/>
      <c r="AX29" s="32"/>
      <c r="AY29" s="32"/>
      <c r="AZ29" s="32"/>
    </row>
    <row r="30" spans="2:71" s="28" customFormat="1" ht="14.4" customHeight="1">
      <c r="B30" s="27"/>
      <c r="F30" s="29" t="s">
        <v>35</v>
      </c>
      <c r="L30" s="35">
        <v>0.2</v>
      </c>
      <c r="M30" s="36"/>
      <c r="N30" s="36"/>
      <c r="O30" s="36"/>
      <c r="P30" s="36"/>
      <c r="W30" s="37">
        <f>ROUND(BA94, 2)</f>
        <v>0</v>
      </c>
      <c r="X30" s="36"/>
      <c r="Y30" s="36"/>
      <c r="Z30" s="36"/>
      <c r="AA30" s="36"/>
      <c r="AB30" s="36"/>
      <c r="AC30" s="36"/>
      <c r="AD30" s="36"/>
      <c r="AE30" s="36"/>
      <c r="AK30" s="37">
        <f>ROUND(AW94, 2)</f>
        <v>0</v>
      </c>
      <c r="AL30" s="36"/>
      <c r="AM30" s="36"/>
      <c r="AN30" s="36"/>
      <c r="AO30" s="36"/>
      <c r="AR30" s="27"/>
    </row>
    <row r="31" spans="2:71" s="28" customFormat="1" ht="14.4" hidden="1" customHeight="1">
      <c r="B31" s="27"/>
      <c r="F31" s="15" t="s">
        <v>36</v>
      </c>
      <c r="L31" s="35">
        <v>0.2</v>
      </c>
      <c r="M31" s="36"/>
      <c r="N31" s="36"/>
      <c r="O31" s="36"/>
      <c r="P31" s="36"/>
      <c r="W31" s="37">
        <f>ROUND(BB94, 2)</f>
        <v>0</v>
      </c>
      <c r="X31" s="36"/>
      <c r="Y31" s="36"/>
      <c r="Z31" s="36"/>
      <c r="AA31" s="36"/>
      <c r="AB31" s="36"/>
      <c r="AC31" s="36"/>
      <c r="AD31" s="36"/>
      <c r="AE31" s="36"/>
      <c r="AK31" s="37">
        <v>0</v>
      </c>
      <c r="AL31" s="36"/>
      <c r="AM31" s="36"/>
      <c r="AN31" s="36"/>
      <c r="AO31" s="36"/>
      <c r="AR31" s="27"/>
    </row>
    <row r="32" spans="2:71" s="28" customFormat="1" ht="14.4" hidden="1" customHeight="1">
      <c r="B32" s="27"/>
      <c r="F32" s="15" t="s">
        <v>37</v>
      </c>
      <c r="L32" s="35">
        <v>0.2</v>
      </c>
      <c r="M32" s="36"/>
      <c r="N32" s="36"/>
      <c r="O32" s="36"/>
      <c r="P32" s="36"/>
      <c r="W32" s="37">
        <f>ROUND(BC94, 2)</f>
        <v>0</v>
      </c>
      <c r="X32" s="36"/>
      <c r="Y32" s="36"/>
      <c r="Z32" s="36"/>
      <c r="AA32" s="36"/>
      <c r="AB32" s="36"/>
      <c r="AC32" s="36"/>
      <c r="AD32" s="36"/>
      <c r="AE32" s="36"/>
      <c r="AK32" s="37">
        <v>0</v>
      </c>
      <c r="AL32" s="36"/>
      <c r="AM32" s="36"/>
      <c r="AN32" s="36"/>
      <c r="AO32" s="36"/>
      <c r="AR32" s="27"/>
    </row>
    <row r="33" spans="2:52" s="28" customFormat="1" ht="14.4" hidden="1" customHeight="1">
      <c r="B33" s="27"/>
      <c r="F33" s="29" t="s">
        <v>38</v>
      </c>
      <c r="L33" s="30">
        <v>0</v>
      </c>
      <c r="M33" s="31"/>
      <c r="N33" s="31"/>
      <c r="O33" s="31"/>
      <c r="P33" s="31"/>
      <c r="Q33" s="32"/>
      <c r="R33" s="32"/>
      <c r="S33" s="32"/>
      <c r="T33" s="32"/>
      <c r="U33" s="32"/>
      <c r="V33" s="32"/>
      <c r="W33" s="33">
        <f>ROUND(BD94, 2)</f>
        <v>0</v>
      </c>
      <c r="X33" s="31"/>
      <c r="Y33" s="31"/>
      <c r="Z33" s="31"/>
      <c r="AA33" s="31"/>
      <c r="AB33" s="31"/>
      <c r="AC33" s="31"/>
      <c r="AD33" s="31"/>
      <c r="AE33" s="31"/>
      <c r="AF33" s="32"/>
      <c r="AG33" s="32"/>
      <c r="AH33" s="32"/>
      <c r="AI33" s="32"/>
      <c r="AJ33" s="32"/>
      <c r="AK33" s="33">
        <v>0</v>
      </c>
      <c r="AL33" s="31"/>
      <c r="AM33" s="31"/>
      <c r="AN33" s="31"/>
      <c r="AO33" s="31"/>
      <c r="AP33" s="32"/>
      <c r="AQ33" s="32"/>
      <c r="AR33" s="34"/>
      <c r="AS33" s="32"/>
      <c r="AT33" s="32"/>
      <c r="AU33" s="32"/>
      <c r="AV33" s="32"/>
      <c r="AW33" s="32"/>
      <c r="AX33" s="32"/>
      <c r="AY33" s="32"/>
      <c r="AZ33" s="32"/>
    </row>
    <row r="34" spans="2:52" s="21" customFormat="1" ht="6.9" customHeight="1">
      <c r="B34" s="20"/>
      <c r="AR34" s="20"/>
    </row>
    <row r="35" spans="2:52" s="21" customFormat="1" ht="25.95" customHeight="1">
      <c r="B35" s="20"/>
      <c r="C35" s="38"/>
      <c r="D35" s="39" t="s">
        <v>39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40</v>
      </c>
      <c r="U35" s="40"/>
      <c r="V35" s="40"/>
      <c r="W35" s="40"/>
      <c r="X35" s="42" t="s">
        <v>41</v>
      </c>
      <c r="Y35" s="43"/>
      <c r="Z35" s="43"/>
      <c r="AA35" s="43"/>
      <c r="AB35" s="43"/>
      <c r="AC35" s="40"/>
      <c r="AD35" s="40"/>
      <c r="AE35" s="40"/>
      <c r="AF35" s="40"/>
      <c r="AG35" s="40"/>
      <c r="AH35" s="40"/>
      <c r="AI35" s="40"/>
      <c r="AJ35" s="40"/>
      <c r="AK35" s="44">
        <f>SUM(AK26:AK33)</f>
        <v>0</v>
      </c>
      <c r="AL35" s="43"/>
      <c r="AM35" s="43"/>
      <c r="AN35" s="43"/>
      <c r="AO35" s="45"/>
      <c r="AP35" s="38"/>
      <c r="AQ35" s="38"/>
      <c r="AR35" s="20"/>
    </row>
    <row r="36" spans="2:52" s="21" customFormat="1" ht="6.9" customHeight="1">
      <c r="B36" s="20"/>
      <c r="AR36" s="20"/>
    </row>
    <row r="37" spans="2:52" s="21" customFormat="1" ht="14.4" customHeight="1">
      <c r="B37" s="20"/>
      <c r="AR37" s="20"/>
    </row>
    <row r="38" spans="2:52" ht="14.4" customHeight="1">
      <c r="B38" s="8"/>
      <c r="AR38" s="8"/>
    </row>
    <row r="39" spans="2:52" ht="14.4" customHeight="1">
      <c r="B39" s="8"/>
      <c r="AR39" s="8"/>
    </row>
    <row r="40" spans="2:52" ht="14.4" customHeight="1">
      <c r="B40" s="8"/>
      <c r="AR40" s="8"/>
    </row>
    <row r="41" spans="2:52" ht="14.4" customHeight="1">
      <c r="B41" s="8"/>
      <c r="AR41" s="8"/>
    </row>
    <row r="42" spans="2:52" ht="14.4" customHeight="1">
      <c r="B42" s="8"/>
      <c r="AR42" s="8"/>
    </row>
    <row r="43" spans="2:52" ht="14.4" customHeight="1">
      <c r="B43" s="8"/>
      <c r="AR43" s="8"/>
    </row>
    <row r="44" spans="2:52" ht="14.4" customHeight="1">
      <c r="B44" s="8"/>
      <c r="AR44" s="8"/>
    </row>
    <row r="45" spans="2:52" ht="14.4" customHeight="1">
      <c r="B45" s="8"/>
      <c r="AR45" s="8"/>
    </row>
    <row r="46" spans="2:52" ht="14.4" customHeight="1">
      <c r="B46" s="8"/>
      <c r="AR46" s="8"/>
    </row>
    <row r="47" spans="2:52" ht="14.4" customHeight="1">
      <c r="B47" s="8"/>
      <c r="AR47" s="8"/>
    </row>
    <row r="48" spans="2:52" ht="14.4" customHeight="1">
      <c r="B48" s="8"/>
      <c r="AR48" s="8"/>
    </row>
    <row r="49" spans="2:44" s="21" customFormat="1" ht="14.4" customHeight="1">
      <c r="B49" s="20"/>
      <c r="D49" s="46" t="s">
        <v>42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43</v>
      </c>
      <c r="AI49" s="47"/>
      <c r="AJ49" s="47"/>
      <c r="AK49" s="47"/>
      <c r="AL49" s="47"/>
      <c r="AM49" s="47"/>
      <c r="AN49" s="47"/>
      <c r="AO49" s="47"/>
      <c r="AR49" s="20"/>
    </row>
    <row r="50" spans="2:44">
      <c r="B50" s="8"/>
      <c r="AR50" s="8"/>
    </row>
    <row r="51" spans="2:44">
      <c r="B51" s="8"/>
      <c r="AR51" s="8"/>
    </row>
    <row r="52" spans="2:44">
      <c r="B52" s="8"/>
      <c r="AR52" s="8"/>
    </row>
    <row r="53" spans="2:44">
      <c r="B53" s="8"/>
      <c r="AR53" s="8"/>
    </row>
    <row r="54" spans="2:44">
      <c r="B54" s="8"/>
      <c r="AR54" s="8"/>
    </row>
    <row r="55" spans="2:44">
      <c r="B55" s="8"/>
      <c r="AR55" s="8"/>
    </row>
    <row r="56" spans="2:44">
      <c r="B56" s="8"/>
      <c r="AR56" s="8"/>
    </row>
    <row r="57" spans="2:44">
      <c r="B57" s="8"/>
      <c r="AR57" s="8"/>
    </row>
    <row r="58" spans="2:44">
      <c r="B58" s="8"/>
      <c r="AR58" s="8"/>
    </row>
    <row r="59" spans="2:44">
      <c r="B59" s="8"/>
      <c r="AR59" s="8"/>
    </row>
    <row r="60" spans="2:44" s="21" customFormat="1" ht="13.2">
      <c r="B60" s="20"/>
      <c r="D60" s="48" t="s">
        <v>44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48" t="s">
        <v>45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48" t="s">
        <v>44</v>
      </c>
      <c r="AI60" s="23"/>
      <c r="AJ60" s="23"/>
      <c r="AK60" s="23"/>
      <c r="AL60" s="23"/>
      <c r="AM60" s="48" t="s">
        <v>45</v>
      </c>
      <c r="AN60" s="23"/>
      <c r="AO60" s="23"/>
      <c r="AR60" s="20"/>
    </row>
    <row r="61" spans="2:44">
      <c r="B61" s="8"/>
      <c r="AR61" s="8"/>
    </row>
    <row r="62" spans="2:44">
      <c r="B62" s="8"/>
      <c r="AR62" s="8"/>
    </row>
    <row r="63" spans="2:44">
      <c r="B63" s="8"/>
      <c r="AR63" s="8"/>
    </row>
    <row r="64" spans="2:44" s="21" customFormat="1" ht="13.2">
      <c r="B64" s="20"/>
      <c r="D64" s="46" t="s">
        <v>46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6" t="s">
        <v>47</v>
      </c>
      <c r="AI64" s="47"/>
      <c r="AJ64" s="47"/>
      <c r="AK64" s="47"/>
      <c r="AL64" s="47"/>
      <c r="AM64" s="47"/>
      <c r="AN64" s="47"/>
      <c r="AO64" s="47"/>
      <c r="AR64" s="20"/>
    </row>
    <row r="65" spans="2:44">
      <c r="B65" s="8"/>
      <c r="AR65" s="8"/>
    </row>
    <row r="66" spans="2:44">
      <c r="B66" s="8"/>
      <c r="AR66" s="8"/>
    </row>
    <row r="67" spans="2:44">
      <c r="B67" s="8"/>
      <c r="AR67" s="8"/>
    </row>
    <row r="68" spans="2:44">
      <c r="B68" s="8"/>
      <c r="AR68" s="8"/>
    </row>
    <row r="69" spans="2:44">
      <c r="B69" s="8"/>
      <c r="AR69" s="8"/>
    </row>
    <row r="70" spans="2:44">
      <c r="B70" s="8"/>
      <c r="AR70" s="8"/>
    </row>
    <row r="71" spans="2:44">
      <c r="B71" s="8"/>
      <c r="AR71" s="8"/>
    </row>
    <row r="72" spans="2:44">
      <c r="B72" s="8"/>
      <c r="AR72" s="8"/>
    </row>
    <row r="73" spans="2:44">
      <c r="B73" s="8"/>
      <c r="AR73" s="8"/>
    </row>
    <row r="74" spans="2:44">
      <c r="B74" s="8"/>
      <c r="AR74" s="8"/>
    </row>
    <row r="75" spans="2:44" s="21" customFormat="1" ht="13.2">
      <c r="B75" s="20"/>
      <c r="D75" s="48" t="s">
        <v>44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48" t="s">
        <v>45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48" t="s">
        <v>44</v>
      </c>
      <c r="AI75" s="23"/>
      <c r="AJ75" s="23"/>
      <c r="AK75" s="23"/>
      <c r="AL75" s="23"/>
      <c r="AM75" s="48" t="s">
        <v>45</v>
      </c>
      <c r="AN75" s="23"/>
      <c r="AO75" s="23"/>
      <c r="AR75" s="20"/>
    </row>
    <row r="76" spans="2:44" s="21" customFormat="1">
      <c r="B76" s="20"/>
      <c r="AR76" s="20"/>
    </row>
    <row r="77" spans="2:44" s="21" customFormat="1" ht="6.9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0"/>
    </row>
    <row r="81" spans="1:91" s="21" customFormat="1" ht="6.9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0"/>
    </row>
    <row r="82" spans="1:91" s="21" customFormat="1" ht="24.9" customHeight="1">
      <c r="B82" s="20"/>
      <c r="C82" s="9" t="s">
        <v>48</v>
      </c>
      <c r="AR82" s="20"/>
    </row>
    <row r="83" spans="1:91" s="21" customFormat="1" ht="6.9" customHeight="1">
      <c r="B83" s="20"/>
      <c r="AR83" s="20"/>
    </row>
    <row r="84" spans="1:91" s="53" customFormat="1" ht="12" customHeight="1">
      <c r="B84" s="54"/>
      <c r="C84" s="15" t="s">
        <v>11</v>
      </c>
      <c r="L84" s="53">
        <f>K5</f>
        <v>0</v>
      </c>
      <c r="AR84" s="54"/>
    </row>
    <row r="85" spans="1:91" s="55" customFormat="1" ht="36.9" customHeight="1">
      <c r="B85" s="56"/>
      <c r="C85" s="57" t="s">
        <v>12</v>
      </c>
      <c r="L85" s="58" t="str">
        <f>K6</f>
        <v>Bazén s terasou</v>
      </c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R85" s="56"/>
    </row>
    <row r="86" spans="1:91" s="21" customFormat="1" ht="6.9" customHeight="1">
      <c r="B86" s="20"/>
      <c r="AR86" s="20"/>
    </row>
    <row r="87" spans="1:91" s="21" customFormat="1" ht="12" customHeight="1">
      <c r="B87" s="20"/>
      <c r="C87" s="15" t="s">
        <v>15</v>
      </c>
      <c r="L87" s="60" t="str">
        <f>IF(K8="","",K8)</f>
        <v>Búč</v>
      </c>
      <c r="AI87" s="15" t="s">
        <v>17</v>
      </c>
      <c r="AM87" s="61" t="str">
        <f>IF(AN8= "","",AN8)</f>
        <v/>
      </c>
      <c r="AN87" s="61"/>
      <c r="AR87" s="20"/>
    </row>
    <row r="88" spans="1:91" s="21" customFormat="1" ht="6.9" customHeight="1">
      <c r="B88" s="20"/>
      <c r="AR88" s="20"/>
    </row>
    <row r="89" spans="1:91" s="21" customFormat="1" ht="15.15" customHeight="1">
      <c r="B89" s="20"/>
      <c r="C89" s="15" t="s">
        <v>18</v>
      </c>
      <c r="L89" s="53" t="str">
        <f>IF(E11= "","",E11)</f>
        <v>Ing. Karkó Ján - ATTRACT</v>
      </c>
      <c r="AI89" s="15" t="s">
        <v>24</v>
      </c>
      <c r="AM89" s="62" t="str">
        <f>IF(E17="","",E17)</f>
        <v>Mgr.art. Mešťánek Róbert</v>
      </c>
      <c r="AN89" s="63"/>
      <c r="AO89" s="63"/>
      <c r="AP89" s="63"/>
      <c r="AR89" s="20"/>
      <c r="AS89" s="64" t="s">
        <v>49</v>
      </c>
      <c r="AT89" s="65"/>
      <c r="AU89" s="66"/>
      <c r="AV89" s="66"/>
      <c r="AW89" s="66"/>
      <c r="AX89" s="66"/>
      <c r="AY89" s="66"/>
      <c r="AZ89" s="66"/>
      <c r="BA89" s="66"/>
      <c r="BB89" s="66"/>
      <c r="BC89" s="66"/>
      <c r="BD89" s="67"/>
    </row>
    <row r="90" spans="1:91" s="21" customFormat="1" ht="15.15" customHeight="1">
      <c r="B90" s="20"/>
      <c r="C90" s="15" t="s">
        <v>22</v>
      </c>
      <c r="L90" s="53" t="str">
        <f>IF(E14="","",E14)</f>
        <v/>
      </c>
      <c r="AI90" s="15" t="s">
        <v>27</v>
      </c>
      <c r="AM90" s="62" t="str">
        <f>IF(E20="","",E20)</f>
        <v xml:space="preserve"> </v>
      </c>
      <c r="AN90" s="63"/>
      <c r="AO90" s="63"/>
      <c r="AP90" s="63"/>
      <c r="AR90" s="20"/>
      <c r="AS90" s="68"/>
      <c r="AT90" s="69"/>
      <c r="BD90" s="70"/>
    </row>
    <row r="91" spans="1:91" s="21" customFormat="1" ht="10.8" customHeight="1">
      <c r="B91" s="20"/>
      <c r="AR91" s="20"/>
      <c r="AS91" s="68"/>
      <c r="AT91" s="69"/>
      <c r="BD91" s="70"/>
    </row>
    <row r="92" spans="1:91" s="21" customFormat="1" ht="29.25" customHeight="1">
      <c r="B92" s="20"/>
      <c r="C92" s="71" t="s">
        <v>50</v>
      </c>
      <c r="D92" s="72"/>
      <c r="E92" s="72"/>
      <c r="F92" s="72"/>
      <c r="G92" s="72"/>
      <c r="H92" s="73"/>
      <c r="I92" s="74" t="s">
        <v>51</v>
      </c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5" t="s">
        <v>52</v>
      </c>
      <c r="AH92" s="72"/>
      <c r="AI92" s="72"/>
      <c r="AJ92" s="72"/>
      <c r="AK92" s="72"/>
      <c r="AL92" s="72"/>
      <c r="AM92" s="72"/>
      <c r="AN92" s="74" t="s">
        <v>53</v>
      </c>
      <c r="AO92" s="72"/>
      <c r="AP92" s="76"/>
      <c r="AQ92" s="77" t="s">
        <v>54</v>
      </c>
      <c r="AR92" s="20"/>
      <c r="AS92" s="78" t="s">
        <v>55</v>
      </c>
      <c r="AT92" s="79" t="s">
        <v>56</v>
      </c>
      <c r="AU92" s="79" t="s">
        <v>57</v>
      </c>
      <c r="AV92" s="79" t="s">
        <v>58</v>
      </c>
      <c r="AW92" s="79" t="s">
        <v>59</v>
      </c>
      <c r="AX92" s="79" t="s">
        <v>60</v>
      </c>
      <c r="AY92" s="79" t="s">
        <v>61</v>
      </c>
      <c r="AZ92" s="79" t="s">
        <v>62</v>
      </c>
      <c r="BA92" s="79" t="s">
        <v>63</v>
      </c>
      <c r="BB92" s="79" t="s">
        <v>64</v>
      </c>
      <c r="BC92" s="79" t="s">
        <v>65</v>
      </c>
      <c r="BD92" s="80" t="s">
        <v>66</v>
      </c>
    </row>
    <row r="93" spans="1:91" s="21" customFormat="1" ht="10.8" customHeight="1">
      <c r="B93" s="20"/>
      <c r="AR93" s="20"/>
      <c r="AS93" s="81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</row>
    <row r="94" spans="1:91" s="82" customFormat="1" ht="32.4" customHeight="1">
      <c r="B94" s="83"/>
      <c r="C94" s="84" t="s">
        <v>67</v>
      </c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6">
        <f>ROUND(SUM(AG95:AG97),2)</f>
        <v>0</v>
      </c>
      <c r="AH94" s="86"/>
      <c r="AI94" s="86"/>
      <c r="AJ94" s="86"/>
      <c r="AK94" s="86"/>
      <c r="AL94" s="86"/>
      <c r="AM94" s="86"/>
      <c r="AN94" s="87">
        <f>SUM(AG94,AT94)</f>
        <v>0</v>
      </c>
      <c r="AO94" s="87"/>
      <c r="AP94" s="87"/>
      <c r="AQ94" s="88" t="s">
        <v>1</v>
      </c>
      <c r="AR94" s="83"/>
      <c r="AS94" s="89">
        <f>ROUND(SUM(AS95:AS97),2)</f>
        <v>0</v>
      </c>
      <c r="AT94" s="90">
        <f>ROUND(SUM(AV94:AW94),2)</f>
        <v>0</v>
      </c>
      <c r="AU94" s="91">
        <f>ROUND(SUM(AU95:AU97),5)</f>
        <v>101.69493</v>
      </c>
      <c r="AV94" s="90">
        <f>ROUND(AZ94*L29,2)</f>
        <v>0</v>
      </c>
      <c r="AW94" s="90">
        <f>ROUND(BA94*L30,2)</f>
        <v>0</v>
      </c>
      <c r="AX94" s="90">
        <f>ROUND(BB94*L29,2)</f>
        <v>0</v>
      </c>
      <c r="AY94" s="90">
        <f>ROUND(BC94*L30,2)</f>
        <v>0</v>
      </c>
      <c r="AZ94" s="90">
        <f>ROUND(SUM(AZ95:AZ97),2)</f>
        <v>0</v>
      </c>
      <c r="BA94" s="90">
        <f>ROUND(SUM(BA95:BA97),2)</f>
        <v>0</v>
      </c>
      <c r="BB94" s="90">
        <f>ROUND(SUM(BB95:BB97),2)</f>
        <v>0</v>
      </c>
      <c r="BC94" s="90">
        <f>ROUND(SUM(BC95:BC97),2)</f>
        <v>0</v>
      </c>
      <c r="BD94" s="92">
        <f>ROUND(SUM(BD95:BD97),2)</f>
        <v>0</v>
      </c>
      <c r="BS94" s="93" t="s">
        <v>68</v>
      </c>
      <c r="BT94" s="93" t="s">
        <v>69</v>
      </c>
      <c r="BU94" s="94" t="s">
        <v>70</v>
      </c>
      <c r="BV94" s="93" t="s">
        <v>71</v>
      </c>
      <c r="BW94" s="93" t="s">
        <v>4</v>
      </c>
      <c r="BX94" s="93" t="s">
        <v>72</v>
      </c>
      <c r="CL94" s="93" t="s">
        <v>1</v>
      </c>
    </row>
    <row r="95" spans="1:91" s="107" customFormat="1" ht="16.5" customHeight="1">
      <c r="A95" s="95" t="s">
        <v>73</v>
      </c>
      <c r="B95" s="96"/>
      <c r="C95" s="97"/>
      <c r="D95" s="98" t="s">
        <v>74</v>
      </c>
      <c r="E95" s="98"/>
      <c r="F95" s="98"/>
      <c r="G95" s="98"/>
      <c r="H95" s="98"/>
      <c r="I95" s="99"/>
      <c r="J95" s="98" t="s">
        <v>75</v>
      </c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100">
        <f>'1. - Bazén s terasou - st...'!J30</f>
        <v>0</v>
      </c>
      <c r="AH95" s="101"/>
      <c r="AI95" s="101"/>
      <c r="AJ95" s="101"/>
      <c r="AK95" s="101"/>
      <c r="AL95" s="101"/>
      <c r="AM95" s="101"/>
      <c r="AN95" s="100">
        <f>SUM(AG95,AT95)</f>
        <v>0</v>
      </c>
      <c r="AO95" s="101"/>
      <c r="AP95" s="101"/>
      <c r="AQ95" s="102" t="s">
        <v>76</v>
      </c>
      <c r="AR95" s="96"/>
      <c r="AS95" s="103">
        <v>0</v>
      </c>
      <c r="AT95" s="104">
        <f>ROUND(SUM(AV95:AW95),2)</f>
        <v>0</v>
      </c>
      <c r="AU95" s="105">
        <f>'1. - Bazén s terasou - st...'!P126</f>
        <v>101.69493212000002</v>
      </c>
      <c r="AV95" s="104">
        <f>'1. - Bazén s terasou - st...'!J33</f>
        <v>0</v>
      </c>
      <c r="AW95" s="104">
        <f>'1. - Bazén s terasou - st...'!J34</f>
        <v>0</v>
      </c>
      <c r="AX95" s="104">
        <f>'1. - Bazén s terasou - st...'!J35</f>
        <v>0</v>
      </c>
      <c r="AY95" s="104">
        <f>'1. - Bazén s terasou - st...'!J36</f>
        <v>0</v>
      </c>
      <c r="AZ95" s="104">
        <f>'1. - Bazén s terasou - st...'!F33</f>
        <v>0</v>
      </c>
      <c r="BA95" s="104">
        <f>'1. - Bazén s terasou - st...'!F34</f>
        <v>0</v>
      </c>
      <c r="BB95" s="104">
        <f>'1. - Bazén s terasou - st...'!F35</f>
        <v>0</v>
      </c>
      <c r="BC95" s="104">
        <f>'1. - Bazén s terasou - st...'!F36</f>
        <v>0</v>
      </c>
      <c r="BD95" s="106">
        <f>'1. - Bazén s terasou - st...'!F37</f>
        <v>0</v>
      </c>
      <c r="BT95" s="108" t="s">
        <v>77</v>
      </c>
      <c r="BV95" s="108" t="s">
        <v>71</v>
      </c>
      <c r="BW95" s="108" t="s">
        <v>78</v>
      </c>
      <c r="BX95" s="108" t="s">
        <v>4</v>
      </c>
      <c r="CL95" s="108" t="s">
        <v>1</v>
      </c>
      <c r="CM95" s="108" t="s">
        <v>69</v>
      </c>
    </row>
    <row r="96" spans="1:91" s="107" customFormat="1" ht="16.5" customHeight="1">
      <c r="A96" s="95" t="s">
        <v>73</v>
      </c>
      <c r="B96" s="96"/>
      <c r="C96" s="97"/>
      <c r="D96" s="98" t="s">
        <v>79</v>
      </c>
      <c r="E96" s="98"/>
      <c r="F96" s="98"/>
      <c r="G96" s="98"/>
      <c r="H96" s="98"/>
      <c r="I96" s="99"/>
      <c r="J96" s="98" t="s">
        <v>80</v>
      </c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  <c r="V96" s="98"/>
      <c r="W96" s="98"/>
      <c r="X96" s="98"/>
      <c r="Y96" s="98"/>
      <c r="Z96" s="98"/>
      <c r="AA96" s="98"/>
      <c r="AB96" s="98"/>
      <c r="AC96" s="98"/>
      <c r="AD96" s="98"/>
      <c r="AE96" s="98"/>
      <c r="AF96" s="98"/>
      <c r="AG96" s="100">
        <f>'2. - Technológia bazéna'!J30</f>
        <v>0</v>
      </c>
      <c r="AH96" s="101"/>
      <c r="AI96" s="101"/>
      <c r="AJ96" s="101"/>
      <c r="AK96" s="101"/>
      <c r="AL96" s="101"/>
      <c r="AM96" s="101"/>
      <c r="AN96" s="100">
        <f>SUM(AG96,AT96)</f>
        <v>0</v>
      </c>
      <c r="AO96" s="101"/>
      <c r="AP96" s="101"/>
      <c r="AQ96" s="102" t="s">
        <v>76</v>
      </c>
      <c r="AR96" s="96"/>
      <c r="AS96" s="103">
        <v>0</v>
      </c>
      <c r="AT96" s="104">
        <f>ROUND(SUM(AV96:AW96),2)</f>
        <v>0</v>
      </c>
      <c r="AU96" s="105">
        <f>'2. - Technológia bazéna'!P116</f>
        <v>0</v>
      </c>
      <c r="AV96" s="104">
        <f>'2. - Technológia bazéna'!J33</f>
        <v>0</v>
      </c>
      <c r="AW96" s="104">
        <f>'2. - Technológia bazéna'!J34</f>
        <v>0</v>
      </c>
      <c r="AX96" s="104">
        <f>'2. - Technológia bazéna'!J35</f>
        <v>0</v>
      </c>
      <c r="AY96" s="104">
        <f>'2. - Technológia bazéna'!J36</f>
        <v>0</v>
      </c>
      <c r="AZ96" s="104">
        <f>'2. - Technológia bazéna'!F33</f>
        <v>0</v>
      </c>
      <c r="BA96" s="104">
        <f>'2. - Technológia bazéna'!F34</f>
        <v>0</v>
      </c>
      <c r="BB96" s="104">
        <f>'2. - Technológia bazéna'!F35</f>
        <v>0</v>
      </c>
      <c r="BC96" s="104">
        <f>'2. - Technológia bazéna'!F36</f>
        <v>0</v>
      </c>
      <c r="BD96" s="106">
        <f>'2. - Technológia bazéna'!F37</f>
        <v>0</v>
      </c>
      <c r="BT96" s="108" t="s">
        <v>77</v>
      </c>
      <c r="BV96" s="108" t="s">
        <v>71</v>
      </c>
      <c r="BW96" s="108" t="s">
        <v>81</v>
      </c>
      <c r="BX96" s="108" t="s">
        <v>4</v>
      </c>
      <c r="CL96" s="108" t="s">
        <v>1</v>
      </c>
      <c r="CM96" s="108" t="s">
        <v>69</v>
      </c>
    </row>
    <row r="97" spans="1:91" s="107" customFormat="1" ht="16.5" customHeight="1">
      <c r="A97" s="95" t="s">
        <v>73</v>
      </c>
      <c r="B97" s="96"/>
      <c r="C97" s="97"/>
      <c r="D97" s="98" t="s">
        <v>82</v>
      </c>
      <c r="E97" s="98"/>
      <c r="F97" s="98"/>
      <c r="G97" s="98"/>
      <c r="H97" s="98"/>
      <c r="I97" s="99"/>
      <c r="J97" s="98" t="s">
        <v>83</v>
      </c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8"/>
      <c r="V97" s="98"/>
      <c r="W97" s="98"/>
      <c r="X97" s="98"/>
      <c r="Y97" s="98"/>
      <c r="Z97" s="98"/>
      <c r="AA97" s="98"/>
      <c r="AB97" s="98"/>
      <c r="AC97" s="98"/>
      <c r="AD97" s="98"/>
      <c r="AE97" s="98"/>
      <c r="AF97" s="98"/>
      <c r="AG97" s="100">
        <f>'3. - Zastrešenie bazéna'!J30</f>
        <v>0</v>
      </c>
      <c r="AH97" s="101"/>
      <c r="AI97" s="101"/>
      <c r="AJ97" s="101"/>
      <c r="AK97" s="101"/>
      <c r="AL97" s="101"/>
      <c r="AM97" s="101"/>
      <c r="AN97" s="100">
        <f>SUM(AG97,AT97)</f>
        <v>0</v>
      </c>
      <c r="AO97" s="101"/>
      <c r="AP97" s="101"/>
      <c r="AQ97" s="102" t="s">
        <v>76</v>
      </c>
      <c r="AR97" s="96"/>
      <c r="AS97" s="109">
        <v>0</v>
      </c>
      <c r="AT97" s="110">
        <f>ROUND(SUM(AV97:AW97),2)</f>
        <v>0</v>
      </c>
      <c r="AU97" s="111">
        <f>'3. - Zastrešenie bazéna'!P117</f>
        <v>0</v>
      </c>
      <c r="AV97" s="110">
        <f>'3. - Zastrešenie bazéna'!J33</f>
        <v>0</v>
      </c>
      <c r="AW97" s="110">
        <f>'3. - Zastrešenie bazéna'!J34</f>
        <v>0</v>
      </c>
      <c r="AX97" s="110">
        <f>'3. - Zastrešenie bazéna'!J35</f>
        <v>0</v>
      </c>
      <c r="AY97" s="110">
        <f>'3. - Zastrešenie bazéna'!J36</f>
        <v>0</v>
      </c>
      <c r="AZ97" s="110">
        <f>'3. - Zastrešenie bazéna'!F33</f>
        <v>0</v>
      </c>
      <c r="BA97" s="110">
        <f>'3. - Zastrešenie bazéna'!F34</f>
        <v>0</v>
      </c>
      <c r="BB97" s="110">
        <f>'3. - Zastrešenie bazéna'!F35</f>
        <v>0</v>
      </c>
      <c r="BC97" s="110">
        <f>'3. - Zastrešenie bazéna'!F36</f>
        <v>0</v>
      </c>
      <c r="BD97" s="112">
        <f>'3. - Zastrešenie bazéna'!F37</f>
        <v>0</v>
      </c>
      <c r="BT97" s="108" t="s">
        <v>77</v>
      </c>
      <c r="BV97" s="108" t="s">
        <v>71</v>
      </c>
      <c r="BW97" s="108" t="s">
        <v>84</v>
      </c>
      <c r="BX97" s="108" t="s">
        <v>4</v>
      </c>
      <c r="CL97" s="108" t="s">
        <v>1</v>
      </c>
      <c r="CM97" s="108" t="s">
        <v>69</v>
      </c>
    </row>
    <row r="98" spans="1:91" s="21" customFormat="1" ht="30" customHeight="1">
      <c r="B98" s="20"/>
      <c r="AR98" s="20"/>
    </row>
    <row r="99" spans="1:91" s="21" customFormat="1" ht="6.9" customHeight="1"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20"/>
    </row>
  </sheetData>
  <sheetProtection sheet="1" objects="1" scenarios="1"/>
  <mergeCells count="49"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  <mergeCell ref="E14:AH14"/>
  </mergeCells>
  <hyperlinks>
    <hyperlink ref="A95" location="'1. - Bazén s terasou - st...'!C2" display="/"/>
    <hyperlink ref="A96" location="'2. - Technológia bazéna'!C2" display="/"/>
    <hyperlink ref="A97" location="'3. - Zastrešenie bazéna'!C2" display="/"/>
  </hyperlinks>
  <printOptions horizontalCentered="1"/>
  <pageMargins left="0.39370078740157483" right="0.39370078740157483" top="0.39370078740157483" bottom="0.39370078740157483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9"/>
  <sheetViews>
    <sheetView showGridLines="0" showZeros="0" topLeftCell="A119" workbookViewId="0">
      <selection activeCell="I129" sqref="I129"/>
    </sheetView>
  </sheetViews>
  <sheetFormatPr defaultRowHeight="10.199999999999999"/>
  <cols>
    <col min="1" max="1" width="8.28515625" style="2" customWidth="1"/>
    <col min="2" max="2" width="1.140625" style="2" customWidth="1"/>
    <col min="3" max="3" width="4.140625" style="2" customWidth="1"/>
    <col min="4" max="4" width="4.28515625" style="2" customWidth="1"/>
    <col min="5" max="5" width="17.140625" style="2" customWidth="1"/>
    <col min="6" max="6" width="50.85546875" style="2" customWidth="1"/>
    <col min="7" max="7" width="7.42578125" style="2" customWidth="1"/>
    <col min="8" max="8" width="14" style="2" customWidth="1"/>
    <col min="9" max="9" width="15.85546875" style="2" customWidth="1"/>
    <col min="10" max="10" width="22.28515625" style="2" customWidth="1"/>
    <col min="11" max="11" width="22.28515625" style="2" hidden="1" customWidth="1"/>
    <col min="12" max="12" width="9.28515625" style="2" customWidth="1"/>
    <col min="13" max="13" width="10.85546875" style="2" hidden="1" customWidth="1"/>
    <col min="14" max="14" width="9.28515625" style="2" hidden="1"/>
    <col min="15" max="20" width="14.140625" style="2" hidden="1" customWidth="1"/>
    <col min="21" max="21" width="16.28515625" style="2" hidden="1" customWidth="1"/>
    <col min="22" max="22" width="12.28515625" style="2" customWidth="1"/>
    <col min="23" max="23" width="16.28515625" style="2" customWidth="1"/>
    <col min="24" max="24" width="12.28515625" style="2" customWidth="1"/>
    <col min="25" max="25" width="15" style="2" customWidth="1"/>
    <col min="26" max="26" width="11" style="2" customWidth="1"/>
    <col min="27" max="27" width="15" style="2" customWidth="1"/>
    <col min="28" max="28" width="16.28515625" style="2" customWidth="1"/>
    <col min="29" max="29" width="11" style="2" customWidth="1"/>
    <col min="30" max="30" width="15" style="2" customWidth="1"/>
    <col min="31" max="31" width="16.28515625" style="2" customWidth="1"/>
    <col min="32" max="43" width="9.140625" style="2"/>
    <col min="44" max="65" width="9.28515625" style="2" hidden="1"/>
    <col min="66" max="16384" width="9.140625" style="2"/>
  </cols>
  <sheetData>
    <row r="2" spans="2:46" ht="36.9" customHeight="1">
      <c r="L2" s="3" t="s">
        <v>5</v>
      </c>
      <c r="M2" s="4"/>
      <c r="N2" s="4"/>
      <c r="O2" s="4"/>
      <c r="P2" s="4"/>
      <c r="Q2" s="4"/>
      <c r="R2" s="4"/>
      <c r="S2" s="4"/>
      <c r="T2" s="4"/>
      <c r="U2" s="4"/>
      <c r="V2" s="4"/>
      <c r="AT2" s="5" t="s">
        <v>78</v>
      </c>
    </row>
    <row r="3" spans="2:46" ht="6.9" customHeight="1">
      <c r="B3" s="6"/>
      <c r="C3" s="7"/>
      <c r="D3" s="7"/>
      <c r="E3" s="7"/>
      <c r="F3" s="7"/>
      <c r="G3" s="7"/>
      <c r="H3" s="7"/>
      <c r="I3" s="7"/>
      <c r="J3" s="7"/>
      <c r="K3" s="7"/>
      <c r="L3" s="8"/>
      <c r="AT3" s="5" t="s">
        <v>69</v>
      </c>
    </row>
    <row r="4" spans="2:46" ht="24.9" customHeight="1">
      <c r="B4" s="8"/>
      <c r="D4" s="9" t="s">
        <v>85</v>
      </c>
      <c r="L4" s="8"/>
      <c r="M4" s="113" t="s">
        <v>9</v>
      </c>
      <c r="AT4" s="5" t="s">
        <v>3</v>
      </c>
    </row>
    <row r="5" spans="2:46" ht="6.9" customHeight="1">
      <c r="B5" s="8"/>
      <c r="L5" s="8"/>
    </row>
    <row r="6" spans="2:46" ht="12" customHeight="1">
      <c r="B6" s="8"/>
      <c r="D6" s="15" t="s">
        <v>12</v>
      </c>
      <c r="L6" s="8"/>
    </row>
    <row r="7" spans="2:46" ht="16.5" customHeight="1">
      <c r="B7" s="8"/>
      <c r="E7" s="114" t="str">
        <f>'Rekapitulácia stavby'!K6</f>
        <v>Bazén s terasou</v>
      </c>
      <c r="F7" s="115"/>
      <c r="G7" s="115"/>
      <c r="H7" s="115"/>
      <c r="L7" s="8"/>
    </row>
    <row r="8" spans="2:46" s="21" customFormat="1" ht="12" customHeight="1">
      <c r="B8" s="20"/>
      <c r="D8" s="15" t="s">
        <v>86</v>
      </c>
      <c r="L8" s="20"/>
    </row>
    <row r="9" spans="2:46" s="21" customFormat="1" ht="16.5" customHeight="1">
      <c r="B9" s="20"/>
      <c r="E9" s="58" t="s">
        <v>87</v>
      </c>
      <c r="F9" s="116"/>
      <c r="G9" s="116"/>
      <c r="H9" s="116"/>
      <c r="L9" s="20"/>
    </row>
    <row r="10" spans="2:46" s="21" customFormat="1">
      <c r="B10" s="20"/>
      <c r="L10" s="20"/>
    </row>
    <row r="11" spans="2:46" s="21" customFormat="1" ht="12" customHeight="1">
      <c r="B11" s="20"/>
      <c r="D11" s="15" t="s">
        <v>13</v>
      </c>
      <c r="F11" s="16" t="s">
        <v>1</v>
      </c>
      <c r="I11" s="15" t="s">
        <v>14</v>
      </c>
      <c r="J11" s="16" t="s">
        <v>1</v>
      </c>
      <c r="L11" s="20"/>
    </row>
    <row r="12" spans="2:46" s="21" customFormat="1" ht="12" customHeight="1">
      <c r="B12" s="20"/>
      <c r="D12" s="15" t="s">
        <v>15</v>
      </c>
      <c r="F12" s="16" t="s">
        <v>16</v>
      </c>
      <c r="I12" s="15" t="s">
        <v>17</v>
      </c>
      <c r="J12" s="117">
        <f>'Rekapitulácia stavby'!AN8</f>
        <v>0</v>
      </c>
      <c r="L12" s="20"/>
    </row>
    <row r="13" spans="2:46" s="21" customFormat="1" ht="10.8" customHeight="1">
      <c r="B13" s="20"/>
      <c r="J13" s="117"/>
      <c r="L13" s="20"/>
    </row>
    <row r="14" spans="2:46" s="21" customFormat="1" ht="12" customHeight="1">
      <c r="B14" s="20"/>
      <c r="D14" s="15" t="s">
        <v>18</v>
      </c>
      <c r="I14" s="15" t="s">
        <v>19</v>
      </c>
      <c r="J14" s="117" t="str">
        <f>'Rekapitulácia stavby'!AN10</f>
        <v>11714514</v>
      </c>
      <c r="L14" s="20"/>
    </row>
    <row r="15" spans="2:46" s="21" customFormat="1" ht="18" customHeight="1">
      <c r="B15" s="20"/>
      <c r="E15" s="16" t="s">
        <v>20</v>
      </c>
      <c r="I15" s="15" t="s">
        <v>21</v>
      </c>
      <c r="J15" s="117" t="str">
        <f>'Rekapitulácia stavby'!AN11</f>
        <v>SK1020371286</v>
      </c>
      <c r="L15" s="20"/>
    </row>
    <row r="16" spans="2:46" s="21" customFormat="1" ht="6.9" customHeight="1">
      <c r="B16" s="20"/>
      <c r="J16" s="117"/>
      <c r="L16" s="20"/>
    </row>
    <row r="17" spans="2:12" s="21" customFormat="1" ht="12" customHeight="1">
      <c r="B17" s="20"/>
      <c r="D17" s="15" t="s">
        <v>22</v>
      </c>
      <c r="I17" s="15" t="s">
        <v>19</v>
      </c>
      <c r="J17" s="117">
        <f>'Rekapitulácia stavby'!AN13</f>
        <v>0</v>
      </c>
      <c r="L17" s="20"/>
    </row>
    <row r="18" spans="2:12" s="21" customFormat="1" ht="18" customHeight="1">
      <c r="B18" s="20"/>
      <c r="E18" s="12">
        <f>'Rekapitulácia stavby'!E14</f>
        <v>0</v>
      </c>
      <c r="F18" s="12"/>
      <c r="G18" s="12"/>
      <c r="H18" s="12"/>
      <c r="I18" s="15" t="s">
        <v>21</v>
      </c>
      <c r="J18" s="117">
        <f>'Rekapitulácia stavby'!AN14</f>
        <v>0</v>
      </c>
      <c r="L18" s="20"/>
    </row>
    <row r="19" spans="2:12" s="21" customFormat="1" ht="6.9" customHeight="1">
      <c r="B19" s="20"/>
      <c r="J19" s="117"/>
      <c r="L19" s="20"/>
    </row>
    <row r="20" spans="2:12" s="21" customFormat="1" ht="12" customHeight="1">
      <c r="B20" s="20"/>
      <c r="D20" s="15" t="s">
        <v>24</v>
      </c>
      <c r="I20" s="15" t="s">
        <v>19</v>
      </c>
      <c r="J20" s="117" t="str">
        <f>'Rekapitulácia stavby'!AN16</f>
        <v/>
      </c>
      <c r="L20" s="20"/>
    </row>
    <row r="21" spans="2:12" s="21" customFormat="1" ht="18" customHeight="1">
      <c r="B21" s="20"/>
      <c r="E21" s="16" t="s">
        <v>25</v>
      </c>
      <c r="I21" s="15" t="s">
        <v>21</v>
      </c>
      <c r="J21" s="117" t="str">
        <f>'Rekapitulácia stavby'!AN17</f>
        <v/>
      </c>
      <c r="L21" s="20"/>
    </row>
    <row r="22" spans="2:12" s="21" customFormat="1" ht="6.9" customHeight="1">
      <c r="B22" s="20"/>
      <c r="J22" s="117"/>
      <c r="L22" s="20"/>
    </row>
    <row r="23" spans="2:12" s="21" customFormat="1" ht="12" customHeight="1">
      <c r="B23" s="20"/>
      <c r="D23" s="15" t="s">
        <v>27</v>
      </c>
      <c r="I23" s="15" t="s">
        <v>19</v>
      </c>
      <c r="J23" s="117" t="str">
        <f>'Rekapitulácia stavby'!AN19</f>
        <v/>
      </c>
      <c r="L23" s="20"/>
    </row>
    <row r="24" spans="2:12" s="21" customFormat="1" ht="18" customHeight="1">
      <c r="B24" s="20"/>
      <c r="E24" s="16" t="str">
        <f>IF('Rekapitulácia stavby'!E20="","",'Rekapitulácia stavby'!E20)</f>
        <v xml:space="preserve"> </v>
      </c>
      <c r="I24" s="15" t="s">
        <v>21</v>
      </c>
      <c r="J24" s="117" t="str">
        <f>'Rekapitulácia stavby'!AN20</f>
        <v/>
      </c>
      <c r="L24" s="20"/>
    </row>
    <row r="25" spans="2:12" s="21" customFormat="1" ht="6.9" customHeight="1">
      <c r="B25" s="20"/>
      <c r="L25" s="20"/>
    </row>
    <row r="26" spans="2:12" s="21" customFormat="1" ht="12" customHeight="1">
      <c r="B26" s="20"/>
      <c r="D26" s="15" t="s">
        <v>28</v>
      </c>
      <c r="L26" s="20"/>
    </row>
    <row r="27" spans="2:12" s="119" customFormat="1" ht="16.5" customHeight="1">
      <c r="B27" s="118"/>
      <c r="E27" s="18" t="s">
        <v>1</v>
      </c>
      <c r="F27" s="18"/>
      <c r="G27" s="18"/>
      <c r="H27" s="18"/>
      <c r="L27" s="118"/>
    </row>
    <row r="28" spans="2:12" s="21" customFormat="1" ht="6.9" customHeight="1">
      <c r="B28" s="20"/>
      <c r="L28" s="20"/>
    </row>
    <row r="29" spans="2:12" s="21" customFormat="1" ht="6.9" customHeight="1">
      <c r="B29" s="20"/>
      <c r="D29" s="66"/>
      <c r="E29" s="66"/>
      <c r="F29" s="66"/>
      <c r="G29" s="66"/>
      <c r="H29" s="66"/>
      <c r="I29" s="66"/>
      <c r="J29" s="66"/>
      <c r="K29" s="66"/>
      <c r="L29" s="20"/>
    </row>
    <row r="30" spans="2:12" s="21" customFormat="1" ht="25.35" customHeight="1">
      <c r="B30" s="20"/>
      <c r="D30" s="120" t="s">
        <v>29</v>
      </c>
      <c r="J30" s="121">
        <f>ROUND(J126, 2)</f>
        <v>0</v>
      </c>
      <c r="L30" s="20"/>
    </row>
    <row r="31" spans="2:12" s="21" customFormat="1" ht="6.9" customHeight="1">
      <c r="B31" s="20"/>
      <c r="D31" s="66"/>
      <c r="E31" s="66"/>
      <c r="F31" s="66"/>
      <c r="G31" s="66"/>
      <c r="H31" s="66"/>
      <c r="I31" s="66"/>
      <c r="J31" s="66"/>
      <c r="K31" s="66"/>
      <c r="L31" s="20"/>
    </row>
    <row r="32" spans="2:12" s="21" customFormat="1" ht="14.4" customHeight="1">
      <c r="B32" s="20"/>
      <c r="F32" s="122" t="s">
        <v>31</v>
      </c>
      <c r="I32" s="122" t="s">
        <v>30</v>
      </c>
      <c r="J32" s="122" t="s">
        <v>32</v>
      </c>
      <c r="L32" s="20"/>
    </row>
    <row r="33" spans="2:12" s="21" customFormat="1" ht="14.4" customHeight="1">
      <c r="B33" s="20"/>
      <c r="D33" s="123" t="s">
        <v>33</v>
      </c>
      <c r="E33" s="29" t="s">
        <v>34</v>
      </c>
      <c r="F33" s="124">
        <f>ROUND((SUM(BE126:BE178)),  2)</f>
        <v>0</v>
      </c>
      <c r="G33" s="125"/>
      <c r="H33" s="125"/>
      <c r="I33" s="126">
        <v>0.2</v>
      </c>
      <c r="J33" s="124">
        <f>ROUND(((SUM(BE126:BE178))*I33),  2)</f>
        <v>0</v>
      </c>
      <c r="L33" s="20"/>
    </row>
    <row r="34" spans="2:12" s="21" customFormat="1" ht="14.4" customHeight="1">
      <c r="B34" s="20"/>
      <c r="E34" s="29" t="s">
        <v>35</v>
      </c>
      <c r="F34" s="127">
        <f>ROUND((SUM(BF126:BF178)),  2)</f>
        <v>0</v>
      </c>
      <c r="I34" s="128">
        <v>0.2</v>
      </c>
      <c r="J34" s="127">
        <f>ROUND(((SUM(BF126:BF178))*I34),  2)</f>
        <v>0</v>
      </c>
      <c r="L34" s="20"/>
    </row>
    <row r="35" spans="2:12" s="21" customFormat="1" ht="14.4" hidden="1" customHeight="1">
      <c r="B35" s="20"/>
      <c r="E35" s="15" t="s">
        <v>36</v>
      </c>
      <c r="F35" s="127">
        <f>ROUND((SUM(BG126:BG178)),  2)</f>
        <v>0</v>
      </c>
      <c r="I35" s="128">
        <v>0.2</v>
      </c>
      <c r="J35" s="127">
        <f>0</f>
        <v>0</v>
      </c>
      <c r="L35" s="20"/>
    </row>
    <row r="36" spans="2:12" s="21" customFormat="1" ht="14.4" hidden="1" customHeight="1">
      <c r="B36" s="20"/>
      <c r="E36" s="15" t="s">
        <v>37</v>
      </c>
      <c r="F36" s="127">
        <f>ROUND((SUM(BH126:BH178)),  2)</f>
        <v>0</v>
      </c>
      <c r="I36" s="128">
        <v>0.2</v>
      </c>
      <c r="J36" s="127">
        <f>0</f>
        <v>0</v>
      </c>
      <c r="L36" s="20"/>
    </row>
    <row r="37" spans="2:12" s="21" customFormat="1" ht="14.4" hidden="1" customHeight="1">
      <c r="B37" s="20"/>
      <c r="E37" s="29" t="s">
        <v>38</v>
      </c>
      <c r="F37" s="124">
        <f>ROUND((SUM(BI126:BI178)),  2)</f>
        <v>0</v>
      </c>
      <c r="G37" s="125"/>
      <c r="H37" s="125"/>
      <c r="I37" s="126">
        <v>0</v>
      </c>
      <c r="J37" s="124">
        <f>0</f>
        <v>0</v>
      </c>
      <c r="L37" s="20"/>
    </row>
    <row r="38" spans="2:12" s="21" customFormat="1" ht="6.9" customHeight="1">
      <c r="B38" s="20"/>
      <c r="L38" s="20"/>
    </row>
    <row r="39" spans="2:12" s="21" customFormat="1" ht="25.35" customHeight="1">
      <c r="B39" s="20"/>
      <c r="C39" s="129"/>
      <c r="D39" s="130" t="s">
        <v>39</v>
      </c>
      <c r="E39" s="73"/>
      <c r="F39" s="73"/>
      <c r="G39" s="131" t="s">
        <v>40</v>
      </c>
      <c r="H39" s="132" t="s">
        <v>41</v>
      </c>
      <c r="I39" s="73"/>
      <c r="J39" s="133">
        <f>SUM(J30:J37)</f>
        <v>0</v>
      </c>
      <c r="K39" s="134"/>
      <c r="L39" s="20"/>
    </row>
    <row r="40" spans="2:12" s="21" customFormat="1" ht="14.4" customHeight="1">
      <c r="B40" s="20"/>
      <c r="L40" s="20"/>
    </row>
    <row r="41" spans="2:12" ht="14.4" customHeight="1">
      <c r="B41" s="8"/>
      <c r="L41" s="8"/>
    </row>
    <row r="42" spans="2:12" ht="14.4" customHeight="1">
      <c r="B42" s="8"/>
      <c r="L42" s="8"/>
    </row>
    <row r="43" spans="2:12" ht="14.4" customHeight="1">
      <c r="B43" s="8"/>
      <c r="L43" s="8"/>
    </row>
    <row r="44" spans="2:12" ht="14.4" customHeight="1">
      <c r="B44" s="8"/>
      <c r="L44" s="8"/>
    </row>
    <row r="45" spans="2:12" ht="14.4" customHeight="1">
      <c r="B45" s="8"/>
      <c r="L45" s="8"/>
    </row>
    <row r="46" spans="2:12" ht="14.4" customHeight="1">
      <c r="B46" s="8"/>
      <c r="L46" s="8"/>
    </row>
    <row r="47" spans="2:12" ht="14.4" customHeight="1">
      <c r="B47" s="8"/>
      <c r="L47" s="8"/>
    </row>
    <row r="48" spans="2:12" ht="14.4" customHeight="1">
      <c r="B48" s="8"/>
      <c r="L48" s="8"/>
    </row>
    <row r="49" spans="2:12" ht="14.4" customHeight="1">
      <c r="B49" s="8"/>
      <c r="L49" s="8"/>
    </row>
    <row r="50" spans="2:12" s="21" customFormat="1" ht="14.4" customHeight="1">
      <c r="B50" s="20"/>
      <c r="D50" s="46" t="s">
        <v>42</v>
      </c>
      <c r="E50" s="47"/>
      <c r="F50" s="47"/>
      <c r="G50" s="46" t="s">
        <v>43</v>
      </c>
      <c r="H50" s="47"/>
      <c r="I50" s="47"/>
      <c r="J50" s="47"/>
      <c r="K50" s="47"/>
      <c r="L50" s="20"/>
    </row>
    <row r="51" spans="2:12">
      <c r="B51" s="8"/>
      <c r="L51" s="8"/>
    </row>
    <row r="52" spans="2:12">
      <c r="B52" s="8"/>
      <c r="L52" s="8"/>
    </row>
    <row r="53" spans="2:12">
      <c r="B53" s="8"/>
      <c r="L53" s="8"/>
    </row>
    <row r="54" spans="2:12">
      <c r="B54" s="8"/>
      <c r="L54" s="8"/>
    </row>
    <row r="55" spans="2:12">
      <c r="B55" s="8"/>
      <c r="L55" s="8"/>
    </row>
    <row r="56" spans="2:12">
      <c r="B56" s="8"/>
      <c r="L56" s="8"/>
    </row>
    <row r="57" spans="2:12">
      <c r="B57" s="8"/>
      <c r="L57" s="8"/>
    </row>
    <row r="58" spans="2:12">
      <c r="B58" s="8"/>
      <c r="L58" s="8"/>
    </row>
    <row r="59" spans="2:12">
      <c r="B59" s="8"/>
      <c r="L59" s="8"/>
    </row>
    <row r="60" spans="2:12">
      <c r="B60" s="8"/>
      <c r="L60" s="8"/>
    </row>
    <row r="61" spans="2:12" s="21" customFormat="1" ht="13.2">
      <c r="B61" s="20"/>
      <c r="D61" s="48" t="s">
        <v>44</v>
      </c>
      <c r="E61" s="23"/>
      <c r="F61" s="135" t="s">
        <v>45</v>
      </c>
      <c r="G61" s="48" t="s">
        <v>44</v>
      </c>
      <c r="H61" s="23"/>
      <c r="I61" s="23"/>
      <c r="J61" s="136" t="s">
        <v>45</v>
      </c>
      <c r="K61" s="23"/>
      <c r="L61" s="20"/>
    </row>
    <row r="62" spans="2:12">
      <c r="B62" s="8"/>
      <c r="L62" s="8"/>
    </row>
    <row r="63" spans="2:12">
      <c r="B63" s="8"/>
      <c r="L63" s="8"/>
    </row>
    <row r="64" spans="2:12">
      <c r="B64" s="8"/>
      <c r="L64" s="8"/>
    </row>
    <row r="65" spans="2:12" s="21" customFormat="1" ht="13.2">
      <c r="B65" s="20"/>
      <c r="D65" s="46" t="s">
        <v>46</v>
      </c>
      <c r="E65" s="47"/>
      <c r="F65" s="47"/>
      <c r="G65" s="46" t="s">
        <v>47</v>
      </c>
      <c r="H65" s="47"/>
      <c r="I65" s="47"/>
      <c r="J65" s="47"/>
      <c r="K65" s="47"/>
      <c r="L65" s="20"/>
    </row>
    <row r="66" spans="2:12">
      <c r="B66" s="8"/>
      <c r="L66" s="8"/>
    </row>
    <row r="67" spans="2:12">
      <c r="B67" s="8"/>
      <c r="L67" s="8"/>
    </row>
    <row r="68" spans="2:12">
      <c r="B68" s="8"/>
      <c r="L68" s="8"/>
    </row>
    <row r="69" spans="2:12">
      <c r="B69" s="8"/>
      <c r="L69" s="8"/>
    </row>
    <row r="70" spans="2:12">
      <c r="B70" s="8"/>
      <c r="L70" s="8"/>
    </row>
    <row r="71" spans="2:12">
      <c r="B71" s="8"/>
      <c r="L71" s="8"/>
    </row>
    <row r="72" spans="2:12">
      <c r="B72" s="8"/>
      <c r="L72" s="8"/>
    </row>
    <row r="73" spans="2:12">
      <c r="B73" s="8"/>
      <c r="L73" s="8"/>
    </row>
    <row r="74" spans="2:12">
      <c r="B74" s="8"/>
      <c r="L74" s="8"/>
    </row>
    <row r="75" spans="2:12">
      <c r="B75" s="8"/>
      <c r="L75" s="8"/>
    </row>
    <row r="76" spans="2:12" s="21" customFormat="1" ht="13.2">
      <c r="B76" s="20"/>
      <c r="D76" s="48" t="s">
        <v>44</v>
      </c>
      <c r="E76" s="23"/>
      <c r="F76" s="135" t="s">
        <v>45</v>
      </c>
      <c r="G76" s="48" t="s">
        <v>44</v>
      </c>
      <c r="H76" s="23"/>
      <c r="I76" s="23"/>
      <c r="J76" s="136" t="s">
        <v>45</v>
      </c>
      <c r="K76" s="23"/>
      <c r="L76" s="20"/>
    </row>
    <row r="77" spans="2:12" s="21" customFormat="1" ht="14.4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20"/>
    </row>
    <row r="81" spans="2:47" s="21" customFormat="1" ht="6.9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20"/>
    </row>
    <row r="82" spans="2:47" s="21" customFormat="1" ht="24.9" customHeight="1">
      <c r="B82" s="20"/>
      <c r="C82" s="9" t="s">
        <v>88</v>
      </c>
      <c r="L82" s="20"/>
    </row>
    <row r="83" spans="2:47" s="21" customFormat="1" ht="6.9" customHeight="1">
      <c r="B83" s="20"/>
      <c r="L83" s="20"/>
    </row>
    <row r="84" spans="2:47" s="21" customFormat="1" ht="12" customHeight="1">
      <c r="B84" s="20"/>
      <c r="C84" s="15" t="s">
        <v>12</v>
      </c>
      <c r="L84" s="20"/>
    </row>
    <row r="85" spans="2:47" s="21" customFormat="1" ht="16.5" customHeight="1">
      <c r="B85" s="20"/>
      <c r="E85" s="114" t="str">
        <f>E7</f>
        <v>Bazén s terasou</v>
      </c>
      <c r="F85" s="115"/>
      <c r="G85" s="115"/>
      <c r="H85" s="115"/>
      <c r="L85" s="20"/>
    </row>
    <row r="86" spans="2:47" s="21" customFormat="1" ht="12" customHeight="1">
      <c r="B86" s="20"/>
      <c r="C86" s="15" t="s">
        <v>86</v>
      </c>
      <c r="L86" s="20"/>
    </row>
    <row r="87" spans="2:47" s="21" customFormat="1" ht="16.5" customHeight="1">
      <c r="B87" s="20"/>
      <c r="E87" s="58" t="str">
        <f>E9</f>
        <v>1. - Bazén s terasou - stavebná časť</v>
      </c>
      <c r="F87" s="116"/>
      <c r="G87" s="116"/>
      <c r="H87" s="116"/>
      <c r="L87" s="20"/>
    </row>
    <row r="88" spans="2:47" s="21" customFormat="1" ht="6.9" customHeight="1">
      <c r="B88" s="20"/>
      <c r="L88" s="20"/>
    </row>
    <row r="89" spans="2:47" s="21" customFormat="1" ht="12" customHeight="1">
      <c r="B89" s="20"/>
      <c r="C89" s="15" t="s">
        <v>15</v>
      </c>
      <c r="F89" s="16" t="str">
        <f>F12</f>
        <v>Búč</v>
      </c>
      <c r="I89" s="15" t="s">
        <v>17</v>
      </c>
      <c r="J89" s="117">
        <f>IF(J12="","",J12)</f>
        <v>0</v>
      </c>
      <c r="L89" s="20"/>
    </row>
    <row r="90" spans="2:47" s="21" customFormat="1" ht="6.9" customHeight="1">
      <c r="B90" s="20"/>
      <c r="L90" s="20"/>
    </row>
    <row r="91" spans="2:47" s="21" customFormat="1" ht="25.65" customHeight="1">
      <c r="B91" s="20"/>
      <c r="C91" s="15" t="s">
        <v>18</v>
      </c>
      <c r="F91" s="16" t="str">
        <f>E15</f>
        <v>Ing. Karkó Ján</v>
      </c>
      <c r="I91" s="15" t="s">
        <v>24</v>
      </c>
      <c r="J91" s="137" t="str">
        <f>E21</f>
        <v>Mgr.art. Mešťánek Róbert</v>
      </c>
      <c r="L91" s="20"/>
    </row>
    <row r="92" spans="2:47" s="21" customFormat="1" ht="15.15" customHeight="1">
      <c r="B92" s="20"/>
      <c r="C92" s="15" t="s">
        <v>22</v>
      </c>
      <c r="F92" s="16">
        <f>IF(E18="","",E18)</f>
        <v>0</v>
      </c>
      <c r="I92" s="15" t="s">
        <v>27</v>
      </c>
      <c r="J92" s="137" t="str">
        <f>E24</f>
        <v xml:space="preserve"> </v>
      </c>
      <c r="L92" s="20"/>
    </row>
    <row r="93" spans="2:47" s="21" customFormat="1" ht="10.35" customHeight="1">
      <c r="B93" s="20"/>
      <c r="L93" s="20"/>
    </row>
    <row r="94" spans="2:47" s="21" customFormat="1" ht="29.25" customHeight="1">
      <c r="B94" s="20"/>
      <c r="C94" s="138" t="s">
        <v>89</v>
      </c>
      <c r="D94" s="129"/>
      <c r="E94" s="129"/>
      <c r="F94" s="129"/>
      <c r="G94" s="129"/>
      <c r="H94" s="129"/>
      <c r="I94" s="129"/>
      <c r="J94" s="139" t="s">
        <v>90</v>
      </c>
      <c r="K94" s="129"/>
      <c r="L94" s="20"/>
    </row>
    <row r="95" spans="2:47" s="21" customFormat="1" ht="10.35" customHeight="1">
      <c r="B95" s="20"/>
      <c r="L95" s="20"/>
    </row>
    <row r="96" spans="2:47" s="21" customFormat="1" ht="22.8" customHeight="1">
      <c r="B96" s="20"/>
      <c r="C96" s="140" t="s">
        <v>91</v>
      </c>
      <c r="J96" s="121">
        <f>J126</f>
        <v>0</v>
      </c>
      <c r="L96" s="20"/>
      <c r="AU96" s="5" t="s">
        <v>92</v>
      </c>
    </row>
    <row r="97" spans="2:12" s="142" customFormat="1" ht="24.9" customHeight="1">
      <c r="B97" s="141"/>
      <c r="D97" s="143" t="s">
        <v>93</v>
      </c>
      <c r="E97" s="144"/>
      <c r="F97" s="144"/>
      <c r="G97" s="144"/>
      <c r="H97" s="144"/>
      <c r="I97" s="144"/>
      <c r="J97" s="145">
        <f>J127</f>
        <v>0</v>
      </c>
      <c r="L97" s="141"/>
    </row>
    <row r="98" spans="2:12" s="147" customFormat="1" ht="19.95" customHeight="1">
      <c r="B98" s="146"/>
      <c r="D98" s="148" t="s">
        <v>94</v>
      </c>
      <c r="E98" s="149"/>
      <c r="F98" s="149"/>
      <c r="G98" s="149"/>
      <c r="H98" s="149"/>
      <c r="I98" s="149"/>
      <c r="J98" s="150">
        <f>J128</f>
        <v>0</v>
      </c>
      <c r="L98" s="146"/>
    </row>
    <row r="99" spans="2:12" s="147" customFormat="1" ht="19.95" customHeight="1">
      <c r="B99" s="146"/>
      <c r="D99" s="148" t="s">
        <v>95</v>
      </c>
      <c r="E99" s="149"/>
      <c r="F99" s="149"/>
      <c r="G99" s="149"/>
      <c r="H99" s="149"/>
      <c r="I99" s="149"/>
      <c r="J99" s="150">
        <f>J136</f>
        <v>0</v>
      </c>
      <c r="L99" s="146"/>
    </row>
    <row r="100" spans="2:12" s="147" customFormat="1" ht="19.95" customHeight="1">
      <c r="B100" s="146"/>
      <c r="D100" s="148" t="s">
        <v>96</v>
      </c>
      <c r="E100" s="149"/>
      <c r="F100" s="149"/>
      <c r="G100" s="149"/>
      <c r="H100" s="149"/>
      <c r="I100" s="149"/>
      <c r="J100" s="150">
        <f>J150</f>
        <v>0</v>
      </c>
      <c r="L100" s="146"/>
    </row>
    <row r="101" spans="2:12" s="147" customFormat="1" ht="19.95" customHeight="1">
      <c r="B101" s="146"/>
      <c r="D101" s="148" t="s">
        <v>97</v>
      </c>
      <c r="E101" s="149"/>
      <c r="F101" s="149"/>
      <c r="G101" s="149"/>
      <c r="H101" s="149"/>
      <c r="I101" s="149"/>
      <c r="J101" s="150">
        <f>J158</f>
        <v>0</v>
      </c>
      <c r="L101" s="146"/>
    </row>
    <row r="102" spans="2:12" s="147" customFormat="1" ht="19.95" customHeight="1">
      <c r="B102" s="146"/>
      <c r="D102" s="148" t="s">
        <v>98</v>
      </c>
      <c r="E102" s="149"/>
      <c r="F102" s="149"/>
      <c r="G102" s="149"/>
      <c r="H102" s="149"/>
      <c r="I102" s="149"/>
      <c r="J102" s="150">
        <f>J164</f>
        <v>0</v>
      </c>
      <c r="L102" s="146"/>
    </row>
    <row r="103" spans="2:12" s="147" customFormat="1" ht="19.95" customHeight="1">
      <c r="B103" s="146"/>
      <c r="D103" s="148" t="s">
        <v>99</v>
      </c>
      <c r="E103" s="149"/>
      <c r="F103" s="149"/>
      <c r="G103" s="149"/>
      <c r="H103" s="149"/>
      <c r="I103" s="149"/>
      <c r="J103" s="150">
        <f>J168</f>
        <v>0</v>
      </c>
      <c r="L103" s="146"/>
    </row>
    <row r="104" spans="2:12" s="142" customFormat="1" ht="24.9" customHeight="1">
      <c r="B104" s="141"/>
      <c r="D104" s="143" t="s">
        <v>100</v>
      </c>
      <c r="E104" s="144"/>
      <c r="F104" s="144"/>
      <c r="G104" s="144"/>
      <c r="H104" s="144"/>
      <c r="I104" s="144"/>
      <c r="J104" s="145">
        <f>J170</f>
        <v>0</v>
      </c>
      <c r="L104" s="141"/>
    </row>
    <row r="105" spans="2:12" s="147" customFormat="1" ht="19.95" customHeight="1">
      <c r="B105" s="146"/>
      <c r="D105" s="148" t="s">
        <v>101</v>
      </c>
      <c r="E105" s="149"/>
      <c r="F105" s="149"/>
      <c r="G105" s="149"/>
      <c r="H105" s="149"/>
      <c r="I105" s="149"/>
      <c r="J105" s="150">
        <f>J171</f>
        <v>0</v>
      </c>
      <c r="L105" s="146"/>
    </row>
    <row r="106" spans="2:12" s="147" customFormat="1" ht="19.95" customHeight="1">
      <c r="B106" s="146"/>
      <c r="D106" s="148" t="s">
        <v>102</v>
      </c>
      <c r="E106" s="149"/>
      <c r="F106" s="149"/>
      <c r="G106" s="149"/>
      <c r="H106" s="149"/>
      <c r="I106" s="149"/>
      <c r="J106" s="150">
        <f>J175</f>
        <v>0</v>
      </c>
      <c r="L106" s="146"/>
    </row>
    <row r="107" spans="2:12" s="21" customFormat="1" ht="21.75" customHeight="1">
      <c r="B107" s="20"/>
      <c r="L107" s="20"/>
    </row>
    <row r="108" spans="2:12" s="21" customFormat="1" ht="6.9" customHeight="1"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20"/>
    </row>
    <row r="112" spans="2:12" s="21" customFormat="1" ht="6.9" customHeight="1">
      <c r="B112" s="51"/>
      <c r="C112" s="52"/>
      <c r="D112" s="52"/>
      <c r="E112" s="52"/>
      <c r="F112" s="52"/>
      <c r="G112" s="52"/>
      <c r="H112" s="52"/>
      <c r="I112" s="52"/>
      <c r="J112" s="52"/>
      <c r="K112" s="52"/>
      <c r="L112" s="20"/>
    </row>
    <row r="113" spans="2:63" s="21" customFormat="1" ht="24.9" customHeight="1">
      <c r="B113" s="20"/>
      <c r="C113" s="9" t="s">
        <v>103</v>
      </c>
      <c r="L113" s="20"/>
    </row>
    <row r="114" spans="2:63" s="21" customFormat="1" ht="6.9" customHeight="1">
      <c r="B114" s="20"/>
      <c r="L114" s="20"/>
    </row>
    <row r="115" spans="2:63" s="21" customFormat="1" ht="12" customHeight="1">
      <c r="B115" s="20"/>
      <c r="C115" s="15" t="s">
        <v>12</v>
      </c>
      <c r="L115" s="20"/>
    </row>
    <row r="116" spans="2:63" s="21" customFormat="1" ht="16.5" customHeight="1">
      <c r="B116" s="20"/>
      <c r="E116" s="114" t="str">
        <f>E7</f>
        <v>Bazén s terasou</v>
      </c>
      <c r="F116" s="115"/>
      <c r="G116" s="115"/>
      <c r="H116" s="115"/>
      <c r="L116" s="20"/>
    </row>
    <row r="117" spans="2:63" s="21" customFormat="1" ht="12" customHeight="1">
      <c r="B117" s="20"/>
      <c r="C117" s="15" t="s">
        <v>86</v>
      </c>
      <c r="L117" s="20"/>
    </row>
    <row r="118" spans="2:63" s="21" customFormat="1" ht="16.5" customHeight="1">
      <c r="B118" s="20"/>
      <c r="E118" s="58" t="str">
        <f>E9</f>
        <v>1. - Bazén s terasou - stavebná časť</v>
      </c>
      <c r="F118" s="116"/>
      <c r="G118" s="116"/>
      <c r="H118" s="116"/>
      <c r="L118" s="20"/>
    </row>
    <row r="119" spans="2:63" s="21" customFormat="1" ht="6.9" customHeight="1">
      <c r="B119" s="20"/>
      <c r="L119" s="20"/>
    </row>
    <row r="120" spans="2:63" s="21" customFormat="1" ht="12" customHeight="1">
      <c r="B120" s="20"/>
      <c r="C120" s="15" t="s">
        <v>15</v>
      </c>
      <c r="F120" s="16" t="str">
        <f>F12</f>
        <v>Búč</v>
      </c>
      <c r="I120" s="15" t="s">
        <v>17</v>
      </c>
      <c r="J120" s="117">
        <f>IF(J12="","",J12)</f>
        <v>0</v>
      </c>
      <c r="L120" s="20"/>
    </row>
    <row r="121" spans="2:63" s="21" customFormat="1" ht="6.9" customHeight="1">
      <c r="B121" s="20"/>
      <c r="L121" s="20"/>
    </row>
    <row r="122" spans="2:63" s="21" customFormat="1" ht="25.65" customHeight="1">
      <c r="B122" s="20"/>
      <c r="C122" s="15" t="s">
        <v>18</v>
      </c>
      <c r="F122" s="16" t="str">
        <f>E15</f>
        <v>Ing. Karkó Ján</v>
      </c>
      <c r="I122" s="15" t="s">
        <v>24</v>
      </c>
      <c r="J122" s="137" t="str">
        <f>E21</f>
        <v>Mgr.art. Mešťánek Róbert</v>
      </c>
      <c r="L122" s="20"/>
    </row>
    <row r="123" spans="2:63" s="21" customFormat="1" ht="15.15" customHeight="1">
      <c r="B123" s="20"/>
      <c r="C123" s="15" t="s">
        <v>22</v>
      </c>
      <c r="F123" s="16">
        <f>IF(E18="","",E18)</f>
        <v>0</v>
      </c>
      <c r="I123" s="15" t="s">
        <v>27</v>
      </c>
      <c r="J123" s="137" t="str">
        <f>E24</f>
        <v xml:space="preserve"> </v>
      </c>
      <c r="L123" s="20"/>
    </row>
    <row r="124" spans="2:63" s="21" customFormat="1" ht="10.35" customHeight="1">
      <c r="B124" s="20"/>
      <c r="L124" s="20"/>
    </row>
    <row r="125" spans="2:63" s="156" customFormat="1" ht="29.25" customHeight="1">
      <c r="B125" s="151"/>
      <c r="C125" s="152" t="s">
        <v>104</v>
      </c>
      <c r="D125" s="153" t="s">
        <v>54</v>
      </c>
      <c r="E125" s="153" t="s">
        <v>50</v>
      </c>
      <c r="F125" s="153" t="s">
        <v>51</v>
      </c>
      <c r="G125" s="153" t="s">
        <v>105</v>
      </c>
      <c r="H125" s="153" t="s">
        <v>106</v>
      </c>
      <c r="I125" s="153" t="s">
        <v>107</v>
      </c>
      <c r="J125" s="154" t="s">
        <v>90</v>
      </c>
      <c r="K125" s="155" t="s">
        <v>108</v>
      </c>
      <c r="L125" s="151"/>
      <c r="M125" s="78" t="s">
        <v>1</v>
      </c>
      <c r="N125" s="79" t="s">
        <v>33</v>
      </c>
      <c r="O125" s="79" t="s">
        <v>109</v>
      </c>
      <c r="P125" s="79" t="s">
        <v>110</v>
      </c>
      <c r="Q125" s="79" t="s">
        <v>111</v>
      </c>
      <c r="R125" s="79" t="s">
        <v>112</v>
      </c>
      <c r="S125" s="79" t="s">
        <v>113</v>
      </c>
      <c r="T125" s="80" t="s">
        <v>114</v>
      </c>
    </row>
    <row r="126" spans="2:63" s="21" customFormat="1" ht="22.8" customHeight="1">
      <c r="B126" s="20"/>
      <c r="C126" s="84" t="s">
        <v>91</v>
      </c>
      <c r="J126" s="157">
        <f>BK126</f>
        <v>0</v>
      </c>
      <c r="L126" s="20"/>
      <c r="M126" s="81"/>
      <c r="N126" s="66"/>
      <c r="O126" s="66"/>
      <c r="P126" s="158">
        <f>P127+P170</f>
        <v>101.69493212000002</v>
      </c>
      <c r="Q126" s="66"/>
      <c r="R126" s="158">
        <f>R127+R170</f>
        <v>166.90153800092</v>
      </c>
      <c r="S126" s="66"/>
      <c r="T126" s="159">
        <f>T127+T170</f>
        <v>0</v>
      </c>
      <c r="AT126" s="5" t="s">
        <v>68</v>
      </c>
      <c r="AU126" s="5" t="s">
        <v>92</v>
      </c>
      <c r="BK126" s="160">
        <f>BK127+BK170</f>
        <v>0</v>
      </c>
    </row>
    <row r="127" spans="2:63" s="162" customFormat="1" ht="25.95" customHeight="1">
      <c r="B127" s="161"/>
      <c r="D127" s="163" t="s">
        <v>68</v>
      </c>
      <c r="E127" s="164" t="s">
        <v>115</v>
      </c>
      <c r="F127" s="164" t="s">
        <v>116</v>
      </c>
      <c r="J127" s="165">
        <f>BK127</f>
        <v>0</v>
      </c>
      <c r="L127" s="161"/>
      <c r="M127" s="166"/>
      <c r="P127" s="167">
        <f>P128+P136+P150+P158+P164+P168</f>
        <v>101.69493212000002</v>
      </c>
      <c r="R127" s="167">
        <f>R128+R136+R150+R158+R164+R168</f>
        <v>166.90153800092</v>
      </c>
      <c r="T127" s="168">
        <f>T128+T136+T150+T158+T164+T168</f>
        <v>0</v>
      </c>
      <c r="AR127" s="163" t="s">
        <v>77</v>
      </c>
      <c r="AT127" s="169" t="s">
        <v>68</v>
      </c>
      <c r="AU127" s="169" t="s">
        <v>69</v>
      </c>
      <c r="AY127" s="163" t="s">
        <v>117</v>
      </c>
      <c r="BK127" s="170">
        <f>BK128+BK136+BK150+BK158+BK164+BK168</f>
        <v>0</v>
      </c>
    </row>
    <row r="128" spans="2:63" s="162" customFormat="1" ht="22.8" customHeight="1">
      <c r="B128" s="161"/>
      <c r="D128" s="163" t="s">
        <v>68</v>
      </c>
      <c r="E128" s="171" t="s">
        <v>77</v>
      </c>
      <c r="F128" s="171" t="s">
        <v>118</v>
      </c>
      <c r="J128" s="172">
        <f>BK128</f>
        <v>0</v>
      </c>
      <c r="L128" s="161"/>
      <c r="M128" s="166"/>
      <c r="P128" s="167">
        <f>SUM(P129:P135)</f>
        <v>0</v>
      </c>
      <c r="R128" s="167">
        <f>SUM(R129:R135)</f>
        <v>0</v>
      </c>
      <c r="T128" s="168">
        <f>SUM(T129:T135)</f>
        <v>0</v>
      </c>
      <c r="AR128" s="163" t="s">
        <v>77</v>
      </c>
      <c r="AT128" s="169" t="s">
        <v>68</v>
      </c>
      <c r="AU128" s="169" t="s">
        <v>77</v>
      </c>
      <c r="AY128" s="163" t="s">
        <v>117</v>
      </c>
      <c r="BK128" s="170">
        <f>SUM(BK129:BK135)</f>
        <v>0</v>
      </c>
    </row>
    <row r="129" spans="2:65" s="21" customFormat="1" ht="24.15" customHeight="1">
      <c r="B129" s="20"/>
      <c r="C129" s="173" t="s">
        <v>77</v>
      </c>
      <c r="D129" s="173" t="s">
        <v>119</v>
      </c>
      <c r="E129" s="174" t="s">
        <v>120</v>
      </c>
      <c r="F129" s="175" t="s">
        <v>121</v>
      </c>
      <c r="G129" s="176" t="s">
        <v>122</v>
      </c>
      <c r="H129" s="177">
        <v>42.25</v>
      </c>
      <c r="I129" s="203"/>
      <c r="J129" s="178">
        <f t="shared" ref="J129:J135" si="0">ROUND(I129*H129,2)</f>
        <v>0</v>
      </c>
      <c r="K129" s="179"/>
      <c r="L129" s="20"/>
      <c r="M129" s="180" t="s">
        <v>1</v>
      </c>
      <c r="N129" s="181" t="s">
        <v>35</v>
      </c>
      <c r="O129" s="182">
        <v>0</v>
      </c>
      <c r="P129" s="182">
        <f t="shared" ref="P129:P135" si="1">O129*H129</f>
        <v>0</v>
      </c>
      <c r="Q129" s="182">
        <v>0</v>
      </c>
      <c r="R129" s="182">
        <f t="shared" ref="R129:R135" si="2">Q129*H129</f>
        <v>0</v>
      </c>
      <c r="S129" s="182">
        <v>0</v>
      </c>
      <c r="T129" s="183">
        <f t="shared" ref="T129:T135" si="3">S129*H129</f>
        <v>0</v>
      </c>
      <c r="AR129" s="184" t="s">
        <v>123</v>
      </c>
      <c r="AT129" s="184" t="s">
        <v>119</v>
      </c>
      <c r="AU129" s="184" t="s">
        <v>124</v>
      </c>
      <c r="AY129" s="5" t="s">
        <v>117</v>
      </c>
      <c r="BE129" s="185">
        <f t="shared" ref="BE129:BE135" si="4">IF(N129="základná",J129,0)</f>
        <v>0</v>
      </c>
      <c r="BF129" s="185">
        <f t="shared" ref="BF129:BF135" si="5">IF(N129="znížená",J129,0)</f>
        <v>0</v>
      </c>
      <c r="BG129" s="185">
        <f t="shared" ref="BG129:BG135" si="6">IF(N129="zákl. prenesená",J129,0)</f>
        <v>0</v>
      </c>
      <c r="BH129" s="185">
        <f t="shared" ref="BH129:BH135" si="7">IF(N129="zníž. prenesená",J129,0)</f>
        <v>0</v>
      </c>
      <c r="BI129" s="185">
        <f t="shared" ref="BI129:BI135" si="8">IF(N129="nulová",J129,0)</f>
        <v>0</v>
      </c>
      <c r="BJ129" s="5" t="s">
        <v>124</v>
      </c>
      <c r="BK129" s="185">
        <f t="shared" ref="BK129:BK135" si="9">ROUND(I129*H129,2)</f>
        <v>0</v>
      </c>
      <c r="BL129" s="5" t="s">
        <v>123</v>
      </c>
      <c r="BM129" s="184" t="s">
        <v>124</v>
      </c>
    </row>
    <row r="130" spans="2:65" s="21" customFormat="1" ht="24.15" customHeight="1">
      <c r="B130" s="20"/>
      <c r="C130" s="173" t="s">
        <v>124</v>
      </c>
      <c r="D130" s="173" t="s">
        <v>119</v>
      </c>
      <c r="E130" s="174" t="s">
        <v>125</v>
      </c>
      <c r="F130" s="175" t="s">
        <v>126</v>
      </c>
      <c r="G130" s="176" t="s">
        <v>122</v>
      </c>
      <c r="H130" s="177">
        <v>42.25</v>
      </c>
      <c r="I130" s="203"/>
      <c r="J130" s="178">
        <f t="shared" si="0"/>
        <v>0</v>
      </c>
      <c r="K130" s="179"/>
      <c r="L130" s="20"/>
      <c r="M130" s="180" t="s">
        <v>1</v>
      </c>
      <c r="N130" s="181" t="s">
        <v>35</v>
      </c>
      <c r="O130" s="182">
        <v>0</v>
      </c>
      <c r="P130" s="182">
        <f t="shared" si="1"/>
        <v>0</v>
      </c>
      <c r="Q130" s="182">
        <v>0</v>
      </c>
      <c r="R130" s="182">
        <f t="shared" si="2"/>
        <v>0</v>
      </c>
      <c r="S130" s="182">
        <v>0</v>
      </c>
      <c r="T130" s="183">
        <f t="shared" si="3"/>
        <v>0</v>
      </c>
      <c r="AR130" s="184" t="s">
        <v>123</v>
      </c>
      <c r="AT130" s="184" t="s">
        <v>119</v>
      </c>
      <c r="AU130" s="184" t="s">
        <v>124</v>
      </c>
      <c r="AY130" s="5" t="s">
        <v>117</v>
      </c>
      <c r="BE130" s="185">
        <f t="shared" si="4"/>
        <v>0</v>
      </c>
      <c r="BF130" s="185">
        <f t="shared" si="5"/>
        <v>0</v>
      </c>
      <c r="BG130" s="185">
        <f t="shared" si="6"/>
        <v>0</v>
      </c>
      <c r="BH130" s="185">
        <f t="shared" si="7"/>
        <v>0</v>
      </c>
      <c r="BI130" s="185">
        <f t="shared" si="8"/>
        <v>0</v>
      </c>
      <c r="BJ130" s="5" t="s">
        <v>124</v>
      </c>
      <c r="BK130" s="185">
        <f t="shared" si="9"/>
        <v>0</v>
      </c>
      <c r="BL130" s="5" t="s">
        <v>123</v>
      </c>
      <c r="BM130" s="184" t="s">
        <v>123</v>
      </c>
    </row>
    <row r="131" spans="2:65" s="21" customFormat="1" ht="24.15" customHeight="1">
      <c r="B131" s="20"/>
      <c r="C131" s="173" t="s">
        <v>127</v>
      </c>
      <c r="D131" s="173" t="s">
        <v>119</v>
      </c>
      <c r="E131" s="174" t="s">
        <v>128</v>
      </c>
      <c r="F131" s="175" t="s">
        <v>129</v>
      </c>
      <c r="G131" s="176" t="s">
        <v>122</v>
      </c>
      <c r="H131" s="177">
        <v>134.4</v>
      </c>
      <c r="I131" s="203"/>
      <c r="J131" s="178">
        <f t="shared" si="0"/>
        <v>0</v>
      </c>
      <c r="K131" s="179"/>
      <c r="L131" s="20"/>
      <c r="M131" s="180" t="s">
        <v>1</v>
      </c>
      <c r="N131" s="181" t="s">
        <v>35</v>
      </c>
      <c r="O131" s="182">
        <v>0</v>
      </c>
      <c r="P131" s="182">
        <f t="shared" si="1"/>
        <v>0</v>
      </c>
      <c r="Q131" s="182">
        <v>0</v>
      </c>
      <c r="R131" s="182">
        <f t="shared" si="2"/>
        <v>0</v>
      </c>
      <c r="S131" s="182">
        <v>0</v>
      </c>
      <c r="T131" s="183">
        <f t="shared" si="3"/>
        <v>0</v>
      </c>
      <c r="AR131" s="184" t="s">
        <v>123</v>
      </c>
      <c r="AT131" s="184" t="s">
        <v>119</v>
      </c>
      <c r="AU131" s="184" t="s">
        <v>124</v>
      </c>
      <c r="AY131" s="5" t="s">
        <v>117</v>
      </c>
      <c r="BE131" s="185">
        <f t="shared" si="4"/>
        <v>0</v>
      </c>
      <c r="BF131" s="185">
        <f t="shared" si="5"/>
        <v>0</v>
      </c>
      <c r="BG131" s="185">
        <f t="shared" si="6"/>
        <v>0</v>
      </c>
      <c r="BH131" s="185">
        <f t="shared" si="7"/>
        <v>0</v>
      </c>
      <c r="BI131" s="185">
        <f t="shared" si="8"/>
        <v>0</v>
      </c>
      <c r="BJ131" s="5" t="s">
        <v>124</v>
      </c>
      <c r="BK131" s="185">
        <f t="shared" si="9"/>
        <v>0</v>
      </c>
      <c r="BL131" s="5" t="s">
        <v>123</v>
      </c>
      <c r="BM131" s="184" t="s">
        <v>130</v>
      </c>
    </row>
    <row r="132" spans="2:65" s="21" customFormat="1" ht="24.15" customHeight="1">
      <c r="B132" s="20"/>
      <c r="C132" s="173" t="s">
        <v>123</v>
      </c>
      <c r="D132" s="173" t="s">
        <v>119</v>
      </c>
      <c r="E132" s="174" t="s">
        <v>131</v>
      </c>
      <c r="F132" s="175" t="s">
        <v>132</v>
      </c>
      <c r="G132" s="176" t="s">
        <v>122</v>
      </c>
      <c r="H132" s="177">
        <v>134.4</v>
      </c>
      <c r="I132" s="203"/>
      <c r="J132" s="178">
        <f t="shared" si="0"/>
        <v>0</v>
      </c>
      <c r="K132" s="179"/>
      <c r="L132" s="20"/>
      <c r="M132" s="180" t="s">
        <v>1</v>
      </c>
      <c r="N132" s="181" t="s">
        <v>35</v>
      </c>
      <c r="O132" s="182">
        <v>0</v>
      </c>
      <c r="P132" s="182">
        <f t="shared" si="1"/>
        <v>0</v>
      </c>
      <c r="Q132" s="182">
        <v>0</v>
      </c>
      <c r="R132" s="182">
        <f t="shared" si="2"/>
        <v>0</v>
      </c>
      <c r="S132" s="182">
        <v>0</v>
      </c>
      <c r="T132" s="183">
        <f t="shared" si="3"/>
        <v>0</v>
      </c>
      <c r="AR132" s="184" t="s">
        <v>123</v>
      </c>
      <c r="AT132" s="184" t="s">
        <v>119</v>
      </c>
      <c r="AU132" s="184" t="s">
        <v>124</v>
      </c>
      <c r="AY132" s="5" t="s">
        <v>117</v>
      </c>
      <c r="BE132" s="185">
        <f t="shared" si="4"/>
        <v>0</v>
      </c>
      <c r="BF132" s="185">
        <f t="shared" si="5"/>
        <v>0</v>
      </c>
      <c r="BG132" s="185">
        <f t="shared" si="6"/>
        <v>0</v>
      </c>
      <c r="BH132" s="185">
        <f t="shared" si="7"/>
        <v>0</v>
      </c>
      <c r="BI132" s="185">
        <f t="shared" si="8"/>
        <v>0</v>
      </c>
      <c r="BJ132" s="5" t="s">
        <v>124</v>
      </c>
      <c r="BK132" s="185">
        <f t="shared" si="9"/>
        <v>0</v>
      </c>
      <c r="BL132" s="5" t="s">
        <v>123</v>
      </c>
      <c r="BM132" s="184" t="s">
        <v>133</v>
      </c>
    </row>
    <row r="133" spans="2:65" s="21" customFormat="1" ht="24.15" customHeight="1">
      <c r="B133" s="20"/>
      <c r="C133" s="173" t="s">
        <v>134</v>
      </c>
      <c r="D133" s="173" t="s">
        <v>119</v>
      </c>
      <c r="E133" s="174" t="s">
        <v>135</v>
      </c>
      <c r="F133" s="175" t="s">
        <v>136</v>
      </c>
      <c r="G133" s="176" t="s">
        <v>122</v>
      </c>
      <c r="H133" s="177">
        <v>128.65</v>
      </c>
      <c r="I133" s="203"/>
      <c r="J133" s="178">
        <f t="shared" si="0"/>
        <v>0</v>
      </c>
      <c r="K133" s="179"/>
      <c r="L133" s="20"/>
      <c r="M133" s="180" t="s">
        <v>1</v>
      </c>
      <c r="N133" s="181" t="s">
        <v>35</v>
      </c>
      <c r="O133" s="182">
        <v>0</v>
      </c>
      <c r="P133" s="182">
        <f t="shared" si="1"/>
        <v>0</v>
      </c>
      <c r="Q133" s="182">
        <v>0</v>
      </c>
      <c r="R133" s="182">
        <f t="shared" si="2"/>
        <v>0</v>
      </c>
      <c r="S133" s="182">
        <v>0</v>
      </c>
      <c r="T133" s="183">
        <f t="shared" si="3"/>
        <v>0</v>
      </c>
      <c r="AR133" s="184" t="s">
        <v>123</v>
      </c>
      <c r="AT133" s="184" t="s">
        <v>119</v>
      </c>
      <c r="AU133" s="184" t="s">
        <v>124</v>
      </c>
      <c r="AY133" s="5" t="s">
        <v>117</v>
      </c>
      <c r="BE133" s="185">
        <f t="shared" si="4"/>
        <v>0</v>
      </c>
      <c r="BF133" s="185">
        <f t="shared" si="5"/>
        <v>0</v>
      </c>
      <c r="BG133" s="185">
        <f t="shared" si="6"/>
        <v>0</v>
      </c>
      <c r="BH133" s="185">
        <f t="shared" si="7"/>
        <v>0</v>
      </c>
      <c r="BI133" s="185">
        <f t="shared" si="8"/>
        <v>0</v>
      </c>
      <c r="BJ133" s="5" t="s">
        <v>124</v>
      </c>
      <c r="BK133" s="185">
        <f t="shared" si="9"/>
        <v>0</v>
      </c>
      <c r="BL133" s="5" t="s">
        <v>123</v>
      </c>
      <c r="BM133" s="184" t="s">
        <v>137</v>
      </c>
    </row>
    <row r="134" spans="2:65" s="21" customFormat="1" ht="24.15" customHeight="1">
      <c r="B134" s="20"/>
      <c r="C134" s="173" t="s">
        <v>130</v>
      </c>
      <c r="D134" s="173" t="s">
        <v>119</v>
      </c>
      <c r="E134" s="174" t="s">
        <v>138</v>
      </c>
      <c r="F134" s="175" t="s">
        <v>139</v>
      </c>
      <c r="G134" s="176" t="s">
        <v>122</v>
      </c>
      <c r="H134" s="177">
        <v>128.65</v>
      </c>
      <c r="I134" s="203"/>
      <c r="J134" s="178">
        <f t="shared" si="0"/>
        <v>0</v>
      </c>
      <c r="K134" s="179"/>
      <c r="L134" s="20"/>
      <c r="M134" s="180" t="s">
        <v>1</v>
      </c>
      <c r="N134" s="181" t="s">
        <v>35</v>
      </c>
      <c r="O134" s="182">
        <v>0</v>
      </c>
      <c r="P134" s="182">
        <f t="shared" si="1"/>
        <v>0</v>
      </c>
      <c r="Q134" s="182">
        <v>0</v>
      </c>
      <c r="R134" s="182">
        <f t="shared" si="2"/>
        <v>0</v>
      </c>
      <c r="S134" s="182">
        <v>0</v>
      </c>
      <c r="T134" s="183">
        <f t="shared" si="3"/>
        <v>0</v>
      </c>
      <c r="AR134" s="184" t="s">
        <v>123</v>
      </c>
      <c r="AT134" s="184" t="s">
        <v>119</v>
      </c>
      <c r="AU134" s="184" t="s">
        <v>124</v>
      </c>
      <c r="AY134" s="5" t="s">
        <v>117</v>
      </c>
      <c r="BE134" s="185">
        <f t="shared" si="4"/>
        <v>0</v>
      </c>
      <c r="BF134" s="185">
        <f t="shared" si="5"/>
        <v>0</v>
      </c>
      <c r="BG134" s="185">
        <f t="shared" si="6"/>
        <v>0</v>
      </c>
      <c r="BH134" s="185">
        <f t="shared" si="7"/>
        <v>0</v>
      </c>
      <c r="BI134" s="185">
        <f t="shared" si="8"/>
        <v>0</v>
      </c>
      <c r="BJ134" s="5" t="s">
        <v>124</v>
      </c>
      <c r="BK134" s="185">
        <f t="shared" si="9"/>
        <v>0</v>
      </c>
      <c r="BL134" s="5" t="s">
        <v>123</v>
      </c>
      <c r="BM134" s="184" t="s">
        <v>140</v>
      </c>
    </row>
    <row r="135" spans="2:65" s="21" customFormat="1" ht="24.15" customHeight="1">
      <c r="B135" s="20"/>
      <c r="C135" s="173" t="s">
        <v>141</v>
      </c>
      <c r="D135" s="173" t="s">
        <v>119</v>
      </c>
      <c r="E135" s="174" t="s">
        <v>142</v>
      </c>
      <c r="F135" s="175" t="s">
        <v>143</v>
      </c>
      <c r="G135" s="176" t="s">
        <v>122</v>
      </c>
      <c r="H135" s="177">
        <v>48</v>
      </c>
      <c r="I135" s="203"/>
      <c r="J135" s="178">
        <f t="shared" si="0"/>
        <v>0</v>
      </c>
      <c r="K135" s="179"/>
      <c r="L135" s="20"/>
      <c r="M135" s="180" t="s">
        <v>1</v>
      </c>
      <c r="N135" s="181" t="s">
        <v>35</v>
      </c>
      <c r="O135" s="182">
        <v>0</v>
      </c>
      <c r="P135" s="182">
        <f t="shared" si="1"/>
        <v>0</v>
      </c>
      <c r="Q135" s="182">
        <v>0</v>
      </c>
      <c r="R135" s="182">
        <f t="shared" si="2"/>
        <v>0</v>
      </c>
      <c r="S135" s="182">
        <v>0</v>
      </c>
      <c r="T135" s="183">
        <f t="shared" si="3"/>
        <v>0</v>
      </c>
      <c r="AR135" s="184" t="s">
        <v>123</v>
      </c>
      <c r="AT135" s="184" t="s">
        <v>119</v>
      </c>
      <c r="AU135" s="184" t="s">
        <v>124</v>
      </c>
      <c r="AY135" s="5" t="s">
        <v>117</v>
      </c>
      <c r="BE135" s="185">
        <f t="shared" si="4"/>
        <v>0</v>
      </c>
      <c r="BF135" s="185">
        <f t="shared" si="5"/>
        <v>0</v>
      </c>
      <c r="BG135" s="185">
        <f t="shared" si="6"/>
        <v>0</v>
      </c>
      <c r="BH135" s="185">
        <f t="shared" si="7"/>
        <v>0</v>
      </c>
      <c r="BI135" s="185">
        <f t="shared" si="8"/>
        <v>0</v>
      </c>
      <c r="BJ135" s="5" t="s">
        <v>124</v>
      </c>
      <c r="BK135" s="185">
        <f t="shared" si="9"/>
        <v>0</v>
      </c>
      <c r="BL135" s="5" t="s">
        <v>123</v>
      </c>
      <c r="BM135" s="184" t="s">
        <v>144</v>
      </c>
    </row>
    <row r="136" spans="2:65" s="162" customFormat="1" ht="22.8" customHeight="1">
      <c r="B136" s="161"/>
      <c r="D136" s="163" t="s">
        <v>68</v>
      </c>
      <c r="E136" s="171" t="s">
        <v>124</v>
      </c>
      <c r="F136" s="171" t="s">
        <v>145</v>
      </c>
      <c r="J136" s="172">
        <f>BK136</f>
        <v>0</v>
      </c>
      <c r="L136" s="161"/>
      <c r="M136" s="166"/>
      <c r="P136" s="167">
        <f>SUM(P137:P149)</f>
        <v>0</v>
      </c>
      <c r="R136" s="167">
        <f>SUM(R137:R149)</f>
        <v>92.302675936020009</v>
      </c>
      <c r="T136" s="168">
        <f>SUM(T137:T149)</f>
        <v>0</v>
      </c>
      <c r="AR136" s="163" t="s">
        <v>77</v>
      </c>
      <c r="AT136" s="169" t="s">
        <v>68</v>
      </c>
      <c r="AU136" s="169" t="s">
        <v>77</v>
      </c>
      <c r="AY136" s="163" t="s">
        <v>117</v>
      </c>
      <c r="BK136" s="170">
        <f>SUM(BK137:BK149)</f>
        <v>0</v>
      </c>
    </row>
    <row r="137" spans="2:65" s="21" customFormat="1" ht="33" customHeight="1">
      <c r="B137" s="20"/>
      <c r="C137" s="173" t="s">
        <v>133</v>
      </c>
      <c r="D137" s="173" t="s">
        <v>119</v>
      </c>
      <c r="E137" s="174" t="s">
        <v>146</v>
      </c>
      <c r="F137" s="175" t="s">
        <v>147</v>
      </c>
      <c r="G137" s="176" t="s">
        <v>148</v>
      </c>
      <c r="H137" s="177">
        <v>110.502</v>
      </c>
      <c r="I137" s="203"/>
      <c r="J137" s="178">
        <f t="shared" ref="J137:J149" si="10">ROUND(I137*H137,2)</f>
        <v>0</v>
      </c>
      <c r="K137" s="179"/>
      <c r="L137" s="20"/>
      <c r="M137" s="180" t="s">
        <v>1</v>
      </c>
      <c r="N137" s="181" t="s">
        <v>35</v>
      </c>
      <c r="O137" s="182">
        <v>0</v>
      </c>
      <c r="P137" s="182">
        <f t="shared" ref="P137:P149" si="11">O137*H137</f>
        <v>0</v>
      </c>
      <c r="Q137" s="182">
        <v>3.1981000000000002E-4</v>
      </c>
      <c r="R137" s="182">
        <f t="shared" ref="R137:R149" si="12">Q137*H137</f>
        <v>3.5339644619999999E-2</v>
      </c>
      <c r="S137" s="182">
        <v>0</v>
      </c>
      <c r="T137" s="183">
        <f t="shared" ref="T137:T149" si="13">S137*H137</f>
        <v>0</v>
      </c>
      <c r="AR137" s="184" t="s">
        <v>123</v>
      </c>
      <c r="AT137" s="184" t="s">
        <v>119</v>
      </c>
      <c r="AU137" s="184" t="s">
        <v>124</v>
      </c>
      <c r="AY137" s="5" t="s">
        <v>117</v>
      </c>
      <c r="BE137" s="185">
        <f t="shared" ref="BE137:BE149" si="14">IF(N137="základná",J137,0)</f>
        <v>0</v>
      </c>
      <c r="BF137" s="185">
        <f t="shared" ref="BF137:BF149" si="15">IF(N137="znížená",J137,0)</f>
        <v>0</v>
      </c>
      <c r="BG137" s="185">
        <f t="shared" ref="BG137:BG149" si="16">IF(N137="zákl. prenesená",J137,0)</f>
        <v>0</v>
      </c>
      <c r="BH137" s="185">
        <f t="shared" ref="BH137:BH149" si="17">IF(N137="zníž. prenesená",J137,0)</f>
        <v>0</v>
      </c>
      <c r="BI137" s="185">
        <f t="shared" ref="BI137:BI149" si="18">IF(N137="nulová",J137,0)</f>
        <v>0</v>
      </c>
      <c r="BJ137" s="5" t="s">
        <v>124</v>
      </c>
      <c r="BK137" s="185">
        <f t="shared" ref="BK137:BK149" si="19">ROUND(I137*H137,2)</f>
        <v>0</v>
      </c>
      <c r="BL137" s="5" t="s">
        <v>123</v>
      </c>
      <c r="BM137" s="184" t="s">
        <v>149</v>
      </c>
    </row>
    <row r="138" spans="2:65" s="21" customFormat="1" ht="16.5" customHeight="1">
      <c r="B138" s="20"/>
      <c r="C138" s="186" t="s">
        <v>150</v>
      </c>
      <c r="D138" s="186" t="s">
        <v>151</v>
      </c>
      <c r="E138" s="187" t="s">
        <v>152</v>
      </c>
      <c r="F138" s="188" t="s">
        <v>153</v>
      </c>
      <c r="G138" s="189" t="s">
        <v>148</v>
      </c>
      <c r="H138" s="190">
        <v>44.277000000000001</v>
      </c>
      <c r="I138" s="204"/>
      <c r="J138" s="191">
        <f t="shared" si="10"/>
        <v>0</v>
      </c>
      <c r="K138" s="192"/>
      <c r="L138" s="193"/>
      <c r="M138" s="194" t="s">
        <v>1</v>
      </c>
      <c r="N138" s="195" t="s">
        <v>35</v>
      </c>
      <c r="O138" s="182">
        <v>0</v>
      </c>
      <c r="P138" s="182">
        <f t="shared" si="11"/>
        <v>0</v>
      </c>
      <c r="Q138" s="182">
        <v>4.0000000000000002E-4</v>
      </c>
      <c r="R138" s="182">
        <f t="shared" si="12"/>
        <v>1.7710800000000002E-2</v>
      </c>
      <c r="S138" s="182">
        <v>0</v>
      </c>
      <c r="T138" s="183">
        <f t="shared" si="13"/>
        <v>0</v>
      </c>
      <c r="AR138" s="184" t="s">
        <v>133</v>
      </c>
      <c r="AT138" s="184" t="s">
        <v>151</v>
      </c>
      <c r="AU138" s="184" t="s">
        <v>124</v>
      </c>
      <c r="AY138" s="5" t="s">
        <v>117</v>
      </c>
      <c r="BE138" s="185">
        <f t="shared" si="14"/>
        <v>0</v>
      </c>
      <c r="BF138" s="185">
        <f t="shared" si="15"/>
        <v>0</v>
      </c>
      <c r="BG138" s="185">
        <f t="shared" si="16"/>
        <v>0</v>
      </c>
      <c r="BH138" s="185">
        <f t="shared" si="17"/>
        <v>0</v>
      </c>
      <c r="BI138" s="185">
        <f t="shared" si="18"/>
        <v>0</v>
      </c>
      <c r="BJ138" s="5" t="s">
        <v>124</v>
      </c>
      <c r="BK138" s="185">
        <f t="shared" si="19"/>
        <v>0</v>
      </c>
      <c r="BL138" s="5" t="s">
        <v>123</v>
      </c>
      <c r="BM138" s="184" t="s">
        <v>154</v>
      </c>
    </row>
    <row r="139" spans="2:65" s="21" customFormat="1" ht="16.5" customHeight="1">
      <c r="B139" s="20"/>
      <c r="C139" s="186" t="s">
        <v>137</v>
      </c>
      <c r="D139" s="186" t="s">
        <v>151</v>
      </c>
      <c r="E139" s="187" t="s">
        <v>155</v>
      </c>
      <c r="F139" s="188" t="s">
        <v>156</v>
      </c>
      <c r="G139" s="189" t="s">
        <v>148</v>
      </c>
      <c r="H139" s="190">
        <v>82.8</v>
      </c>
      <c r="I139" s="204"/>
      <c r="J139" s="191">
        <f t="shared" si="10"/>
        <v>0</v>
      </c>
      <c r="K139" s="192"/>
      <c r="L139" s="193"/>
      <c r="M139" s="194" t="s">
        <v>1</v>
      </c>
      <c r="N139" s="195" t="s">
        <v>35</v>
      </c>
      <c r="O139" s="182">
        <v>0</v>
      </c>
      <c r="P139" s="182">
        <f t="shared" si="11"/>
        <v>0</v>
      </c>
      <c r="Q139" s="182">
        <v>5.0000000000000001E-4</v>
      </c>
      <c r="R139" s="182">
        <f t="shared" si="12"/>
        <v>4.1399999999999999E-2</v>
      </c>
      <c r="S139" s="182">
        <v>0</v>
      </c>
      <c r="T139" s="183">
        <f t="shared" si="13"/>
        <v>0</v>
      </c>
      <c r="AR139" s="184" t="s">
        <v>133</v>
      </c>
      <c r="AT139" s="184" t="s">
        <v>151</v>
      </c>
      <c r="AU139" s="184" t="s">
        <v>124</v>
      </c>
      <c r="AY139" s="5" t="s">
        <v>117</v>
      </c>
      <c r="BE139" s="185">
        <f t="shared" si="14"/>
        <v>0</v>
      </c>
      <c r="BF139" s="185">
        <f t="shared" si="15"/>
        <v>0</v>
      </c>
      <c r="BG139" s="185">
        <f t="shared" si="16"/>
        <v>0</v>
      </c>
      <c r="BH139" s="185">
        <f t="shared" si="17"/>
        <v>0</v>
      </c>
      <c r="BI139" s="185">
        <f t="shared" si="18"/>
        <v>0</v>
      </c>
      <c r="BJ139" s="5" t="s">
        <v>124</v>
      </c>
      <c r="BK139" s="185">
        <f t="shared" si="19"/>
        <v>0</v>
      </c>
      <c r="BL139" s="5" t="s">
        <v>123</v>
      </c>
      <c r="BM139" s="184" t="s">
        <v>157</v>
      </c>
    </row>
    <row r="140" spans="2:65" s="21" customFormat="1" ht="24.15" customHeight="1">
      <c r="B140" s="20"/>
      <c r="C140" s="173" t="s">
        <v>158</v>
      </c>
      <c r="D140" s="173" t="s">
        <v>119</v>
      </c>
      <c r="E140" s="174" t="s">
        <v>159</v>
      </c>
      <c r="F140" s="175" t="s">
        <v>160</v>
      </c>
      <c r="G140" s="176" t="s">
        <v>122</v>
      </c>
      <c r="H140" s="177">
        <v>11.2</v>
      </c>
      <c r="I140" s="203"/>
      <c r="J140" s="178">
        <f t="shared" si="10"/>
        <v>0</v>
      </c>
      <c r="K140" s="179"/>
      <c r="L140" s="20"/>
      <c r="M140" s="180" t="s">
        <v>1</v>
      </c>
      <c r="N140" s="181" t="s">
        <v>35</v>
      </c>
      <c r="O140" s="182">
        <v>0</v>
      </c>
      <c r="P140" s="182">
        <f t="shared" si="11"/>
        <v>0</v>
      </c>
      <c r="Q140" s="182">
        <v>2.0699999999999998</v>
      </c>
      <c r="R140" s="182">
        <f t="shared" si="12"/>
        <v>23.183999999999997</v>
      </c>
      <c r="S140" s="182">
        <v>0</v>
      </c>
      <c r="T140" s="183">
        <f t="shared" si="13"/>
        <v>0</v>
      </c>
      <c r="AR140" s="184" t="s">
        <v>123</v>
      </c>
      <c r="AT140" s="184" t="s">
        <v>119</v>
      </c>
      <c r="AU140" s="184" t="s">
        <v>124</v>
      </c>
      <c r="AY140" s="5" t="s">
        <v>117</v>
      </c>
      <c r="BE140" s="185">
        <f t="shared" si="14"/>
        <v>0</v>
      </c>
      <c r="BF140" s="185">
        <f t="shared" si="15"/>
        <v>0</v>
      </c>
      <c r="BG140" s="185">
        <f t="shared" si="16"/>
        <v>0</v>
      </c>
      <c r="BH140" s="185">
        <f t="shared" si="17"/>
        <v>0</v>
      </c>
      <c r="BI140" s="185">
        <f t="shared" si="18"/>
        <v>0</v>
      </c>
      <c r="BJ140" s="5" t="s">
        <v>124</v>
      </c>
      <c r="BK140" s="185">
        <f t="shared" si="19"/>
        <v>0</v>
      </c>
      <c r="BL140" s="5" t="s">
        <v>123</v>
      </c>
      <c r="BM140" s="184" t="s">
        <v>161</v>
      </c>
    </row>
    <row r="141" spans="2:65" s="21" customFormat="1" ht="24.15" customHeight="1">
      <c r="B141" s="20"/>
      <c r="C141" s="173" t="s">
        <v>140</v>
      </c>
      <c r="D141" s="173" t="s">
        <v>119</v>
      </c>
      <c r="E141" s="174" t="s">
        <v>162</v>
      </c>
      <c r="F141" s="175" t="s">
        <v>163</v>
      </c>
      <c r="G141" s="176" t="s">
        <v>122</v>
      </c>
      <c r="H141" s="177">
        <v>18</v>
      </c>
      <c r="I141" s="203"/>
      <c r="J141" s="178">
        <f t="shared" si="10"/>
        <v>0</v>
      </c>
      <c r="K141" s="179"/>
      <c r="L141" s="20"/>
      <c r="M141" s="180" t="s">
        <v>1</v>
      </c>
      <c r="N141" s="181" t="s">
        <v>35</v>
      </c>
      <c r="O141" s="182">
        <v>0</v>
      </c>
      <c r="P141" s="182">
        <f t="shared" si="11"/>
        <v>0</v>
      </c>
      <c r="Q141" s="182">
        <v>2.4157202</v>
      </c>
      <c r="R141" s="182">
        <f t="shared" si="12"/>
        <v>43.482963599999998</v>
      </c>
      <c r="S141" s="182">
        <v>0</v>
      </c>
      <c r="T141" s="183">
        <f t="shared" si="13"/>
        <v>0</v>
      </c>
      <c r="AR141" s="184" t="s">
        <v>123</v>
      </c>
      <c r="AT141" s="184" t="s">
        <v>119</v>
      </c>
      <c r="AU141" s="184" t="s">
        <v>124</v>
      </c>
      <c r="AY141" s="5" t="s">
        <v>117</v>
      </c>
      <c r="BE141" s="185">
        <f t="shared" si="14"/>
        <v>0</v>
      </c>
      <c r="BF141" s="185">
        <f t="shared" si="15"/>
        <v>0</v>
      </c>
      <c r="BG141" s="185">
        <f t="shared" si="16"/>
        <v>0</v>
      </c>
      <c r="BH141" s="185">
        <f t="shared" si="17"/>
        <v>0</v>
      </c>
      <c r="BI141" s="185">
        <f t="shared" si="18"/>
        <v>0</v>
      </c>
      <c r="BJ141" s="5" t="s">
        <v>124</v>
      </c>
      <c r="BK141" s="185">
        <f t="shared" si="19"/>
        <v>0</v>
      </c>
      <c r="BL141" s="5" t="s">
        <v>123</v>
      </c>
      <c r="BM141" s="184" t="s">
        <v>164</v>
      </c>
    </row>
    <row r="142" spans="2:65" s="21" customFormat="1" ht="16.5" customHeight="1">
      <c r="B142" s="20"/>
      <c r="C142" s="173" t="s">
        <v>165</v>
      </c>
      <c r="D142" s="173" t="s">
        <v>119</v>
      </c>
      <c r="E142" s="174" t="s">
        <v>166</v>
      </c>
      <c r="F142" s="175" t="s">
        <v>167</v>
      </c>
      <c r="G142" s="176" t="s">
        <v>168</v>
      </c>
      <c r="H142" s="177">
        <v>144</v>
      </c>
      <c r="I142" s="203"/>
      <c r="J142" s="178">
        <f t="shared" si="10"/>
        <v>0</v>
      </c>
      <c r="K142" s="179"/>
      <c r="L142" s="20"/>
      <c r="M142" s="180" t="s">
        <v>1</v>
      </c>
      <c r="N142" s="181" t="s">
        <v>35</v>
      </c>
      <c r="O142" s="182">
        <v>0</v>
      </c>
      <c r="P142" s="182">
        <f t="shared" si="11"/>
        <v>0</v>
      </c>
      <c r="Q142" s="182">
        <v>3.3E-4</v>
      </c>
      <c r="R142" s="182">
        <f t="shared" si="12"/>
        <v>4.752E-2</v>
      </c>
      <c r="S142" s="182">
        <v>0</v>
      </c>
      <c r="T142" s="183">
        <f t="shared" si="13"/>
        <v>0</v>
      </c>
      <c r="AR142" s="184" t="s">
        <v>123</v>
      </c>
      <c r="AT142" s="184" t="s">
        <v>119</v>
      </c>
      <c r="AU142" s="184" t="s">
        <v>124</v>
      </c>
      <c r="AY142" s="5" t="s">
        <v>117</v>
      </c>
      <c r="BE142" s="185">
        <f t="shared" si="14"/>
        <v>0</v>
      </c>
      <c r="BF142" s="185">
        <f t="shared" si="15"/>
        <v>0</v>
      </c>
      <c r="BG142" s="185">
        <f t="shared" si="16"/>
        <v>0</v>
      </c>
      <c r="BH142" s="185">
        <f t="shared" si="17"/>
        <v>0</v>
      </c>
      <c r="BI142" s="185">
        <f t="shared" si="18"/>
        <v>0</v>
      </c>
      <c r="BJ142" s="5" t="s">
        <v>124</v>
      </c>
      <c r="BK142" s="185">
        <f t="shared" si="19"/>
        <v>0</v>
      </c>
      <c r="BL142" s="5" t="s">
        <v>123</v>
      </c>
      <c r="BM142" s="184" t="s">
        <v>169</v>
      </c>
    </row>
    <row r="143" spans="2:65" s="21" customFormat="1" ht="21.75" customHeight="1">
      <c r="B143" s="20"/>
      <c r="C143" s="173" t="s">
        <v>144</v>
      </c>
      <c r="D143" s="173" t="s">
        <v>119</v>
      </c>
      <c r="E143" s="174" t="s">
        <v>170</v>
      </c>
      <c r="F143" s="175" t="s">
        <v>171</v>
      </c>
      <c r="G143" s="176" t="s">
        <v>148</v>
      </c>
      <c r="H143" s="177">
        <v>9</v>
      </c>
      <c r="I143" s="203"/>
      <c r="J143" s="178">
        <f t="shared" si="10"/>
        <v>0</v>
      </c>
      <c r="K143" s="179"/>
      <c r="L143" s="20"/>
      <c r="M143" s="180" t="s">
        <v>1</v>
      </c>
      <c r="N143" s="181" t="s">
        <v>35</v>
      </c>
      <c r="O143" s="182">
        <v>0</v>
      </c>
      <c r="P143" s="182">
        <f t="shared" si="11"/>
        <v>0</v>
      </c>
      <c r="Q143" s="182">
        <v>1.5947400000000001E-3</v>
      </c>
      <c r="R143" s="182">
        <f t="shared" si="12"/>
        <v>1.4352660000000001E-2</v>
      </c>
      <c r="S143" s="182">
        <v>0</v>
      </c>
      <c r="T143" s="183">
        <f t="shared" si="13"/>
        <v>0</v>
      </c>
      <c r="AR143" s="184" t="s">
        <v>123</v>
      </c>
      <c r="AT143" s="184" t="s">
        <v>119</v>
      </c>
      <c r="AU143" s="184" t="s">
        <v>124</v>
      </c>
      <c r="AY143" s="5" t="s">
        <v>117</v>
      </c>
      <c r="BE143" s="185">
        <f t="shared" si="14"/>
        <v>0</v>
      </c>
      <c r="BF143" s="185">
        <f t="shared" si="15"/>
        <v>0</v>
      </c>
      <c r="BG143" s="185">
        <f t="shared" si="16"/>
        <v>0</v>
      </c>
      <c r="BH143" s="185">
        <f t="shared" si="17"/>
        <v>0</v>
      </c>
      <c r="BI143" s="185">
        <f t="shared" si="18"/>
        <v>0</v>
      </c>
      <c r="BJ143" s="5" t="s">
        <v>124</v>
      </c>
      <c r="BK143" s="185">
        <f t="shared" si="19"/>
        <v>0</v>
      </c>
      <c r="BL143" s="5" t="s">
        <v>123</v>
      </c>
      <c r="BM143" s="184" t="s">
        <v>172</v>
      </c>
    </row>
    <row r="144" spans="2:65" s="21" customFormat="1" ht="21.75" customHeight="1">
      <c r="B144" s="20"/>
      <c r="C144" s="173" t="s">
        <v>173</v>
      </c>
      <c r="D144" s="173" t="s">
        <v>119</v>
      </c>
      <c r="E144" s="174" t="s">
        <v>174</v>
      </c>
      <c r="F144" s="175" t="s">
        <v>175</v>
      </c>
      <c r="G144" s="176" t="s">
        <v>148</v>
      </c>
      <c r="H144" s="177">
        <v>9</v>
      </c>
      <c r="I144" s="203"/>
      <c r="J144" s="178">
        <f t="shared" si="10"/>
        <v>0</v>
      </c>
      <c r="K144" s="179"/>
      <c r="L144" s="20"/>
      <c r="M144" s="180" t="s">
        <v>1</v>
      </c>
      <c r="N144" s="181" t="s">
        <v>35</v>
      </c>
      <c r="O144" s="182">
        <v>0</v>
      </c>
      <c r="P144" s="182">
        <f t="shared" si="11"/>
        <v>0</v>
      </c>
      <c r="Q144" s="182">
        <v>0</v>
      </c>
      <c r="R144" s="182">
        <f t="shared" si="12"/>
        <v>0</v>
      </c>
      <c r="S144" s="182">
        <v>0</v>
      </c>
      <c r="T144" s="183">
        <f t="shared" si="13"/>
        <v>0</v>
      </c>
      <c r="AR144" s="184" t="s">
        <v>123</v>
      </c>
      <c r="AT144" s="184" t="s">
        <v>119</v>
      </c>
      <c r="AU144" s="184" t="s">
        <v>124</v>
      </c>
      <c r="AY144" s="5" t="s">
        <v>117</v>
      </c>
      <c r="BE144" s="185">
        <f t="shared" si="14"/>
        <v>0</v>
      </c>
      <c r="BF144" s="185">
        <f t="shared" si="15"/>
        <v>0</v>
      </c>
      <c r="BG144" s="185">
        <f t="shared" si="16"/>
        <v>0</v>
      </c>
      <c r="BH144" s="185">
        <f t="shared" si="17"/>
        <v>0</v>
      </c>
      <c r="BI144" s="185">
        <f t="shared" si="18"/>
        <v>0</v>
      </c>
      <c r="BJ144" s="5" t="s">
        <v>124</v>
      </c>
      <c r="BK144" s="185">
        <f t="shared" si="19"/>
        <v>0</v>
      </c>
      <c r="BL144" s="5" t="s">
        <v>123</v>
      </c>
      <c r="BM144" s="184" t="s">
        <v>176</v>
      </c>
    </row>
    <row r="145" spans="2:65" s="21" customFormat="1" ht="33" customHeight="1">
      <c r="B145" s="20"/>
      <c r="C145" s="173" t="s">
        <v>149</v>
      </c>
      <c r="D145" s="173" t="s">
        <v>119</v>
      </c>
      <c r="E145" s="174" t="s">
        <v>177</v>
      </c>
      <c r="F145" s="175" t="s">
        <v>178</v>
      </c>
      <c r="G145" s="176" t="s">
        <v>148</v>
      </c>
      <c r="H145" s="177">
        <v>172.8</v>
      </c>
      <c r="I145" s="203"/>
      <c r="J145" s="178">
        <f t="shared" si="10"/>
        <v>0</v>
      </c>
      <c r="K145" s="179"/>
      <c r="L145" s="20"/>
      <c r="M145" s="180" t="s">
        <v>1</v>
      </c>
      <c r="N145" s="181" t="s">
        <v>35</v>
      </c>
      <c r="O145" s="182">
        <v>0</v>
      </c>
      <c r="P145" s="182">
        <f t="shared" si="11"/>
        <v>0</v>
      </c>
      <c r="Q145" s="182">
        <v>6.2736099999999998E-3</v>
      </c>
      <c r="R145" s="182">
        <f t="shared" si="12"/>
        <v>1.084079808</v>
      </c>
      <c r="S145" s="182">
        <v>0</v>
      </c>
      <c r="T145" s="183">
        <f t="shared" si="13"/>
        <v>0</v>
      </c>
      <c r="AR145" s="184" t="s">
        <v>123</v>
      </c>
      <c r="AT145" s="184" t="s">
        <v>119</v>
      </c>
      <c r="AU145" s="184" t="s">
        <v>124</v>
      </c>
      <c r="AY145" s="5" t="s">
        <v>117</v>
      </c>
      <c r="BE145" s="185">
        <f t="shared" si="14"/>
        <v>0</v>
      </c>
      <c r="BF145" s="185">
        <f t="shared" si="15"/>
        <v>0</v>
      </c>
      <c r="BG145" s="185">
        <f t="shared" si="16"/>
        <v>0</v>
      </c>
      <c r="BH145" s="185">
        <f t="shared" si="17"/>
        <v>0</v>
      </c>
      <c r="BI145" s="185">
        <f t="shared" si="18"/>
        <v>0</v>
      </c>
      <c r="BJ145" s="5" t="s">
        <v>124</v>
      </c>
      <c r="BK145" s="185">
        <f t="shared" si="19"/>
        <v>0</v>
      </c>
      <c r="BL145" s="5" t="s">
        <v>123</v>
      </c>
      <c r="BM145" s="184" t="s">
        <v>179</v>
      </c>
    </row>
    <row r="146" spans="2:65" s="21" customFormat="1" ht="33" customHeight="1">
      <c r="B146" s="20"/>
      <c r="C146" s="173" t="s">
        <v>180</v>
      </c>
      <c r="D146" s="173" t="s">
        <v>119</v>
      </c>
      <c r="E146" s="174" t="s">
        <v>181</v>
      </c>
      <c r="F146" s="175" t="s">
        <v>182</v>
      </c>
      <c r="G146" s="176" t="s">
        <v>122</v>
      </c>
      <c r="H146" s="177">
        <v>8.6999999999999993</v>
      </c>
      <c r="I146" s="203"/>
      <c r="J146" s="178">
        <f t="shared" si="10"/>
        <v>0</v>
      </c>
      <c r="K146" s="179"/>
      <c r="L146" s="20"/>
      <c r="M146" s="180" t="s">
        <v>1</v>
      </c>
      <c r="N146" s="181" t="s">
        <v>35</v>
      </c>
      <c r="O146" s="182">
        <v>0</v>
      </c>
      <c r="P146" s="182">
        <f t="shared" si="11"/>
        <v>0</v>
      </c>
      <c r="Q146" s="182">
        <v>2.1776019</v>
      </c>
      <c r="R146" s="182">
        <f t="shared" si="12"/>
        <v>18.945136529999999</v>
      </c>
      <c r="S146" s="182">
        <v>0</v>
      </c>
      <c r="T146" s="183">
        <f t="shared" si="13"/>
        <v>0</v>
      </c>
      <c r="AR146" s="184" t="s">
        <v>123</v>
      </c>
      <c r="AT146" s="184" t="s">
        <v>119</v>
      </c>
      <c r="AU146" s="184" t="s">
        <v>124</v>
      </c>
      <c r="AY146" s="5" t="s">
        <v>117</v>
      </c>
      <c r="BE146" s="185">
        <f t="shared" si="14"/>
        <v>0</v>
      </c>
      <c r="BF146" s="185">
        <f t="shared" si="15"/>
        <v>0</v>
      </c>
      <c r="BG146" s="185">
        <f t="shared" si="16"/>
        <v>0</v>
      </c>
      <c r="BH146" s="185">
        <f t="shared" si="17"/>
        <v>0</v>
      </c>
      <c r="BI146" s="185">
        <f t="shared" si="18"/>
        <v>0</v>
      </c>
      <c r="BJ146" s="5" t="s">
        <v>124</v>
      </c>
      <c r="BK146" s="185">
        <f t="shared" si="19"/>
        <v>0</v>
      </c>
      <c r="BL146" s="5" t="s">
        <v>123</v>
      </c>
      <c r="BM146" s="184" t="s">
        <v>183</v>
      </c>
    </row>
    <row r="147" spans="2:65" s="21" customFormat="1" ht="33" customHeight="1">
      <c r="B147" s="20"/>
      <c r="C147" s="173" t="s">
        <v>184</v>
      </c>
      <c r="D147" s="173" t="s">
        <v>119</v>
      </c>
      <c r="E147" s="174" t="s">
        <v>185</v>
      </c>
      <c r="F147" s="175" t="s">
        <v>186</v>
      </c>
      <c r="G147" s="176" t="s">
        <v>122</v>
      </c>
      <c r="H147" s="177">
        <v>1.2150000000000001</v>
      </c>
      <c r="I147" s="203"/>
      <c r="J147" s="178">
        <f t="shared" si="10"/>
        <v>0</v>
      </c>
      <c r="K147" s="179"/>
      <c r="L147" s="20"/>
      <c r="M147" s="180" t="s">
        <v>1</v>
      </c>
      <c r="N147" s="181" t="s">
        <v>35</v>
      </c>
      <c r="O147" s="182">
        <v>0</v>
      </c>
      <c r="P147" s="182">
        <f t="shared" si="11"/>
        <v>0</v>
      </c>
      <c r="Q147" s="182">
        <v>2.11709076</v>
      </c>
      <c r="R147" s="182">
        <f t="shared" si="12"/>
        <v>2.5722652734000002</v>
      </c>
      <c r="S147" s="182">
        <v>0</v>
      </c>
      <c r="T147" s="183">
        <f t="shared" si="13"/>
        <v>0</v>
      </c>
      <c r="AR147" s="184" t="s">
        <v>123</v>
      </c>
      <c r="AT147" s="184" t="s">
        <v>119</v>
      </c>
      <c r="AU147" s="184" t="s">
        <v>124</v>
      </c>
      <c r="AY147" s="5" t="s">
        <v>117</v>
      </c>
      <c r="BE147" s="185">
        <f t="shared" si="14"/>
        <v>0</v>
      </c>
      <c r="BF147" s="185">
        <f t="shared" si="15"/>
        <v>0</v>
      </c>
      <c r="BG147" s="185">
        <f t="shared" si="16"/>
        <v>0</v>
      </c>
      <c r="BH147" s="185">
        <f t="shared" si="17"/>
        <v>0</v>
      </c>
      <c r="BI147" s="185">
        <f t="shared" si="18"/>
        <v>0</v>
      </c>
      <c r="BJ147" s="5" t="s">
        <v>124</v>
      </c>
      <c r="BK147" s="185">
        <f t="shared" si="19"/>
        <v>0</v>
      </c>
      <c r="BL147" s="5" t="s">
        <v>123</v>
      </c>
      <c r="BM147" s="184" t="s">
        <v>187</v>
      </c>
    </row>
    <row r="148" spans="2:65" s="21" customFormat="1" ht="33" customHeight="1">
      <c r="B148" s="20"/>
      <c r="C148" s="173" t="s">
        <v>188</v>
      </c>
      <c r="D148" s="173" t="s">
        <v>119</v>
      </c>
      <c r="E148" s="174" t="s">
        <v>189</v>
      </c>
      <c r="F148" s="175" t="s">
        <v>190</v>
      </c>
      <c r="G148" s="176" t="s">
        <v>122</v>
      </c>
      <c r="H148" s="177">
        <v>1.08</v>
      </c>
      <c r="I148" s="203"/>
      <c r="J148" s="178">
        <f t="shared" si="10"/>
        <v>0</v>
      </c>
      <c r="K148" s="179"/>
      <c r="L148" s="20"/>
      <c r="M148" s="180" t="s">
        <v>1</v>
      </c>
      <c r="N148" s="181" t="s">
        <v>35</v>
      </c>
      <c r="O148" s="182">
        <v>0</v>
      </c>
      <c r="P148" s="182">
        <f t="shared" si="11"/>
        <v>0</v>
      </c>
      <c r="Q148" s="182">
        <v>2.1544515</v>
      </c>
      <c r="R148" s="182">
        <f t="shared" si="12"/>
        <v>2.3268076200000003</v>
      </c>
      <c r="S148" s="182">
        <v>0</v>
      </c>
      <c r="T148" s="183">
        <f t="shared" si="13"/>
        <v>0</v>
      </c>
      <c r="AR148" s="184" t="s">
        <v>123</v>
      </c>
      <c r="AT148" s="184" t="s">
        <v>119</v>
      </c>
      <c r="AU148" s="184" t="s">
        <v>124</v>
      </c>
      <c r="AY148" s="5" t="s">
        <v>117</v>
      </c>
      <c r="BE148" s="185">
        <f t="shared" si="14"/>
        <v>0</v>
      </c>
      <c r="BF148" s="185">
        <f t="shared" si="15"/>
        <v>0</v>
      </c>
      <c r="BG148" s="185">
        <f t="shared" si="16"/>
        <v>0</v>
      </c>
      <c r="BH148" s="185">
        <f t="shared" si="17"/>
        <v>0</v>
      </c>
      <c r="BI148" s="185">
        <f t="shared" si="18"/>
        <v>0</v>
      </c>
      <c r="BJ148" s="5" t="s">
        <v>124</v>
      </c>
      <c r="BK148" s="185">
        <f t="shared" si="19"/>
        <v>0</v>
      </c>
      <c r="BL148" s="5" t="s">
        <v>123</v>
      </c>
      <c r="BM148" s="184" t="s">
        <v>191</v>
      </c>
    </row>
    <row r="149" spans="2:65" s="21" customFormat="1" ht="24.15" customHeight="1">
      <c r="B149" s="20"/>
      <c r="C149" s="173" t="s">
        <v>7</v>
      </c>
      <c r="D149" s="173" t="s">
        <v>119</v>
      </c>
      <c r="E149" s="174" t="s">
        <v>192</v>
      </c>
      <c r="F149" s="175" t="s">
        <v>193</v>
      </c>
      <c r="G149" s="176" t="s">
        <v>194</v>
      </c>
      <c r="H149" s="177">
        <v>0.55000000000000004</v>
      </c>
      <c r="I149" s="203"/>
      <c r="J149" s="178">
        <f t="shared" si="10"/>
        <v>0</v>
      </c>
      <c r="K149" s="179"/>
      <c r="L149" s="20"/>
      <c r="M149" s="180" t="s">
        <v>1</v>
      </c>
      <c r="N149" s="181" t="s">
        <v>35</v>
      </c>
      <c r="O149" s="182">
        <v>0</v>
      </c>
      <c r="P149" s="182">
        <f t="shared" si="11"/>
        <v>0</v>
      </c>
      <c r="Q149" s="182">
        <v>1.002</v>
      </c>
      <c r="R149" s="182">
        <f t="shared" si="12"/>
        <v>0.55110000000000003</v>
      </c>
      <c r="S149" s="182">
        <v>0</v>
      </c>
      <c r="T149" s="183">
        <f t="shared" si="13"/>
        <v>0</v>
      </c>
      <c r="AR149" s="184" t="s">
        <v>123</v>
      </c>
      <c r="AT149" s="184" t="s">
        <v>119</v>
      </c>
      <c r="AU149" s="184" t="s">
        <v>124</v>
      </c>
      <c r="AY149" s="5" t="s">
        <v>117</v>
      </c>
      <c r="BE149" s="185">
        <f t="shared" si="14"/>
        <v>0</v>
      </c>
      <c r="BF149" s="185">
        <f t="shared" si="15"/>
        <v>0</v>
      </c>
      <c r="BG149" s="185">
        <f t="shared" si="16"/>
        <v>0</v>
      </c>
      <c r="BH149" s="185">
        <f t="shared" si="17"/>
        <v>0</v>
      </c>
      <c r="BI149" s="185">
        <f t="shared" si="18"/>
        <v>0</v>
      </c>
      <c r="BJ149" s="5" t="s">
        <v>124</v>
      </c>
      <c r="BK149" s="185">
        <f t="shared" si="19"/>
        <v>0</v>
      </c>
      <c r="BL149" s="5" t="s">
        <v>123</v>
      </c>
      <c r="BM149" s="184" t="s">
        <v>195</v>
      </c>
    </row>
    <row r="150" spans="2:65" s="162" customFormat="1" ht="22.8" customHeight="1">
      <c r="B150" s="161"/>
      <c r="D150" s="163" t="s">
        <v>68</v>
      </c>
      <c r="E150" s="171" t="s">
        <v>123</v>
      </c>
      <c r="F150" s="171" t="s">
        <v>196</v>
      </c>
      <c r="J150" s="172">
        <f>BK150</f>
        <v>0</v>
      </c>
      <c r="L150" s="161"/>
      <c r="M150" s="166"/>
      <c r="P150" s="167">
        <f>SUM(P151:P157)</f>
        <v>36.17919212000001</v>
      </c>
      <c r="R150" s="167">
        <f>SUM(R151:R157)</f>
        <v>4.4490010560000002</v>
      </c>
      <c r="T150" s="168">
        <f>SUM(T151:T157)</f>
        <v>0</v>
      </c>
      <c r="AR150" s="163" t="s">
        <v>77</v>
      </c>
      <c r="AT150" s="169" t="s">
        <v>68</v>
      </c>
      <c r="AU150" s="169" t="s">
        <v>77</v>
      </c>
      <c r="AY150" s="163" t="s">
        <v>117</v>
      </c>
      <c r="BK150" s="170">
        <f>SUM(BK151:BK157)</f>
        <v>0</v>
      </c>
    </row>
    <row r="151" spans="2:65" s="21" customFormat="1" ht="21.75" customHeight="1">
      <c r="B151" s="20"/>
      <c r="C151" s="173" t="s">
        <v>197</v>
      </c>
      <c r="D151" s="173" t="s">
        <v>119</v>
      </c>
      <c r="E151" s="174" t="s">
        <v>198</v>
      </c>
      <c r="F151" s="175" t="s">
        <v>199</v>
      </c>
      <c r="G151" s="176" t="s">
        <v>122</v>
      </c>
      <c r="H151" s="177">
        <v>0.9</v>
      </c>
      <c r="I151" s="203"/>
      <c r="J151" s="178">
        <f t="shared" ref="J151:J157" si="20">ROUND(I151*H151,2)</f>
        <v>0</v>
      </c>
      <c r="K151" s="179"/>
      <c r="L151" s="20"/>
      <c r="M151" s="180" t="s">
        <v>1</v>
      </c>
      <c r="N151" s="181" t="s">
        <v>35</v>
      </c>
      <c r="O151" s="182">
        <v>1.5803499999999999</v>
      </c>
      <c r="P151" s="182">
        <f t="shared" ref="P151:P157" si="21">O151*H151</f>
        <v>1.422315</v>
      </c>
      <c r="Q151" s="182">
        <v>2.4018647999999998</v>
      </c>
      <c r="R151" s="182">
        <f t="shared" ref="R151:R157" si="22">Q151*H151</f>
        <v>2.16167832</v>
      </c>
      <c r="S151" s="182">
        <v>0</v>
      </c>
      <c r="T151" s="183">
        <f t="shared" ref="T151:T157" si="23">S151*H151</f>
        <v>0</v>
      </c>
      <c r="AR151" s="184" t="s">
        <v>123</v>
      </c>
      <c r="AT151" s="184" t="s">
        <v>119</v>
      </c>
      <c r="AU151" s="184" t="s">
        <v>124</v>
      </c>
      <c r="AY151" s="5" t="s">
        <v>117</v>
      </c>
      <c r="BE151" s="185">
        <f t="shared" ref="BE151:BE157" si="24">IF(N151="základná",J151,0)</f>
        <v>0</v>
      </c>
      <c r="BF151" s="185">
        <f t="shared" ref="BF151:BF157" si="25">IF(N151="znížená",J151,0)</f>
        <v>0</v>
      </c>
      <c r="BG151" s="185">
        <f t="shared" ref="BG151:BG157" si="26">IF(N151="zákl. prenesená",J151,0)</f>
        <v>0</v>
      </c>
      <c r="BH151" s="185">
        <f t="shared" ref="BH151:BH157" si="27">IF(N151="zníž. prenesená",J151,0)</f>
        <v>0</v>
      </c>
      <c r="BI151" s="185">
        <f t="shared" ref="BI151:BI157" si="28">IF(N151="nulová",J151,0)</f>
        <v>0</v>
      </c>
      <c r="BJ151" s="5" t="s">
        <v>124</v>
      </c>
      <c r="BK151" s="185">
        <f t="shared" ref="BK151:BK157" si="29">ROUND(I151*H151,2)</f>
        <v>0</v>
      </c>
      <c r="BL151" s="5" t="s">
        <v>123</v>
      </c>
      <c r="BM151" s="184" t="s">
        <v>200</v>
      </c>
    </row>
    <row r="152" spans="2:65" s="21" customFormat="1" ht="24.15" customHeight="1">
      <c r="B152" s="20"/>
      <c r="C152" s="173" t="s">
        <v>161</v>
      </c>
      <c r="D152" s="173" t="s">
        <v>119</v>
      </c>
      <c r="E152" s="174" t="s">
        <v>201</v>
      </c>
      <c r="F152" s="175" t="s">
        <v>202</v>
      </c>
      <c r="G152" s="176" t="s">
        <v>148</v>
      </c>
      <c r="H152" s="177">
        <v>5.4</v>
      </c>
      <c r="I152" s="203"/>
      <c r="J152" s="178">
        <f t="shared" si="20"/>
        <v>0</v>
      </c>
      <c r="K152" s="179"/>
      <c r="L152" s="20"/>
      <c r="M152" s="180" t="s">
        <v>1</v>
      </c>
      <c r="N152" s="181" t="s">
        <v>35</v>
      </c>
      <c r="O152" s="182">
        <v>0.68300000000000005</v>
      </c>
      <c r="P152" s="182">
        <f t="shared" si="21"/>
        <v>3.6882000000000006</v>
      </c>
      <c r="Q152" s="182">
        <v>3.14E-3</v>
      </c>
      <c r="R152" s="182">
        <f t="shared" si="22"/>
        <v>1.6956000000000002E-2</v>
      </c>
      <c r="S152" s="182">
        <v>0</v>
      </c>
      <c r="T152" s="183">
        <f t="shared" si="23"/>
        <v>0</v>
      </c>
      <c r="AR152" s="184" t="s">
        <v>123</v>
      </c>
      <c r="AT152" s="184" t="s">
        <v>119</v>
      </c>
      <c r="AU152" s="184" t="s">
        <v>124</v>
      </c>
      <c r="AY152" s="5" t="s">
        <v>117</v>
      </c>
      <c r="BE152" s="185">
        <f t="shared" si="24"/>
        <v>0</v>
      </c>
      <c r="BF152" s="185">
        <f t="shared" si="25"/>
        <v>0</v>
      </c>
      <c r="BG152" s="185">
        <f t="shared" si="26"/>
        <v>0</v>
      </c>
      <c r="BH152" s="185">
        <f t="shared" si="27"/>
        <v>0</v>
      </c>
      <c r="BI152" s="185">
        <f t="shared" si="28"/>
        <v>0</v>
      </c>
      <c r="BJ152" s="5" t="s">
        <v>124</v>
      </c>
      <c r="BK152" s="185">
        <f t="shared" si="29"/>
        <v>0</v>
      </c>
      <c r="BL152" s="5" t="s">
        <v>123</v>
      </c>
      <c r="BM152" s="184" t="s">
        <v>203</v>
      </c>
    </row>
    <row r="153" spans="2:65" s="21" customFormat="1" ht="24.15" customHeight="1">
      <c r="B153" s="20"/>
      <c r="C153" s="173" t="s">
        <v>204</v>
      </c>
      <c r="D153" s="173" t="s">
        <v>119</v>
      </c>
      <c r="E153" s="174" t="s">
        <v>205</v>
      </c>
      <c r="F153" s="175" t="s">
        <v>206</v>
      </c>
      <c r="G153" s="176" t="s">
        <v>148</v>
      </c>
      <c r="H153" s="177">
        <v>5.4</v>
      </c>
      <c r="I153" s="203"/>
      <c r="J153" s="178">
        <f t="shared" si="20"/>
        <v>0</v>
      </c>
      <c r="K153" s="179"/>
      <c r="L153" s="20"/>
      <c r="M153" s="180" t="s">
        <v>1</v>
      </c>
      <c r="N153" s="181" t="s">
        <v>35</v>
      </c>
      <c r="O153" s="182">
        <v>0.25</v>
      </c>
      <c r="P153" s="182">
        <f t="shared" si="21"/>
        <v>1.35</v>
      </c>
      <c r="Q153" s="182">
        <v>0</v>
      </c>
      <c r="R153" s="182">
        <f t="shared" si="22"/>
        <v>0</v>
      </c>
      <c r="S153" s="182">
        <v>0</v>
      </c>
      <c r="T153" s="183">
        <f t="shared" si="23"/>
        <v>0</v>
      </c>
      <c r="AR153" s="184" t="s">
        <v>123</v>
      </c>
      <c r="AT153" s="184" t="s">
        <v>119</v>
      </c>
      <c r="AU153" s="184" t="s">
        <v>124</v>
      </c>
      <c r="AY153" s="5" t="s">
        <v>117</v>
      </c>
      <c r="BE153" s="185">
        <f t="shared" si="24"/>
        <v>0</v>
      </c>
      <c r="BF153" s="185">
        <f t="shared" si="25"/>
        <v>0</v>
      </c>
      <c r="BG153" s="185">
        <f t="shared" si="26"/>
        <v>0</v>
      </c>
      <c r="BH153" s="185">
        <f t="shared" si="27"/>
        <v>0</v>
      </c>
      <c r="BI153" s="185">
        <f t="shared" si="28"/>
        <v>0</v>
      </c>
      <c r="BJ153" s="5" t="s">
        <v>124</v>
      </c>
      <c r="BK153" s="185">
        <f t="shared" si="29"/>
        <v>0</v>
      </c>
      <c r="BL153" s="5" t="s">
        <v>123</v>
      </c>
      <c r="BM153" s="184" t="s">
        <v>207</v>
      </c>
    </row>
    <row r="154" spans="2:65" s="21" customFormat="1" ht="24.15" customHeight="1">
      <c r="B154" s="20"/>
      <c r="C154" s="173" t="s">
        <v>164</v>
      </c>
      <c r="D154" s="173" t="s">
        <v>119</v>
      </c>
      <c r="E154" s="174" t="s">
        <v>208</v>
      </c>
      <c r="F154" s="175" t="s">
        <v>209</v>
      </c>
      <c r="G154" s="176" t="s">
        <v>194</v>
      </c>
      <c r="H154" s="177">
        <v>0.13500000000000001</v>
      </c>
      <c r="I154" s="203"/>
      <c r="J154" s="178">
        <f t="shared" si="20"/>
        <v>0</v>
      </c>
      <c r="K154" s="179"/>
      <c r="L154" s="20"/>
      <c r="M154" s="180" t="s">
        <v>1</v>
      </c>
      <c r="N154" s="181" t="s">
        <v>35</v>
      </c>
      <c r="O154" s="182">
        <v>35.619</v>
      </c>
      <c r="P154" s="182">
        <f t="shared" si="21"/>
        <v>4.8085650000000006</v>
      </c>
      <c r="Q154" s="182">
        <v>1.0165900000000001</v>
      </c>
      <c r="R154" s="182">
        <f t="shared" si="22"/>
        <v>0.13723965000000002</v>
      </c>
      <c r="S154" s="182">
        <v>0</v>
      </c>
      <c r="T154" s="183">
        <f t="shared" si="23"/>
        <v>0</v>
      </c>
      <c r="AR154" s="184" t="s">
        <v>123</v>
      </c>
      <c r="AT154" s="184" t="s">
        <v>119</v>
      </c>
      <c r="AU154" s="184" t="s">
        <v>124</v>
      </c>
      <c r="AY154" s="5" t="s">
        <v>117</v>
      </c>
      <c r="BE154" s="185">
        <f t="shared" si="24"/>
        <v>0</v>
      </c>
      <c r="BF154" s="185">
        <f t="shared" si="25"/>
        <v>0</v>
      </c>
      <c r="BG154" s="185">
        <f t="shared" si="26"/>
        <v>0</v>
      </c>
      <c r="BH154" s="185">
        <f t="shared" si="27"/>
        <v>0</v>
      </c>
      <c r="BI154" s="185">
        <f t="shared" si="28"/>
        <v>0</v>
      </c>
      <c r="BJ154" s="5" t="s">
        <v>124</v>
      </c>
      <c r="BK154" s="185">
        <f t="shared" si="29"/>
        <v>0</v>
      </c>
      <c r="BL154" s="5" t="s">
        <v>123</v>
      </c>
      <c r="BM154" s="184" t="s">
        <v>210</v>
      </c>
    </row>
    <row r="155" spans="2:65" s="21" customFormat="1" ht="24.15" customHeight="1">
      <c r="B155" s="20"/>
      <c r="C155" s="173" t="s">
        <v>211</v>
      </c>
      <c r="D155" s="173" t="s">
        <v>119</v>
      </c>
      <c r="E155" s="174" t="s">
        <v>212</v>
      </c>
      <c r="F155" s="175" t="s">
        <v>213</v>
      </c>
      <c r="G155" s="176" t="s">
        <v>148</v>
      </c>
      <c r="H155" s="177">
        <v>110.502</v>
      </c>
      <c r="I155" s="203"/>
      <c r="J155" s="178">
        <f t="shared" si="20"/>
        <v>0</v>
      </c>
      <c r="K155" s="179"/>
      <c r="L155" s="20"/>
      <c r="M155" s="180" t="s">
        <v>1</v>
      </c>
      <c r="N155" s="181" t="s">
        <v>35</v>
      </c>
      <c r="O155" s="182">
        <v>0.19106000000000001</v>
      </c>
      <c r="P155" s="182">
        <f t="shared" si="21"/>
        <v>21.112512120000002</v>
      </c>
      <c r="Q155" s="182">
        <v>5.1539999999999997E-3</v>
      </c>
      <c r="R155" s="182">
        <f t="shared" si="22"/>
        <v>0.56952730799999995</v>
      </c>
      <c r="S155" s="182">
        <v>0</v>
      </c>
      <c r="T155" s="183">
        <f t="shared" si="23"/>
        <v>0</v>
      </c>
      <c r="AR155" s="184" t="s">
        <v>123</v>
      </c>
      <c r="AT155" s="184" t="s">
        <v>119</v>
      </c>
      <c r="AU155" s="184" t="s">
        <v>124</v>
      </c>
      <c r="AY155" s="5" t="s">
        <v>117</v>
      </c>
      <c r="BE155" s="185">
        <f t="shared" si="24"/>
        <v>0</v>
      </c>
      <c r="BF155" s="185">
        <f t="shared" si="25"/>
        <v>0</v>
      </c>
      <c r="BG155" s="185">
        <f t="shared" si="26"/>
        <v>0</v>
      </c>
      <c r="BH155" s="185">
        <f t="shared" si="27"/>
        <v>0</v>
      </c>
      <c r="BI155" s="185">
        <f t="shared" si="28"/>
        <v>0</v>
      </c>
      <c r="BJ155" s="5" t="s">
        <v>124</v>
      </c>
      <c r="BK155" s="185">
        <f t="shared" si="29"/>
        <v>0</v>
      </c>
      <c r="BL155" s="5" t="s">
        <v>123</v>
      </c>
      <c r="BM155" s="184" t="s">
        <v>214</v>
      </c>
    </row>
    <row r="156" spans="2:65" s="21" customFormat="1" ht="24.15" customHeight="1">
      <c r="B156" s="20"/>
      <c r="C156" s="173" t="s">
        <v>169</v>
      </c>
      <c r="D156" s="173" t="s">
        <v>119</v>
      </c>
      <c r="E156" s="174" t="s">
        <v>215</v>
      </c>
      <c r="F156" s="175" t="s">
        <v>216</v>
      </c>
      <c r="G156" s="176" t="s">
        <v>148</v>
      </c>
      <c r="H156" s="177">
        <v>110.502</v>
      </c>
      <c r="I156" s="203"/>
      <c r="J156" s="178">
        <f t="shared" si="20"/>
        <v>0</v>
      </c>
      <c r="K156" s="179"/>
      <c r="L156" s="20"/>
      <c r="M156" s="180" t="s">
        <v>1</v>
      </c>
      <c r="N156" s="181" t="s">
        <v>35</v>
      </c>
      <c r="O156" s="182">
        <v>0</v>
      </c>
      <c r="P156" s="182">
        <f t="shared" si="21"/>
        <v>0</v>
      </c>
      <c r="Q156" s="182">
        <v>1.4139000000000001E-2</v>
      </c>
      <c r="R156" s="182">
        <f t="shared" si="22"/>
        <v>1.5623877779999999</v>
      </c>
      <c r="S156" s="182">
        <v>0</v>
      </c>
      <c r="T156" s="183">
        <f t="shared" si="23"/>
        <v>0</v>
      </c>
      <c r="AR156" s="184" t="s">
        <v>123</v>
      </c>
      <c r="AT156" s="184" t="s">
        <v>119</v>
      </c>
      <c r="AU156" s="184" t="s">
        <v>124</v>
      </c>
      <c r="AY156" s="5" t="s">
        <v>117</v>
      </c>
      <c r="BE156" s="185">
        <f t="shared" si="24"/>
        <v>0</v>
      </c>
      <c r="BF156" s="185">
        <f t="shared" si="25"/>
        <v>0</v>
      </c>
      <c r="BG156" s="185">
        <f t="shared" si="26"/>
        <v>0</v>
      </c>
      <c r="BH156" s="185">
        <f t="shared" si="27"/>
        <v>0</v>
      </c>
      <c r="BI156" s="185">
        <f t="shared" si="28"/>
        <v>0</v>
      </c>
      <c r="BJ156" s="5" t="s">
        <v>124</v>
      </c>
      <c r="BK156" s="185">
        <f t="shared" si="29"/>
        <v>0</v>
      </c>
      <c r="BL156" s="5" t="s">
        <v>123</v>
      </c>
      <c r="BM156" s="184" t="s">
        <v>217</v>
      </c>
    </row>
    <row r="157" spans="2:65" s="21" customFormat="1" ht="24.15" customHeight="1">
      <c r="B157" s="20"/>
      <c r="C157" s="173" t="s">
        <v>218</v>
      </c>
      <c r="D157" s="173" t="s">
        <v>119</v>
      </c>
      <c r="E157" s="174" t="s">
        <v>219</v>
      </c>
      <c r="F157" s="175" t="s">
        <v>220</v>
      </c>
      <c r="G157" s="176" t="s">
        <v>168</v>
      </c>
      <c r="H157" s="177">
        <v>40.4</v>
      </c>
      <c r="I157" s="203"/>
      <c r="J157" s="178">
        <f t="shared" si="20"/>
        <v>0</v>
      </c>
      <c r="K157" s="179"/>
      <c r="L157" s="20"/>
      <c r="M157" s="180" t="s">
        <v>1</v>
      </c>
      <c r="N157" s="181" t="s">
        <v>35</v>
      </c>
      <c r="O157" s="182">
        <v>9.4E-2</v>
      </c>
      <c r="P157" s="182">
        <f t="shared" si="21"/>
        <v>3.7976000000000001</v>
      </c>
      <c r="Q157" s="182">
        <v>3.0000000000000001E-5</v>
      </c>
      <c r="R157" s="182">
        <f t="shared" si="22"/>
        <v>1.212E-3</v>
      </c>
      <c r="S157" s="182">
        <v>0</v>
      </c>
      <c r="T157" s="183">
        <f t="shared" si="23"/>
        <v>0</v>
      </c>
      <c r="AR157" s="184" t="s">
        <v>123</v>
      </c>
      <c r="AT157" s="184" t="s">
        <v>119</v>
      </c>
      <c r="AU157" s="184" t="s">
        <v>124</v>
      </c>
      <c r="AY157" s="5" t="s">
        <v>117</v>
      </c>
      <c r="BE157" s="185">
        <f t="shared" si="24"/>
        <v>0</v>
      </c>
      <c r="BF157" s="185">
        <f t="shared" si="25"/>
        <v>0</v>
      </c>
      <c r="BG157" s="185">
        <f t="shared" si="26"/>
        <v>0</v>
      </c>
      <c r="BH157" s="185">
        <f t="shared" si="27"/>
        <v>0</v>
      </c>
      <c r="BI157" s="185">
        <f t="shared" si="28"/>
        <v>0</v>
      </c>
      <c r="BJ157" s="5" t="s">
        <v>124</v>
      </c>
      <c r="BK157" s="185">
        <f t="shared" si="29"/>
        <v>0</v>
      </c>
      <c r="BL157" s="5" t="s">
        <v>123</v>
      </c>
      <c r="BM157" s="184" t="s">
        <v>221</v>
      </c>
    </row>
    <row r="158" spans="2:65" s="162" customFormat="1" ht="22.8" customHeight="1">
      <c r="B158" s="161"/>
      <c r="D158" s="163" t="s">
        <v>68</v>
      </c>
      <c r="E158" s="171" t="s">
        <v>134</v>
      </c>
      <c r="F158" s="171" t="s">
        <v>222</v>
      </c>
      <c r="J158" s="172">
        <f>BK158</f>
        <v>0</v>
      </c>
      <c r="L158" s="161"/>
      <c r="M158" s="166"/>
      <c r="P158" s="167">
        <f>SUM(P159:P163)</f>
        <v>65.515740000000008</v>
      </c>
      <c r="R158" s="167">
        <f>SUM(R159:R163)</f>
        <v>62.950114608899995</v>
      </c>
      <c r="T158" s="168">
        <f>SUM(T159:T163)</f>
        <v>0</v>
      </c>
      <c r="AR158" s="163" t="s">
        <v>77</v>
      </c>
      <c r="AT158" s="169" t="s">
        <v>68</v>
      </c>
      <c r="AU158" s="169" t="s">
        <v>77</v>
      </c>
      <c r="AY158" s="163" t="s">
        <v>117</v>
      </c>
      <c r="BK158" s="170">
        <f>SUM(BK159:BK163)</f>
        <v>0</v>
      </c>
    </row>
    <row r="159" spans="2:65" s="21" customFormat="1" ht="33" customHeight="1">
      <c r="B159" s="20"/>
      <c r="C159" s="173" t="s">
        <v>172</v>
      </c>
      <c r="D159" s="173" t="s">
        <v>119</v>
      </c>
      <c r="E159" s="174" t="s">
        <v>223</v>
      </c>
      <c r="F159" s="175" t="s">
        <v>224</v>
      </c>
      <c r="G159" s="176" t="s">
        <v>148</v>
      </c>
      <c r="H159" s="177">
        <v>101.85</v>
      </c>
      <c r="I159" s="203"/>
      <c r="J159" s="178">
        <f>ROUND(I159*H159,2)</f>
        <v>0</v>
      </c>
      <c r="K159" s="179"/>
      <c r="L159" s="20"/>
      <c r="M159" s="180" t="s">
        <v>1</v>
      </c>
      <c r="N159" s="181" t="s">
        <v>35</v>
      </c>
      <c r="O159" s="182">
        <v>0</v>
      </c>
      <c r="P159" s="182">
        <f>O159*H159</f>
        <v>0</v>
      </c>
      <c r="Q159" s="182">
        <v>0.2024</v>
      </c>
      <c r="R159" s="182">
        <f>Q159*H159</f>
        <v>20.614439999999998</v>
      </c>
      <c r="S159" s="182">
        <v>0</v>
      </c>
      <c r="T159" s="183">
        <f>S159*H159</f>
        <v>0</v>
      </c>
      <c r="AR159" s="184" t="s">
        <v>123</v>
      </c>
      <c r="AT159" s="184" t="s">
        <v>119</v>
      </c>
      <c r="AU159" s="184" t="s">
        <v>124</v>
      </c>
      <c r="AY159" s="5" t="s">
        <v>117</v>
      </c>
      <c r="BE159" s="185">
        <f>IF(N159="základná",J159,0)</f>
        <v>0</v>
      </c>
      <c r="BF159" s="185">
        <f>IF(N159="znížená",J159,0)</f>
        <v>0</v>
      </c>
      <c r="BG159" s="185">
        <f>IF(N159="zákl. prenesená",J159,0)</f>
        <v>0</v>
      </c>
      <c r="BH159" s="185">
        <f>IF(N159="zníž. prenesená",J159,0)</f>
        <v>0</v>
      </c>
      <c r="BI159" s="185">
        <f>IF(N159="nulová",J159,0)</f>
        <v>0</v>
      </c>
      <c r="BJ159" s="5" t="s">
        <v>124</v>
      </c>
      <c r="BK159" s="185">
        <f>ROUND(I159*H159,2)</f>
        <v>0</v>
      </c>
      <c r="BL159" s="5" t="s">
        <v>123</v>
      </c>
      <c r="BM159" s="184" t="s">
        <v>225</v>
      </c>
    </row>
    <row r="160" spans="2:65" s="21" customFormat="1" ht="16.5" customHeight="1">
      <c r="B160" s="20"/>
      <c r="C160" s="173" t="s">
        <v>226</v>
      </c>
      <c r="D160" s="173" t="s">
        <v>119</v>
      </c>
      <c r="E160" s="174" t="s">
        <v>227</v>
      </c>
      <c r="F160" s="175" t="s">
        <v>228</v>
      </c>
      <c r="G160" s="176" t="s">
        <v>148</v>
      </c>
      <c r="H160" s="177">
        <v>101.85</v>
      </c>
      <c r="I160" s="203"/>
      <c r="J160" s="178">
        <f>ROUND(I160*H160,2)</f>
        <v>0</v>
      </c>
      <c r="K160" s="179"/>
      <c r="L160" s="20"/>
      <c r="M160" s="180" t="s">
        <v>1</v>
      </c>
      <c r="N160" s="181" t="s">
        <v>35</v>
      </c>
      <c r="O160" s="182">
        <v>0</v>
      </c>
      <c r="P160" s="182">
        <f>O160*H160</f>
        <v>0</v>
      </c>
      <c r="Q160" s="182">
        <v>0.22840625000000001</v>
      </c>
      <c r="R160" s="182">
        <f>Q160*H160</f>
        <v>23.2631765625</v>
      </c>
      <c r="S160" s="182">
        <v>0</v>
      </c>
      <c r="T160" s="183">
        <f>S160*H160</f>
        <v>0</v>
      </c>
      <c r="AR160" s="184" t="s">
        <v>123</v>
      </c>
      <c r="AT160" s="184" t="s">
        <v>119</v>
      </c>
      <c r="AU160" s="184" t="s">
        <v>124</v>
      </c>
      <c r="AY160" s="5" t="s">
        <v>117</v>
      </c>
      <c r="BE160" s="185">
        <f>IF(N160="základná",J160,0)</f>
        <v>0</v>
      </c>
      <c r="BF160" s="185">
        <f>IF(N160="znížená",J160,0)</f>
        <v>0</v>
      </c>
      <c r="BG160" s="185">
        <f>IF(N160="zákl. prenesená",J160,0)</f>
        <v>0</v>
      </c>
      <c r="BH160" s="185">
        <f>IF(N160="zníž. prenesená",J160,0)</f>
        <v>0</v>
      </c>
      <c r="BI160" s="185">
        <f>IF(N160="nulová",J160,0)</f>
        <v>0</v>
      </c>
      <c r="BJ160" s="5" t="s">
        <v>124</v>
      </c>
      <c r="BK160" s="185">
        <f>ROUND(I160*H160,2)</f>
        <v>0</v>
      </c>
      <c r="BL160" s="5" t="s">
        <v>123</v>
      </c>
      <c r="BM160" s="184" t="s">
        <v>229</v>
      </c>
    </row>
    <row r="161" spans="2:65" s="21" customFormat="1" ht="16.5" customHeight="1">
      <c r="B161" s="20"/>
      <c r="C161" s="173" t="s">
        <v>176</v>
      </c>
      <c r="D161" s="173" t="s">
        <v>119</v>
      </c>
      <c r="E161" s="174" t="s">
        <v>230</v>
      </c>
      <c r="F161" s="175" t="s">
        <v>231</v>
      </c>
      <c r="G161" s="176" t="s">
        <v>194</v>
      </c>
      <c r="H161" s="177">
        <v>0.77600000000000002</v>
      </c>
      <c r="I161" s="203"/>
      <c r="J161" s="178">
        <f>ROUND(I161*H161,2)</f>
        <v>0</v>
      </c>
      <c r="K161" s="179"/>
      <c r="L161" s="20"/>
      <c r="M161" s="180" t="s">
        <v>1</v>
      </c>
      <c r="N161" s="181" t="s">
        <v>35</v>
      </c>
      <c r="O161" s="182">
        <v>0</v>
      </c>
      <c r="P161" s="182">
        <f>O161*H161</f>
        <v>0</v>
      </c>
      <c r="Q161" s="182">
        <v>1.2029614</v>
      </c>
      <c r="R161" s="182">
        <f>Q161*H161</f>
        <v>0.9334980464</v>
      </c>
      <c r="S161" s="182">
        <v>0</v>
      </c>
      <c r="T161" s="183">
        <f>S161*H161</f>
        <v>0</v>
      </c>
      <c r="AR161" s="184" t="s">
        <v>123</v>
      </c>
      <c r="AT161" s="184" t="s">
        <v>119</v>
      </c>
      <c r="AU161" s="184" t="s">
        <v>124</v>
      </c>
      <c r="AY161" s="5" t="s">
        <v>117</v>
      </c>
      <c r="BE161" s="185">
        <f>IF(N161="základná",J161,0)</f>
        <v>0</v>
      </c>
      <c r="BF161" s="185">
        <f>IF(N161="znížená",J161,0)</f>
        <v>0</v>
      </c>
      <c r="BG161" s="185">
        <f>IF(N161="zákl. prenesená",J161,0)</f>
        <v>0</v>
      </c>
      <c r="BH161" s="185">
        <f>IF(N161="zníž. prenesená",J161,0)</f>
        <v>0</v>
      </c>
      <c r="BI161" s="185">
        <f>IF(N161="nulová",J161,0)</f>
        <v>0</v>
      </c>
      <c r="BJ161" s="5" t="s">
        <v>124</v>
      </c>
      <c r="BK161" s="185">
        <f>ROUND(I161*H161,2)</f>
        <v>0</v>
      </c>
      <c r="BL161" s="5" t="s">
        <v>123</v>
      </c>
      <c r="BM161" s="184" t="s">
        <v>232</v>
      </c>
    </row>
    <row r="162" spans="2:65" s="21" customFormat="1" ht="33" customHeight="1">
      <c r="B162" s="20"/>
      <c r="C162" s="173" t="s">
        <v>233</v>
      </c>
      <c r="D162" s="173" t="s">
        <v>119</v>
      </c>
      <c r="E162" s="174" t="s">
        <v>234</v>
      </c>
      <c r="F162" s="175" t="s">
        <v>235</v>
      </c>
      <c r="G162" s="176" t="s">
        <v>148</v>
      </c>
      <c r="H162" s="177">
        <v>97</v>
      </c>
      <c r="I162" s="203"/>
      <c r="J162" s="178">
        <f>ROUND(I162*H162,2)</f>
        <v>0</v>
      </c>
      <c r="K162" s="179"/>
      <c r="L162" s="20"/>
      <c r="M162" s="180" t="s">
        <v>1</v>
      </c>
      <c r="N162" s="181" t="s">
        <v>35</v>
      </c>
      <c r="O162" s="182">
        <v>0.67542000000000002</v>
      </c>
      <c r="P162" s="182">
        <f>O162*H162</f>
        <v>65.515740000000008</v>
      </c>
      <c r="Q162" s="182">
        <v>9.2499999999999999E-2</v>
      </c>
      <c r="R162" s="182">
        <f>Q162*H162</f>
        <v>8.9725000000000001</v>
      </c>
      <c r="S162" s="182">
        <v>0</v>
      </c>
      <c r="T162" s="183">
        <f>S162*H162</f>
        <v>0</v>
      </c>
      <c r="AR162" s="184" t="s">
        <v>123</v>
      </c>
      <c r="AT162" s="184" t="s">
        <v>119</v>
      </c>
      <c r="AU162" s="184" t="s">
        <v>124</v>
      </c>
      <c r="AY162" s="5" t="s">
        <v>117</v>
      </c>
      <c r="BE162" s="185">
        <f>IF(N162="základná",J162,0)</f>
        <v>0</v>
      </c>
      <c r="BF162" s="185">
        <f>IF(N162="znížená",J162,0)</f>
        <v>0</v>
      </c>
      <c r="BG162" s="185">
        <f>IF(N162="zákl. prenesená",J162,0)</f>
        <v>0</v>
      </c>
      <c r="BH162" s="185">
        <f>IF(N162="zníž. prenesená",J162,0)</f>
        <v>0</v>
      </c>
      <c r="BI162" s="185">
        <f>IF(N162="nulová",J162,0)</f>
        <v>0</v>
      </c>
      <c r="BJ162" s="5" t="s">
        <v>124</v>
      </c>
      <c r="BK162" s="185">
        <f>ROUND(I162*H162,2)</f>
        <v>0</v>
      </c>
      <c r="BL162" s="5" t="s">
        <v>123</v>
      </c>
      <c r="BM162" s="184" t="s">
        <v>236</v>
      </c>
    </row>
    <row r="163" spans="2:65" s="21" customFormat="1" ht="16.5" customHeight="1">
      <c r="B163" s="20"/>
      <c r="C163" s="186" t="s">
        <v>179</v>
      </c>
      <c r="D163" s="186" t="s">
        <v>151</v>
      </c>
      <c r="E163" s="187" t="s">
        <v>237</v>
      </c>
      <c r="F163" s="188" t="s">
        <v>238</v>
      </c>
      <c r="G163" s="189" t="s">
        <v>148</v>
      </c>
      <c r="H163" s="190">
        <v>101.85</v>
      </c>
      <c r="I163" s="204"/>
      <c r="J163" s="191">
        <f>ROUND(I163*H163,2)</f>
        <v>0</v>
      </c>
      <c r="K163" s="192"/>
      <c r="L163" s="193"/>
      <c r="M163" s="194" t="s">
        <v>1</v>
      </c>
      <c r="N163" s="195" t="s">
        <v>35</v>
      </c>
      <c r="O163" s="182">
        <v>0</v>
      </c>
      <c r="P163" s="182">
        <f>O163*H163</f>
        <v>0</v>
      </c>
      <c r="Q163" s="182">
        <v>0.09</v>
      </c>
      <c r="R163" s="182">
        <f>Q163*H163</f>
        <v>9.1664999999999992</v>
      </c>
      <c r="S163" s="182">
        <v>0</v>
      </c>
      <c r="T163" s="183">
        <f>S163*H163</f>
        <v>0</v>
      </c>
      <c r="AR163" s="184" t="s">
        <v>133</v>
      </c>
      <c r="AT163" s="184" t="s">
        <v>151</v>
      </c>
      <c r="AU163" s="184" t="s">
        <v>124</v>
      </c>
      <c r="AY163" s="5" t="s">
        <v>117</v>
      </c>
      <c r="BE163" s="185">
        <f>IF(N163="základná",J163,0)</f>
        <v>0</v>
      </c>
      <c r="BF163" s="185">
        <f>IF(N163="znížená",J163,0)</f>
        <v>0</v>
      </c>
      <c r="BG163" s="185">
        <f>IF(N163="zákl. prenesená",J163,0)</f>
        <v>0</v>
      </c>
      <c r="BH163" s="185">
        <f>IF(N163="zníž. prenesená",J163,0)</f>
        <v>0</v>
      </c>
      <c r="BI163" s="185">
        <f>IF(N163="nulová",J163,0)</f>
        <v>0</v>
      </c>
      <c r="BJ163" s="5" t="s">
        <v>124</v>
      </c>
      <c r="BK163" s="185">
        <f>ROUND(I163*H163,2)</f>
        <v>0</v>
      </c>
      <c r="BL163" s="5" t="s">
        <v>123</v>
      </c>
      <c r="BM163" s="184" t="s">
        <v>239</v>
      </c>
    </row>
    <row r="164" spans="2:65" s="162" customFormat="1" ht="22.8" customHeight="1">
      <c r="B164" s="161"/>
      <c r="D164" s="163" t="s">
        <v>68</v>
      </c>
      <c r="E164" s="171" t="s">
        <v>150</v>
      </c>
      <c r="F164" s="171" t="s">
        <v>240</v>
      </c>
      <c r="J164" s="172">
        <f>BK164</f>
        <v>0</v>
      </c>
      <c r="L164" s="161"/>
      <c r="M164" s="166"/>
      <c r="P164" s="167">
        <f>SUM(P165:P167)</f>
        <v>0</v>
      </c>
      <c r="R164" s="167">
        <f>SUM(R165:R167)</f>
        <v>7.1997463999999995</v>
      </c>
      <c r="T164" s="168">
        <f>SUM(T165:T167)</f>
        <v>0</v>
      </c>
      <c r="AR164" s="163" t="s">
        <v>77</v>
      </c>
      <c r="AT164" s="169" t="s">
        <v>68</v>
      </c>
      <c r="AU164" s="169" t="s">
        <v>77</v>
      </c>
      <c r="AY164" s="163" t="s">
        <v>117</v>
      </c>
      <c r="BK164" s="170">
        <f>SUM(BK165:BK167)</f>
        <v>0</v>
      </c>
    </row>
    <row r="165" spans="2:65" s="21" customFormat="1" ht="37.799999999999997" customHeight="1">
      <c r="B165" s="20"/>
      <c r="C165" s="173" t="s">
        <v>241</v>
      </c>
      <c r="D165" s="173" t="s">
        <v>119</v>
      </c>
      <c r="E165" s="174" t="s">
        <v>242</v>
      </c>
      <c r="F165" s="175" t="s">
        <v>243</v>
      </c>
      <c r="G165" s="176" t="s">
        <v>168</v>
      </c>
      <c r="H165" s="177">
        <v>59</v>
      </c>
      <c r="I165" s="203"/>
      <c r="J165" s="178">
        <f>ROUND(I165*H165,2)</f>
        <v>0</v>
      </c>
      <c r="K165" s="179"/>
      <c r="L165" s="20"/>
      <c r="M165" s="180" t="s">
        <v>1</v>
      </c>
      <c r="N165" s="181" t="s">
        <v>35</v>
      </c>
      <c r="O165" s="182">
        <v>0</v>
      </c>
      <c r="P165" s="182">
        <f>O165*H165</f>
        <v>0</v>
      </c>
      <c r="Q165" s="182">
        <v>9.8529599999999995E-2</v>
      </c>
      <c r="R165" s="182">
        <f>Q165*H165</f>
        <v>5.8132463999999997</v>
      </c>
      <c r="S165" s="182">
        <v>0</v>
      </c>
      <c r="T165" s="183">
        <f>S165*H165</f>
        <v>0</v>
      </c>
      <c r="AR165" s="184" t="s">
        <v>123</v>
      </c>
      <c r="AT165" s="184" t="s">
        <v>119</v>
      </c>
      <c r="AU165" s="184" t="s">
        <v>124</v>
      </c>
      <c r="AY165" s="5" t="s">
        <v>117</v>
      </c>
      <c r="BE165" s="185">
        <f>IF(N165="základná",J165,0)</f>
        <v>0</v>
      </c>
      <c r="BF165" s="185">
        <f>IF(N165="znížená",J165,0)</f>
        <v>0</v>
      </c>
      <c r="BG165" s="185">
        <f>IF(N165="zákl. prenesená",J165,0)</f>
        <v>0</v>
      </c>
      <c r="BH165" s="185">
        <f>IF(N165="zníž. prenesená",J165,0)</f>
        <v>0</v>
      </c>
      <c r="BI165" s="185">
        <f>IF(N165="nulová",J165,0)</f>
        <v>0</v>
      </c>
      <c r="BJ165" s="5" t="s">
        <v>124</v>
      </c>
      <c r="BK165" s="185">
        <f>ROUND(I165*H165,2)</f>
        <v>0</v>
      </c>
      <c r="BL165" s="5" t="s">
        <v>123</v>
      </c>
      <c r="BM165" s="184" t="s">
        <v>244</v>
      </c>
    </row>
    <row r="166" spans="2:65" s="21" customFormat="1" ht="16.5" customHeight="1">
      <c r="B166" s="20"/>
      <c r="C166" s="186" t="s">
        <v>183</v>
      </c>
      <c r="D166" s="186" t="s">
        <v>151</v>
      </c>
      <c r="E166" s="187" t="s">
        <v>245</v>
      </c>
      <c r="F166" s="188" t="s">
        <v>246</v>
      </c>
      <c r="G166" s="189" t="s">
        <v>247</v>
      </c>
      <c r="H166" s="190">
        <v>59</v>
      </c>
      <c r="I166" s="204"/>
      <c r="J166" s="191">
        <f>ROUND(I166*H166,2)</f>
        <v>0</v>
      </c>
      <c r="K166" s="192"/>
      <c r="L166" s="193"/>
      <c r="M166" s="194" t="s">
        <v>1</v>
      </c>
      <c r="N166" s="195" t="s">
        <v>35</v>
      </c>
      <c r="O166" s="182">
        <v>0</v>
      </c>
      <c r="P166" s="182">
        <f>O166*H166</f>
        <v>0</v>
      </c>
      <c r="Q166" s="182">
        <v>2.35E-2</v>
      </c>
      <c r="R166" s="182">
        <f>Q166*H166</f>
        <v>1.3865000000000001</v>
      </c>
      <c r="S166" s="182">
        <v>0</v>
      </c>
      <c r="T166" s="183">
        <f>S166*H166</f>
        <v>0</v>
      </c>
      <c r="AR166" s="184" t="s">
        <v>133</v>
      </c>
      <c r="AT166" s="184" t="s">
        <v>151</v>
      </c>
      <c r="AU166" s="184" t="s">
        <v>124</v>
      </c>
      <c r="AY166" s="5" t="s">
        <v>117</v>
      </c>
      <c r="BE166" s="185">
        <f>IF(N166="základná",J166,0)</f>
        <v>0</v>
      </c>
      <c r="BF166" s="185">
        <f>IF(N166="znížená",J166,0)</f>
        <v>0</v>
      </c>
      <c r="BG166" s="185">
        <f>IF(N166="zákl. prenesená",J166,0)</f>
        <v>0</v>
      </c>
      <c r="BH166" s="185">
        <f>IF(N166="zníž. prenesená",J166,0)</f>
        <v>0</v>
      </c>
      <c r="BI166" s="185">
        <f>IF(N166="nulová",J166,0)</f>
        <v>0</v>
      </c>
      <c r="BJ166" s="5" t="s">
        <v>124</v>
      </c>
      <c r="BK166" s="185">
        <f>ROUND(I166*H166,2)</f>
        <v>0</v>
      </c>
      <c r="BL166" s="5" t="s">
        <v>123</v>
      </c>
      <c r="BM166" s="184" t="s">
        <v>248</v>
      </c>
    </row>
    <row r="167" spans="2:65" s="21" customFormat="1" ht="19.2">
      <c r="B167" s="20"/>
      <c r="D167" s="196" t="s">
        <v>249</v>
      </c>
      <c r="F167" s="197" t="s">
        <v>250</v>
      </c>
      <c r="L167" s="20"/>
      <c r="M167" s="198"/>
      <c r="T167" s="70"/>
      <c r="AT167" s="5" t="s">
        <v>249</v>
      </c>
      <c r="AU167" s="5" t="s">
        <v>124</v>
      </c>
    </row>
    <row r="168" spans="2:65" s="162" customFormat="1" ht="22.8" customHeight="1">
      <c r="B168" s="161"/>
      <c r="D168" s="163" t="s">
        <v>68</v>
      </c>
      <c r="E168" s="171" t="s">
        <v>251</v>
      </c>
      <c r="F168" s="171" t="s">
        <v>252</v>
      </c>
      <c r="J168" s="172">
        <f>BK168</f>
        <v>0</v>
      </c>
      <c r="L168" s="161"/>
      <c r="M168" s="166"/>
      <c r="P168" s="167">
        <f>P169</f>
        <v>0</v>
      </c>
      <c r="R168" s="167">
        <f>R169</f>
        <v>0</v>
      </c>
      <c r="T168" s="168">
        <f>T169</f>
        <v>0</v>
      </c>
      <c r="AR168" s="163" t="s">
        <v>77</v>
      </c>
      <c r="AT168" s="169" t="s">
        <v>68</v>
      </c>
      <c r="AU168" s="169" t="s">
        <v>77</v>
      </c>
      <c r="AY168" s="163" t="s">
        <v>117</v>
      </c>
      <c r="BK168" s="170">
        <f>BK169</f>
        <v>0</v>
      </c>
    </row>
    <row r="169" spans="2:65" s="21" customFormat="1" ht="24.15" customHeight="1">
      <c r="B169" s="20"/>
      <c r="C169" s="173" t="s">
        <v>253</v>
      </c>
      <c r="D169" s="173" t="s">
        <v>119</v>
      </c>
      <c r="E169" s="174" t="s">
        <v>254</v>
      </c>
      <c r="F169" s="175" t="s">
        <v>255</v>
      </c>
      <c r="G169" s="176" t="s">
        <v>194</v>
      </c>
      <c r="H169" s="177">
        <v>166.90199999999999</v>
      </c>
      <c r="I169" s="203"/>
      <c r="J169" s="178">
        <f>ROUND(I169*H169,2)</f>
        <v>0</v>
      </c>
      <c r="K169" s="179"/>
      <c r="L169" s="20"/>
      <c r="M169" s="180" t="s">
        <v>1</v>
      </c>
      <c r="N169" s="181" t="s">
        <v>35</v>
      </c>
      <c r="O169" s="182">
        <v>0</v>
      </c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AR169" s="184" t="s">
        <v>123</v>
      </c>
      <c r="AT169" s="184" t="s">
        <v>119</v>
      </c>
      <c r="AU169" s="184" t="s">
        <v>124</v>
      </c>
      <c r="AY169" s="5" t="s">
        <v>117</v>
      </c>
      <c r="BE169" s="185">
        <f>IF(N169="základná",J169,0)</f>
        <v>0</v>
      </c>
      <c r="BF169" s="185">
        <f>IF(N169="znížená",J169,0)</f>
        <v>0</v>
      </c>
      <c r="BG169" s="185">
        <f>IF(N169="zákl. prenesená",J169,0)</f>
        <v>0</v>
      </c>
      <c r="BH169" s="185">
        <f>IF(N169="zníž. prenesená",J169,0)</f>
        <v>0</v>
      </c>
      <c r="BI169" s="185">
        <f>IF(N169="nulová",J169,0)</f>
        <v>0</v>
      </c>
      <c r="BJ169" s="5" t="s">
        <v>124</v>
      </c>
      <c r="BK169" s="185">
        <f>ROUND(I169*H169,2)</f>
        <v>0</v>
      </c>
      <c r="BL169" s="5" t="s">
        <v>123</v>
      </c>
      <c r="BM169" s="184" t="s">
        <v>256</v>
      </c>
    </row>
    <row r="170" spans="2:65" s="162" customFormat="1" ht="25.95" customHeight="1">
      <c r="B170" s="161"/>
      <c r="D170" s="163" t="s">
        <v>68</v>
      </c>
      <c r="E170" s="164" t="s">
        <v>257</v>
      </c>
      <c r="F170" s="164" t="s">
        <v>258</v>
      </c>
      <c r="J170" s="165">
        <f>BK170</f>
        <v>0</v>
      </c>
      <c r="L170" s="161"/>
      <c r="M170" s="166"/>
      <c r="P170" s="167">
        <f>P171+P175</f>
        <v>0</v>
      </c>
      <c r="R170" s="167">
        <f>R171+R175</f>
        <v>0</v>
      </c>
      <c r="T170" s="168">
        <f>T171+T175</f>
        <v>0</v>
      </c>
      <c r="AR170" s="163" t="s">
        <v>124</v>
      </c>
      <c r="AT170" s="169" t="s">
        <v>68</v>
      </c>
      <c r="AU170" s="169" t="s">
        <v>69</v>
      </c>
      <c r="AY170" s="163" t="s">
        <v>117</v>
      </c>
      <c r="BK170" s="170">
        <f>BK171+BK175</f>
        <v>0</v>
      </c>
    </row>
    <row r="171" spans="2:65" s="162" customFormat="1" ht="22.8" customHeight="1">
      <c r="B171" s="161"/>
      <c r="D171" s="163" t="s">
        <v>68</v>
      </c>
      <c r="E171" s="171" t="s">
        <v>259</v>
      </c>
      <c r="F171" s="171" t="s">
        <v>260</v>
      </c>
      <c r="J171" s="172">
        <f>BK171</f>
        <v>0</v>
      </c>
      <c r="L171" s="161"/>
      <c r="M171" s="166"/>
      <c r="P171" s="167">
        <f>SUM(P172:P174)</f>
        <v>0</v>
      </c>
      <c r="R171" s="167">
        <f>SUM(R172:R174)</f>
        <v>0</v>
      </c>
      <c r="T171" s="168">
        <f>SUM(T172:T174)</f>
        <v>0</v>
      </c>
      <c r="AR171" s="163" t="s">
        <v>124</v>
      </c>
      <c r="AT171" s="169" t="s">
        <v>68</v>
      </c>
      <c r="AU171" s="169" t="s">
        <v>77</v>
      </c>
      <c r="AY171" s="163" t="s">
        <v>117</v>
      </c>
      <c r="BK171" s="170">
        <f>SUM(BK172:BK174)</f>
        <v>0</v>
      </c>
    </row>
    <row r="172" spans="2:65" s="21" customFormat="1" ht="24.15" customHeight="1">
      <c r="B172" s="20"/>
      <c r="C172" s="173" t="s">
        <v>187</v>
      </c>
      <c r="D172" s="173" t="s">
        <v>119</v>
      </c>
      <c r="E172" s="174" t="s">
        <v>261</v>
      </c>
      <c r="F172" s="175" t="s">
        <v>262</v>
      </c>
      <c r="G172" s="176" t="s">
        <v>247</v>
      </c>
      <c r="H172" s="177">
        <v>1</v>
      </c>
      <c r="I172" s="203"/>
      <c r="J172" s="178">
        <f>ROUND(I172*H172,2)</f>
        <v>0</v>
      </c>
      <c r="K172" s="179"/>
      <c r="L172" s="20"/>
      <c r="M172" s="180" t="s">
        <v>1</v>
      </c>
      <c r="N172" s="181" t="s">
        <v>35</v>
      </c>
      <c r="O172" s="182">
        <v>0</v>
      </c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AR172" s="184" t="s">
        <v>149</v>
      </c>
      <c r="AT172" s="184" t="s">
        <v>119</v>
      </c>
      <c r="AU172" s="184" t="s">
        <v>124</v>
      </c>
      <c r="AY172" s="5" t="s">
        <v>117</v>
      </c>
      <c r="BE172" s="185">
        <f>IF(N172="základná",J172,0)</f>
        <v>0</v>
      </c>
      <c r="BF172" s="185">
        <f>IF(N172="znížená",J172,0)</f>
        <v>0</v>
      </c>
      <c r="BG172" s="185">
        <f>IF(N172="zákl. prenesená",J172,0)</f>
        <v>0</v>
      </c>
      <c r="BH172" s="185">
        <f>IF(N172="zníž. prenesená",J172,0)</f>
        <v>0</v>
      </c>
      <c r="BI172" s="185">
        <f>IF(N172="nulová",J172,0)</f>
        <v>0</v>
      </c>
      <c r="BJ172" s="5" t="s">
        <v>124</v>
      </c>
      <c r="BK172" s="185">
        <f>ROUND(I172*H172,2)</f>
        <v>0</v>
      </c>
      <c r="BL172" s="5" t="s">
        <v>149</v>
      </c>
      <c r="BM172" s="184" t="s">
        <v>263</v>
      </c>
    </row>
    <row r="173" spans="2:65" s="21" customFormat="1" ht="24.15" customHeight="1">
      <c r="B173" s="20"/>
      <c r="C173" s="186" t="s">
        <v>264</v>
      </c>
      <c r="D173" s="186" t="s">
        <v>151</v>
      </c>
      <c r="E173" s="187" t="s">
        <v>265</v>
      </c>
      <c r="F173" s="188" t="s">
        <v>266</v>
      </c>
      <c r="G173" s="189" t="s">
        <v>247</v>
      </c>
      <c r="H173" s="190">
        <v>1</v>
      </c>
      <c r="I173" s="204"/>
      <c r="J173" s="191">
        <f>ROUND(I173*H173,2)</f>
        <v>0</v>
      </c>
      <c r="K173" s="192"/>
      <c r="L173" s="193"/>
      <c r="M173" s="194" t="s">
        <v>1</v>
      </c>
      <c r="N173" s="195" t="s">
        <v>35</v>
      </c>
      <c r="O173" s="182">
        <v>0</v>
      </c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AR173" s="184" t="s">
        <v>179</v>
      </c>
      <c r="AT173" s="184" t="s">
        <v>151</v>
      </c>
      <c r="AU173" s="184" t="s">
        <v>124</v>
      </c>
      <c r="AY173" s="5" t="s">
        <v>117</v>
      </c>
      <c r="BE173" s="185">
        <f>IF(N173="základná",J173,0)</f>
        <v>0</v>
      </c>
      <c r="BF173" s="185">
        <f>IF(N173="znížená",J173,0)</f>
        <v>0</v>
      </c>
      <c r="BG173" s="185">
        <f>IF(N173="zákl. prenesená",J173,0)</f>
        <v>0</v>
      </c>
      <c r="BH173" s="185">
        <f>IF(N173="zníž. prenesená",J173,0)</f>
        <v>0</v>
      </c>
      <c r="BI173" s="185">
        <f>IF(N173="nulová",J173,0)</f>
        <v>0</v>
      </c>
      <c r="BJ173" s="5" t="s">
        <v>124</v>
      </c>
      <c r="BK173" s="185">
        <f>ROUND(I173*H173,2)</f>
        <v>0</v>
      </c>
      <c r="BL173" s="5" t="s">
        <v>149</v>
      </c>
      <c r="BM173" s="184" t="s">
        <v>267</v>
      </c>
    </row>
    <row r="174" spans="2:65" s="21" customFormat="1" ht="24.15" customHeight="1">
      <c r="B174" s="20"/>
      <c r="C174" s="173" t="s">
        <v>191</v>
      </c>
      <c r="D174" s="173" t="s">
        <v>119</v>
      </c>
      <c r="E174" s="174" t="s">
        <v>268</v>
      </c>
      <c r="F174" s="175" t="s">
        <v>269</v>
      </c>
      <c r="G174" s="176" t="s">
        <v>270</v>
      </c>
      <c r="H174" s="177">
        <f>SUM(J172:J173)/100</f>
        <v>0</v>
      </c>
      <c r="I174" s="203"/>
      <c r="J174" s="178">
        <f>ROUND(I174*H174,2)</f>
        <v>0</v>
      </c>
      <c r="K174" s="179"/>
      <c r="L174" s="20"/>
      <c r="M174" s="180" t="s">
        <v>1</v>
      </c>
      <c r="N174" s="181" t="s">
        <v>35</v>
      </c>
      <c r="O174" s="182">
        <v>0</v>
      </c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AR174" s="184" t="s">
        <v>149</v>
      </c>
      <c r="AT174" s="184" t="s">
        <v>119</v>
      </c>
      <c r="AU174" s="184" t="s">
        <v>124</v>
      </c>
      <c r="AY174" s="5" t="s">
        <v>117</v>
      </c>
      <c r="BE174" s="185">
        <f>IF(N174="základná",J174,0)</f>
        <v>0</v>
      </c>
      <c r="BF174" s="185">
        <f>IF(N174="znížená",J174,0)</f>
        <v>0</v>
      </c>
      <c r="BG174" s="185">
        <f>IF(N174="zákl. prenesená",J174,0)</f>
        <v>0</v>
      </c>
      <c r="BH174" s="185">
        <f>IF(N174="zníž. prenesená",J174,0)</f>
        <v>0</v>
      </c>
      <c r="BI174" s="185">
        <f>IF(N174="nulová",J174,0)</f>
        <v>0</v>
      </c>
      <c r="BJ174" s="5" t="s">
        <v>124</v>
      </c>
      <c r="BK174" s="185">
        <f>ROUND(I174*H174,2)</f>
        <v>0</v>
      </c>
      <c r="BL174" s="5" t="s">
        <v>149</v>
      </c>
      <c r="BM174" s="184" t="s">
        <v>271</v>
      </c>
    </row>
    <row r="175" spans="2:65" s="162" customFormat="1" ht="22.8" customHeight="1">
      <c r="B175" s="161"/>
      <c r="D175" s="163" t="s">
        <v>68</v>
      </c>
      <c r="E175" s="171" t="s">
        <v>272</v>
      </c>
      <c r="F175" s="171" t="s">
        <v>273</v>
      </c>
      <c r="J175" s="172">
        <f>BK175</f>
        <v>0</v>
      </c>
      <c r="L175" s="161"/>
      <c r="M175" s="166"/>
      <c r="P175" s="167">
        <f>SUM(P176:P178)</f>
        <v>0</v>
      </c>
      <c r="R175" s="167">
        <f>SUM(R176:R178)</f>
        <v>0</v>
      </c>
      <c r="T175" s="168">
        <f>SUM(T176:T178)</f>
        <v>0</v>
      </c>
      <c r="AR175" s="163" t="s">
        <v>134</v>
      </c>
      <c r="AT175" s="169" t="s">
        <v>68</v>
      </c>
      <c r="AU175" s="169" t="s">
        <v>77</v>
      </c>
      <c r="AY175" s="163" t="s">
        <v>117</v>
      </c>
      <c r="BK175" s="170">
        <f>SUM(BK176:BK178)</f>
        <v>0</v>
      </c>
    </row>
    <row r="176" spans="2:65" s="21" customFormat="1" ht="24.15" customHeight="1">
      <c r="B176" s="20"/>
      <c r="C176" s="173" t="s">
        <v>274</v>
      </c>
      <c r="D176" s="173" t="s">
        <v>119</v>
      </c>
      <c r="E176" s="174" t="s">
        <v>275</v>
      </c>
      <c r="F176" s="175" t="s">
        <v>276</v>
      </c>
      <c r="G176" s="176" t="s">
        <v>277</v>
      </c>
      <c r="H176" s="177">
        <v>1</v>
      </c>
      <c r="I176" s="203"/>
      <c r="J176" s="178">
        <f>ROUND(I176*H176,2)</f>
        <v>0</v>
      </c>
      <c r="K176" s="179"/>
      <c r="L176" s="20"/>
      <c r="M176" s="180" t="s">
        <v>1</v>
      </c>
      <c r="N176" s="181" t="s">
        <v>35</v>
      </c>
      <c r="O176" s="182">
        <v>0</v>
      </c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AR176" s="184" t="s">
        <v>278</v>
      </c>
      <c r="AT176" s="184" t="s">
        <v>119</v>
      </c>
      <c r="AU176" s="184" t="s">
        <v>124</v>
      </c>
      <c r="AY176" s="5" t="s">
        <v>117</v>
      </c>
      <c r="BE176" s="185">
        <f>IF(N176="základná",J176,0)</f>
        <v>0</v>
      </c>
      <c r="BF176" s="185">
        <f>IF(N176="znížená",J176,0)</f>
        <v>0</v>
      </c>
      <c r="BG176" s="185">
        <f>IF(N176="zákl. prenesená",J176,0)</f>
        <v>0</v>
      </c>
      <c r="BH176" s="185">
        <f>IF(N176="zníž. prenesená",J176,0)</f>
        <v>0</v>
      </c>
      <c r="BI176" s="185">
        <f>IF(N176="nulová",J176,0)</f>
        <v>0</v>
      </c>
      <c r="BJ176" s="5" t="s">
        <v>124</v>
      </c>
      <c r="BK176" s="185">
        <f>ROUND(I176*H176,2)</f>
        <v>0</v>
      </c>
      <c r="BL176" s="5" t="s">
        <v>278</v>
      </c>
      <c r="BM176" s="184" t="s">
        <v>279</v>
      </c>
    </row>
    <row r="177" spans="2:65" s="21" customFormat="1" ht="16.5" customHeight="1">
      <c r="B177" s="20"/>
      <c r="C177" s="173" t="s">
        <v>195</v>
      </c>
      <c r="D177" s="173" t="s">
        <v>119</v>
      </c>
      <c r="E177" s="174" t="s">
        <v>280</v>
      </c>
      <c r="F177" s="175" t="s">
        <v>281</v>
      </c>
      <c r="G177" s="176" t="s">
        <v>277</v>
      </c>
      <c r="H177" s="177">
        <v>1</v>
      </c>
      <c r="I177" s="203"/>
      <c r="J177" s="178">
        <f>ROUND(I177*H177,2)</f>
        <v>0</v>
      </c>
      <c r="K177" s="179"/>
      <c r="L177" s="20"/>
      <c r="M177" s="180" t="s">
        <v>1</v>
      </c>
      <c r="N177" s="181" t="s">
        <v>35</v>
      </c>
      <c r="O177" s="182">
        <v>0</v>
      </c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AR177" s="184" t="s">
        <v>278</v>
      </c>
      <c r="AT177" s="184" t="s">
        <v>119</v>
      </c>
      <c r="AU177" s="184" t="s">
        <v>124</v>
      </c>
      <c r="AY177" s="5" t="s">
        <v>117</v>
      </c>
      <c r="BE177" s="185">
        <f>IF(N177="základná",J177,0)</f>
        <v>0</v>
      </c>
      <c r="BF177" s="185">
        <f>IF(N177="znížená",J177,0)</f>
        <v>0</v>
      </c>
      <c r="BG177" s="185">
        <f>IF(N177="zákl. prenesená",J177,0)</f>
        <v>0</v>
      </c>
      <c r="BH177" s="185">
        <f>IF(N177="zníž. prenesená",J177,0)</f>
        <v>0</v>
      </c>
      <c r="BI177" s="185">
        <f>IF(N177="nulová",J177,0)</f>
        <v>0</v>
      </c>
      <c r="BJ177" s="5" t="s">
        <v>124</v>
      </c>
      <c r="BK177" s="185">
        <f>ROUND(I177*H177,2)</f>
        <v>0</v>
      </c>
      <c r="BL177" s="5" t="s">
        <v>278</v>
      </c>
      <c r="BM177" s="184" t="s">
        <v>282</v>
      </c>
    </row>
    <row r="178" spans="2:65" s="21" customFormat="1" ht="16.5" customHeight="1">
      <c r="B178" s="20"/>
      <c r="C178" s="173" t="s">
        <v>283</v>
      </c>
      <c r="D178" s="173" t="s">
        <v>119</v>
      </c>
      <c r="E178" s="174" t="s">
        <v>284</v>
      </c>
      <c r="F178" s="175" t="s">
        <v>285</v>
      </c>
      <c r="G178" s="176" t="s">
        <v>277</v>
      </c>
      <c r="H178" s="177">
        <v>1</v>
      </c>
      <c r="I178" s="203"/>
      <c r="J178" s="178">
        <f>ROUND(I178*H178,2)</f>
        <v>0</v>
      </c>
      <c r="K178" s="179"/>
      <c r="L178" s="20"/>
      <c r="M178" s="199" t="s">
        <v>1</v>
      </c>
      <c r="N178" s="200" t="s">
        <v>35</v>
      </c>
      <c r="O178" s="201">
        <v>0</v>
      </c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AR178" s="184" t="s">
        <v>278</v>
      </c>
      <c r="AT178" s="184" t="s">
        <v>119</v>
      </c>
      <c r="AU178" s="184" t="s">
        <v>124</v>
      </c>
      <c r="AY178" s="5" t="s">
        <v>117</v>
      </c>
      <c r="BE178" s="185">
        <f>IF(N178="základná",J178,0)</f>
        <v>0</v>
      </c>
      <c r="BF178" s="185">
        <f>IF(N178="znížená",J178,0)</f>
        <v>0</v>
      </c>
      <c r="BG178" s="185">
        <f>IF(N178="zákl. prenesená",J178,0)</f>
        <v>0</v>
      </c>
      <c r="BH178" s="185">
        <f>IF(N178="zníž. prenesená",J178,0)</f>
        <v>0</v>
      </c>
      <c r="BI178" s="185">
        <f>IF(N178="nulová",J178,0)</f>
        <v>0</v>
      </c>
      <c r="BJ178" s="5" t="s">
        <v>124</v>
      </c>
      <c r="BK178" s="185">
        <f>ROUND(I178*H178,2)</f>
        <v>0</v>
      </c>
      <c r="BL178" s="5" t="s">
        <v>278</v>
      </c>
      <c r="BM178" s="184" t="s">
        <v>286</v>
      </c>
    </row>
    <row r="179" spans="2:65" s="21" customFormat="1" ht="6.9" customHeight="1"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20"/>
    </row>
  </sheetData>
  <sheetProtection sheet="1" objects="1" scenarios="1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7"/>
  <sheetViews>
    <sheetView showGridLines="0" showZeros="0" topLeftCell="A116" workbookViewId="0">
      <selection activeCell="I117" sqref="I117"/>
    </sheetView>
  </sheetViews>
  <sheetFormatPr defaultRowHeight="10.199999999999999"/>
  <cols>
    <col min="1" max="1" width="8.28515625" style="2" customWidth="1"/>
    <col min="2" max="2" width="1.140625" style="2" customWidth="1"/>
    <col min="3" max="3" width="4.140625" style="2" customWidth="1"/>
    <col min="4" max="4" width="4.28515625" style="2" customWidth="1"/>
    <col min="5" max="5" width="17.140625" style="2" customWidth="1"/>
    <col min="6" max="6" width="50.85546875" style="2" customWidth="1"/>
    <col min="7" max="7" width="7.42578125" style="2" customWidth="1"/>
    <col min="8" max="8" width="14" style="2" customWidth="1"/>
    <col min="9" max="9" width="15.85546875" style="2" customWidth="1"/>
    <col min="10" max="10" width="22.28515625" style="2" customWidth="1"/>
    <col min="11" max="11" width="22.28515625" style="2" hidden="1" customWidth="1"/>
    <col min="12" max="12" width="9.28515625" style="2" customWidth="1"/>
    <col min="13" max="13" width="10.85546875" style="2" hidden="1" customWidth="1"/>
    <col min="14" max="14" width="9.28515625" style="2" hidden="1"/>
    <col min="15" max="20" width="14.140625" style="2" hidden="1" customWidth="1"/>
    <col min="21" max="21" width="16.28515625" style="2" hidden="1" customWidth="1"/>
    <col min="22" max="22" width="12.28515625" style="2" customWidth="1"/>
    <col min="23" max="23" width="16.28515625" style="2" customWidth="1"/>
    <col min="24" max="24" width="12.28515625" style="2" customWidth="1"/>
    <col min="25" max="25" width="15" style="2" customWidth="1"/>
    <col min="26" max="26" width="11" style="2" customWidth="1"/>
    <col min="27" max="27" width="15" style="2" customWidth="1"/>
    <col min="28" max="28" width="16.28515625" style="2" customWidth="1"/>
    <col min="29" max="29" width="11" style="2" customWidth="1"/>
    <col min="30" max="30" width="15" style="2" customWidth="1"/>
    <col min="31" max="31" width="16.28515625" style="2" customWidth="1"/>
    <col min="32" max="43" width="9.140625" style="2"/>
    <col min="44" max="65" width="9.28515625" style="2" hidden="1"/>
    <col min="66" max="16384" width="9.140625" style="2"/>
  </cols>
  <sheetData>
    <row r="2" spans="2:46" ht="36.9" customHeight="1">
      <c r="L2" s="3" t="s">
        <v>5</v>
      </c>
      <c r="M2" s="4"/>
      <c r="N2" s="4"/>
      <c r="O2" s="4"/>
      <c r="P2" s="4"/>
      <c r="Q2" s="4"/>
      <c r="R2" s="4"/>
      <c r="S2" s="4"/>
      <c r="T2" s="4"/>
      <c r="U2" s="4"/>
      <c r="V2" s="4"/>
      <c r="AT2" s="5" t="s">
        <v>81</v>
      </c>
    </row>
    <row r="3" spans="2:46" ht="6.9" customHeight="1">
      <c r="B3" s="6"/>
      <c r="C3" s="7"/>
      <c r="D3" s="7"/>
      <c r="E3" s="7"/>
      <c r="F3" s="7"/>
      <c r="G3" s="7"/>
      <c r="H3" s="7"/>
      <c r="I3" s="7"/>
      <c r="J3" s="7"/>
      <c r="K3" s="7"/>
      <c r="L3" s="8"/>
      <c r="AT3" s="5" t="s">
        <v>69</v>
      </c>
    </row>
    <row r="4" spans="2:46" ht="24.9" customHeight="1">
      <c r="B4" s="8"/>
      <c r="D4" s="9" t="s">
        <v>85</v>
      </c>
      <c r="L4" s="8"/>
      <c r="M4" s="113" t="s">
        <v>9</v>
      </c>
      <c r="AT4" s="5" t="s">
        <v>3</v>
      </c>
    </row>
    <row r="5" spans="2:46" ht="6.9" customHeight="1">
      <c r="B5" s="8"/>
      <c r="L5" s="8"/>
    </row>
    <row r="6" spans="2:46" ht="12" customHeight="1">
      <c r="B6" s="8"/>
      <c r="D6" s="15" t="s">
        <v>12</v>
      </c>
      <c r="L6" s="8"/>
    </row>
    <row r="7" spans="2:46" ht="16.5" customHeight="1">
      <c r="B7" s="8"/>
      <c r="E7" s="114" t="str">
        <f>'Rekapitulácia stavby'!K6</f>
        <v>Bazén s terasou</v>
      </c>
      <c r="F7" s="115"/>
      <c r="G7" s="115"/>
      <c r="H7" s="115"/>
      <c r="L7" s="8"/>
    </row>
    <row r="8" spans="2:46" s="21" customFormat="1" ht="12" customHeight="1">
      <c r="B8" s="20"/>
      <c r="D8" s="15" t="s">
        <v>86</v>
      </c>
      <c r="L8" s="20"/>
    </row>
    <row r="9" spans="2:46" s="21" customFormat="1" ht="16.5" customHeight="1">
      <c r="B9" s="20"/>
      <c r="E9" s="58" t="s">
        <v>287</v>
      </c>
      <c r="F9" s="116"/>
      <c r="G9" s="116"/>
      <c r="H9" s="116"/>
      <c r="L9" s="20"/>
    </row>
    <row r="10" spans="2:46" s="21" customFormat="1">
      <c r="B10" s="20"/>
      <c r="L10" s="20"/>
    </row>
    <row r="11" spans="2:46" s="21" customFormat="1" ht="12" customHeight="1">
      <c r="B11" s="20"/>
      <c r="D11" s="15" t="s">
        <v>13</v>
      </c>
      <c r="F11" s="16" t="s">
        <v>1</v>
      </c>
      <c r="I11" s="15" t="s">
        <v>14</v>
      </c>
      <c r="J11" s="16" t="s">
        <v>1</v>
      </c>
      <c r="L11" s="20"/>
    </row>
    <row r="12" spans="2:46" s="21" customFormat="1" ht="12" customHeight="1">
      <c r="B12" s="20"/>
      <c r="D12" s="15" t="s">
        <v>15</v>
      </c>
      <c r="F12" s="16" t="s">
        <v>16</v>
      </c>
      <c r="I12" s="15" t="s">
        <v>17</v>
      </c>
      <c r="J12" s="117">
        <f>'Rekapitulácia stavby'!AN8</f>
        <v>0</v>
      </c>
      <c r="L12" s="20"/>
    </row>
    <row r="13" spans="2:46" s="21" customFormat="1" ht="10.8" customHeight="1">
      <c r="B13" s="20"/>
      <c r="J13" s="117"/>
      <c r="L13" s="20"/>
    </row>
    <row r="14" spans="2:46" s="21" customFormat="1" ht="12" customHeight="1">
      <c r="B14" s="20"/>
      <c r="D14" s="15" t="s">
        <v>18</v>
      </c>
      <c r="I14" s="15" t="s">
        <v>19</v>
      </c>
      <c r="J14" s="117" t="str">
        <f>'Rekapitulácia stavby'!AN10</f>
        <v>11714514</v>
      </c>
      <c r="L14" s="20"/>
    </row>
    <row r="15" spans="2:46" s="21" customFormat="1" ht="18" customHeight="1">
      <c r="B15" s="20"/>
      <c r="E15" s="16" t="s">
        <v>20</v>
      </c>
      <c r="I15" s="15" t="s">
        <v>21</v>
      </c>
      <c r="J15" s="117" t="str">
        <f>'Rekapitulácia stavby'!AN11</f>
        <v>SK1020371286</v>
      </c>
      <c r="L15" s="20"/>
    </row>
    <row r="16" spans="2:46" s="21" customFormat="1" ht="6.9" customHeight="1">
      <c r="B16" s="20"/>
      <c r="J16" s="117"/>
      <c r="L16" s="20"/>
    </row>
    <row r="17" spans="2:12" s="21" customFormat="1" ht="12" customHeight="1">
      <c r="B17" s="20"/>
      <c r="D17" s="15" t="s">
        <v>22</v>
      </c>
      <c r="I17" s="15" t="s">
        <v>19</v>
      </c>
      <c r="J17" s="117">
        <f>'Rekapitulácia stavby'!AN13</f>
        <v>0</v>
      </c>
      <c r="L17" s="20"/>
    </row>
    <row r="18" spans="2:12" s="21" customFormat="1" ht="18" customHeight="1">
      <c r="B18" s="20"/>
      <c r="E18" s="12">
        <f>'Rekapitulácia stavby'!E14</f>
        <v>0</v>
      </c>
      <c r="F18" s="12"/>
      <c r="G18" s="12"/>
      <c r="H18" s="12"/>
      <c r="I18" s="15" t="s">
        <v>21</v>
      </c>
      <c r="J18" s="117">
        <f>'Rekapitulácia stavby'!AN14</f>
        <v>0</v>
      </c>
      <c r="L18" s="20"/>
    </row>
    <row r="19" spans="2:12" s="21" customFormat="1" ht="6.9" customHeight="1">
      <c r="B19" s="20"/>
      <c r="J19" s="117"/>
      <c r="L19" s="20"/>
    </row>
    <row r="20" spans="2:12" s="21" customFormat="1" ht="12" customHeight="1">
      <c r="B20" s="20"/>
      <c r="D20" s="15" t="s">
        <v>24</v>
      </c>
      <c r="I20" s="15" t="s">
        <v>19</v>
      </c>
      <c r="J20" s="117" t="str">
        <f>'Rekapitulácia stavby'!AN16</f>
        <v/>
      </c>
      <c r="L20" s="20"/>
    </row>
    <row r="21" spans="2:12" s="21" customFormat="1" ht="18" customHeight="1">
      <c r="B21" s="20"/>
      <c r="E21" s="16" t="s">
        <v>25</v>
      </c>
      <c r="I21" s="15" t="s">
        <v>21</v>
      </c>
      <c r="J21" s="117" t="str">
        <f>'Rekapitulácia stavby'!AN17</f>
        <v/>
      </c>
      <c r="L21" s="20"/>
    </row>
    <row r="22" spans="2:12" s="21" customFormat="1" ht="6.9" customHeight="1">
      <c r="B22" s="20"/>
      <c r="J22" s="117"/>
      <c r="L22" s="20"/>
    </row>
    <row r="23" spans="2:12" s="21" customFormat="1" ht="12" customHeight="1">
      <c r="B23" s="20"/>
      <c r="D23" s="15" t="s">
        <v>27</v>
      </c>
      <c r="I23" s="15" t="s">
        <v>19</v>
      </c>
      <c r="J23" s="117" t="str">
        <f>'Rekapitulácia stavby'!AN19</f>
        <v/>
      </c>
      <c r="L23" s="20"/>
    </row>
    <row r="24" spans="2:12" s="21" customFormat="1" ht="18" customHeight="1">
      <c r="B24" s="20"/>
      <c r="E24" s="16" t="str">
        <f>IF('Rekapitulácia stavby'!E20="","",'Rekapitulácia stavby'!E20)</f>
        <v xml:space="preserve"> </v>
      </c>
      <c r="I24" s="15" t="s">
        <v>21</v>
      </c>
      <c r="J24" s="117" t="str">
        <f>'Rekapitulácia stavby'!AN20</f>
        <v/>
      </c>
      <c r="L24" s="20"/>
    </row>
    <row r="25" spans="2:12" s="21" customFormat="1" ht="6.9" customHeight="1">
      <c r="B25" s="20"/>
      <c r="L25" s="20"/>
    </row>
    <row r="26" spans="2:12" s="21" customFormat="1" ht="12" customHeight="1">
      <c r="B26" s="20"/>
      <c r="D26" s="15" t="s">
        <v>28</v>
      </c>
      <c r="L26" s="20"/>
    </row>
    <row r="27" spans="2:12" s="119" customFormat="1" ht="16.5" customHeight="1">
      <c r="B27" s="118"/>
      <c r="E27" s="18" t="s">
        <v>1</v>
      </c>
      <c r="F27" s="18"/>
      <c r="G27" s="18"/>
      <c r="H27" s="18"/>
      <c r="L27" s="118"/>
    </row>
    <row r="28" spans="2:12" s="21" customFormat="1" ht="6.9" customHeight="1">
      <c r="B28" s="20"/>
      <c r="L28" s="20"/>
    </row>
    <row r="29" spans="2:12" s="21" customFormat="1" ht="6.9" customHeight="1">
      <c r="B29" s="20"/>
      <c r="D29" s="66"/>
      <c r="E29" s="66"/>
      <c r="F29" s="66"/>
      <c r="G29" s="66"/>
      <c r="H29" s="66"/>
      <c r="I29" s="66"/>
      <c r="J29" s="66"/>
      <c r="K29" s="66"/>
      <c r="L29" s="20"/>
    </row>
    <row r="30" spans="2:12" s="21" customFormat="1" ht="25.35" customHeight="1">
      <c r="B30" s="20"/>
      <c r="D30" s="120" t="s">
        <v>29</v>
      </c>
      <c r="J30" s="121">
        <f>ROUND(J116, 2)</f>
        <v>0</v>
      </c>
      <c r="L30" s="20"/>
    </row>
    <row r="31" spans="2:12" s="21" customFormat="1" ht="6.9" customHeight="1">
      <c r="B31" s="20"/>
      <c r="D31" s="66"/>
      <c r="E31" s="66"/>
      <c r="F31" s="66"/>
      <c r="G31" s="66"/>
      <c r="H31" s="66"/>
      <c r="I31" s="66"/>
      <c r="J31" s="66"/>
      <c r="K31" s="66"/>
      <c r="L31" s="20"/>
    </row>
    <row r="32" spans="2:12" s="21" customFormat="1" ht="14.4" customHeight="1">
      <c r="B32" s="20"/>
      <c r="F32" s="122" t="s">
        <v>31</v>
      </c>
      <c r="I32" s="122" t="s">
        <v>30</v>
      </c>
      <c r="J32" s="122" t="s">
        <v>32</v>
      </c>
      <c r="L32" s="20"/>
    </row>
    <row r="33" spans="2:12" s="21" customFormat="1" ht="14.4" customHeight="1">
      <c r="B33" s="20"/>
      <c r="D33" s="123" t="s">
        <v>33</v>
      </c>
      <c r="E33" s="29" t="s">
        <v>34</v>
      </c>
      <c r="F33" s="124">
        <f>ROUND((SUM(BE116:BE136)),  2)</f>
        <v>0</v>
      </c>
      <c r="G33" s="125"/>
      <c r="H33" s="125"/>
      <c r="I33" s="126">
        <v>0.2</v>
      </c>
      <c r="J33" s="124">
        <f>ROUND(((SUM(BE116:BE136))*I33),  2)</f>
        <v>0</v>
      </c>
      <c r="L33" s="20"/>
    </row>
    <row r="34" spans="2:12" s="21" customFormat="1" ht="14.4" customHeight="1">
      <c r="B34" s="20"/>
      <c r="E34" s="29" t="s">
        <v>35</v>
      </c>
      <c r="F34" s="127">
        <f>ROUND((SUM(BF116:BF136)),  2)</f>
        <v>0</v>
      </c>
      <c r="I34" s="128">
        <v>0.2</v>
      </c>
      <c r="J34" s="127">
        <f>ROUND(((SUM(BF116:BF136))*I34),  2)</f>
        <v>0</v>
      </c>
      <c r="L34" s="20"/>
    </row>
    <row r="35" spans="2:12" s="21" customFormat="1" ht="14.4" hidden="1" customHeight="1">
      <c r="B35" s="20"/>
      <c r="E35" s="15" t="s">
        <v>36</v>
      </c>
      <c r="F35" s="127">
        <f>ROUND((SUM(BG116:BG136)),  2)</f>
        <v>0</v>
      </c>
      <c r="I35" s="128">
        <v>0.2</v>
      </c>
      <c r="J35" s="127">
        <f>0</f>
        <v>0</v>
      </c>
      <c r="L35" s="20"/>
    </row>
    <row r="36" spans="2:12" s="21" customFormat="1" ht="14.4" hidden="1" customHeight="1">
      <c r="B36" s="20"/>
      <c r="E36" s="15" t="s">
        <v>37</v>
      </c>
      <c r="F36" s="127">
        <f>ROUND((SUM(BH116:BH136)),  2)</f>
        <v>0</v>
      </c>
      <c r="I36" s="128">
        <v>0.2</v>
      </c>
      <c r="J36" s="127">
        <f>0</f>
        <v>0</v>
      </c>
      <c r="L36" s="20"/>
    </row>
    <row r="37" spans="2:12" s="21" customFormat="1" ht="14.4" hidden="1" customHeight="1">
      <c r="B37" s="20"/>
      <c r="E37" s="29" t="s">
        <v>38</v>
      </c>
      <c r="F37" s="124">
        <f>ROUND((SUM(BI116:BI136)),  2)</f>
        <v>0</v>
      </c>
      <c r="G37" s="125"/>
      <c r="H37" s="125"/>
      <c r="I37" s="126">
        <v>0</v>
      </c>
      <c r="J37" s="124">
        <f>0</f>
        <v>0</v>
      </c>
      <c r="L37" s="20"/>
    </row>
    <row r="38" spans="2:12" s="21" customFormat="1" ht="6.9" customHeight="1">
      <c r="B38" s="20"/>
      <c r="L38" s="20"/>
    </row>
    <row r="39" spans="2:12" s="21" customFormat="1" ht="25.35" customHeight="1">
      <c r="B39" s="20"/>
      <c r="C39" s="129"/>
      <c r="D39" s="130" t="s">
        <v>39</v>
      </c>
      <c r="E39" s="73"/>
      <c r="F39" s="73"/>
      <c r="G39" s="131" t="s">
        <v>40</v>
      </c>
      <c r="H39" s="132" t="s">
        <v>41</v>
      </c>
      <c r="I39" s="73"/>
      <c r="J39" s="133">
        <f>SUM(J30:J37)</f>
        <v>0</v>
      </c>
      <c r="K39" s="134"/>
      <c r="L39" s="20"/>
    </row>
    <row r="40" spans="2:12" s="21" customFormat="1" ht="14.4" customHeight="1">
      <c r="B40" s="20"/>
      <c r="L40" s="20"/>
    </row>
    <row r="41" spans="2:12" ht="14.4" customHeight="1">
      <c r="B41" s="8"/>
      <c r="L41" s="8"/>
    </row>
    <row r="42" spans="2:12" ht="14.4" customHeight="1">
      <c r="B42" s="8"/>
      <c r="L42" s="8"/>
    </row>
    <row r="43" spans="2:12" ht="14.4" customHeight="1">
      <c r="B43" s="8"/>
      <c r="L43" s="8"/>
    </row>
    <row r="44" spans="2:12" ht="14.4" customHeight="1">
      <c r="B44" s="8"/>
      <c r="L44" s="8"/>
    </row>
    <row r="45" spans="2:12" ht="14.4" customHeight="1">
      <c r="B45" s="8"/>
      <c r="L45" s="8"/>
    </row>
    <row r="46" spans="2:12" ht="14.4" customHeight="1">
      <c r="B46" s="8"/>
      <c r="L46" s="8"/>
    </row>
    <row r="47" spans="2:12" ht="14.4" customHeight="1">
      <c r="B47" s="8"/>
      <c r="L47" s="8"/>
    </row>
    <row r="48" spans="2:12" ht="14.4" customHeight="1">
      <c r="B48" s="8"/>
      <c r="L48" s="8"/>
    </row>
    <row r="49" spans="2:12" ht="14.4" customHeight="1">
      <c r="B49" s="8"/>
      <c r="L49" s="8"/>
    </row>
    <row r="50" spans="2:12" s="21" customFormat="1" ht="14.4" customHeight="1">
      <c r="B50" s="20"/>
      <c r="D50" s="46" t="s">
        <v>42</v>
      </c>
      <c r="E50" s="47"/>
      <c r="F50" s="47"/>
      <c r="G50" s="46" t="s">
        <v>43</v>
      </c>
      <c r="H50" s="47"/>
      <c r="I50" s="47"/>
      <c r="J50" s="47"/>
      <c r="K50" s="47"/>
      <c r="L50" s="20"/>
    </row>
    <row r="51" spans="2:12">
      <c r="B51" s="8"/>
      <c r="L51" s="8"/>
    </row>
    <row r="52" spans="2:12">
      <c r="B52" s="8"/>
      <c r="L52" s="8"/>
    </row>
    <row r="53" spans="2:12">
      <c r="B53" s="8"/>
      <c r="L53" s="8"/>
    </row>
    <row r="54" spans="2:12">
      <c r="B54" s="8"/>
      <c r="L54" s="8"/>
    </row>
    <row r="55" spans="2:12">
      <c r="B55" s="8"/>
      <c r="L55" s="8"/>
    </row>
    <row r="56" spans="2:12">
      <c r="B56" s="8"/>
      <c r="L56" s="8"/>
    </row>
    <row r="57" spans="2:12">
      <c r="B57" s="8"/>
      <c r="L57" s="8"/>
    </row>
    <row r="58" spans="2:12">
      <c r="B58" s="8"/>
      <c r="L58" s="8"/>
    </row>
    <row r="59" spans="2:12">
      <c r="B59" s="8"/>
      <c r="L59" s="8"/>
    </row>
    <row r="60" spans="2:12">
      <c r="B60" s="8"/>
      <c r="L60" s="8"/>
    </row>
    <row r="61" spans="2:12" s="21" customFormat="1" ht="13.2">
      <c r="B61" s="20"/>
      <c r="D61" s="48" t="s">
        <v>44</v>
      </c>
      <c r="E61" s="23"/>
      <c r="F61" s="135" t="s">
        <v>45</v>
      </c>
      <c r="G61" s="48" t="s">
        <v>44</v>
      </c>
      <c r="H61" s="23"/>
      <c r="I61" s="23"/>
      <c r="J61" s="136" t="s">
        <v>45</v>
      </c>
      <c r="K61" s="23"/>
      <c r="L61" s="20"/>
    </row>
    <row r="62" spans="2:12">
      <c r="B62" s="8"/>
      <c r="L62" s="8"/>
    </row>
    <row r="63" spans="2:12">
      <c r="B63" s="8"/>
      <c r="L63" s="8"/>
    </row>
    <row r="64" spans="2:12">
      <c r="B64" s="8"/>
      <c r="L64" s="8"/>
    </row>
    <row r="65" spans="2:12" s="21" customFormat="1" ht="13.2">
      <c r="B65" s="20"/>
      <c r="D65" s="46" t="s">
        <v>46</v>
      </c>
      <c r="E65" s="47"/>
      <c r="F65" s="47"/>
      <c r="G65" s="46" t="s">
        <v>47</v>
      </c>
      <c r="H65" s="47"/>
      <c r="I65" s="47"/>
      <c r="J65" s="47"/>
      <c r="K65" s="47"/>
      <c r="L65" s="20"/>
    </row>
    <row r="66" spans="2:12">
      <c r="B66" s="8"/>
      <c r="L66" s="8"/>
    </row>
    <row r="67" spans="2:12">
      <c r="B67" s="8"/>
      <c r="L67" s="8"/>
    </row>
    <row r="68" spans="2:12">
      <c r="B68" s="8"/>
      <c r="L68" s="8"/>
    </row>
    <row r="69" spans="2:12">
      <c r="B69" s="8"/>
      <c r="L69" s="8"/>
    </row>
    <row r="70" spans="2:12">
      <c r="B70" s="8"/>
      <c r="L70" s="8"/>
    </row>
    <row r="71" spans="2:12">
      <c r="B71" s="8"/>
      <c r="L71" s="8"/>
    </row>
    <row r="72" spans="2:12">
      <c r="B72" s="8"/>
      <c r="L72" s="8"/>
    </row>
    <row r="73" spans="2:12">
      <c r="B73" s="8"/>
      <c r="L73" s="8"/>
    </row>
    <row r="74" spans="2:12">
      <c r="B74" s="8"/>
      <c r="L74" s="8"/>
    </row>
    <row r="75" spans="2:12">
      <c r="B75" s="8"/>
      <c r="L75" s="8"/>
    </row>
    <row r="76" spans="2:12" s="21" customFormat="1" ht="13.2">
      <c r="B76" s="20"/>
      <c r="D76" s="48" t="s">
        <v>44</v>
      </c>
      <c r="E76" s="23"/>
      <c r="F76" s="135" t="s">
        <v>45</v>
      </c>
      <c r="G76" s="48" t="s">
        <v>44</v>
      </c>
      <c r="H76" s="23"/>
      <c r="I76" s="23"/>
      <c r="J76" s="136" t="s">
        <v>45</v>
      </c>
      <c r="K76" s="23"/>
      <c r="L76" s="20"/>
    </row>
    <row r="77" spans="2:12" s="21" customFormat="1" ht="14.4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20"/>
    </row>
    <row r="81" spans="2:47" s="21" customFormat="1" ht="6.9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20"/>
    </row>
    <row r="82" spans="2:47" s="21" customFormat="1" ht="24.9" customHeight="1">
      <c r="B82" s="20"/>
      <c r="C82" s="9" t="s">
        <v>88</v>
      </c>
      <c r="L82" s="20"/>
    </row>
    <row r="83" spans="2:47" s="21" customFormat="1" ht="6.9" customHeight="1">
      <c r="B83" s="20"/>
      <c r="L83" s="20"/>
    </row>
    <row r="84" spans="2:47" s="21" customFormat="1" ht="12" customHeight="1">
      <c r="B84" s="20"/>
      <c r="C84" s="15" t="s">
        <v>12</v>
      </c>
      <c r="L84" s="20"/>
    </row>
    <row r="85" spans="2:47" s="21" customFormat="1" ht="16.5" customHeight="1">
      <c r="B85" s="20"/>
      <c r="E85" s="114" t="str">
        <f>E7</f>
        <v>Bazén s terasou</v>
      </c>
      <c r="F85" s="115"/>
      <c r="G85" s="115"/>
      <c r="H85" s="115"/>
      <c r="L85" s="20"/>
    </row>
    <row r="86" spans="2:47" s="21" customFormat="1" ht="12" customHeight="1">
      <c r="B86" s="20"/>
      <c r="C86" s="15" t="s">
        <v>86</v>
      </c>
      <c r="L86" s="20"/>
    </row>
    <row r="87" spans="2:47" s="21" customFormat="1" ht="16.5" customHeight="1">
      <c r="B87" s="20"/>
      <c r="E87" s="58" t="str">
        <f>E9</f>
        <v>2. - Technológia bazéna</v>
      </c>
      <c r="F87" s="116"/>
      <c r="G87" s="116"/>
      <c r="H87" s="116"/>
      <c r="L87" s="20"/>
    </row>
    <row r="88" spans="2:47" s="21" customFormat="1" ht="6.9" customHeight="1">
      <c r="B88" s="20"/>
      <c r="L88" s="20"/>
    </row>
    <row r="89" spans="2:47" s="21" customFormat="1" ht="12" customHeight="1">
      <c r="B89" s="20"/>
      <c r="C89" s="15" t="s">
        <v>15</v>
      </c>
      <c r="F89" s="16" t="str">
        <f>F12</f>
        <v>Búč</v>
      </c>
      <c r="I89" s="15" t="s">
        <v>17</v>
      </c>
      <c r="J89" s="117">
        <f>IF(J12="","",J12)</f>
        <v>0</v>
      </c>
      <c r="L89" s="20"/>
    </row>
    <row r="90" spans="2:47" s="21" customFormat="1" ht="6.9" customHeight="1">
      <c r="B90" s="20"/>
      <c r="L90" s="20"/>
    </row>
    <row r="91" spans="2:47" s="21" customFormat="1" ht="25.65" customHeight="1">
      <c r="B91" s="20"/>
      <c r="C91" s="15" t="s">
        <v>18</v>
      </c>
      <c r="F91" s="16" t="str">
        <f>E15</f>
        <v>Ing. Karkó Ján</v>
      </c>
      <c r="I91" s="15" t="s">
        <v>24</v>
      </c>
      <c r="J91" s="137" t="str">
        <f>E21</f>
        <v>Mgr.art. Mešťánek Róbert</v>
      </c>
      <c r="L91" s="20"/>
    </row>
    <row r="92" spans="2:47" s="21" customFormat="1" ht="15.15" customHeight="1">
      <c r="B92" s="20"/>
      <c r="C92" s="15" t="s">
        <v>22</v>
      </c>
      <c r="F92" s="16">
        <f>IF(E18="","",E18)</f>
        <v>0</v>
      </c>
      <c r="I92" s="15" t="s">
        <v>27</v>
      </c>
      <c r="J92" s="137" t="str">
        <f>E24</f>
        <v xml:space="preserve"> </v>
      </c>
      <c r="L92" s="20"/>
    </row>
    <row r="93" spans="2:47" s="21" customFormat="1" ht="10.35" customHeight="1">
      <c r="B93" s="20"/>
      <c r="L93" s="20"/>
    </row>
    <row r="94" spans="2:47" s="21" customFormat="1" ht="29.25" customHeight="1">
      <c r="B94" s="20"/>
      <c r="C94" s="138" t="s">
        <v>89</v>
      </c>
      <c r="D94" s="129"/>
      <c r="E94" s="129"/>
      <c r="F94" s="129"/>
      <c r="G94" s="129"/>
      <c r="H94" s="129"/>
      <c r="I94" s="129"/>
      <c r="J94" s="139" t="s">
        <v>90</v>
      </c>
      <c r="K94" s="129"/>
      <c r="L94" s="20"/>
    </row>
    <row r="95" spans="2:47" s="21" customFormat="1" ht="10.35" customHeight="1">
      <c r="B95" s="20"/>
      <c r="L95" s="20"/>
    </row>
    <row r="96" spans="2:47" s="21" customFormat="1" ht="22.8" customHeight="1">
      <c r="B96" s="20"/>
      <c r="C96" s="140" t="s">
        <v>91</v>
      </c>
      <c r="J96" s="121">
        <f>J116</f>
        <v>0</v>
      </c>
      <c r="L96" s="20"/>
      <c r="AU96" s="5" t="s">
        <v>92</v>
      </c>
    </row>
    <row r="97" spans="2:12" s="21" customFormat="1" ht="21.75" customHeight="1">
      <c r="B97" s="20"/>
      <c r="L97" s="20"/>
    </row>
    <row r="98" spans="2:12" s="21" customFormat="1" ht="6.9" customHeight="1"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20"/>
    </row>
    <row r="102" spans="2:12" s="21" customFormat="1" ht="6.9" customHeight="1"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20"/>
    </row>
    <row r="103" spans="2:12" s="21" customFormat="1" ht="24.9" customHeight="1">
      <c r="B103" s="20"/>
      <c r="C103" s="9" t="s">
        <v>103</v>
      </c>
      <c r="L103" s="20"/>
    </row>
    <row r="104" spans="2:12" s="21" customFormat="1" ht="6.9" customHeight="1">
      <c r="B104" s="20"/>
      <c r="L104" s="20"/>
    </row>
    <row r="105" spans="2:12" s="21" customFormat="1" ht="12" customHeight="1">
      <c r="B105" s="20"/>
      <c r="C105" s="15" t="s">
        <v>12</v>
      </c>
      <c r="L105" s="20"/>
    </row>
    <row r="106" spans="2:12" s="21" customFormat="1" ht="16.5" customHeight="1">
      <c r="B106" s="20"/>
      <c r="E106" s="114" t="str">
        <f>E7</f>
        <v>Bazén s terasou</v>
      </c>
      <c r="F106" s="115"/>
      <c r="G106" s="115"/>
      <c r="H106" s="115"/>
      <c r="L106" s="20"/>
    </row>
    <row r="107" spans="2:12" s="21" customFormat="1" ht="12" customHeight="1">
      <c r="B107" s="20"/>
      <c r="C107" s="15" t="s">
        <v>86</v>
      </c>
      <c r="L107" s="20"/>
    </row>
    <row r="108" spans="2:12" s="21" customFormat="1" ht="16.5" customHeight="1">
      <c r="B108" s="20"/>
      <c r="E108" s="58" t="str">
        <f>E9</f>
        <v>2. - Technológia bazéna</v>
      </c>
      <c r="F108" s="116"/>
      <c r="G108" s="116"/>
      <c r="H108" s="116"/>
      <c r="L108" s="20"/>
    </row>
    <row r="109" spans="2:12" s="21" customFormat="1" ht="6.9" customHeight="1">
      <c r="B109" s="20"/>
      <c r="L109" s="20"/>
    </row>
    <row r="110" spans="2:12" s="21" customFormat="1" ht="12" customHeight="1">
      <c r="B110" s="20"/>
      <c r="C110" s="15" t="s">
        <v>15</v>
      </c>
      <c r="F110" s="16" t="str">
        <f>F12</f>
        <v>Búč</v>
      </c>
      <c r="I110" s="15" t="s">
        <v>17</v>
      </c>
      <c r="J110" s="117">
        <f>IF(J12="","",J12)</f>
        <v>0</v>
      </c>
      <c r="L110" s="20"/>
    </row>
    <row r="111" spans="2:12" s="21" customFormat="1" ht="6.9" customHeight="1">
      <c r="B111" s="20"/>
      <c r="L111" s="20"/>
    </row>
    <row r="112" spans="2:12" s="21" customFormat="1" ht="25.65" customHeight="1">
      <c r="B112" s="20"/>
      <c r="C112" s="15" t="s">
        <v>18</v>
      </c>
      <c r="F112" s="16" t="str">
        <f>E15</f>
        <v>Ing. Karkó Ján</v>
      </c>
      <c r="I112" s="15" t="s">
        <v>24</v>
      </c>
      <c r="J112" s="137" t="str">
        <f>E21</f>
        <v>Mgr.art. Mešťánek Róbert</v>
      </c>
      <c r="L112" s="20"/>
    </row>
    <row r="113" spans="2:65" s="21" customFormat="1" ht="15.15" customHeight="1">
      <c r="B113" s="20"/>
      <c r="C113" s="15" t="s">
        <v>22</v>
      </c>
      <c r="F113" s="16">
        <f>IF(E18="","",E18)</f>
        <v>0</v>
      </c>
      <c r="I113" s="15" t="s">
        <v>27</v>
      </c>
      <c r="J113" s="137" t="str">
        <f>E24</f>
        <v xml:space="preserve"> </v>
      </c>
      <c r="L113" s="20"/>
    </row>
    <row r="114" spans="2:65" s="21" customFormat="1" ht="10.35" customHeight="1">
      <c r="B114" s="20"/>
      <c r="L114" s="20"/>
    </row>
    <row r="115" spans="2:65" s="156" customFormat="1" ht="29.25" customHeight="1">
      <c r="B115" s="151"/>
      <c r="C115" s="152" t="s">
        <v>104</v>
      </c>
      <c r="D115" s="153" t="s">
        <v>54</v>
      </c>
      <c r="E115" s="153" t="s">
        <v>50</v>
      </c>
      <c r="F115" s="153" t="s">
        <v>51</v>
      </c>
      <c r="G115" s="153" t="s">
        <v>105</v>
      </c>
      <c r="H115" s="153" t="s">
        <v>106</v>
      </c>
      <c r="I115" s="153" t="s">
        <v>107</v>
      </c>
      <c r="J115" s="154" t="s">
        <v>90</v>
      </c>
      <c r="K115" s="155" t="s">
        <v>108</v>
      </c>
      <c r="L115" s="151"/>
      <c r="M115" s="78" t="s">
        <v>1</v>
      </c>
      <c r="N115" s="79" t="s">
        <v>33</v>
      </c>
      <c r="O115" s="79" t="s">
        <v>109</v>
      </c>
      <c r="P115" s="79" t="s">
        <v>110</v>
      </c>
      <c r="Q115" s="79" t="s">
        <v>111</v>
      </c>
      <c r="R115" s="79" t="s">
        <v>112</v>
      </c>
      <c r="S115" s="79" t="s">
        <v>113</v>
      </c>
      <c r="T115" s="80" t="s">
        <v>114</v>
      </c>
    </row>
    <row r="116" spans="2:65" s="21" customFormat="1" ht="22.8" customHeight="1">
      <c r="B116" s="20"/>
      <c r="C116" s="84" t="s">
        <v>91</v>
      </c>
      <c r="J116" s="157">
        <f>BK116</f>
        <v>0</v>
      </c>
      <c r="L116" s="20"/>
      <c r="M116" s="81"/>
      <c r="N116" s="66"/>
      <c r="O116" s="66"/>
      <c r="P116" s="158">
        <f>SUM(P117:P136)</f>
        <v>0</v>
      </c>
      <c r="Q116" s="66"/>
      <c r="R116" s="158">
        <f>SUM(R117:R136)</f>
        <v>0</v>
      </c>
      <c r="S116" s="66"/>
      <c r="T116" s="159">
        <f>SUM(T117:T136)</f>
        <v>0</v>
      </c>
      <c r="AT116" s="5" t="s">
        <v>68</v>
      </c>
      <c r="AU116" s="5" t="s">
        <v>92</v>
      </c>
      <c r="BK116" s="160">
        <f>SUM(BK117:BK136)</f>
        <v>0</v>
      </c>
    </row>
    <row r="117" spans="2:65" s="21" customFormat="1" ht="16.5" customHeight="1">
      <c r="B117" s="20"/>
      <c r="C117" s="186" t="s">
        <v>77</v>
      </c>
      <c r="D117" s="186" t="s">
        <v>151</v>
      </c>
      <c r="E117" s="187" t="s">
        <v>288</v>
      </c>
      <c r="F117" s="188" t="s">
        <v>289</v>
      </c>
      <c r="G117" s="189" t="s">
        <v>1</v>
      </c>
      <c r="H117" s="190">
        <v>1</v>
      </c>
      <c r="I117" s="204"/>
      <c r="J117" s="191">
        <f t="shared" ref="J117:J136" si="0">ROUND(I117*H117,2)</f>
        <v>0</v>
      </c>
      <c r="K117" s="192"/>
      <c r="L117" s="193"/>
      <c r="M117" s="194" t="s">
        <v>1</v>
      </c>
      <c r="N117" s="195" t="s">
        <v>35</v>
      </c>
      <c r="O117" s="182">
        <v>0</v>
      </c>
      <c r="P117" s="182">
        <f t="shared" ref="P117:P136" si="1">O117*H117</f>
        <v>0</v>
      </c>
      <c r="Q117" s="182">
        <v>0</v>
      </c>
      <c r="R117" s="182">
        <f t="shared" ref="R117:R136" si="2">Q117*H117</f>
        <v>0</v>
      </c>
      <c r="S117" s="182">
        <v>0</v>
      </c>
      <c r="T117" s="183">
        <f t="shared" ref="T117:T136" si="3">S117*H117</f>
        <v>0</v>
      </c>
      <c r="AR117" s="184" t="s">
        <v>133</v>
      </c>
      <c r="AT117" s="184" t="s">
        <v>151</v>
      </c>
      <c r="AU117" s="184" t="s">
        <v>69</v>
      </c>
      <c r="AY117" s="5" t="s">
        <v>117</v>
      </c>
      <c r="BE117" s="185">
        <f t="shared" ref="BE117:BE136" si="4">IF(N117="základná",J117,0)</f>
        <v>0</v>
      </c>
      <c r="BF117" s="185">
        <f t="shared" ref="BF117:BF136" si="5">IF(N117="znížená",J117,0)</f>
        <v>0</v>
      </c>
      <c r="BG117" s="185">
        <f t="shared" ref="BG117:BG136" si="6">IF(N117="zákl. prenesená",J117,0)</f>
        <v>0</v>
      </c>
      <c r="BH117" s="185">
        <f t="shared" ref="BH117:BH136" si="7">IF(N117="zníž. prenesená",J117,0)</f>
        <v>0</v>
      </c>
      <c r="BI117" s="185">
        <f t="shared" ref="BI117:BI136" si="8">IF(N117="nulová",J117,0)</f>
        <v>0</v>
      </c>
      <c r="BJ117" s="5" t="s">
        <v>124</v>
      </c>
      <c r="BK117" s="185">
        <f t="shared" ref="BK117:BK136" si="9">ROUND(I117*H117,2)</f>
        <v>0</v>
      </c>
      <c r="BL117" s="5" t="s">
        <v>123</v>
      </c>
      <c r="BM117" s="184" t="s">
        <v>124</v>
      </c>
    </row>
    <row r="118" spans="2:65" s="21" customFormat="1" ht="16.5" customHeight="1">
      <c r="B118" s="20"/>
      <c r="C118" s="186" t="s">
        <v>124</v>
      </c>
      <c r="D118" s="186" t="s">
        <v>151</v>
      </c>
      <c r="E118" s="187" t="s">
        <v>290</v>
      </c>
      <c r="F118" s="188" t="s">
        <v>291</v>
      </c>
      <c r="G118" s="189" t="s">
        <v>1</v>
      </c>
      <c r="H118" s="190">
        <v>9</v>
      </c>
      <c r="I118" s="204"/>
      <c r="J118" s="191">
        <f t="shared" si="0"/>
        <v>0</v>
      </c>
      <c r="K118" s="192"/>
      <c r="L118" s="193"/>
      <c r="M118" s="194" t="s">
        <v>1</v>
      </c>
      <c r="N118" s="195" t="s">
        <v>35</v>
      </c>
      <c r="O118" s="182">
        <v>0</v>
      </c>
      <c r="P118" s="182">
        <f t="shared" si="1"/>
        <v>0</v>
      </c>
      <c r="Q118" s="182">
        <v>0</v>
      </c>
      <c r="R118" s="182">
        <f t="shared" si="2"/>
        <v>0</v>
      </c>
      <c r="S118" s="182">
        <v>0</v>
      </c>
      <c r="T118" s="183">
        <f t="shared" si="3"/>
        <v>0</v>
      </c>
      <c r="AR118" s="184" t="s">
        <v>133</v>
      </c>
      <c r="AT118" s="184" t="s">
        <v>151</v>
      </c>
      <c r="AU118" s="184" t="s">
        <v>69</v>
      </c>
      <c r="AY118" s="5" t="s">
        <v>117</v>
      </c>
      <c r="BE118" s="185">
        <f t="shared" si="4"/>
        <v>0</v>
      </c>
      <c r="BF118" s="185">
        <f t="shared" si="5"/>
        <v>0</v>
      </c>
      <c r="BG118" s="185">
        <f t="shared" si="6"/>
        <v>0</v>
      </c>
      <c r="BH118" s="185">
        <f t="shared" si="7"/>
        <v>0</v>
      </c>
      <c r="BI118" s="185">
        <f t="shared" si="8"/>
        <v>0</v>
      </c>
      <c r="BJ118" s="5" t="s">
        <v>124</v>
      </c>
      <c r="BK118" s="185">
        <f t="shared" si="9"/>
        <v>0</v>
      </c>
      <c r="BL118" s="5" t="s">
        <v>123</v>
      </c>
      <c r="BM118" s="184" t="s">
        <v>123</v>
      </c>
    </row>
    <row r="119" spans="2:65" s="21" customFormat="1" ht="16.5" customHeight="1">
      <c r="B119" s="20"/>
      <c r="C119" s="186" t="s">
        <v>127</v>
      </c>
      <c r="D119" s="186" t="s">
        <v>151</v>
      </c>
      <c r="E119" s="187" t="s">
        <v>292</v>
      </c>
      <c r="F119" s="188" t="s">
        <v>293</v>
      </c>
      <c r="G119" s="189" t="s">
        <v>1</v>
      </c>
      <c r="H119" s="190">
        <v>3</v>
      </c>
      <c r="I119" s="204"/>
      <c r="J119" s="191">
        <f t="shared" si="0"/>
        <v>0</v>
      </c>
      <c r="K119" s="192"/>
      <c r="L119" s="193"/>
      <c r="M119" s="194" t="s">
        <v>1</v>
      </c>
      <c r="N119" s="195" t="s">
        <v>35</v>
      </c>
      <c r="O119" s="182">
        <v>0</v>
      </c>
      <c r="P119" s="182">
        <f t="shared" si="1"/>
        <v>0</v>
      </c>
      <c r="Q119" s="182">
        <v>0</v>
      </c>
      <c r="R119" s="182">
        <f t="shared" si="2"/>
        <v>0</v>
      </c>
      <c r="S119" s="182">
        <v>0</v>
      </c>
      <c r="T119" s="183">
        <f t="shared" si="3"/>
        <v>0</v>
      </c>
      <c r="AR119" s="184" t="s">
        <v>133</v>
      </c>
      <c r="AT119" s="184" t="s">
        <v>151</v>
      </c>
      <c r="AU119" s="184" t="s">
        <v>69</v>
      </c>
      <c r="AY119" s="5" t="s">
        <v>117</v>
      </c>
      <c r="BE119" s="185">
        <f t="shared" si="4"/>
        <v>0</v>
      </c>
      <c r="BF119" s="185">
        <f t="shared" si="5"/>
        <v>0</v>
      </c>
      <c r="BG119" s="185">
        <f t="shared" si="6"/>
        <v>0</v>
      </c>
      <c r="BH119" s="185">
        <f t="shared" si="7"/>
        <v>0</v>
      </c>
      <c r="BI119" s="185">
        <f t="shared" si="8"/>
        <v>0</v>
      </c>
      <c r="BJ119" s="5" t="s">
        <v>124</v>
      </c>
      <c r="BK119" s="185">
        <f t="shared" si="9"/>
        <v>0</v>
      </c>
      <c r="BL119" s="5" t="s">
        <v>123</v>
      </c>
      <c r="BM119" s="184" t="s">
        <v>130</v>
      </c>
    </row>
    <row r="120" spans="2:65" s="21" customFormat="1" ht="16.5" customHeight="1">
      <c r="B120" s="20"/>
      <c r="C120" s="186" t="s">
        <v>123</v>
      </c>
      <c r="D120" s="186" t="s">
        <v>151</v>
      </c>
      <c r="E120" s="187" t="s">
        <v>294</v>
      </c>
      <c r="F120" s="188" t="s">
        <v>295</v>
      </c>
      <c r="G120" s="189" t="s">
        <v>1</v>
      </c>
      <c r="H120" s="190">
        <v>6</v>
      </c>
      <c r="I120" s="204"/>
      <c r="J120" s="191">
        <f t="shared" si="0"/>
        <v>0</v>
      </c>
      <c r="K120" s="192"/>
      <c r="L120" s="193"/>
      <c r="M120" s="194" t="s">
        <v>1</v>
      </c>
      <c r="N120" s="195" t="s">
        <v>35</v>
      </c>
      <c r="O120" s="182">
        <v>0</v>
      </c>
      <c r="P120" s="182">
        <f t="shared" si="1"/>
        <v>0</v>
      </c>
      <c r="Q120" s="182">
        <v>0</v>
      </c>
      <c r="R120" s="182">
        <f t="shared" si="2"/>
        <v>0</v>
      </c>
      <c r="S120" s="182">
        <v>0</v>
      </c>
      <c r="T120" s="183">
        <f t="shared" si="3"/>
        <v>0</v>
      </c>
      <c r="AR120" s="184" t="s">
        <v>133</v>
      </c>
      <c r="AT120" s="184" t="s">
        <v>151</v>
      </c>
      <c r="AU120" s="184" t="s">
        <v>69</v>
      </c>
      <c r="AY120" s="5" t="s">
        <v>117</v>
      </c>
      <c r="BE120" s="185">
        <f t="shared" si="4"/>
        <v>0</v>
      </c>
      <c r="BF120" s="185">
        <f t="shared" si="5"/>
        <v>0</v>
      </c>
      <c r="BG120" s="185">
        <f t="shared" si="6"/>
        <v>0</v>
      </c>
      <c r="BH120" s="185">
        <f t="shared" si="7"/>
        <v>0</v>
      </c>
      <c r="BI120" s="185">
        <f t="shared" si="8"/>
        <v>0</v>
      </c>
      <c r="BJ120" s="5" t="s">
        <v>124</v>
      </c>
      <c r="BK120" s="185">
        <f t="shared" si="9"/>
        <v>0</v>
      </c>
      <c r="BL120" s="5" t="s">
        <v>123</v>
      </c>
      <c r="BM120" s="184" t="s">
        <v>133</v>
      </c>
    </row>
    <row r="121" spans="2:65" s="21" customFormat="1" ht="16.5" customHeight="1">
      <c r="B121" s="20"/>
      <c r="C121" s="186" t="s">
        <v>134</v>
      </c>
      <c r="D121" s="186" t="s">
        <v>151</v>
      </c>
      <c r="E121" s="187" t="s">
        <v>296</v>
      </c>
      <c r="F121" s="188" t="s">
        <v>297</v>
      </c>
      <c r="G121" s="189" t="s">
        <v>1</v>
      </c>
      <c r="H121" s="190">
        <v>6</v>
      </c>
      <c r="I121" s="204"/>
      <c r="J121" s="191">
        <f t="shared" si="0"/>
        <v>0</v>
      </c>
      <c r="K121" s="192"/>
      <c r="L121" s="193"/>
      <c r="M121" s="194" t="s">
        <v>1</v>
      </c>
      <c r="N121" s="195" t="s">
        <v>35</v>
      </c>
      <c r="O121" s="182">
        <v>0</v>
      </c>
      <c r="P121" s="182">
        <f t="shared" si="1"/>
        <v>0</v>
      </c>
      <c r="Q121" s="182">
        <v>0</v>
      </c>
      <c r="R121" s="182">
        <f t="shared" si="2"/>
        <v>0</v>
      </c>
      <c r="S121" s="182">
        <v>0</v>
      </c>
      <c r="T121" s="183">
        <f t="shared" si="3"/>
        <v>0</v>
      </c>
      <c r="AR121" s="184" t="s">
        <v>133</v>
      </c>
      <c r="AT121" s="184" t="s">
        <v>151</v>
      </c>
      <c r="AU121" s="184" t="s">
        <v>69</v>
      </c>
      <c r="AY121" s="5" t="s">
        <v>117</v>
      </c>
      <c r="BE121" s="185">
        <f t="shared" si="4"/>
        <v>0</v>
      </c>
      <c r="BF121" s="185">
        <f t="shared" si="5"/>
        <v>0</v>
      </c>
      <c r="BG121" s="185">
        <f t="shared" si="6"/>
        <v>0</v>
      </c>
      <c r="BH121" s="185">
        <f t="shared" si="7"/>
        <v>0</v>
      </c>
      <c r="BI121" s="185">
        <f t="shared" si="8"/>
        <v>0</v>
      </c>
      <c r="BJ121" s="5" t="s">
        <v>124</v>
      </c>
      <c r="BK121" s="185">
        <f t="shared" si="9"/>
        <v>0</v>
      </c>
      <c r="BL121" s="5" t="s">
        <v>123</v>
      </c>
      <c r="BM121" s="184" t="s">
        <v>137</v>
      </c>
    </row>
    <row r="122" spans="2:65" s="21" customFormat="1" ht="16.5" customHeight="1">
      <c r="B122" s="20"/>
      <c r="C122" s="186" t="s">
        <v>130</v>
      </c>
      <c r="D122" s="186" t="s">
        <v>151</v>
      </c>
      <c r="E122" s="187" t="s">
        <v>298</v>
      </c>
      <c r="F122" s="188" t="s">
        <v>299</v>
      </c>
      <c r="G122" s="189" t="s">
        <v>1</v>
      </c>
      <c r="H122" s="190">
        <v>3</v>
      </c>
      <c r="I122" s="204"/>
      <c r="J122" s="191">
        <f t="shared" si="0"/>
        <v>0</v>
      </c>
      <c r="K122" s="192"/>
      <c r="L122" s="193"/>
      <c r="M122" s="194" t="s">
        <v>1</v>
      </c>
      <c r="N122" s="195" t="s">
        <v>35</v>
      </c>
      <c r="O122" s="182">
        <v>0</v>
      </c>
      <c r="P122" s="182">
        <f t="shared" si="1"/>
        <v>0</v>
      </c>
      <c r="Q122" s="182">
        <v>0</v>
      </c>
      <c r="R122" s="182">
        <f t="shared" si="2"/>
        <v>0</v>
      </c>
      <c r="S122" s="182">
        <v>0</v>
      </c>
      <c r="T122" s="183">
        <f t="shared" si="3"/>
        <v>0</v>
      </c>
      <c r="AR122" s="184" t="s">
        <v>133</v>
      </c>
      <c r="AT122" s="184" t="s">
        <v>151</v>
      </c>
      <c r="AU122" s="184" t="s">
        <v>69</v>
      </c>
      <c r="AY122" s="5" t="s">
        <v>117</v>
      </c>
      <c r="BE122" s="185">
        <f t="shared" si="4"/>
        <v>0</v>
      </c>
      <c r="BF122" s="185">
        <f t="shared" si="5"/>
        <v>0</v>
      </c>
      <c r="BG122" s="185">
        <f t="shared" si="6"/>
        <v>0</v>
      </c>
      <c r="BH122" s="185">
        <f t="shared" si="7"/>
        <v>0</v>
      </c>
      <c r="BI122" s="185">
        <f t="shared" si="8"/>
        <v>0</v>
      </c>
      <c r="BJ122" s="5" t="s">
        <v>124</v>
      </c>
      <c r="BK122" s="185">
        <f t="shared" si="9"/>
        <v>0</v>
      </c>
      <c r="BL122" s="5" t="s">
        <v>123</v>
      </c>
      <c r="BM122" s="184" t="s">
        <v>140</v>
      </c>
    </row>
    <row r="123" spans="2:65" s="21" customFormat="1" ht="16.5" customHeight="1">
      <c r="B123" s="20"/>
      <c r="C123" s="186" t="s">
        <v>141</v>
      </c>
      <c r="D123" s="186" t="s">
        <v>151</v>
      </c>
      <c r="E123" s="187" t="s">
        <v>300</v>
      </c>
      <c r="F123" s="188" t="s">
        <v>301</v>
      </c>
      <c r="G123" s="189" t="s">
        <v>1</v>
      </c>
      <c r="H123" s="190">
        <v>3</v>
      </c>
      <c r="I123" s="204"/>
      <c r="J123" s="191">
        <f t="shared" si="0"/>
        <v>0</v>
      </c>
      <c r="K123" s="192"/>
      <c r="L123" s="193"/>
      <c r="M123" s="194" t="s">
        <v>1</v>
      </c>
      <c r="N123" s="195" t="s">
        <v>35</v>
      </c>
      <c r="O123" s="182">
        <v>0</v>
      </c>
      <c r="P123" s="182">
        <f t="shared" si="1"/>
        <v>0</v>
      </c>
      <c r="Q123" s="182">
        <v>0</v>
      </c>
      <c r="R123" s="182">
        <f t="shared" si="2"/>
        <v>0</v>
      </c>
      <c r="S123" s="182">
        <v>0</v>
      </c>
      <c r="T123" s="183">
        <f t="shared" si="3"/>
        <v>0</v>
      </c>
      <c r="AR123" s="184" t="s">
        <v>133</v>
      </c>
      <c r="AT123" s="184" t="s">
        <v>151</v>
      </c>
      <c r="AU123" s="184" t="s">
        <v>69</v>
      </c>
      <c r="AY123" s="5" t="s">
        <v>117</v>
      </c>
      <c r="BE123" s="185">
        <f t="shared" si="4"/>
        <v>0</v>
      </c>
      <c r="BF123" s="185">
        <f t="shared" si="5"/>
        <v>0</v>
      </c>
      <c r="BG123" s="185">
        <f t="shared" si="6"/>
        <v>0</v>
      </c>
      <c r="BH123" s="185">
        <f t="shared" si="7"/>
        <v>0</v>
      </c>
      <c r="BI123" s="185">
        <f t="shared" si="8"/>
        <v>0</v>
      </c>
      <c r="BJ123" s="5" t="s">
        <v>124</v>
      </c>
      <c r="BK123" s="185">
        <f t="shared" si="9"/>
        <v>0</v>
      </c>
      <c r="BL123" s="5" t="s">
        <v>123</v>
      </c>
      <c r="BM123" s="184" t="s">
        <v>144</v>
      </c>
    </row>
    <row r="124" spans="2:65" s="21" customFormat="1" ht="16.5" customHeight="1">
      <c r="B124" s="20"/>
      <c r="C124" s="186" t="s">
        <v>133</v>
      </c>
      <c r="D124" s="186" t="s">
        <v>151</v>
      </c>
      <c r="E124" s="187" t="s">
        <v>302</v>
      </c>
      <c r="F124" s="188" t="s">
        <v>303</v>
      </c>
      <c r="G124" s="189" t="s">
        <v>1</v>
      </c>
      <c r="H124" s="190">
        <v>2</v>
      </c>
      <c r="I124" s="204"/>
      <c r="J124" s="191">
        <f t="shared" si="0"/>
        <v>0</v>
      </c>
      <c r="K124" s="192"/>
      <c r="L124" s="193"/>
      <c r="M124" s="194" t="s">
        <v>1</v>
      </c>
      <c r="N124" s="195" t="s">
        <v>35</v>
      </c>
      <c r="O124" s="182">
        <v>0</v>
      </c>
      <c r="P124" s="182">
        <f t="shared" si="1"/>
        <v>0</v>
      </c>
      <c r="Q124" s="182">
        <v>0</v>
      </c>
      <c r="R124" s="182">
        <f t="shared" si="2"/>
        <v>0</v>
      </c>
      <c r="S124" s="182">
        <v>0</v>
      </c>
      <c r="T124" s="183">
        <f t="shared" si="3"/>
        <v>0</v>
      </c>
      <c r="AR124" s="184" t="s">
        <v>133</v>
      </c>
      <c r="AT124" s="184" t="s">
        <v>151</v>
      </c>
      <c r="AU124" s="184" t="s">
        <v>69</v>
      </c>
      <c r="AY124" s="5" t="s">
        <v>117</v>
      </c>
      <c r="BE124" s="185">
        <f t="shared" si="4"/>
        <v>0</v>
      </c>
      <c r="BF124" s="185">
        <f t="shared" si="5"/>
        <v>0</v>
      </c>
      <c r="BG124" s="185">
        <f t="shared" si="6"/>
        <v>0</v>
      </c>
      <c r="BH124" s="185">
        <f t="shared" si="7"/>
        <v>0</v>
      </c>
      <c r="BI124" s="185">
        <f t="shared" si="8"/>
        <v>0</v>
      </c>
      <c r="BJ124" s="5" t="s">
        <v>124</v>
      </c>
      <c r="BK124" s="185">
        <f t="shared" si="9"/>
        <v>0</v>
      </c>
      <c r="BL124" s="5" t="s">
        <v>123</v>
      </c>
      <c r="BM124" s="184" t="s">
        <v>149</v>
      </c>
    </row>
    <row r="125" spans="2:65" s="21" customFormat="1" ht="16.5" customHeight="1">
      <c r="B125" s="20"/>
      <c r="C125" s="186" t="s">
        <v>150</v>
      </c>
      <c r="D125" s="186" t="s">
        <v>151</v>
      </c>
      <c r="E125" s="187" t="s">
        <v>304</v>
      </c>
      <c r="F125" s="188" t="s">
        <v>305</v>
      </c>
      <c r="G125" s="189" t="s">
        <v>1</v>
      </c>
      <c r="H125" s="190">
        <v>1</v>
      </c>
      <c r="I125" s="204"/>
      <c r="J125" s="191">
        <f t="shared" si="0"/>
        <v>0</v>
      </c>
      <c r="K125" s="192"/>
      <c r="L125" s="193"/>
      <c r="M125" s="194" t="s">
        <v>1</v>
      </c>
      <c r="N125" s="195" t="s">
        <v>35</v>
      </c>
      <c r="O125" s="182">
        <v>0</v>
      </c>
      <c r="P125" s="182">
        <f t="shared" si="1"/>
        <v>0</v>
      </c>
      <c r="Q125" s="182">
        <v>0</v>
      </c>
      <c r="R125" s="182">
        <f t="shared" si="2"/>
        <v>0</v>
      </c>
      <c r="S125" s="182">
        <v>0</v>
      </c>
      <c r="T125" s="183">
        <f t="shared" si="3"/>
        <v>0</v>
      </c>
      <c r="AR125" s="184" t="s">
        <v>133</v>
      </c>
      <c r="AT125" s="184" t="s">
        <v>151</v>
      </c>
      <c r="AU125" s="184" t="s">
        <v>69</v>
      </c>
      <c r="AY125" s="5" t="s">
        <v>117</v>
      </c>
      <c r="BE125" s="185">
        <f t="shared" si="4"/>
        <v>0</v>
      </c>
      <c r="BF125" s="185">
        <f t="shared" si="5"/>
        <v>0</v>
      </c>
      <c r="BG125" s="185">
        <f t="shared" si="6"/>
        <v>0</v>
      </c>
      <c r="BH125" s="185">
        <f t="shared" si="7"/>
        <v>0</v>
      </c>
      <c r="BI125" s="185">
        <f t="shared" si="8"/>
        <v>0</v>
      </c>
      <c r="BJ125" s="5" t="s">
        <v>124</v>
      </c>
      <c r="BK125" s="185">
        <f t="shared" si="9"/>
        <v>0</v>
      </c>
      <c r="BL125" s="5" t="s">
        <v>123</v>
      </c>
      <c r="BM125" s="184" t="s">
        <v>184</v>
      </c>
    </row>
    <row r="126" spans="2:65" s="21" customFormat="1" ht="24.15" customHeight="1">
      <c r="B126" s="20"/>
      <c r="C126" s="186" t="s">
        <v>137</v>
      </c>
      <c r="D126" s="186" t="s">
        <v>151</v>
      </c>
      <c r="E126" s="187" t="s">
        <v>306</v>
      </c>
      <c r="F126" s="188" t="s">
        <v>307</v>
      </c>
      <c r="G126" s="189" t="s">
        <v>1</v>
      </c>
      <c r="H126" s="190">
        <v>12</v>
      </c>
      <c r="I126" s="204"/>
      <c r="J126" s="191">
        <f t="shared" si="0"/>
        <v>0</v>
      </c>
      <c r="K126" s="192"/>
      <c r="L126" s="193"/>
      <c r="M126" s="194" t="s">
        <v>1</v>
      </c>
      <c r="N126" s="195" t="s">
        <v>35</v>
      </c>
      <c r="O126" s="182">
        <v>0</v>
      </c>
      <c r="P126" s="182">
        <f t="shared" si="1"/>
        <v>0</v>
      </c>
      <c r="Q126" s="182">
        <v>0</v>
      </c>
      <c r="R126" s="182">
        <f t="shared" si="2"/>
        <v>0</v>
      </c>
      <c r="S126" s="182">
        <v>0</v>
      </c>
      <c r="T126" s="183">
        <f t="shared" si="3"/>
        <v>0</v>
      </c>
      <c r="AR126" s="184" t="s">
        <v>133</v>
      </c>
      <c r="AT126" s="184" t="s">
        <v>151</v>
      </c>
      <c r="AU126" s="184" t="s">
        <v>69</v>
      </c>
      <c r="AY126" s="5" t="s">
        <v>117</v>
      </c>
      <c r="BE126" s="185">
        <f t="shared" si="4"/>
        <v>0</v>
      </c>
      <c r="BF126" s="185">
        <f t="shared" si="5"/>
        <v>0</v>
      </c>
      <c r="BG126" s="185">
        <f t="shared" si="6"/>
        <v>0</v>
      </c>
      <c r="BH126" s="185">
        <f t="shared" si="7"/>
        <v>0</v>
      </c>
      <c r="BI126" s="185">
        <f t="shared" si="8"/>
        <v>0</v>
      </c>
      <c r="BJ126" s="5" t="s">
        <v>124</v>
      </c>
      <c r="BK126" s="185">
        <f t="shared" si="9"/>
        <v>0</v>
      </c>
      <c r="BL126" s="5" t="s">
        <v>123</v>
      </c>
      <c r="BM126" s="184" t="s">
        <v>7</v>
      </c>
    </row>
    <row r="127" spans="2:65" s="21" customFormat="1" ht="16.5" customHeight="1">
      <c r="B127" s="20"/>
      <c r="C127" s="186" t="s">
        <v>158</v>
      </c>
      <c r="D127" s="186" t="s">
        <v>151</v>
      </c>
      <c r="E127" s="187" t="s">
        <v>308</v>
      </c>
      <c r="F127" s="188" t="s">
        <v>309</v>
      </c>
      <c r="G127" s="189" t="s">
        <v>1</v>
      </c>
      <c r="H127" s="190">
        <v>1</v>
      </c>
      <c r="I127" s="204"/>
      <c r="J127" s="191">
        <f t="shared" si="0"/>
        <v>0</v>
      </c>
      <c r="K127" s="192"/>
      <c r="L127" s="193"/>
      <c r="M127" s="194" t="s">
        <v>1</v>
      </c>
      <c r="N127" s="195" t="s">
        <v>35</v>
      </c>
      <c r="O127" s="182">
        <v>0</v>
      </c>
      <c r="P127" s="182">
        <f t="shared" si="1"/>
        <v>0</v>
      </c>
      <c r="Q127" s="182">
        <v>0</v>
      </c>
      <c r="R127" s="182">
        <f t="shared" si="2"/>
        <v>0</v>
      </c>
      <c r="S127" s="182">
        <v>0</v>
      </c>
      <c r="T127" s="183">
        <f t="shared" si="3"/>
        <v>0</v>
      </c>
      <c r="AR127" s="184" t="s">
        <v>133</v>
      </c>
      <c r="AT127" s="184" t="s">
        <v>151</v>
      </c>
      <c r="AU127" s="184" t="s">
        <v>69</v>
      </c>
      <c r="AY127" s="5" t="s">
        <v>117</v>
      </c>
      <c r="BE127" s="185">
        <f t="shared" si="4"/>
        <v>0</v>
      </c>
      <c r="BF127" s="185">
        <f t="shared" si="5"/>
        <v>0</v>
      </c>
      <c r="BG127" s="185">
        <f t="shared" si="6"/>
        <v>0</v>
      </c>
      <c r="BH127" s="185">
        <f t="shared" si="7"/>
        <v>0</v>
      </c>
      <c r="BI127" s="185">
        <f t="shared" si="8"/>
        <v>0</v>
      </c>
      <c r="BJ127" s="5" t="s">
        <v>124</v>
      </c>
      <c r="BK127" s="185">
        <f t="shared" si="9"/>
        <v>0</v>
      </c>
      <c r="BL127" s="5" t="s">
        <v>123</v>
      </c>
      <c r="BM127" s="184" t="s">
        <v>161</v>
      </c>
    </row>
    <row r="128" spans="2:65" s="21" customFormat="1" ht="16.5" customHeight="1">
      <c r="B128" s="20"/>
      <c r="C128" s="186" t="s">
        <v>140</v>
      </c>
      <c r="D128" s="186" t="s">
        <v>151</v>
      </c>
      <c r="E128" s="187" t="s">
        <v>310</v>
      </c>
      <c r="F128" s="188" t="s">
        <v>311</v>
      </c>
      <c r="G128" s="189" t="s">
        <v>1</v>
      </c>
      <c r="H128" s="190">
        <v>1</v>
      </c>
      <c r="I128" s="204"/>
      <c r="J128" s="191">
        <f t="shared" si="0"/>
        <v>0</v>
      </c>
      <c r="K128" s="192"/>
      <c r="L128" s="193"/>
      <c r="M128" s="194" t="s">
        <v>1</v>
      </c>
      <c r="N128" s="195" t="s">
        <v>35</v>
      </c>
      <c r="O128" s="182">
        <v>0</v>
      </c>
      <c r="P128" s="182">
        <f t="shared" si="1"/>
        <v>0</v>
      </c>
      <c r="Q128" s="182">
        <v>0</v>
      </c>
      <c r="R128" s="182">
        <f t="shared" si="2"/>
        <v>0</v>
      </c>
      <c r="S128" s="182">
        <v>0</v>
      </c>
      <c r="T128" s="183">
        <f t="shared" si="3"/>
        <v>0</v>
      </c>
      <c r="AR128" s="184" t="s">
        <v>133</v>
      </c>
      <c r="AT128" s="184" t="s">
        <v>151</v>
      </c>
      <c r="AU128" s="184" t="s">
        <v>69</v>
      </c>
      <c r="AY128" s="5" t="s">
        <v>117</v>
      </c>
      <c r="BE128" s="185">
        <f t="shared" si="4"/>
        <v>0</v>
      </c>
      <c r="BF128" s="185">
        <f t="shared" si="5"/>
        <v>0</v>
      </c>
      <c r="BG128" s="185">
        <f t="shared" si="6"/>
        <v>0</v>
      </c>
      <c r="BH128" s="185">
        <f t="shared" si="7"/>
        <v>0</v>
      </c>
      <c r="BI128" s="185">
        <f t="shared" si="8"/>
        <v>0</v>
      </c>
      <c r="BJ128" s="5" t="s">
        <v>124</v>
      </c>
      <c r="BK128" s="185">
        <f t="shared" si="9"/>
        <v>0</v>
      </c>
      <c r="BL128" s="5" t="s">
        <v>123</v>
      </c>
      <c r="BM128" s="184" t="s">
        <v>164</v>
      </c>
    </row>
    <row r="129" spans="2:65" s="21" customFormat="1" ht="16.5" customHeight="1">
      <c r="B129" s="20"/>
      <c r="C129" s="186" t="s">
        <v>165</v>
      </c>
      <c r="D129" s="186" t="s">
        <v>151</v>
      </c>
      <c r="E129" s="187" t="s">
        <v>312</v>
      </c>
      <c r="F129" s="188" t="s">
        <v>313</v>
      </c>
      <c r="G129" s="189" t="s">
        <v>1</v>
      </c>
      <c r="H129" s="190">
        <v>1</v>
      </c>
      <c r="I129" s="204"/>
      <c r="J129" s="191">
        <f t="shared" si="0"/>
        <v>0</v>
      </c>
      <c r="K129" s="192"/>
      <c r="L129" s="193"/>
      <c r="M129" s="194" t="s">
        <v>1</v>
      </c>
      <c r="N129" s="195" t="s">
        <v>35</v>
      </c>
      <c r="O129" s="182">
        <v>0</v>
      </c>
      <c r="P129" s="182">
        <f t="shared" si="1"/>
        <v>0</v>
      </c>
      <c r="Q129" s="182">
        <v>0</v>
      </c>
      <c r="R129" s="182">
        <f t="shared" si="2"/>
        <v>0</v>
      </c>
      <c r="S129" s="182">
        <v>0</v>
      </c>
      <c r="T129" s="183">
        <f t="shared" si="3"/>
        <v>0</v>
      </c>
      <c r="AR129" s="184" t="s">
        <v>133</v>
      </c>
      <c r="AT129" s="184" t="s">
        <v>151</v>
      </c>
      <c r="AU129" s="184" t="s">
        <v>69</v>
      </c>
      <c r="AY129" s="5" t="s">
        <v>117</v>
      </c>
      <c r="BE129" s="185">
        <f t="shared" si="4"/>
        <v>0</v>
      </c>
      <c r="BF129" s="185">
        <f t="shared" si="5"/>
        <v>0</v>
      </c>
      <c r="BG129" s="185">
        <f t="shared" si="6"/>
        <v>0</v>
      </c>
      <c r="BH129" s="185">
        <f t="shared" si="7"/>
        <v>0</v>
      </c>
      <c r="BI129" s="185">
        <f t="shared" si="8"/>
        <v>0</v>
      </c>
      <c r="BJ129" s="5" t="s">
        <v>124</v>
      </c>
      <c r="BK129" s="185">
        <f t="shared" si="9"/>
        <v>0</v>
      </c>
      <c r="BL129" s="5" t="s">
        <v>123</v>
      </c>
      <c r="BM129" s="184" t="s">
        <v>169</v>
      </c>
    </row>
    <row r="130" spans="2:65" s="21" customFormat="1" ht="16.5" customHeight="1">
      <c r="B130" s="20"/>
      <c r="C130" s="186" t="s">
        <v>144</v>
      </c>
      <c r="D130" s="186" t="s">
        <v>151</v>
      </c>
      <c r="E130" s="187" t="s">
        <v>314</v>
      </c>
      <c r="F130" s="188" t="s">
        <v>315</v>
      </c>
      <c r="G130" s="189" t="s">
        <v>1</v>
      </c>
      <c r="H130" s="190">
        <v>1</v>
      </c>
      <c r="I130" s="204"/>
      <c r="J130" s="191">
        <f t="shared" si="0"/>
        <v>0</v>
      </c>
      <c r="K130" s="192"/>
      <c r="L130" s="193"/>
      <c r="M130" s="194" t="s">
        <v>1</v>
      </c>
      <c r="N130" s="195" t="s">
        <v>35</v>
      </c>
      <c r="O130" s="182">
        <v>0</v>
      </c>
      <c r="P130" s="182">
        <f t="shared" si="1"/>
        <v>0</v>
      </c>
      <c r="Q130" s="182">
        <v>0</v>
      </c>
      <c r="R130" s="182">
        <f t="shared" si="2"/>
        <v>0</v>
      </c>
      <c r="S130" s="182">
        <v>0</v>
      </c>
      <c r="T130" s="183">
        <f t="shared" si="3"/>
        <v>0</v>
      </c>
      <c r="AR130" s="184" t="s">
        <v>133</v>
      </c>
      <c r="AT130" s="184" t="s">
        <v>151</v>
      </c>
      <c r="AU130" s="184" t="s">
        <v>69</v>
      </c>
      <c r="AY130" s="5" t="s">
        <v>117</v>
      </c>
      <c r="BE130" s="185">
        <f t="shared" si="4"/>
        <v>0</v>
      </c>
      <c r="BF130" s="185">
        <f t="shared" si="5"/>
        <v>0</v>
      </c>
      <c r="BG130" s="185">
        <f t="shared" si="6"/>
        <v>0</v>
      </c>
      <c r="BH130" s="185">
        <f t="shared" si="7"/>
        <v>0</v>
      </c>
      <c r="BI130" s="185">
        <f t="shared" si="8"/>
        <v>0</v>
      </c>
      <c r="BJ130" s="5" t="s">
        <v>124</v>
      </c>
      <c r="BK130" s="185">
        <f t="shared" si="9"/>
        <v>0</v>
      </c>
      <c r="BL130" s="5" t="s">
        <v>123</v>
      </c>
      <c r="BM130" s="184" t="s">
        <v>172</v>
      </c>
    </row>
    <row r="131" spans="2:65" s="21" customFormat="1" ht="16.5" customHeight="1">
      <c r="B131" s="20"/>
      <c r="C131" s="186" t="s">
        <v>173</v>
      </c>
      <c r="D131" s="186" t="s">
        <v>151</v>
      </c>
      <c r="E131" s="187" t="s">
        <v>316</v>
      </c>
      <c r="F131" s="188" t="s">
        <v>317</v>
      </c>
      <c r="G131" s="189" t="s">
        <v>1</v>
      </c>
      <c r="H131" s="190">
        <v>1</v>
      </c>
      <c r="I131" s="204"/>
      <c r="J131" s="191">
        <f t="shared" si="0"/>
        <v>0</v>
      </c>
      <c r="K131" s="192"/>
      <c r="L131" s="193"/>
      <c r="M131" s="194" t="s">
        <v>1</v>
      </c>
      <c r="N131" s="195" t="s">
        <v>35</v>
      </c>
      <c r="O131" s="182">
        <v>0</v>
      </c>
      <c r="P131" s="182">
        <f t="shared" si="1"/>
        <v>0</v>
      </c>
      <c r="Q131" s="182">
        <v>0</v>
      </c>
      <c r="R131" s="182">
        <f t="shared" si="2"/>
        <v>0</v>
      </c>
      <c r="S131" s="182">
        <v>0</v>
      </c>
      <c r="T131" s="183">
        <f t="shared" si="3"/>
        <v>0</v>
      </c>
      <c r="AR131" s="184" t="s">
        <v>133</v>
      </c>
      <c r="AT131" s="184" t="s">
        <v>151</v>
      </c>
      <c r="AU131" s="184" t="s">
        <v>69</v>
      </c>
      <c r="AY131" s="5" t="s">
        <v>117</v>
      </c>
      <c r="BE131" s="185">
        <f t="shared" si="4"/>
        <v>0</v>
      </c>
      <c r="BF131" s="185">
        <f t="shared" si="5"/>
        <v>0</v>
      </c>
      <c r="BG131" s="185">
        <f t="shared" si="6"/>
        <v>0</v>
      </c>
      <c r="BH131" s="185">
        <f t="shared" si="7"/>
        <v>0</v>
      </c>
      <c r="BI131" s="185">
        <f t="shared" si="8"/>
        <v>0</v>
      </c>
      <c r="BJ131" s="5" t="s">
        <v>124</v>
      </c>
      <c r="BK131" s="185">
        <f t="shared" si="9"/>
        <v>0</v>
      </c>
      <c r="BL131" s="5" t="s">
        <v>123</v>
      </c>
      <c r="BM131" s="184" t="s">
        <v>176</v>
      </c>
    </row>
    <row r="132" spans="2:65" s="21" customFormat="1" ht="16.5" customHeight="1">
      <c r="B132" s="20"/>
      <c r="C132" s="186" t="s">
        <v>149</v>
      </c>
      <c r="D132" s="186" t="s">
        <v>151</v>
      </c>
      <c r="E132" s="187" t="s">
        <v>318</v>
      </c>
      <c r="F132" s="188" t="s">
        <v>319</v>
      </c>
      <c r="G132" s="189" t="s">
        <v>1</v>
      </c>
      <c r="H132" s="190">
        <v>1</v>
      </c>
      <c r="I132" s="204"/>
      <c r="J132" s="191">
        <f t="shared" si="0"/>
        <v>0</v>
      </c>
      <c r="K132" s="192"/>
      <c r="L132" s="193"/>
      <c r="M132" s="194" t="s">
        <v>1</v>
      </c>
      <c r="N132" s="195" t="s">
        <v>35</v>
      </c>
      <c r="O132" s="182">
        <v>0</v>
      </c>
      <c r="P132" s="182">
        <f t="shared" si="1"/>
        <v>0</v>
      </c>
      <c r="Q132" s="182">
        <v>0</v>
      </c>
      <c r="R132" s="182">
        <f t="shared" si="2"/>
        <v>0</v>
      </c>
      <c r="S132" s="182">
        <v>0</v>
      </c>
      <c r="T132" s="183">
        <f t="shared" si="3"/>
        <v>0</v>
      </c>
      <c r="AR132" s="184" t="s">
        <v>133</v>
      </c>
      <c r="AT132" s="184" t="s">
        <v>151</v>
      </c>
      <c r="AU132" s="184" t="s">
        <v>69</v>
      </c>
      <c r="AY132" s="5" t="s">
        <v>117</v>
      </c>
      <c r="BE132" s="185">
        <f t="shared" si="4"/>
        <v>0</v>
      </c>
      <c r="BF132" s="185">
        <f t="shared" si="5"/>
        <v>0</v>
      </c>
      <c r="BG132" s="185">
        <f t="shared" si="6"/>
        <v>0</v>
      </c>
      <c r="BH132" s="185">
        <f t="shared" si="7"/>
        <v>0</v>
      </c>
      <c r="BI132" s="185">
        <f t="shared" si="8"/>
        <v>0</v>
      </c>
      <c r="BJ132" s="5" t="s">
        <v>124</v>
      </c>
      <c r="BK132" s="185">
        <f t="shared" si="9"/>
        <v>0</v>
      </c>
      <c r="BL132" s="5" t="s">
        <v>123</v>
      </c>
      <c r="BM132" s="184" t="s">
        <v>179</v>
      </c>
    </row>
    <row r="133" spans="2:65" s="21" customFormat="1" ht="16.5" customHeight="1">
      <c r="B133" s="20"/>
      <c r="C133" s="173" t="s">
        <v>180</v>
      </c>
      <c r="D133" s="173" t="s">
        <v>119</v>
      </c>
      <c r="E133" s="174" t="s">
        <v>320</v>
      </c>
      <c r="F133" s="175" t="s">
        <v>321</v>
      </c>
      <c r="G133" s="176" t="s">
        <v>1</v>
      </c>
      <c r="H133" s="177">
        <v>1</v>
      </c>
      <c r="I133" s="203"/>
      <c r="J133" s="178">
        <f t="shared" si="0"/>
        <v>0</v>
      </c>
      <c r="K133" s="179"/>
      <c r="L133" s="20"/>
      <c r="M133" s="180" t="s">
        <v>1</v>
      </c>
      <c r="N133" s="181" t="s">
        <v>35</v>
      </c>
      <c r="O133" s="182">
        <v>0</v>
      </c>
      <c r="P133" s="182">
        <f t="shared" si="1"/>
        <v>0</v>
      </c>
      <c r="Q133" s="182">
        <v>0</v>
      </c>
      <c r="R133" s="182">
        <f t="shared" si="2"/>
        <v>0</v>
      </c>
      <c r="S133" s="182">
        <v>0</v>
      </c>
      <c r="T133" s="183">
        <f t="shared" si="3"/>
        <v>0</v>
      </c>
      <c r="AR133" s="184" t="s">
        <v>123</v>
      </c>
      <c r="AT133" s="184" t="s">
        <v>119</v>
      </c>
      <c r="AU133" s="184" t="s">
        <v>69</v>
      </c>
      <c r="AY133" s="5" t="s">
        <v>117</v>
      </c>
      <c r="BE133" s="185">
        <f t="shared" si="4"/>
        <v>0</v>
      </c>
      <c r="BF133" s="185">
        <f t="shared" si="5"/>
        <v>0</v>
      </c>
      <c r="BG133" s="185">
        <f t="shared" si="6"/>
        <v>0</v>
      </c>
      <c r="BH133" s="185">
        <f t="shared" si="7"/>
        <v>0</v>
      </c>
      <c r="BI133" s="185">
        <f t="shared" si="8"/>
        <v>0</v>
      </c>
      <c r="BJ133" s="5" t="s">
        <v>124</v>
      </c>
      <c r="BK133" s="185">
        <f t="shared" si="9"/>
        <v>0</v>
      </c>
      <c r="BL133" s="5" t="s">
        <v>123</v>
      </c>
      <c r="BM133" s="184" t="s">
        <v>183</v>
      </c>
    </row>
    <row r="134" spans="2:65" s="21" customFormat="1" ht="16.5" customHeight="1">
      <c r="B134" s="20"/>
      <c r="C134" s="173" t="s">
        <v>184</v>
      </c>
      <c r="D134" s="173" t="s">
        <v>119</v>
      </c>
      <c r="E134" s="174" t="s">
        <v>322</v>
      </c>
      <c r="F134" s="175" t="s">
        <v>323</v>
      </c>
      <c r="G134" s="176" t="s">
        <v>1</v>
      </c>
      <c r="H134" s="177">
        <v>1</v>
      </c>
      <c r="I134" s="203"/>
      <c r="J134" s="178">
        <f t="shared" si="0"/>
        <v>0</v>
      </c>
      <c r="K134" s="179"/>
      <c r="L134" s="20"/>
      <c r="M134" s="180" t="s">
        <v>1</v>
      </c>
      <c r="N134" s="181" t="s">
        <v>35</v>
      </c>
      <c r="O134" s="182">
        <v>0</v>
      </c>
      <c r="P134" s="182">
        <f t="shared" si="1"/>
        <v>0</v>
      </c>
      <c r="Q134" s="182">
        <v>0</v>
      </c>
      <c r="R134" s="182">
        <f t="shared" si="2"/>
        <v>0</v>
      </c>
      <c r="S134" s="182">
        <v>0</v>
      </c>
      <c r="T134" s="183">
        <f t="shared" si="3"/>
        <v>0</v>
      </c>
      <c r="AR134" s="184" t="s">
        <v>123</v>
      </c>
      <c r="AT134" s="184" t="s">
        <v>119</v>
      </c>
      <c r="AU134" s="184" t="s">
        <v>69</v>
      </c>
      <c r="AY134" s="5" t="s">
        <v>117</v>
      </c>
      <c r="BE134" s="185">
        <f t="shared" si="4"/>
        <v>0</v>
      </c>
      <c r="BF134" s="185">
        <f t="shared" si="5"/>
        <v>0</v>
      </c>
      <c r="BG134" s="185">
        <f t="shared" si="6"/>
        <v>0</v>
      </c>
      <c r="BH134" s="185">
        <f t="shared" si="7"/>
        <v>0</v>
      </c>
      <c r="BI134" s="185">
        <f t="shared" si="8"/>
        <v>0</v>
      </c>
      <c r="BJ134" s="5" t="s">
        <v>124</v>
      </c>
      <c r="BK134" s="185">
        <f t="shared" si="9"/>
        <v>0</v>
      </c>
      <c r="BL134" s="5" t="s">
        <v>123</v>
      </c>
      <c r="BM134" s="184" t="s">
        <v>187</v>
      </c>
    </row>
    <row r="135" spans="2:65" s="21" customFormat="1" ht="24.15" customHeight="1">
      <c r="B135" s="20"/>
      <c r="C135" s="173" t="s">
        <v>188</v>
      </c>
      <c r="D135" s="173" t="s">
        <v>119</v>
      </c>
      <c r="E135" s="174" t="s">
        <v>324</v>
      </c>
      <c r="F135" s="175" t="s">
        <v>325</v>
      </c>
      <c r="G135" s="176" t="s">
        <v>1</v>
      </c>
      <c r="H135" s="177">
        <v>1</v>
      </c>
      <c r="I135" s="203"/>
      <c r="J135" s="178">
        <f t="shared" si="0"/>
        <v>0</v>
      </c>
      <c r="K135" s="179"/>
      <c r="L135" s="20"/>
      <c r="M135" s="180" t="s">
        <v>1</v>
      </c>
      <c r="N135" s="181" t="s">
        <v>35</v>
      </c>
      <c r="O135" s="182">
        <v>0</v>
      </c>
      <c r="P135" s="182">
        <f t="shared" si="1"/>
        <v>0</v>
      </c>
      <c r="Q135" s="182">
        <v>0</v>
      </c>
      <c r="R135" s="182">
        <f t="shared" si="2"/>
        <v>0</v>
      </c>
      <c r="S135" s="182">
        <v>0</v>
      </c>
      <c r="T135" s="183">
        <f t="shared" si="3"/>
        <v>0</v>
      </c>
      <c r="AR135" s="184" t="s">
        <v>123</v>
      </c>
      <c r="AT135" s="184" t="s">
        <v>119</v>
      </c>
      <c r="AU135" s="184" t="s">
        <v>69</v>
      </c>
      <c r="AY135" s="5" t="s">
        <v>117</v>
      </c>
      <c r="BE135" s="185">
        <f t="shared" si="4"/>
        <v>0</v>
      </c>
      <c r="BF135" s="185">
        <f t="shared" si="5"/>
        <v>0</v>
      </c>
      <c r="BG135" s="185">
        <f t="shared" si="6"/>
        <v>0</v>
      </c>
      <c r="BH135" s="185">
        <f t="shared" si="7"/>
        <v>0</v>
      </c>
      <c r="BI135" s="185">
        <f t="shared" si="8"/>
        <v>0</v>
      </c>
      <c r="BJ135" s="5" t="s">
        <v>124</v>
      </c>
      <c r="BK135" s="185">
        <f t="shared" si="9"/>
        <v>0</v>
      </c>
      <c r="BL135" s="5" t="s">
        <v>123</v>
      </c>
      <c r="BM135" s="184" t="s">
        <v>191</v>
      </c>
    </row>
    <row r="136" spans="2:65" s="21" customFormat="1" ht="16.5" customHeight="1">
      <c r="B136" s="20"/>
      <c r="C136" s="173" t="s">
        <v>7</v>
      </c>
      <c r="D136" s="173" t="s">
        <v>119</v>
      </c>
      <c r="E136" s="174" t="s">
        <v>326</v>
      </c>
      <c r="F136" s="175" t="s">
        <v>327</v>
      </c>
      <c r="G136" s="176" t="s">
        <v>277</v>
      </c>
      <c r="H136" s="177">
        <v>1</v>
      </c>
      <c r="I136" s="203"/>
      <c r="J136" s="178">
        <f t="shared" si="0"/>
        <v>0</v>
      </c>
      <c r="K136" s="179"/>
      <c r="L136" s="20"/>
      <c r="M136" s="199" t="s">
        <v>1</v>
      </c>
      <c r="N136" s="200" t="s">
        <v>35</v>
      </c>
      <c r="O136" s="201">
        <v>0</v>
      </c>
      <c r="P136" s="201">
        <f t="shared" si="1"/>
        <v>0</v>
      </c>
      <c r="Q136" s="201">
        <v>0</v>
      </c>
      <c r="R136" s="201">
        <f t="shared" si="2"/>
        <v>0</v>
      </c>
      <c r="S136" s="201">
        <v>0</v>
      </c>
      <c r="T136" s="202">
        <f t="shared" si="3"/>
        <v>0</v>
      </c>
      <c r="AR136" s="184" t="s">
        <v>123</v>
      </c>
      <c r="AT136" s="184" t="s">
        <v>119</v>
      </c>
      <c r="AU136" s="184" t="s">
        <v>69</v>
      </c>
      <c r="AY136" s="5" t="s">
        <v>117</v>
      </c>
      <c r="BE136" s="185">
        <f t="shared" si="4"/>
        <v>0</v>
      </c>
      <c r="BF136" s="185">
        <f t="shared" si="5"/>
        <v>0</v>
      </c>
      <c r="BG136" s="185">
        <f t="shared" si="6"/>
        <v>0</v>
      </c>
      <c r="BH136" s="185">
        <f t="shared" si="7"/>
        <v>0</v>
      </c>
      <c r="BI136" s="185">
        <f t="shared" si="8"/>
        <v>0</v>
      </c>
      <c r="BJ136" s="5" t="s">
        <v>124</v>
      </c>
      <c r="BK136" s="185">
        <f t="shared" si="9"/>
        <v>0</v>
      </c>
      <c r="BL136" s="5" t="s">
        <v>123</v>
      </c>
      <c r="BM136" s="184" t="s">
        <v>328</v>
      </c>
    </row>
    <row r="137" spans="2:65" s="21" customFormat="1" ht="6.9" customHeight="1"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20"/>
    </row>
  </sheetData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0"/>
  <sheetViews>
    <sheetView showGridLines="0" showZeros="0" topLeftCell="A107" workbookViewId="0">
      <selection activeCell="I119" sqref="I119"/>
    </sheetView>
  </sheetViews>
  <sheetFormatPr defaultRowHeight="10.199999999999999"/>
  <cols>
    <col min="1" max="1" width="8.28515625" style="2" customWidth="1"/>
    <col min="2" max="2" width="1.140625" style="2" customWidth="1"/>
    <col min="3" max="3" width="4.140625" style="2" customWidth="1"/>
    <col min="4" max="4" width="4.28515625" style="2" customWidth="1"/>
    <col min="5" max="5" width="17.140625" style="2" customWidth="1"/>
    <col min="6" max="6" width="50.85546875" style="2" customWidth="1"/>
    <col min="7" max="7" width="7.42578125" style="2" customWidth="1"/>
    <col min="8" max="8" width="14" style="2" customWidth="1"/>
    <col min="9" max="9" width="15.85546875" style="2" customWidth="1"/>
    <col min="10" max="10" width="22.28515625" style="2" customWidth="1"/>
    <col min="11" max="11" width="22.28515625" style="2" hidden="1" customWidth="1"/>
    <col min="12" max="12" width="9.28515625" style="2" customWidth="1"/>
    <col min="13" max="13" width="10.85546875" style="2" hidden="1" customWidth="1"/>
    <col min="14" max="14" width="9.28515625" style="2" hidden="1"/>
    <col min="15" max="20" width="14.140625" style="2" hidden="1" customWidth="1"/>
    <col min="21" max="21" width="16.28515625" style="2" hidden="1" customWidth="1"/>
    <col min="22" max="22" width="12.28515625" style="2" customWidth="1"/>
    <col min="23" max="23" width="16.28515625" style="2" customWidth="1"/>
    <col min="24" max="24" width="12.28515625" style="2" customWidth="1"/>
    <col min="25" max="25" width="15" style="2" customWidth="1"/>
    <col min="26" max="26" width="11" style="2" customWidth="1"/>
    <col min="27" max="27" width="15" style="2" customWidth="1"/>
    <col min="28" max="28" width="16.28515625" style="2" customWidth="1"/>
    <col min="29" max="29" width="11" style="2" customWidth="1"/>
    <col min="30" max="30" width="15" style="2" customWidth="1"/>
    <col min="31" max="31" width="16.28515625" style="2" customWidth="1"/>
    <col min="32" max="43" width="9.140625" style="2"/>
    <col min="44" max="65" width="9.28515625" style="2" hidden="1"/>
    <col min="66" max="16384" width="9.140625" style="2"/>
  </cols>
  <sheetData>
    <row r="2" spans="2:46" ht="36.9" customHeight="1">
      <c r="L2" s="3" t="s">
        <v>5</v>
      </c>
      <c r="M2" s="4"/>
      <c r="N2" s="4"/>
      <c r="O2" s="4"/>
      <c r="P2" s="4"/>
      <c r="Q2" s="4"/>
      <c r="R2" s="4"/>
      <c r="S2" s="4"/>
      <c r="T2" s="4"/>
      <c r="U2" s="4"/>
      <c r="V2" s="4"/>
      <c r="AT2" s="5" t="s">
        <v>84</v>
      </c>
    </row>
    <row r="3" spans="2:46" ht="6.9" customHeight="1">
      <c r="B3" s="6"/>
      <c r="C3" s="7"/>
      <c r="D3" s="7"/>
      <c r="E3" s="7"/>
      <c r="F3" s="7"/>
      <c r="G3" s="7"/>
      <c r="H3" s="7"/>
      <c r="I3" s="7"/>
      <c r="J3" s="7"/>
      <c r="K3" s="7"/>
      <c r="L3" s="8"/>
      <c r="AT3" s="5" t="s">
        <v>69</v>
      </c>
    </row>
    <row r="4" spans="2:46" ht="24.9" customHeight="1">
      <c r="B4" s="8"/>
      <c r="D4" s="9" t="s">
        <v>85</v>
      </c>
      <c r="L4" s="8"/>
      <c r="M4" s="113" t="s">
        <v>9</v>
      </c>
      <c r="AT4" s="5" t="s">
        <v>3</v>
      </c>
    </row>
    <row r="5" spans="2:46" ht="6.9" customHeight="1">
      <c r="B5" s="8"/>
      <c r="L5" s="8"/>
    </row>
    <row r="6" spans="2:46" ht="12" customHeight="1">
      <c r="B6" s="8"/>
      <c r="D6" s="15" t="s">
        <v>12</v>
      </c>
      <c r="L6" s="8"/>
    </row>
    <row r="7" spans="2:46" ht="16.5" customHeight="1">
      <c r="B7" s="8"/>
      <c r="E7" s="114" t="str">
        <f>'Rekapitulácia stavby'!K6</f>
        <v>Bazén s terasou</v>
      </c>
      <c r="F7" s="115"/>
      <c r="G7" s="115"/>
      <c r="H7" s="115"/>
      <c r="L7" s="8"/>
    </row>
    <row r="8" spans="2:46" s="21" customFormat="1" ht="12" customHeight="1">
      <c r="B8" s="20"/>
      <c r="D8" s="15" t="s">
        <v>86</v>
      </c>
      <c r="L8" s="20"/>
    </row>
    <row r="9" spans="2:46" s="21" customFormat="1" ht="16.5" customHeight="1">
      <c r="B9" s="20"/>
      <c r="E9" s="58" t="s">
        <v>329</v>
      </c>
      <c r="F9" s="116"/>
      <c r="G9" s="116"/>
      <c r="H9" s="116"/>
      <c r="L9" s="20"/>
    </row>
    <row r="10" spans="2:46" s="21" customFormat="1">
      <c r="B10" s="20"/>
      <c r="L10" s="20"/>
    </row>
    <row r="11" spans="2:46" s="21" customFormat="1" ht="12" customHeight="1">
      <c r="B11" s="20"/>
      <c r="D11" s="15" t="s">
        <v>13</v>
      </c>
      <c r="F11" s="16" t="s">
        <v>1</v>
      </c>
      <c r="I11" s="15" t="s">
        <v>14</v>
      </c>
      <c r="J11" s="16" t="s">
        <v>1</v>
      </c>
      <c r="L11" s="20"/>
    </row>
    <row r="12" spans="2:46" s="21" customFormat="1" ht="12" customHeight="1">
      <c r="B12" s="20"/>
      <c r="D12" s="15" t="s">
        <v>15</v>
      </c>
      <c r="F12" s="16" t="s">
        <v>16</v>
      </c>
      <c r="I12" s="15" t="s">
        <v>17</v>
      </c>
      <c r="J12" s="117">
        <f>'Rekapitulácia stavby'!AN8</f>
        <v>0</v>
      </c>
      <c r="L12" s="20"/>
    </row>
    <row r="13" spans="2:46" s="21" customFormat="1" ht="10.8" customHeight="1">
      <c r="B13" s="20"/>
      <c r="J13" s="117"/>
      <c r="L13" s="20"/>
    </row>
    <row r="14" spans="2:46" s="21" customFormat="1" ht="12" customHeight="1">
      <c r="B14" s="20"/>
      <c r="D14" s="15" t="s">
        <v>18</v>
      </c>
      <c r="I14" s="15" t="s">
        <v>19</v>
      </c>
      <c r="J14" s="117" t="str">
        <f>'Rekapitulácia stavby'!AN10</f>
        <v>11714514</v>
      </c>
      <c r="L14" s="20"/>
    </row>
    <row r="15" spans="2:46" s="21" customFormat="1" ht="18" customHeight="1">
      <c r="B15" s="20"/>
      <c r="E15" s="16" t="s">
        <v>20</v>
      </c>
      <c r="I15" s="15" t="s">
        <v>21</v>
      </c>
      <c r="J15" s="117" t="str">
        <f>'Rekapitulácia stavby'!AN11</f>
        <v>SK1020371286</v>
      </c>
      <c r="L15" s="20"/>
    </row>
    <row r="16" spans="2:46" s="21" customFormat="1" ht="6.9" customHeight="1">
      <c r="B16" s="20"/>
      <c r="J16" s="117"/>
      <c r="L16" s="20"/>
    </row>
    <row r="17" spans="2:12" s="21" customFormat="1" ht="12" customHeight="1">
      <c r="B17" s="20"/>
      <c r="D17" s="15" t="s">
        <v>22</v>
      </c>
      <c r="I17" s="15" t="s">
        <v>19</v>
      </c>
      <c r="J17" s="117">
        <f>'Rekapitulácia stavby'!AN13</f>
        <v>0</v>
      </c>
      <c r="L17" s="20"/>
    </row>
    <row r="18" spans="2:12" s="21" customFormat="1" ht="18" customHeight="1">
      <c r="B18" s="20"/>
      <c r="E18" s="12">
        <f>'Rekapitulácia stavby'!E14</f>
        <v>0</v>
      </c>
      <c r="F18" s="12"/>
      <c r="G18" s="12"/>
      <c r="H18" s="12"/>
      <c r="I18" s="15" t="s">
        <v>21</v>
      </c>
      <c r="J18" s="117">
        <f>'Rekapitulácia stavby'!AN14</f>
        <v>0</v>
      </c>
      <c r="L18" s="20"/>
    </row>
    <row r="19" spans="2:12" s="21" customFormat="1" ht="6.9" customHeight="1">
      <c r="B19" s="20"/>
      <c r="J19" s="117"/>
      <c r="L19" s="20"/>
    </row>
    <row r="20" spans="2:12" s="21" customFormat="1" ht="12" customHeight="1">
      <c r="B20" s="20"/>
      <c r="D20" s="15" t="s">
        <v>24</v>
      </c>
      <c r="I20" s="15" t="s">
        <v>19</v>
      </c>
      <c r="J20" s="117" t="str">
        <f>'Rekapitulácia stavby'!AN16</f>
        <v/>
      </c>
      <c r="L20" s="20"/>
    </row>
    <row r="21" spans="2:12" s="21" customFormat="1" ht="18" customHeight="1">
      <c r="B21" s="20"/>
      <c r="E21" s="16" t="s">
        <v>25</v>
      </c>
      <c r="I21" s="15" t="s">
        <v>21</v>
      </c>
      <c r="J21" s="117" t="str">
        <f>'Rekapitulácia stavby'!AN17</f>
        <v/>
      </c>
      <c r="L21" s="20"/>
    </row>
    <row r="22" spans="2:12" s="21" customFormat="1" ht="6.9" customHeight="1">
      <c r="B22" s="20"/>
      <c r="J22" s="117"/>
      <c r="L22" s="20"/>
    </row>
    <row r="23" spans="2:12" s="21" customFormat="1" ht="12" customHeight="1">
      <c r="B23" s="20"/>
      <c r="D23" s="15" t="s">
        <v>27</v>
      </c>
      <c r="I23" s="15" t="s">
        <v>19</v>
      </c>
      <c r="J23" s="117" t="str">
        <f>'Rekapitulácia stavby'!AN19</f>
        <v/>
      </c>
      <c r="L23" s="20"/>
    </row>
    <row r="24" spans="2:12" s="21" customFormat="1" ht="18" customHeight="1">
      <c r="B24" s="20"/>
      <c r="E24" s="16" t="str">
        <f>IF('Rekapitulácia stavby'!E20="","",'Rekapitulácia stavby'!E20)</f>
        <v xml:space="preserve"> </v>
      </c>
      <c r="I24" s="15" t="s">
        <v>21</v>
      </c>
      <c r="J24" s="117" t="str">
        <f>'Rekapitulácia stavby'!AN20</f>
        <v/>
      </c>
      <c r="L24" s="20"/>
    </row>
    <row r="25" spans="2:12" s="21" customFormat="1" ht="6.9" customHeight="1">
      <c r="B25" s="20"/>
      <c r="L25" s="20"/>
    </row>
    <row r="26" spans="2:12" s="21" customFormat="1" ht="12" customHeight="1">
      <c r="B26" s="20"/>
      <c r="D26" s="15" t="s">
        <v>28</v>
      </c>
      <c r="L26" s="20"/>
    </row>
    <row r="27" spans="2:12" s="119" customFormat="1" ht="16.5" customHeight="1">
      <c r="B27" s="118"/>
      <c r="E27" s="18" t="s">
        <v>1</v>
      </c>
      <c r="F27" s="18"/>
      <c r="G27" s="18"/>
      <c r="H27" s="18"/>
      <c r="L27" s="118"/>
    </row>
    <row r="28" spans="2:12" s="21" customFormat="1" ht="6.9" customHeight="1">
      <c r="B28" s="20"/>
      <c r="L28" s="20"/>
    </row>
    <row r="29" spans="2:12" s="21" customFormat="1" ht="6.9" customHeight="1">
      <c r="B29" s="20"/>
      <c r="D29" s="66"/>
      <c r="E29" s="66"/>
      <c r="F29" s="66"/>
      <c r="G29" s="66"/>
      <c r="H29" s="66"/>
      <c r="I29" s="66"/>
      <c r="J29" s="66"/>
      <c r="K29" s="66"/>
      <c r="L29" s="20"/>
    </row>
    <row r="30" spans="2:12" s="21" customFormat="1" ht="25.35" customHeight="1">
      <c r="B30" s="20"/>
      <c r="D30" s="120" t="s">
        <v>29</v>
      </c>
      <c r="J30" s="121">
        <f>ROUND(J117, 2)</f>
        <v>0</v>
      </c>
      <c r="L30" s="20"/>
    </row>
    <row r="31" spans="2:12" s="21" customFormat="1" ht="6.9" customHeight="1">
      <c r="B31" s="20"/>
      <c r="D31" s="66"/>
      <c r="E31" s="66"/>
      <c r="F31" s="66"/>
      <c r="G31" s="66"/>
      <c r="H31" s="66"/>
      <c r="I31" s="66"/>
      <c r="J31" s="66"/>
      <c r="K31" s="66"/>
      <c r="L31" s="20"/>
    </row>
    <row r="32" spans="2:12" s="21" customFormat="1" ht="14.4" customHeight="1">
      <c r="B32" s="20"/>
      <c r="F32" s="122" t="s">
        <v>31</v>
      </c>
      <c r="I32" s="122" t="s">
        <v>30</v>
      </c>
      <c r="J32" s="122" t="s">
        <v>32</v>
      </c>
      <c r="L32" s="20"/>
    </row>
    <row r="33" spans="2:12" s="21" customFormat="1" ht="14.4" customHeight="1">
      <c r="B33" s="20"/>
      <c r="D33" s="123" t="s">
        <v>33</v>
      </c>
      <c r="E33" s="29" t="s">
        <v>34</v>
      </c>
      <c r="F33" s="124">
        <f>ROUND((SUM(BE117:BE119)),  2)</f>
        <v>0</v>
      </c>
      <c r="G33" s="125"/>
      <c r="H33" s="125"/>
      <c r="I33" s="126">
        <v>0.2</v>
      </c>
      <c r="J33" s="124">
        <f>ROUND(((SUM(BE117:BE119))*I33),  2)</f>
        <v>0</v>
      </c>
      <c r="L33" s="20"/>
    </row>
    <row r="34" spans="2:12" s="21" customFormat="1" ht="14.4" customHeight="1">
      <c r="B34" s="20"/>
      <c r="E34" s="29" t="s">
        <v>35</v>
      </c>
      <c r="F34" s="127">
        <f>ROUND((SUM(BF117:BF119)),  2)</f>
        <v>0</v>
      </c>
      <c r="I34" s="128">
        <v>0.2</v>
      </c>
      <c r="J34" s="127">
        <f>ROUND(((SUM(BF117:BF119))*I34),  2)</f>
        <v>0</v>
      </c>
      <c r="L34" s="20"/>
    </row>
    <row r="35" spans="2:12" s="21" customFormat="1" ht="14.4" hidden="1" customHeight="1">
      <c r="B35" s="20"/>
      <c r="E35" s="15" t="s">
        <v>36</v>
      </c>
      <c r="F35" s="127">
        <f>ROUND((SUM(BG117:BG119)),  2)</f>
        <v>0</v>
      </c>
      <c r="I35" s="128">
        <v>0.2</v>
      </c>
      <c r="J35" s="127">
        <f>0</f>
        <v>0</v>
      </c>
      <c r="L35" s="20"/>
    </row>
    <row r="36" spans="2:12" s="21" customFormat="1" ht="14.4" hidden="1" customHeight="1">
      <c r="B36" s="20"/>
      <c r="E36" s="15" t="s">
        <v>37</v>
      </c>
      <c r="F36" s="127">
        <f>ROUND((SUM(BH117:BH119)),  2)</f>
        <v>0</v>
      </c>
      <c r="I36" s="128">
        <v>0.2</v>
      </c>
      <c r="J36" s="127">
        <f>0</f>
        <v>0</v>
      </c>
      <c r="L36" s="20"/>
    </row>
    <row r="37" spans="2:12" s="21" customFormat="1" ht="14.4" hidden="1" customHeight="1">
      <c r="B37" s="20"/>
      <c r="E37" s="29" t="s">
        <v>38</v>
      </c>
      <c r="F37" s="124">
        <f>ROUND((SUM(BI117:BI119)),  2)</f>
        <v>0</v>
      </c>
      <c r="G37" s="125"/>
      <c r="H37" s="125"/>
      <c r="I37" s="126">
        <v>0</v>
      </c>
      <c r="J37" s="124">
        <f>0</f>
        <v>0</v>
      </c>
      <c r="L37" s="20"/>
    </row>
    <row r="38" spans="2:12" s="21" customFormat="1" ht="6.9" customHeight="1">
      <c r="B38" s="20"/>
      <c r="L38" s="20"/>
    </row>
    <row r="39" spans="2:12" s="21" customFormat="1" ht="25.35" customHeight="1">
      <c r="B39" s="20"/>
      <c r="C39" s="129"/>
      <c r="D39" s="130" t="s">
        <v>39</v>
      </c>
      <c r="E39" s="73"/>
      <c r="F39" s="73"/>
      <c r="G39" s="131" t="s">
        <v>40</v>
      </c>
      <c r="H39" s="132" t="s">
        <v>41</v>
      </c>
      <c r="I39" s="73"/>
      <c r="J39" s="133">
        <f>SUM(J30:J37)</f>
        <v>0</v>
      </c>
      <c r="K39" s="134"/>
      <c r="L39" s="20"/>
    </row>
    <row r="40" spans="2:12" s="21" customFormat="1" ht="14.4" customHeight="1">
      <c r="B40" s="20"/>
      <c r="L40" s="20"/>
    </row>
    <row r="41" spans="2:12" ht="14.4" customHeight="1">
      <c r="B41" s="8"/>
      <c r="L41" s="8"/>
    </row>
    <row r="42" spans="2:12" ht="14.4" customHeight="1">
      <c r="B42" s="8"/>
      <c r="L42" s="8"/>
    </row>
    <row r="43" spans="2:12" ht="14.4" customHeight="1">
      <c r="B43" s="8"/>
      <c r="L43" s="8"/>
    </row>
    <row r="44" spans="2:12" ht="14.4" customHeight="1">
      <c r="B44" s="8"/>
      <c r="L44" s="8"/>
    </row>
    <row r="45" spans="2:12" ht="14.4" customHeight="1">
      <c r="B45" s="8"/>
      <c r="L45" s="8"/>
    </row>
    <row r="46" spans="2:12" ht="14.4" customHeight="1">
      <c r="B46" s="8"/>
      <c r="L46" s="8"/>
    </row>
    <row r="47" spans="2:12" ht="14.4" customHeight="1">
      <c r="B47" s="8"/>
      <c r="L47" s="8"/>
    </row>
    <row r="48" spans="2:12" ht="14.4" customHeight="1">
      <c r="B48" s="8"/>
      <c r="L48" s="8"/>
    </row>
    <row r="49" spans="2:12" ht="14.4" customHeight="1">
      <c r="B49" s="8"/>
      <c r="L49" s="8"/>
    </row>
    <row r="50" spans="2:12" s="21" customFormat="1" ht="14.4" customHeight="1">
      <c r="B50" s="20"/>
      <c r="D50" s="46" t="s">
        <v>42</v>
      </c>
      <c r="E50" s="47"/>
      <c r="F50" s="47"/>
      <c r="G50" s="46" t="s">
        <v>43</v>
      </c>
      <c r="H50" s="47"/>
      <c r="I50" s="47"/>
      <c r="J50" s="47"/>
      <c r="K50" s="47"/>
      <c r="L50" s="20"/>
    </row>
    <row r="51" spans="2:12">
      <c r="B51" s="8"/>
      <c r="L51" s="8"/>
    </row>
    <row r="52" spans="2:12">
      <c r="B52" s="8"/>
      <c r="L52" s="8"/>
    </row>
    <row r="53" spans="2:12">
      <c r="B53" s="8"/>
      <c r="L53" s="8"/>
    </row>
    <row r="54" spans="2:12">
      <c r="B54" s="8"/>
      <c r="L54" s="8"/>
    </row>
    <row r="55" spans="2:12">
      <c r="B55" s="8"/>
      <c r="L55" s="8"/>
    </row>
    <row r="56" spans="2:12">
      <c r="B56" s="8"/>
      <c r="L56" s="8"/>
    </row>
    <row r="57" spans="2:12">
      <c r="B57" s="8"/>
      <c r="L57" s="8"/>
    </row>
    <row r="58" spans="2:12">
      <c r="B58" s="8"/>
      <c r="L58" s="8"/>
    </row>
    <row r="59" spans="2:12">
      <c r="B59" s="8"/>
      <c r="L59" s="8"/>
    </row>
    <row r="60" spans="2:12">
      <c r="B60" s="8"/>
      <c r="L60" s="8"/>
    </row>
    <row r="61" spans="2:12" s="21" customFormat="1" ht="13.2">
      <c r="B61" s="20"/>
      <c r="D61" s="48" t="s">
        <v>44</v>
      </c>
      <c r="E61" s="23"/>
      <c r="F61" s="135" t="s">
        <v>45</v>
      </c>
      <c r="G61" s="48" t="s">
        <v>44</v>
      </c>
      <c r="H61" s="23"/>
      <c r="I61" s="23"/>
      <c r="J61" s="136" t="s">
        <v>45</v>
      </c>
      <c r="K61" s="23"/>
      <c r="L61" s="20"/>
    </row>
    <row r="62" spans="2:12">
      <c r="B62" s="8"/>
      <c r="L62" s="8"/>
    </row>
    <row r="63" spans="2:12">
      <c r="B63" s="8"/>
      <c r="L63" s="8"/>
    </row>
    <row r="64" spans="2:12">
      <c r="B64" s="8"/>
      <c r="L64" s="8"/>
    </row>
    <row r="65" spans="2:12" s="21" customFormat="1" ht="13.2">
      <c r="B65" s="20"/>
      <c r="D65" s="46" t="s">
        <v>46</v>
      </c>
      <c r="E65" s="47"/>
      <c r="F65" s="47"/>
      <c r="G65" s="46" t="s">
        <v>47</v>
      </c>
      <c r="H65" s="47"/>
      <c r="I65" s="47"/>
      <c r="J65" s="47"/>
      <c r="K65" s="47"/>
      <c r="L65" s="20"/>
    </row>
    <row r="66" spans="2:12">
      <c r="B66" s="8"/>
      <c r="L66" s="8"/>
    </row>
    <row r="67" spans="2:12">
      <c r="B67" s="8"/>
      <c r="L67" s="8"/>
    </row>
    <row r="68" spans="2:12">
      <c r="B68" s="8"/>
      <c r="L68" s="8"/>
    </row>
    <row r="69" spans="2:12">
      <c r="B69" s="8"/>
      <c r="L69" s="8"/>
    </row>
    <row r="70" spans="2:12">
      <c r="B70" s="8"/>
      <c r="L70" s="8"/>
    </row>
    <row r="71" spans="2:12">
      <c r="B71" s="8"/>
      <c r="L71" s="8"/>
    </row>
    <row r="72" spans="2:12">
      <c r="B72" s="8"/>
      <c r="L72" s="8"/>
    </row>
    <row r="73" spans="2:12">
      <c r="B73" s="8"/>
      <c r="L73" s="8"/>
    </row>
    <row r="74" spans="2:12">
      <c r="B74" s="8"/>
      <c r="L74" s="8"/>
    </row>
    <row r="75" spans="2:12">
      <c r="B75" s="8"/>
      <c r="L75" s="8"/>
    </row>
    <row r="76" spans="2:12" s="21" customFormat="1" ht="13.2">
      <c r="B76" s="20"/>
      <c r="D76" s="48" t="s">
        <v>44</v>
      </c>
      <c r="E76" s="23"/>
      <c r="F76" s="135" t="s">
        <v>45</v>
      </c>
      <c r="G76" s="48" t="s">
        <v>44</v>
      </c>
      <c r="H76" s="23"/>
      <c r="I76" s="23"/>
      <c r="J76" s="136" t="s">
        <v>45</v>
      </c>
      <c r="K76" s="23"/>
      <c r="L76" s="20"/>
    </row>
    <row r="77" spans="2:12" s="21" customFormat="1" ht="14.4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20"/>
    </row>
    <row r="81" spans="2:47" s="21" customFormat="1" ht="6.9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20"/>
    </row>
    <row r="82" spans="2:47" s="21" customFormat="1" ht="24.9" customHeight="1">
      <c r="B82" s="20"/>
      <c r="C82" s="9" t="s">
        <v>88</v>
      </c>
      <c r="L82" s="20"/>
    </row>
    <row r="83" spans="2:47" s="21" customFormat="1" ht="6.9" customHeight="1">
      <c r="B83" s="20"/>
      <c r="L83" s="20"/>
    </row>
    <row r="84" spans="2:47" s="21" customFormat="1" ht="12" customHeight="1">
      <c r="B84" s="20"/>
      <c r="C84" s="15" t="s">
        <v>12</v>
      </c>
      <c r="L84" s="20"/>
    </row>
    <row r="85" spans="2:47" s="21" customFormat="1" ht="16.5" customHeight="1">
      <c r="B85" s="20"/>
      <c r="E85" s="114" t="str">
        <f>E7</f>
        <v>Bazén s terasou</v>
      </c>
      <c r="F85" s="115"/>
      <c r="G85" s="115"/>
      <c r="H85" s="115"/>
      <c r="L85" s="20"/>
    </row>
    <row r="86" spans="2:47" s="21" customFormat="1" ht="12" customHeight="1">
      <c r="B86" s="20"/>
      <c r="C86" s="15" t="s">
        <v>86</v>
      </c>
      <c r="L86" s="20"/>
    </row>
    <row r="87" spans="2:47" s="21" customFormat="1" ht="16.5" customHeight="1">
      <c r="B87" s="20"/>
      <c r="E87" s="58" t="str">
        <f>E9</f>
        <v>3. - Zastrešenie bazéna</v>
      </c>
      <c r="F87" s="116"/>
      <c r="G87" s="116"/>
      <c r="H87" s="116"/>
      <c r="L87" s="20"/>
    </row>
    <row r="88" spans="2:47" s="21" customFormat="1" ht="6.9" customHeight="1">
      <c r="B88" s="20"/>
      <c r="L88" s="20"/>
    </row>
    <row r="89" spans="2:47" s="21" customFormat="1" ht="12" customHeight="1">
      <c r="B89" s="20"/>
      <c r="C89" s="15" t="s">
        <v>15</v>
      </c>
      <c r="F89" s="16" t="str">
        <f>F12</f>
        <v>Búč</v>
      </c>
      <c r="I89" s="15" t="s">
        <v>17</v>
      </c>
      <c r="J89" s="117">
        <f>IF(J12="","",J12)</f>
        <v>0</v>
      </c>
      <c r="L89" s="20"/>
    </row>
    <row r="90" spans="2:47" s="21" customFormat="1" ht="6.9" customHeight="1">
      <c r="B90" s="20"/>
      <c r="L90" s="20"/>
    </row>
    <row r="91" spans="2:47" s="21" customFormat="1" ht="25.65" customHeight="1">
      <c r="B91" s="20"/>
      <c r="C91" s="15" t="s">
        <v>18</v>
      </c>
      <c r="F91" s="16" t="str">
        <f>E15</f>
        <v>Ing. Karkó Ján</v>
      </c>
      <c r="I91" s="15" t="s">
        <v>24</v>
      </c>
      <c r="J91" s="137" t="str">
        <f>E21</f>
        <v>Mgr.art. Mešťánek Róbert</v>
      </c>
      <c r="L91" s="20"/>
    </row>
    <row r="92" spans="2:47" s="21" customFormat="1" ht="15.15" customHeight="1">
      <c r="B92" s="20"/>
      <c r="C92" s="15" t="s">
        <v>22</v>
      </c>
      <c r="F92" s="16">
        <f>IF(E18="","",E18)</f>
        <v>0</v>
      </c>
      <c r="I92" s="15" t="s">
        <v>27</v>
      </c>
      <c r="J92" s="137" t="str">
        <f>E24</f>
        <v xml:space="preserve"> </v>
      </c>
      <c r="L92" s="20"/>
    </row>
    <row r="93" spans="2:47" s="21" customFormat="1" ht="10.35" customHeight="1">
      <c r="B93" s="20"/>
      <c r="L93" s="20"/>
    </row>
    <row r="94" spans="2:47" s="21" customFormat="1" ht="29.25" customHeight="1">
      <c r="B94" s="20"/>
      <c r="C94" s="138" t="s">
        <v>89</v>
      </c>
      <c r="D94" s="129"/>
      <c r="E94" s="129"/>
      <c r="F94" s="129"/>
      <c r="G94" s="129"/>
      <c r="H94" s="129"/>
      <c r="I94" s="129"/>
      <c r="J94" s="139" t="s">
        <v>90</v>
      </c>
      <c r="K94" s="129"/>
      <c r="L94" s="20"/>
    </row>
    <row r="95" spans="2:47" s="21" customFormat="1" ht="10.35" customHeight="1">
      <c r="B95" s="20"/>
      <c r="L95" s="20"/>
    </row>
    <row r="96" spans="2:47" s="21" customFormat="1" ht="22.8" customHeight="1">
      <c r="B96" s="20"/>
      <c r="C96" s="140" t="s">
        <v>91</v>
      </c>
      <c r="J96" s="121">
        <f>J117</f>
        <v>0</v>
      </c>
      <c r="L96" s="20"/>
      <c r="AU96" s="5" t="s">
        <v>92</v>
      </c>
    </row>
    <row r="97" spans="2:12" s="142" customFormat="1" ht="24.9" customHeight="1">
      <c r="B97" s="141"/>
      <c r="D97" s="143" t="s">
        <v>330</v>
      </c>
      <c r="E97" s="144"/>
      <c r="F97" s="144"/>
      <c r="G97" s="144"/>
      <c r="H97" s="144"/>
      <c r="I97" s="144"/>
      <c r="J97" s="145">
        <f>J118</f>
        <v>0</v>
      </c>
      <c r="L97" s="141"/>
    </row>
    <row r="98" spans="2:12" s="21" customFormat="1" ht="21.75" customHeight="1">
      <c r="B98" s="20"/>
      <c r="L98" s="20"/>
    </row>
    <row r="99" spans="2:12" s="21" customFormat="1" ht="6.9" customHeight="1"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20"/>
    </row>
    <row r="103" spans="2:12" s="21" customFormat="1" ht="6.9" customHeight="1"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20"/>
    </row>
    <row r="104" spans="2:12" s="21" customFormat="1" ht="24.9" customHeight="1">
      <c r="B104" s="20"/>
      <c r="C104" s="9" t="s">
        <v>103</v>
      </c>
      <c r="L104" s="20"/>
    </row>
    <row r="105" spans="2:12" s="21" customFormat="1" ht="6.9" customHeight="1">
      <c r="B105" s="20"/>
      <c r="L105" s="20"/>
    </row>
    <row r="106" spans="2:12" s="21" customFormat="1" ht="12" customHeight="1">
      <c r="B106" s="20"/>
      <c r="C106" s="15" t="s">
        <v>12</v>
      </c>
      <c r="L106" s="20"/>
    </row>
    <row r="107" spans="2:12" s="21" customFormat="1" ht="16.5" customHeight="1">
      <c r="B107" s="20"/>
      <c r="E107" s="114" t="str">
        <f>E7</f>
        <v>Bazén s terasou</v>
      </c>
      <c r="F107" s="115"/>
      <c r="G107" s="115"/>
      <c r="H107" s="115"/>
      <c r="L107" s="20"/>
    </row>
    <row r="108" spans="2:12" s="21" customFormat="1" ht="12" customHeight="1">
      <c r="B108" s="20"/>
      <c r="C108" s="15" t="s">
        <v>86</v>
      </c>
      <c r="L108" s="20"/>
    </row>
    <row r="109" spans="2:12" s="21" customFormat="1" ht="16.5" customHeight="1">
      <c r="B109" s="20"/>
      <c r="E109" s="58" t="str">
        <f>E9</f>
        <v>3. - Zastrešenie bazéna</v>
      </c>
      <c r="F109" s="116"/>
      <c r="G109" s="116"/>
      <c r="H109" s="116"/>
      <c r="L109" s="20"/>
    </row>
    <row r="110" spans="2:12" s="21" customFormat="1" ht="6.9" customHeight="1">
      <c r="B110" s="20"/>
      <c r="L110" s="20"/>
    </row>
    <row r="111" spans="2:12" s="21" customFormat="1" ht="12" customHeight="1">
      <c r="B111" s="20"/>
      <c r="C111" s="15" t="s">
        <v>15</v>
      </c>
      <c r="F111" s="16" t="str">
        <f>F12</f>
        <v>Búč</v>
      </c>
      <c r="I111" s="15" t="s">
        <v>17</v>
      </c>
      <c r="J111" s="117">
        <f>IF(J12="","",J12)</f>
        <v>0</v>
      </c>
      <c r="L111" s="20"/>
    </row>
    <row r="112" spans="2:12" s="21" customFormat="1" ht="6.9" customHeight="1">
      <c r="B112" s="20"/>
      <c r="L112" s="20"/>
    </row>
    <row r="113" spans="2:65" s="21" customFormat="1" ht="25.65" customHeight="1">
      <c r="B113" s="20"/>
      <c r="C113" s="15" t="s">
        <v>18</v>
      </c>
      <c r="F113" s="16" t="str">
        <f>E15</f>
        <v>Ing. Karkó Ján</v>
      </c>
      <c r="I113" s="15" t="s">
        <v>24</v>
      </c>
      <c r="J113" s="137" t="str">
        <f>E21</f>
        <v>Mgr.art. Mešťánek Róbert</v>
      </c>
      <c r="L113" s="20"/>
    </row>
    <row r="114" spans="2:65" s="21" customFormat="1" ht="15.15" customHeight="1">
      <c r="B114" s="20"/>
      <c r="C114" s="15" t="s">
        <v>22</v>
      </c>
      <c r="F114" s="16">
        <f>IF(E18="","",E18)</f>
        <v>0</v>
      </c>
      <c r="I114" s="15" t="s">
        <v>27</v>
      </c>
      <c r="J114" s="137" t="str">
        <f>E24</f>
        <v xml:space="preserve"> </v>
      </c>
      <c r="L114" s="20"/>
    </row>
    <row r="115" spans="2:65" s="21" customFormat="1" ht="10.35" customHeight="1">
      <c r="B115" s="20"/>
      <c r="L115" s="20"/>
    </row>
    <row r="116" spans="2:65" s="156" customFormat="1" ht="29.25" customHeight="1">
      <c r="B116" s="151"/>
      <c r="C116" s="152" t="s">
        <v>104</v>
      </c>
      <c r="D116" s="153" t="s">
        <v>54</v>
      </c>
      <c r="E116" s="153" t="s">
        <v>50</v>
      </c>
      <c r="F116" s="153" t="s">
        <v>51</v>
      </c>
      <c r="G116" s="153" t="s">
        <v>105</v>
      </c>
      <c r="H116" s="153" t="s">
        <v>106</v>
      </c>
      <c r="I116" s="153" t="s">
        <v>107</v>
      </c>
      <c r="J116" s="154" t="s">
        <v>90</v>
      </c>
      <c r="K116" s="155" t="s">
        <v>108</v>
      </c>
      <c r="L116" s="151"/>
      <c r="M116" s="78" t="s">
        <v>1</v>
      </c>
      <c r="N116" s="79" t="s">
        <v>33</v>
      </c>
      <c r="O116" s="79" t="s">
        <v>109</v>
      </c>
      <c r="P116" s="79" t="s">
        <v>110</v>
      </c>
      <c r="Q116" s="79" t="s">
        <v>111</v>
      </c>
      <c r="R116" s="79" t="s">
        <v>112</v>
      </c>
      <c r="S116" s="79" t="s">
        <v>113</v>
      </c>
      <c r="T116" s="80" t="s">
        <v>114</v>
      </c>
    </row>
    <row r="117" spans="2:65" s="21" customFormat="1" ht="22.8" customHeight="1">
      <c r="B117" s="20"/>
      <c r="C117" s="84" t="s">
        <v>91</v>
      </c>
      <c r="J117" s="157">
        <f>BK117</f>
        <v>0</v>
      </c>
      <c r="L117" s="20"/>
      <c r="M117" s="81"/>
      <c r="N117" s="66"/>
      <c r="O117" s="66"/>
      <c r="P117" s="158">
        <f>P118</f>
        <v>0</v>
      </c>
      <c r="Q117" s="66"/>
      <c r="R117" s="158">
        <f>R118</f>
        <v>0</v>
      </c>
      <c r="S117" s="66"/>
      <c r="T117" s="159">
        <f>T118</f>
        <v>0</v>
      </c>
      <c r="AT117" s="5" t="s">
        <v>68</v>
      </c>
      <c r="AU117" s="5" t="s">
        <v>92</v>
      </c>
      <c r="BK117" s="160">
        <f>BK118</f>
        <v>0</v>
      </c>
    </row>
    <row r="118" spans="2:65" s="162" customFormat="1" ht="25.95" customHeight="1">
      <c r="B118" s="161"/>
      <c r="D118" s="163" t="s">
        <v>68</v>
      </c>
      <c r="E118" s="164" t="s">
        <v>331</v>
      </c>
      <c r="F118" s="164" t="s">
        <v>83</v>
      </c>
      <c r="J118" s="165">
        <f>BK118</f>
        <v>0</v>
      </c>
      <c r="L118" s="161"/>
      <c r="M118" s="166"/>
      <c r="P118" s="167">
        <f>P119</f>
        <v>0</v>
      </c>
      <c r="R118" s="167">
        <f>R119</f>
        <v>0</v>
      </c>
      <c r="T118" s="168">
        <f>T119</f>
        <v>0</v>
      </c>
      <c r="AR118" s="163" t="s">
        <v>123</v>
      </c>
      <c r="AT118" s="169" t="s">
        <v>68</v>
      </c>
      <c r="AU118" s="169" t="s">
        <v>69</v>
      </c>
      <c r="AY118" s="163" t="s">
        <v>117</v>
      </c>
      <c r="BK118" s="170">
        <f>BK119</f>
        <v>0</v>
      </c>
    </row>
    <row r="119" spans="2:65" s="21" customFormat="1" ht="24.15" customHeight="1">
      <c r="B119" s="20"/>
      <c r="C119" s="173" t="s">
        <v>77</v>
      </c>
      <c r="D119" s="173" t="s">
        <v>119</v>
      </c>
      <c r="E119" s="174" t="s">
        <v>324</v>
      </c>
      <c r="F119" s="175" t="s">
        <v>332</v>
      </c>
      <c r="G119" s="176" t="s">
        <v>277</v>
      </c>
      <c r="H119" s="177">
        <v>1</v>
      </c>
      <c r="I119" s="203"/>
      <c r="J119" s="178">
        <f>ROUND(I119*H119,2)</f>
        <v>0</v>
      </c>
      <c r="K119" s="179"/>
      <c r="L119" s="20"/>
      <c r="M119" s="199" t="s">
        <v>1</v>
      </c>
      <c r="N119" s="200" t="s">
        <v>35</v>
      </c>
      <c r="O119" s="201">
        <v>0</v>
      </c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184" t="s">
        <v>123</v>
      </c>
      <c r="AT119" s="184" t="s">
        <v>119</v>
      </c>
      <c r="AU119" s="184" t="s">
        <v>77</v>
      </c>
      <c r="AY119" s="5" t="s">
        <v>117</v>
      </c>
      <c r="BE119" s="185">
        <f>IF(N119="základná",J119,0)</f>
        <v>0</v>
      </c>
      <c r="BF119" s="185">
        <f>IF(N119="znížená",J119,0)</f>
        <v>0</v>
      </c>
      <c r="BG119" s="185">
        <f>IF(N119="zákl. prenesená",J119,0)</f>
        <v>0</v>
      </c>
      <c r="BH119" s="185">
        <f>IF(N119="zníž. prenesená",J119,0)</f>
        <v>0</v>
      </c>
      <c r="BI119" s="185">
        <f>IF(N119="nulová",J119,0)</f>
        <v>0</v>
      </c>
      <c r="BJ119" s="5" t="s">
        <v>124</v>
      </c>
      <c r="BK119" s="185">
        <f>ROUND(I119*H119,2)</f>
        <v>0</v>
      </c>
      <c r="BL119" s="5" t="s">
        <v>123</v>
      </c>
      <c r="BM119" s="184" t="s">
        <v>333</v>
      </c>
    </row>
    <row r="120" spans="2:65" s="21" customFormat="1" ht="6.9" customHeight="1"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20"/>
    </row>
  </sheetData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1. - Bazén s terasou - st...</vt:lpstr>
      <vt:lpstr>2. - Technológia bazéna</vt:lpstr>
      <vt:lpstr>3. - Zastrešenie bazéna</vt:lpstr>
      <vt:lpstr>'1. - Bazén s terasou - st...'!Názvy_tlače</vt:lpstr>
      <vt:lpstr>'2. - Technológia bazéna'!Názvy_tlače</vt:lpstr>
      <vt:lpstr>'3. - Zastrešenie bazéna'!Názvy_tlače</vt:lpstr>
      <vt:lpstr>'Rekapitulácia stavby'!Názvy_tlače</vt:lpstr>
      <vt:lpstr>'1. - Bazén s terasou - st...'!Oblasť_tlače</vt:lpstr>
      <vt:lpstr>'2. - Technológia bazéna'!Oblasť_tlače</vt:lpstr>
      <vt:lpstr>'3. - Zastrešenie bazéna'!Oblasť_tlače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DESKTOP-GEO73C8\User</dc:creator>
  <cp:lastModifiedBy>User</cp:lastModifiedBy>
  <cp:lastPrinted>2024-08-09T13:30:41Z</cp:lastPrinted>
  <dcterms:created xsi:type="dcterms:W3CDTF">2023-11-21T07:17:21Z</dcterms:created>
  <dcterms:modified xsi:type="dcterms:W3CDTF">2024-08-09T13:31:07Z</dcterms:modified>
</cp:coreProperties>
</file>