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alcChain.xml" ContentType="application/vnd.openxmlformats-officedocument.spreadsheetml.calcChain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Příloha 5.2b - Provizorní..." sheetId="2" r:id="rId2"/>
  </sheets>
  <definedNames>
    <definedName name="_xlnm.Print_Area" localSheetId="0">'Rekapitulace stavby'!$D$4:$AO$76,'Rekapitulace stavby'!$C$82:$AQ$96</definedName>
    <definedName name="_xlnm.Print_Titles" localSheetId="0">'Rekapitulace stavby'!$92:$92</definedName>
    <definedName name="_xlnm._FilterDatabase" localSheetId="1" hidden="1">'Příloha 5.2b - Provizorní...'!$C$124:$K$172</definedName>
    <definedName name="_xlnm.Print_Area" localSheetId="1">'Příloha 5.2b - Provizorní...'!$C$4:$J$76,'Příloha 5.2b - Provizorní...'!$C$82:$J$106,'Příloha 5.2b - Provizorní...'!$C$112:$J$172</definedName>
    <definedName name="_xlnm.Print_Titles" localSheetId="1">'Příloha 5.2b - Provizorní...'!$124:$124</definedName>
  </definedNames>
  <calcPr/>
</workbook>
</file>

<file path=xl/calcChain.xml><?xml version="1.0" encoding="utf-8"?>
<calcChain xmlns="http://schemas.openxmlformats.org/spreadsheetml/2006/main">
  <c i="1" l="1" r="AX95"/>
  <c i="2" r="J37"/>
  <c r="J36"/>
  <c i="1" r="AY95"/>
  <c i="2" r="J35"/>
  <c r="BI172"/>
  <c r="BH172"/>
  <c r="BG172"/>
  <c r="BF172"/>
  <c r="T172"/>
  <c r="R172"/>
  <c r="P172"/>
  <c r="BI171"/>
  <c r="BH171"/>
  <c r="BG171"/>
  <c r="BF171"/>
  <c r="T171"/>
  <c r="R171"/>
  <c r="P171"/>
  <c r="BI170"/>
  <c r="BH170"/>
  <c r="BG170"/>
  <c r="BF170"/>
  <c r="T170"/>
  <c r="R170"/>
  <c r="P170"/>
  <c r="BI168"/>
  <c r="BH168"/>
  <c r="BG168"/>
  <c r="BF168"/>
  <c r="T168"/>
  <c r="R168"/>
  <c r="P168"/>
  <c r="BI167"/>
  <c r="BH167"/>
  <c r="BG167"/>
  <c r="BF167"/>
  <c r="T167"/>
  <c r="R167"/>
  <c r="P167"/>
  <c r="BI166"/>
  <c r="BH166"/>
  <c r="BG166"/>
  <c r="BF166"/>
  <c r="T166"/>
  <c r="R166"/>
  <c r="P166"/>
  <c r="BI165"/>
  <c r="BH165"/>
  <c r="BG165"/>
  <c r="BF165"/>
  <c r="T165"/>
  <c r="R165"/>
  <c r="P165"/>
  <c r="BI164"/>
  <c r="BH164"/>
  <c r="BG164"/>
  <c r="BF164"/>
  <c r="T164"/>
  <c r="R164"/>
  <c r="P164"/>
  <c r="BI161"/>
  <c r="BH161"/>
  <c r="BG161"/>
  <c r="BF161"/>
  <c r="T161"/>
  <c r="T160"/>
  <c r="R161"/>
  <c r="R160"/>
  <c r="P161"/>
  <c r="P160"/>
  <c r="BI159"/>
  <c r="BH159"/>
  <c r="BG159"/>
  <c r="BF159"/>
  <c r="T159"/>
  <c r="R159"/>
  <c r="P159"/>
  <c r="BI158"/>
  <c r="BH158"/>
  <c r="BG158"/>
  <c r="BF158"/>
  <c r="T158"/>
  <c r="R158"/>
  <c r="P158"/>
  <c r="BI157"/>
  <c r="BH157"/>
  <c r="BG157"/>
  <c r="BF157"/>
  <c r="T157"/>
  <c r="R157"/>
  <c r="P157"/>
  <c r="BI156"/>
  <c r="BH156"/>
  <c r="BG156"/>
  <c r="BF156"/>
  <c r="T156"/>
  <c r="R156"/>
  <c r="P156"/>
  <c r="BI155"/>
  <c r="BH155"/>
  <c r="BG155"/>
  <c r="BF155"/>
  <c r="T155"/>
  <c r="R155"/>
  <c r="P155"/>
  <c r="BI153"/>
  <c r="BH153"/>
  <c r="BG153"/>
  <c r="BF153"/>
  <c r="T153"/>
  <c r="R153"/>
  <c r="P153"/>
  <c r="BI152"/>
  <c r="BH152"/>
  <c r="BG152"/>
  <c r="BF152"/>
  <c r="T152"/>
  <c r="R152"/>
  <c r="P152"/>
  <c r="BI150"/>
  <c r="BH150"/>
  <c r="BG150"/>
  <c r="BF150"/>
  <c r="T150"/>
  <c r="R150"/>
  <c r="P150"/>
  <c r="BI149"/>
  <c r="BH149"/>
  <c r="BG149"/>
  <c r="BF149"/>
  <c r="T149"/>
  <c r="R149"/>
  <c r="P149"/>
  <c r="BI148"/>
  <c r="BH148"/>
  <c r="BG148"/>
  <c r="BF148"/>
  <c r="T148"/>
  <c r="R148"/>
  <c r="P148"/>
  <c r="BI147"/>
  <c r="BH147"/>
  <c r="BG147"/>
  <c r="BF147"/>
  <c r="T147"/>
  <c r="R147"/>
  <c r="P147"/>
  <c r="BI146"/>
  <c r="BH146"/>
  <c r="BG146"/>
  <c r="BF146"/>
  <c r="T146"/>
  <c r="R146"/>
  <c r="P146"/>
  <c r="BI145"/>
  <c r="BH145"/>
  <c r="BG145"/>
  <c r="BF145"/>
  <c r="T145"/>
  <c r="R145"/>
  <c r="P145"/>
  <c r="BI144"/>
  <c r="BH144"/>
  <c r="BG144"/>
  <c r="BF144"/>
  <c r="T144"/>
  <c r="R144"/>
  <c r="P144"/>
  <c r="BI143"/>
  <c r="BH143"/>
  <c r="BG143"/>
  <c r="BF143"/>
  <c r="T143"/>
  <c r="R143"/>
  <c r="P143"/>
  <c r="BI142"/>
  <c r="BH142"/>
  <c r="BG142"/>
  <c r="BF142"/>
  <c r="T142"/>
  <c r="R142"/>
  <c r="P142"/>
  <c r="BI141"/>
  <c r="BH141"/>
  <c r="BG141"/>
  <c r="BF141"/>
  <c r="T141"/>
  <c r="R141"/>
  <c r="P141"/>
  <c r="BI140"/>
  <c r="BH140"/>
  <c r="BG140"/>
  <c r="BF140"/>
  <c r="T140"/>
  <c r="R140"/>
  <c r="P140"/>
  <c r="BI139"/>
  <c r="BH139"/>
  <c r="BG139"/>
  <c r="BF139"/>
  <c r="T139"/>
  <c r="R139"/>
  <c r="P139"/>
  <c r="BI138"/>
  <c r="BH138"/>
  <c r="BG138"/>
  <c r="BF138"/>
  <c r="T138"/>
  <c r="R138"/>
  <c r="P138"/>
  <c r="BI137"/>
  <c r="BH137"/>
  <c r="BG137"/>
  <c r="BF137"/>
  <c r="T137"/>
  <c r="R137"/>
  <c r="P137"/>
  <c r="BI136"/>
  <c r="BH136"/>
  <c r="BG136"/>
  <c r="BF136"/>
  <c r="T136"/>
  <c r="R136"/>
  <c r="P136"/>
  <c r="BI135"/>
  <c r="BH135"/>
  <c r="BG135"/>
  <c r="BF135"/>
  <c r="T135"/>
  <c r="R135"/>
  <c r="P135"/>
  <c r="BI134"/>
  <c r="BH134"/>
  <c r="BG134"/>
  <c r="BF134"/>
  <c r="T134"/>
  <c r="R134"/>
  <c r="P134"/>
  <c r="BI133"/>
  <c r="BH133"/>
  <c r="BG133"/>
  <c r="BF133"/>
  <c r="T133"/>
  <c r="R133"/>
  <c r="P133"/>
  <c r="BI131"/>
  <c r="BH131"/>
  <c r="BG131"/>
  <c r="BF131"/>
  <c r="T131"/>
  <c r="R131"/>
  <c r="P131"/>
  <c r="BI130"/>
  <c r="BH130"/>
  <c r="BG130"/>
  <c r="BF130"/>
  <c r="T130"/>
  <c r="R130"/>
  <c r="P130"/>
  <c r="BI129"/>
  <c r="BH129"/>
  <c r="BG129"/>
  <c r="BF129"/>
  <c r="T129"/>
  <c r="R129"/>
  <c r="P129"/>
  <c r="BI128"/>
  <c r="BH128"/>
  <c r="BG128"/>
  <c r="BF128"/>
  <c r="T128"/>
  <c r="R128"/>
  <c r="P128"/>
  <c r="J122"/>
  <c r="F121"/>
  <c r="F119"/>
  <c r="E117"/>
  <c r="J92"/>
  <c r="F91"/>
  <c r="F89"/>
  <c r="E87"/>
  <c r="J21"/>
  <c r="E21"/>
  <c r="J91"/>
  <c r="J20"/>
  <c r="J18"/>
  <c r="E18"/>
  <c r="F92"/>
  <c r="J17"/>
  <c r="J12"/>
  <c r="J89"/>
  <c r="E7"/>
  <c r="E85"/>
  <c i="1" r="L90"/>
  <c r="AM90"/>
  <c r="AM89"/>
  <c r="L89"/>
  <c r="AM87"/>
  <c r="L87"/>
  <c r="L85"/>
  <c r="L84"/>
  <c i="2" r="J145"/>
  <c r="BK172"/>
  <c r="J167"/>
  <c r="BK152"/>
  <c r="J152"/>
  <c r="BK147"/>
  <c r="BK156"/>
  <c r="BK170"/>
  <c r="J131"/>
  <c r="J129"/>
  <c r="BK157"/>
  <c r="BK168"/>
  <c r="J161"/>
  <c r="BK145"/>
  <c r="J148"/>
  <c r="J144"/>
  <c r="BK144"/>
  <c r="J140"/>
  <c r="BK138"/>
  <c r="J147"/>
  <c r="BK128"/>
  <c r="J138"/>
  <c r="BK149"/>
  <c r="J155"/>
  <c r="BK135"/>
  <c r="J133"/>
  <c r="BK161"/>
  <c r="J143"/>
  <c r="BK164"/>
  <c r="J159"/>
  <c r="J141"/>
  <c r="BK166"/>
  <c r="BK141"/>
  <c r="J157"/>
  <c r="BK143"/>
  <c r="J146"/>
  <c r="J135"/>
  <c r="BK142"/>
  <c r="BK165"/>
  <c r="BK158"/>
  <c r="BK146"/>
  <c r="BK131"/>
  <c r="BK155"/>
  <c r="BK137"/>
  <c r="BK136"/>
  <c r="J166"/>
  <c r="BK153"/>
  <c r="J128"/>
  <c i="1" r="AS94"/>
  <c i="2" r="BK171"/>
  <c r="BK140"/>
  <c r="BK167"/>
  <c r="J165"/>
  <c r="BK148"/>
  <c r="BK133"/>
  <c r="J158"/>
  <c r="J170"/>
  <c r="J153"/>
  <c r="J168"/>
  <c r="J142"/>
  <c r="BK139"/>
  <c r="BK130"/>
  <c r="BK159"/>
  <c r="J172"/>
  <c r="J156"/>
  <c r="J130"/>
  <c r="J150"/>
  <c r="J137"/>
  <c r="BK134"/>
  <c r="J139"/>
  <c r="J134"/>
  <c r="J136"/>
  <c r="BK129"/>
  <c r="J171"/>
  <c r="J164"/>
  <c r="BK150"/>
  <c r="J149"/>
  <c r="F35"/>
  <c l="1" r="T151"/>
  <c r="BK154"/>
  <c r="J154"/>
  <c r="J101"/>
  <c r="BK151"/>
  <c r="J151"/>
  <c r="J100"/>
  <c r="R154"/>
  <c r="BK163"/>
  <c r="J163"/>
  <c r="J104"/>
  <c r="BK132"/>
  <c r="J132"/>
  <c r="J99"/>
  <c r="P163"/>
  <c r="P162"/>
  <c r="P132"/>
  <c r="BK127"/>
  <c r="J127"/>
  <c r="J98"/>
  <c r="R151"/>
  <c r="R163"/>
  <c r="R162"/>
  <c r="R132"/>
  <c r="T163"/>
  <c r="T127"/>
  <c r="T154"/>
  <c r="R169"/>
  <c r="P154"/>
  <c r="P169"/>
  <c r="P127"/>
  <c r="T132"/>
  <c r="BK169"/>
  <c r="J169"/>
  <c r="J105"/>
  <c r="R127"/>
  <c r="P151"/>
  <c r="T169"/>
  <c r="BK160"/>
  <c r="J160"/>
  <c r="J102"/>
  <c r="J119"/>
  <c r="BE136"/>
  <c r="BE137"/>
  <c r="BE145"/>
  <c r="BE135"/>
  <c r="BE143"/>
  <c r="BE149"/>
  <c r="BE157"/>
  <c r="E115"/>
  <c r="BE140"/>
  <c r="BE146"/>
  <c r="BE161"/>
  <c r="BE171"/>
  <c r="J121"/>
  <c r="BE131"/>
  <c r="BE155"/>
  <c r="BE165"/>
  <c r="BE168"/>
  <c r="BE172"/>
  <c r="F122"/>
  <c r="BE128"/>
  <c r="BE130"/>
  <c r="BE133"/>
  <c r="BE139"/>
  <c r="BE129"/>
  <c r="BE134"/>
  <c r="BE138"/>
  <c r="BE141"/>
  <c r="BE147"/>
  <c i="1" r="BB95"/>
  <c i="2" r="BE142"/>
  <c r="BE144"/>
  <c r="BE153"/>
  <c r="BE159"/>
  <c r="BE166"/>
  <c r="BE167"/>
  <c r="BE170"/>
  <c r="BE150"/>
  <c r="BE164"/>
  <c r="BE148"/>
  <c r="BE152"/>
  <c r="BE156"/>
  <c r="BE158"/>
  <c r="F37"/>
  <c i="1" r="BD95"/>
  <c r="BD94"/>
  <c r="W33"/>
  <c i="2" r="F34"/>
  <c i="1" r="BA95"/>
  <c r="BA94"/>
  <c r="W30"/>
  <c i="2" r="F36"/>
  <c i="1" r="BC95"/>
  <c r="BC94"/>
  <c r="AY94"/>
  <c i="2" r="J34"/>
  <c i="1" r="AW95"/>
  <c r="BB94"/>
  <c r="W31"/>
  <c i="2" l="1" r="P126"/>
  <c r="P125"/>
  <c i="1" r="AU95"/>
  <c i="2" r="T126"/>
  <c r="R126"/>
  <c r="R125"/>
  <c r="T162"/>
  <c r="BK162"/>
  <c r="J162"/>
  <c r="J103"/>
  <c r="BK126"/>
  <c r="J126"/>
  <c r="J97"/>
  <c i="1" r="AU94"/>
  <c r="AX94"/>
  <c r="AW94"/>
  <c r="AK30"/>
  <c i="2" r="J33"/>
  <c i="1" r="AV95"/>
  <c r="AT95"/>
  <c i="2" r="F33"/>
  <c i="1" r="AZ95"/>
  <c r="AZ94"/>
  <c r="W29"/>
  <c r="W32"/>
  <c i="2" l="1" r="T125"/>
  <c r="BK125"/>
  <c r="J125"/>
  <c r="J30"/>
  <c i="1" r="AG95"/>
  <c r="AG94"/>
  <c r="AK26"/>
  <c r="AV94"/>
  <c r="AK29"/>
  <c r="AK35"/>
  <c i="2" l="1" r="J39"/>
  <c r="J96"/>
  <c i="1" r="AN95"/>
  <c r="AT94"/>
  <c l="1" r="AN94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<sst xmlns="http://schemas.openxmlformats.org/spreadsheetml/2006/main">
  <si>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</si>
  <si>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</si>
  <si>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</si>
  <si>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</si>
  <si>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</si>
  <si>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{122ebe8f-269e-400b-a378-1746f3f0561e}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</si>
  <si>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</si>
  <si>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</si>
  <si>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</si>
  <si>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</si>
  <si>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</si>
  <si>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</si>
  <si>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</si>
  <si>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</si>
  <si>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K20240807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</si>
  <si>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</si>
  <si>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</si>
  <si>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ALFAGEN-železniční vlečka-odstranění části vlečky</t>
  </si>
  <si>
    <t>KSO:</t>
  </si>
  <si>
    <t>CC-CZ:</t>
  </si>
  <si>
    <t>Místo:</t>
  </si>
  <si>
    <t>Areál AL INVEST Břidličná a.s.</t>
  </si>
  <si>
    <t>Datum:</t>
  </si>
  <si>
    <t>7. 8. 2024</t>
  </si>
  <si>
    <t>Zadavatel:</t>
  </si>
  <si>
    <t>IČ:</t>
  </si>
  <si>
    <t>AL INVEST Břidličná</t>
  </si>
  <si>
    <t>DIČ:</t>
  </si>
  <si>
    <t>Uchazeč:</t>
  </si>
  <si>
    <t>Vyplň údaj</t>
  </si>
  <si>
    <t>Projektant:</t>
  </si>
  <si>
    <t xml:space="preserve"> </t>
  </si>
  <si>
    <t>True</t>
  </si>
  <si>
    <t>Zpracovatel:</t>
  </si>
  <si>
    <t>Ing. Lucie Lukášová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</si>
  <si>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</si>
  <si>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</si>
  <si>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</si>
  <si>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</si>
  <si>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</si>
  <si>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</si>
  <si>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</si>
  <si>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</si>
  <si>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</si>
  <si>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</si>
  <si>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</si>
  <si>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</si>
  <si>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</si>
  <si>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</si>
  <si>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</si>
  <si>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</si>
  <si>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</si>
  <si>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</si>
  <si>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</si>
  <si>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</si>
  <si>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</si>
  <si>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</si>
  <si>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</si>
  <si>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</si>
  <si>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</si>
  <si>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</si>
  <si>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</si>
  <si>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</si>
  <si>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</si>
  <si>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</si>
  <si>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</si>
  <si>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</si>
  <si>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</si>
  <si>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</si>
  <si>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</si>
  <si>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</si>
  <si>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</si>
  <si>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</si>
  <si>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</si>
  <si>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</si>
  <si>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</si>
  <si>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</si>
  <si>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</si>
  <si>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</si>
  <si>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</si>
  <si>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</si>
  <si>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Příloha 5.2b</t>
  </si>
  <si>
    <t>Provizorní plocha pro skladování-betonová drť</t>
  </si>
  <si>
    <t>STA</t>
  </si>
  <si>
    <t>1</t>
  </si>
  <si>
    <t>{b27763da-a9e6-4c05-adff-a62b75b8628b}</t>
  </si>
  <si>
    <t>2</t>
  </si>
  <si>
    <t>KRYCÍ LIST SOUPISU PRACÍ</t>
  </si>
  <si>
    <t>Objekt:</t>
  </si>
  <si>
    <t>Příloha 5.2b - Provizorní plocha pro skladování-betonová drť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</si>
  <si>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</si>
  <si>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</si>
  <si>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</si>
  <si>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</si>
  <si>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</si>
  <si>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</si>
  <si>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</si>
  <si>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5 - Komunikace pozemní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</si>
  <si>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</si>
  <si>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</si>
  <si>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</si>
  <si>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</si>
  <si>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767 - Konstrukce zámečnické</t>
  </si>
  <si>
    <t xml:space="preserve">    783 - Dokončovací práce - nátěry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</si>
  <si>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</si>
  <si>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</si>
  <si>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</si>
  <si>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</si>
  <si>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</si>
  <si>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</si>
  <si>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</si>
  <si>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</si>
  <si>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</si>
  <si>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</si>
  <si>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</si>
  <si>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</si>
  <si>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</si>
  <si>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</si>
  <si>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</si>
  <si>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</si>
  <si>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</si>
  <si>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</si>
  <si>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122151104</t>
  </si>
  <si>
    <t>Odkopávky a prokopávky nezapažené strojně v hornině třídy těžitelnosti I skupiny 1 a 2 přes 100 do 500 m3</t>
  </si>
  <si>
    <t>m3</t>
  </si>
  <si>
    <t>4</t>
  </si>
  <si>
    <t>-1613667488</t>
  </si>
  <si>
    <t>162751117</t>
  </si>
  <si>
    <t>Vodorovné přemístění výkopku nebo sypaniny po suchu na obvyklém dopravním prostředku, bez naložení výkopku, avšak se složením bez rozhrnutí z horniny třídy těžitelnosti I skupiny 1 až 3 na vzdálenost přes 9 000 do 10 000 m</t>
  </si>
  <si>
    <t>-564260035</t>
  </si>
  <si>
    <t>3</t>
  </si>
  <si>
    <t>171201231</t>
  </si>
  <si>
    <t>Poplatek za uložení stavebního odpadu na recyklační skládce (skládkovné) zeminy a kamení zatříděného do Katalogu odpadů pod kódem 17 05 04</t>
  </si>
  <si>
    <t>t</t>
  </si>
  <si>
    <t>-906442844</t>
  </si>
  <si>
    <t>171251201</t>
  </si>
  <si>
    <t>Uložení sypaniny na skládky nebo meziskládky bez hutnění s upravením uložené sypaniny do předepsaného tvaru</t>
  </si>
  <si>
    <t>1655654504</t>
  </si>
  <si>
    <t>5</t>
  </si>
  <si>
    <t>Komunikace pozemní</t>
  </si>
  <si>
    <t>525321111</t>
  </si>
  <si>
    <t>Demontáž koleje na pražcích dřevěných soustavy S49 rozdělení c</t>
  </si>
  <si>
    <t>m</t>
  </si>
  <si>
    <t>1964101935</t>
  </si>
  <si>
    <t>6</t>
  </si>
  <si>
    <t>525341111</t>
  </si>
  <si>
    <t>Demontáž koleje na pražcích betonových soustavy S49 rozdělení c</t>
  </si>
  <si>
    <t>491141130</t>
  </si>
  <si>
    <t>7</t>
  </si>
  <si>
    <t>535191111</t>
  </si>
  <si>
    <t>Demontáž výhybkové opěrky jazykové</t>
  </si>
  <si>
    <t>kus</t>
  </si>
  <si>
    <t>38679171</t>
  </si>
  <si>
    <t>8</t>
  </si>
  <si>
    <t>535621111</t>
  </si>
  <si>
    <t>Demontáž kolejového rozvětvení za výhybkou jednoduchou na pražcích dřevěných</t>
  </si>
  <si>
    <t>579599702</t>
  </si>
  <si>
    <t>9</t>
  </si>
  <si>
    <t>535621112</t>
  </si>
  <si>
    <t>Demontáž kolejového rozvětvení za výhybkou jednoduchou na pražcích betonových</t>
  </si>
  <si>
    <t>-2039439926</t>
  </si>
  <si>
    <t>10</t>
  </si>
  <si>
    <t>535641112</t>
  </si>
  <si>
    <t>Demontáž kolejového rozvětvení za výhybkou křižovatkovou na pražcích betonových</t>
  </si>
  <si>
    <t>-1757566449</t>
  </si>
  <si>
    <t>11</t>
  </si>
  <si>
    <t>541291115</t>
  </si>
  <si>
    <t>Demontáž čelisťového závěru výhybky jednoduché</t>
  </si>
  <si>
    <t>-553080408</t>
  </si>
  <si>
    <t>541291116</t>
  </si>
  <si>
    <t>Demontáž čelisťového závěru výhybky křižovatkové</t>
  </si>
  <si>
    <t>-1325290373</t>
  </si>
  <si>
    <t>13</t>
  </si>
  <si>
    <t>541291121</t>
  </si>
  <si>
    <t>Demontáž zařízení pro místní stavění výhybky jednoduché</t>
  </si>
  <si>
    <t>-435909887</t>
  </si>
  <si>
    <t>14</t>
  </si>
  <si>
    <t>541291122</t>
  </si>
  <si>
    <t>Demontáž zařízení pro místní stavění výhybky křižovatkové</t>
  </si>
  <si>
    <t>-1115615914</t>
  </si>
  <si>
    <t>15</t>
  </si>
  <si>
    <t>541391211</t>
  </si>
  <si>
    <t>Demontáž roštu koleje na pražcích dřevěných rozdělení c</t>
  </si>
  <si>
    <t>-409108755</t>
  </si>
  <si>
    <t>16</t>
  </si>
  <si>
    <t>541391221</t>
  </si>
  <si>
    <t>Demontáž roštu koleje na pražcích betonových rozdělení c</t>
  </si>
  <si>
    <t>-16546921</t>
  </si>
  <si>
    <t>17</t>
  </si>
  <si>
    <t>541391311</t>
  </si>
  <si>
    <t>Demontáž kolejového roštu rozvětvení za výhybkou jednoduchou na pražcích dřevěných</t>
  </si>
  <si>
    <t>838291071</t>
  </si>
  <si>
    <t>18</t>
  </si>
  <si>
    <t>541391312</t>
  </si>
  <si>
    <t>Demontáž kolejového roštu rozvětvení za výhybkou jednoduchou na pražcích betonových</t>
  </si>
  <si>
    <t>1568128942</t>
  </si>
  <si>
    <t>19</t>
  </si>
  <si>
    <t>541391322</t>
  </si>
  <si>
    <t>Demontáž kolejového roštu rozvětvení za výhybkou křižovatkovou na pražcích betonových</t>
  </si>
  <si>
    <t>-1040315974</t>
  </si>
  <si>
    <t>20</t>
  </si>
  <si>
    <t>541991111</t>
  </si>
  <si>
    <t>Demontáž upevňovadel svěrka nebo spona</t>
  </si>
  <si>
    <t>-1580111778</t>
  </si>
  <si>
    <t>564831111</t>
  </si>
  <si>
    <t>Podklad ze štěrkodrti ŠD s rozprostřením a zhutněním plochy přes 100 m2, po zhutnění tl. 100 mm</t>
  </si>
  <si>
    <t>m2</t>
  </si>
  <si>
    <t>-599729215</t>
  </si>
  <si>
    <t>22</t>
  </si>
  <si>
    <t>564971315</t>
  </si>
  <si>
    <t>Podklad nebo podsyp z betonového recyklátu s rozprostřením a zhutněním plochy přes 100 m2, po zhutnění tl. 250 mm</t>
  </si>
  <si>
    <t>843593303</t>
  </si>
  <si>
    <t>Ostatní konstrukce a práce, bourání</t>
  </si>
  <si>
    <t>23</t>
  </si>
  <si>
    <t>925901311</t>
  </si>
  <si>
    <t>Rozebrání kolejového zarážedla z kolejnice jakéhokoliv tvaru</t>
  </si>
  <si>
    <t>-904266886</t>
  </si>
  <si>
    <t>24</t>
  </si>
  <si>
    <t>953961112</t>
  </si>
  <si>
    <t>Kotva chemická s vyvrtáním otvoru do betonu, železobetonu nebo tvrdého kamene tmel, velikost M 10, hloubka 90 mm</t>
  </si>
  <si>
    <t>247102053</t>
  </si>
  <si>
    <t>997</t>
  </si>
  <si>
    <t>Přesun sutě</t>
  </si>
  <si>
    <t>25</t>
  </si>
  <si>
    <t>997006007</t>
  </si>
  <si>
    <t>Úprava stavebního odpadu drcení s dopravou na vzdálenost do 100 m a naložením do drtícího zařízení ze zdiva železobetonového</t>
  </si>
  <si>
    <t>328806336</t>
  </si>
  <si>
    <t>26</t>
  </si>
  <si>
    <t>9970138NC1</t>
  </si>
  <si>
    <t>Poplatek za uložení stavebního odpadu na skládce (skládkovné) dřevěného zatříděného do Katalogu odpadů pod kódem 17 02 01</t>
  </si>
  <si>
    <t>-1055350633</t>
  </si>
  <si>
    <t>38</t>
  </si>
  <si>
    <t>9970138NC2</t>
  </si>
  <si>
    <t>Likvidace kovového odpadu</t>
  </si>
  <si>
    <t>-289109183</t>
  </si>
  <si>
    <t>27</t>
  </si>
  <si>
    <t>997241532</t>
  </si>
  <si>
    <t>Doprava vybouraných hmot, konstrukcí nebo suti pro dráhy kolejové vodorovné přemístění suti na vzdálenost do 7 km</t>
  </si>
  <si>
    <t>302787424</t>
  </si>
  <si>
    <t>28</t>
  </si>
  <si>
    <t>997241535</t>
  </si>
  <si>
    <t>Doprava vybouraných hmot, konstrukcí nebo suti pro dráhy kolejové vodorovné přemístění suti na vzdálenost Příplatek k ceně za každý další započatý 1 km přes 7 km</t>
  </si>
  <si>
    <t>-1388915432</t>
  </si>
  <si>
    <t>998</t>
  </si>
  <si>
    <t>Přesun hmot</t>
  </si>
  <si>
    <t>29</t>
  </si>
  <si>
    <t>998225111</t>
  </si>
  <si>
    <t>Přesun hmot pro komunikace s krytem z kameniva, monolitickým betonovým nebo živičným dopravní vzdálenost do 200 m jakékoliv délky objektu</t>
  </si>
  <si>
    <t>-2095842889</t>
  </si>
  <si>
    <t>PSV</t>
  </si>
  <si>
    <t>Práce a dodávky PSV</t>
  </si>
  <si>
    <t>767</t>
  </si>
  <si>
    <t>Konstrukce zámečnické</t>
  </si>
  <si>
    <t>30</t>
  </si>
  <si>
    <t>767163122</t>
  </si>
  <si>
    <t>Montáž zábradlí přímého v exteriéru v rovině (na rovné ploše) kotveného do betonu</t>
  </si>
  <si>
    <t>351919292</t>
  </si>
  <si>
    <t>31</t>
  </si>
  <si>
    <t>M</t>
  </si>
  <si>
    <t>14011076</t>
  </si>
  <si>
    <t>trubka ocelová bezešvá hladká jakost 11 353 108x4,0mm</t>
  </si>
  <si>
    <t>32</t>
  </si>
  <si>
    <t>-1445332801</t>
  </si>
  <si>
    <t>31630545</t>
  </si>
  <si>
    <t>oblouk trubkový typ 3D tvar 90° - K3 D 108,0mm tl 3,6mm</t>
  </si>
  <si>
    <t>-296614945</t>
  </si>
  <si>
    <t>33</t>
  </si>
  <si>
    <t>13611228</t>
  </si>
  <si>
    <t>plech ocelový hladký jakost S235JR tl 10mm tabule</t>
  </si>
  <si>
    <t>576076904</t>
  </si>
  <si>
    <t>34</t>
  </si>
  <si>
    <t>998767101</t>
  </si>
  <si>
    <t>Přesun hmot pro zámečnické konstrukce stanovený z hmotnosti přesunovaného materiálu vodorovná dopravní vzdálenost do 50 m základní v objektech výšky do 6 m</t>
  </si>
  <si>
    <t>-1974325535</t>
  </si>
  <si>
    <t>783</t>
  </si>
  <si>
    <t>Dokončovací práce - nátěry</t>
  </si>
  <si>
    <t>35</t>
  </si>
  <si>
    <t>783614561</t>
  </si>
  <si>
    <t>Základní nátěr armatur a kovových potrubí jednonásobný potrubí přes DN 50 do DN 100 mm syntetický</t>
  </si>
  <si>
    <t>1504136884</t>
  </si>
  <si>
    <t>36</t>
  </si>
  <si>
    <t>783615561</t>
  </si>
  <si>
    <t>Mezinátěr armatur a kovových potrubí potrubí přes DN 50 do DN 100 mm syntetický standardní</t>
  </si>
  <si>
    <t>-1174870810</t>
  </si>
  <si>
    <t>37</t>
  </si>
  <si>
    <t>783627623</t>
  </si>
  <si>
    <t>Krycí nátěr (email) armatur a kovových potrubí potrubí přes DN 50 do DN 100 mm jednonásobný silikonový tepelně odolný</t>
  </si>
  <si>
    <t>-1390605358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</si>
</sst>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4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3" fillId="0" borderId="0" applyNumberFormat="0" applyFill="0" applyBorder="0" applyAlignment="0" applyProtection="0"/>
  </cellStyleXfs>
  <cellXfs count="242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0" fillId="0" borderId="0" xfId="0" applyFont="1" applyAlignment="1" applyProtection="1">
      <alignment horizontal="lef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3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3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4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4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5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5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6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4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18" fillId="0" borderId="14" xfId="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18" fillId="0" borderId="14" xfId="0" applyFont="1" applyBorder="1" applyAlignment="1" applyProtection="1">
      <alignment horizontal="left" vertical="center"/>
    </xf>
    <xf numFmtId="0" fontId="18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19" fillId="4" borderId="6" xfId="0" applyFont="1" applyFill="1" applyBorder="1" applyAlignment="1" applyProtection="1">
      <alignment horizontal="center" vertical="center"/>
    </xf>
    <xf numFmtId="0" fontId="19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19" fillId="4" borderId="7" xfId="0" applyFont="1" applyFill="1" applyBorder="1" applyAlignment="1" applyProtection="1">
      <alignment horizontal="center" vertical="center"/>
    </xf>
    <xf numFmtId="0" fontId="19" fillId="4" borderId="7" xfId="0" applyFont="1" applyFill="1" applyBorder="1" applyAlignment="1" applyProtection="1">
      <alignment horizontal="right" vertical="center"/>
    </xf>
    <xf numFmtId="0" fontId="19" fillId="4" borderId="8" xfId="0" applyFont="1" applyFill="1" applyBorder="1" applyAlignment="1" applyProtection="1">
      <alignment horizontal="left" vertical="center"/>
    </xf>
    <xf numFmtId="0" fontId="19" fillId="4" borderId="0" xfId="0" applyFont="1" applyFill="1" applyAlignment="1" applyProtection="1">
      <alignment horizontal="center" vertical="center"/>
    </xf>
    <xf numFmtId="0" fontId="20" fillId="0" borderId="16" xfId="0" applyFont="1" applyBorder="1" applyAlignment="1" applyProtection="1">
      <alignment horizontal="center" vertical="center" wrapText="1"/>
    </xf>
    <xf numFmtId="0" fontId="20" fillId="0" borderId="17" xfId="0" applyFont="1" applyBorder="1" applyAlignment="1" applyProtection="1">
      <alignment horizontal="center" vertical="center" wrapText="1"/>
    </xf>
    <xf numFmtId="0" fontId="20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1" fillId="0" borderId="0" xfId="0" applyFont="1" applyAlignment="1" applyProtection="1">
      <alignment horizontal="left" vertical="center"/>
    </xf>
    <xf numFmtId="0" fontId="21" fillId="0" borderId="0" xfId="0" applyFont="1" applyAlignment="1" applyProtection="1">
      <alignment vertical="center"/>
    </xf>
    <xf numFmtId="4" fontId="21" fillId="0" borderId="0" xfId="0" applyNumberFormat="1" applyFont="1" applyAlignment="1" applyProtection="1">
      <alignment horizontal="right" vertical="center"/>
    </xf>
    <xf numFmtId="4" fontId="21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17" fillId="0" borderId="14" xfId="0" applyNumberFormat="1" applyFont="1" applyBorder="1" applyAlignment="1" applyProtection="1">
      <alignment vertical="center"/>
    </xf>
    <xf numFmtId="4" fontId="17" fillId="0" borderId="0" xfId="0" applyNumberFormat="1" applyFont="1" applyBorder="1" applyAlignment="1" applyProtection="1">
      <alignment vertical="center"/>
    </xf>
    <xf numFmtId="166" fontId="17" fillId="0" borderId="0" xfId="0" applyNumberFormat="1" applyFont="1" applyBorder="1" applyAlignment="1" applyProtection="1">
      <alignment vertical="center"/>
    </xf>
    <xf numFmtId="4" fontId="17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3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4" fillId="0" borderId="0" xfId="0" applyFont="1" applyAlignment="1" applyProtection="1">
      <alignment vertical="center"/>
    </xf>
    <xf numFmtId="0" fontId="24" fillId="0" borderId="0" xfId="0" applyFont="1" applyAlignment="1" applyProtection="1">
      <alignment horizontal="left" vertical="center" wrapText="1"/>
    </xf>
    <xf numFmtId="0" fontId="25" fillId="0" borderId="0" xfId="0" applyFont="1" applyAlignment="1" applyProtection="1">
      <alignment vertical="center"/>
    </xf>
    <xf numFmtId="4" fontId="25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6" fillId="0" borderId="19" xfId="0" applyNumberFormat="1" applyFont="1" applyBorder="1" applyAlignment="1" applyProtection="1">
      <alignment vertical="center"/>
    </xf>
    <xf numFmtId="4" fontId="26" fillId="0" borderId="20" xfId="0" applyNumberFormat="1" applyFont="1" applyBorder="1" applyAlignment="1" applyProtection="1">
      <alignment vertical="center"/>
    </xf>
    <xf numFmtId="166" fontId="26" fillId="0" borderId="20" xfId="0" applyNumberFormat="1" applyFont="1" applyBorder="1" applyAlignment="1" applyProtection="1">
      <alignment vertical="center"/>
    </xf>
    <xf numFmtId="4" fontId="26" fillId="0" borderId="21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10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4" fillId="0" borderId="0" xfId="0" applyFont="1" applyAlignment="1">
      <alignment horizontal="left" vertical="center"/>
    </xf>
    <xf numFmtId="4" fontId="21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18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6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19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19" fillId="4" borderId="0" xfId="0" applyFont="1" applyFill="1" applyAlignment="1" applyProtection="1">
      <alignment horizontal="right" vertical="center"/>
    </xf>
    <xf numFmtId="0" fontId="28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19" fillId="4" borderId="16" xfId="0" applyFont="1" applyFill="1" applyBorder="1" applyAlignment="1" applyProtection="1">
      <alignment horizontal="center" vertical="center" wrapText="1"/>
    </xf>
    <xf numFmtId="0" fontId="19" fillId="4" borderId="17" xfId="0" applyFont="1" applyFill="1" applyBorder="1" applyAlignment="1" applyProtection="1">
      <alignment horizontal="center" vertical="center" wrapText="1"/>
    </xf>
    <xf numFmtId="0" fontId="19" fillId="4" borderId="18" xfId="0" applyFont="1" applyFill="1" applyBorder="1" applyAlignment="1" applyProtection="1">
      <alignment horizontal="center" vertical="center" wrapText="1"/>
    </xf>
    <xf numFmtId="0" fontId="19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1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29" fillId="0" borderId="12" xfId="0" applyNumberFormat="1" applyFont="1" applyBorder="1" applyAlignment="1" applyProtection="1"/>
    <xf numFmtId="166" fontId="29" fillId="0" borderId="13" xfId="0" applyNumberFormat="1" applyFont="1" applyBorder="1" applyAlignment="1" applyProtection="1"/>
    <xf numFmtId="4" fontId="30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19" fillId="0" borderId="22" xfId="0" applyFont="1" applyBorder="1" applyAlignment="1" applyProtection="1">
      <alignment horizontal="center" vertical="center"/>
    </xf>
    <xf numFmtId="49" fontId="19" fillId="0" borderId="22" xfId="0" applyNumberFormat="1" applyFont="1" applyBorder="1" applyAlignment="1" applyProtection="1">
      <alignment horizontal="left" vertical="center" wrapText="1"/>
    </xf>
    <xf numFmtId="0" fontId="19" fillId="0" borderId="22" xfId="0" applyFont="1" applyBorder="1" applyAlignment="1" applyProtection="1">
      <alignment horizontal="left" vertical="center" wrapText="1"/>
    </xf>
    <xf numFmtId="0" fontId="19" fillId="0" borderId="22" xfId="0" applyFont="1" applyBorder="1" applyAlignment="1" applyProtection="1">
      <alignment horizontal="center" vertical="center" wrapText="1"/>
    </xf>
    <xf numFmtId="167" fontId="19" fillId="0" borderId="22" xfId="0" applyNumberFormat="1" applyFont="1" applyBorder="1" applyAlignment="1" applyProtection="1">
      <alignment vertical="center"/>
    </xf>
    <xf numFmtId="4" fontId="19" fillId="2" borderId="22" xfId="0" applyNumberFormat="1" applyFont="1" applyFill="1" applyBorder="1" applyAlignment="1" applyProtection="1">
      <alignment vertical="center"/>
      <protection locked="0"/>
    </xf>
    <xf numFmtId="4" fontId="19" fillId="0" borderId="22" xfId="0" applyNumberFormat="1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0" fillId="2" borderId="14" xfId="0" applyFont="1" applyFill="1" applyBorder="1" applyAlignment="1" applyProtection="1">
      <alignment horizontal="left" vertical="center"/>
      <protection locked="0"/>
    </xf>
    <xf numFmtId="0" fontId="20" fillId="0" borderId="0" xfId="0" applyFont="1" applyBorder="1" applyAlignment="1" applyProtection="1">
      <alignment horizontal="center" vertical="center"/>
    </xf>
    <xf numFmtId="166" fontId="20" fillId="0" borderId="0" xfId="0" applyNumberFormat="1" applyFont="1" applyBorder="1" applyAlignment="1" applyProtection="1">
      <alignment vertical="center"/>
    </xf>
    <xf numFmtId="166" fontId="20" fillId="0" borderId="15" xfId="0" applyNumberFormat="1" applyFont="1" applyBorder="1" applyAlignment="1" applyProtection="1">
      <alignment vertical="center"/>
    </xf>
    <xf numFmtId="0" fontId="19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1" fillId="0" borderId="22" xfId="0" applyFont="1" applyBorder="1" applyAlignment="1" applyProtection="1">
      <alignment horizontal="center" vertical="center"/>
    </xf>
    <xf numFmtId="49" fontId="31" fillId="0" borderId="22" xfId="0" applyNumberFormat="1" applyFont="1" applyBorder="1" applyAlignment="1" applyProtection="1">
      <alignment horizontal="left" vertical="center" wrapText="1"/>
    </xf>
    <xf numFmtId="0" fontId="31" fillId="0" borderId="22" xfId="0" applyFont="1" applyBorder="1" applyAlignment="1" applyProtection="1">
      <alignment horizontal="left" vertical="center" wrapText="1"/>
    </xf>
    <xf numFmtId="0" fontId="31" fillId="0" borderId="22" xfId="0" applyFont="1" applyBorder="1" applyAlignment="1" applyProtection="1">
      <alignment horizontal="center" vertical="center" wrapText="1"/>
    </xf>
    <xf numFmtId="167" fontId="31" fillId="0" borderId="22" xfId="0" applyNumberFormat="1" applyFont="1" applyBorder="1" applyAlignment="1" applyProtection="1">
      <alignment vertical="center"/>
    </xf>
    <xf numFmtId="4" fontId="31" fillId="2" borderId="22" xfId="0" applyNumberFormat="1" applyFont="1" applyFill="1" applyBorder="1" applyAlignment="1" applyProtection="1">
      <alignment vertical="center"/>
      <protection locked="0"/>
    </xf>
    <xf numFmtId="4" fontId="31" fillId="0" borderId="22" xfId="0" applyNumberFormat="1" applyFont="1" applyBorder="1" applyAlignment="1" applyProtection="1">
      <alignment vertical="center"/>
    </xf>
    <xf numFmtId="0" fontId="32" fillId="0" borderId="22" xfId="0" applyFont="1" applyBorder="1" applyAlignment="1" applyProtection="1">
      <alignment vertical="center"/>
    </xf>
    <xf numFmtId="0" fontId="32" fillId="0" borderId="3" xfId="0" applyFont="1" applyBorder="1" applyAlignment="1">
      <alignment vertical="center"/>
    </xf>
    <xf numFmtId="0" fontId="31" fillId="2" borderId="14" xfId="0" applyFont="1" applyFill="1" applyBorder="1" applyAlignment="1" applyProtection="1">
      <alignment horizontal="left" vertical="center"/>
      <protection locked="0"/>
    </xf>
    <xf numFmtId="0" fontId="31" fillId="0" borderId="0" xfId="0" applyFont="1" applyBorder="1" applyAlignment="1" applyProtection="1">
      <alignment horizontal="center" vertical="center"/>
    </xf>
    <xf numFmtId="0" fontId="20" fillId="2" borderId="19" xfId="0" applyFont="1" applyFill="1" applyBorder="1" applyAlignment="1" applyProtection="1">
      <alignment horizontal="left" vertical="center"/>
      <protection locked="0"/>
    </xf>
    <xf numFmtId="0" fontId="20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0" fillId="0" borderId="20" xfId="0" applyNumberFormat="1" applyFont="1" applyBorder="1" applyAlignment="1" applyProtection="1">
      <alignment vertical="center"/>
    </xf>
    <xf numFmtId="166" fontId="20" fillId="0" borderId="21" xfId="0" applyNumberFormat="1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calcChain" Target="calcChain.xml"/><Relationship Id="rId4" Type="http://schemas.openxmlformats.org/officeDocument/2006/relationships/theme" Target="theme/theme1.xml"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3" t="s">
        <v>0</v>
      </c>
      <c r="AZ1" s="13" t="s">
        <v>1</v>
      </c>
      <c r="BA1" s="13" t="s">
        <v>2</v>
      </c>
      <c r="BB1" s="13" t="s">
        <v>3</v>
      </c>
      <c r="BT1" s="13" t="s">
        <v>4</v>
      </c>
      <c r="BU1" s="13" t="s">
        <v>4</v>
      </c>
      <c r="BV1" s="13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4" t="s">
        <v>6</v>
      </c>
      <c r="BT2" s="14" t="s">
        <v>7</v>
      </c>
    </row>
    <row r="3" s="1" customFormat="1" ht="6.96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14" t="s">
        <v>6</v>
      </c>
      <c r="BT3" s="14" t="s">
        <v>8</v>
      </c>
    </row>
    <row r="4" s="1" customFormat="1" ht="24.96" customHeight="1">
      <c r="B4" s="18"/>
      <c r="C4" s="19"/>
      <c r="D4" s="20" t="s">
        <v>9</v>
      </c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7"/>
      <c r="AS4" s="21" t="s">
        <v>10</v>
      </c>
      <c r="BE4" s="22" t="s">
        <v>11</v>
      </c>
      <c r="BS4" s="14" t="s">
        <v>12</v>
      </c>
    </row>
    <row r="5" s="1" customFormat="1" ht="12" customHeight="1">
      <c r="B5" s="18"/>
      <c r="C5" s="19"/>
      <c r="D5" s="23" t="s">
        <v>13</v>
      </c>
      <c r="E5" s="19"/>
      <c r="F5" s="19"/>
      <c r="G5" s="19"/>
      <c r="H5" s="19"/>
      <c r="I5" s="19"/>
      <c r="J5" s="19"/>
      <c r="K5" s="24" t="s">
        <v>14</v>
      </c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7"/>
      <c r="BE5" s="25" t="s">
        <v>15</v>
      </c>
      <c r="BS5" s="14" t="s">
        <v>6</v>
      </c>
    </row>
    <row r="6" s="1" customFormat="1" ht="36.96" customHeight="1">
      <c r="B6" s="18"/>
      <c r="C6" s="19"/>
      <c r="D6" s="26" t="s">
        <v>16</v>
      </c>
      <c r="E6" s="19"/>
      <c r="F6" s="19"/>
      <c r="G6" s="19"/>
      <c r="H6" s="19"/>
      <c r="I6" s="19"/>
      <c r="J6" s="19"/>
      <c r="K6" s="27" t="s">
        <v>17</v>
      </c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7"/>
      <c r="BE6" s="28"/>
      <c r="BS6" s="14" t="s">
        <v>6</v>
      </c>
    </row>
    <row r="7" s="1" customFormat="1" ht="12" customHeight="1">
      <c r="B7" s="18"/>
      <c r="C7" s="19"/>
      <c r="D7" s="29" t="s">
        <v>18</v>
      </c>
      <c r="E7" s="19"/>
      <c r="F7" s="19"/>
      <c r="G7" s="19"/>
      <c r="H7" s="19"/>
      <c r="I7" s="19"/>
      <c r="J7" s="19"/>
      <c r="K7" s="24" t="s">
        <v>1</v>
      </c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29" t="s">
        <v>19</v>
      </c>
      <c r="AL7" s="19"/>
      <c r="AM7" s="19"/>
      <c r="AN7" s="24" t="s">
        <v>1</v>
      </c>
      <c r="AO7" s="19"/>
      <c r="AP7" s="19"/>
      <c r="AQ7" s="19"/>
      <c r="AR7" s="17"/>
      <c r="BE7" s="28"/>
      <c r="BS7" s="14" t="s">
        <v>6</v>
      </c>
    </row>
    <row r="8" s="1" customFormat="1" ht="12" customHeight="1">
      <c r="B8" s="18"/>
      <c r="C8" s="19"/>
      <c r="D8" s="29" t="s">
        <v>20</v>
      </c>
      <c r="E8" s="19"/>
      <c r="F8" s="19"/>
      <c r="G8" s="19"/>
      <c r="H8" s="19"/>
      <c r="I8" s="19"/>
      <c r="J8" s="19"/>
      <c r="K8" s="24" t="s">
        <v>21</v>
      </c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29" t="s">
        <v>22</v>
      </c>
      <c r="AL8" s="19"/>
      <c r="AM8" s="19"/>
      <c r="AN8" s="30" t="s">
        <v>23</v>
      </c>
      <c r="AO8" s="19"/>
      <c r="AP8" s="19"/>
      <c r="AQ8" s="19"/>
      <c r="AR8" s="17"/>
      <c r="BE8" s="28"/>
      <c r="BS8" s="14" t="s">
        <v>6</v>
      </c>
    </row>
    <row r="9" s="1" customFormat="1" ht="14.4" customHeight="1">
      <c r="B9" s="18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7"/>
      <c r="BE9" s="28"/>
      <c r="BS9" s="14" t="s">
        <v>6</v>
      </c>
    </row>
    <row r="10" s="1" customFormat="1" ht="12" customHeight="1">
      <c r="B10" s="18"/>
      <c r="C10" s="19"/>
      <c r="D10" s="29" t="s">
        <v>24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29" t="s">
        <v>25</v>
      </c>
      <c r="AL10" s="19"/>
      <c r="AM10" s="19"/>
      <c r="AN10" s="24" t="s">
        <v>1</v>
      </c>
      <c r="AO10" s="19"/>
      <c r="AP10" s="19"/>
      <c r="AQ10" s="19"/>
      <c r="AR10" s="17"/>
      <c r="BE10" s="28"/>
      <c r="BS10" s="14" t="s">
        <v>6</v>
      </c>
    </row>
    <row r="11" s="1" customFormat="1" ht="18.48" customHeight="1">
      <c r="B11" s="18"/>
      <c r="C11" s="19"/>
      <c r="D11" s="19"/>
      <c r="E11" s="24" t="s">
        <v>26</v>
      </c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29" t="s">
        <v>27</v>
      </c>
      <c r="AL11" s="19"/>
      <c r="AM11" s="19"/>
      <c r="AN11" s="24" t="s">
        <v>1</v>
      </c>
      <c r="AO11" s="19"/>
      <c r="AP11" s="19"/>
      <c r="AQ11" s="19"/>
      <c r="AR11" s="17"/>
      <c r="BE11" s="28"/>
      <c r="BS11" s="14" t="s">
        <v>6</v>
      </c>
    </row>
    <row r="12" s="1" customFormat="1" ht="6.96" customHeight="1">
      <c r="B12" s="18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7"/>
      <c r="BE12" s="28"/>
      <c r="BS12" s="14" t="s">
        <v>6</v>
      </c>
    </row>
    <row r="13" s="1" customFormat="1" ht="12" customHeight="1">
      <c r="B13" s="18"/>
      <c r="C13" s="19"/>
      <c r="D13" s="29" t="s">
        <v>28</v>
      </c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29" t="s">
        <v>25</v>
      </c>
      <c r="AL13" s="19"/>
      <c r="AM13" s="19"/>
      <c r="AN13" s="31" t="s">
        <v>29</v>
      </c>
      <c r="AO13" s="19"/>
      <c r="AP13" s="19"/>
      <c r="AQ13" s="19"/>
      <c r="AR13" s="17"/>
      <c r="BE13" s="28"/>
      <c r="BS13" s="14" t="s">
        <v>6</v>
      </c>
    </row>
    <row r="14">
      <c r="B14" s="18"/>
      <c r="C14" s="19"/>
      <c r="D14" s="19"/>
      <c r="E14" s="31" t="s">
        <v>29</v>
      </c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29" t="s">
        <v>27</v>
      </c>
      <c r="AL14" s="19"/>
      <c r="AM14" s="19"/>
      <c r="AN14" s="31" t="s">
        <v>29</v>
      </c>
      <c r="AO14" s="19"/>
      <c r="AP14" s="19"/>
      <c r="AQ14" s="19"/>
      <c r="AR14" s="17"/>
      <c r="BE14" s="28"/>
      <c r="BS14" s="14" t="s">
        <v>6</v>
      </c>
    </row>
    <row r="15" s="1" customFormat="1" ht="6.96" customHeight="1">
      <c r="B15" s="18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7"/>
      <c r="BE15" s="28"/>
      <c r="BS15" s="14" t="s">
        <v>4</v>
      </c>
    </row>
    <row r="16" s="1" customFormat="1" ht="12" customHeight="1">
      <c r="B16" s="18"/>
      <c r="C16" s="19"/>
      <c r="D16" s="29" t="s">
        <v>30</v>
      </c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29" t="s">
        <v>25</v>
      </c>
      <c r="AL16" s="19"/>
      <c r="AM16" s="19"/>
      <c r="AN16" s="24" t="s">
        <v>1</v>
      </c>
      <c r="AO16" s="19"/>
      <c r="AP16" s="19"/>
      <c r="AQ16" s="19"/>
      <c r="AR16" s="17"/>
      <c r="BE16" s="28"/>
      <c r="BS16" s="14" t="s">
        <v>4</v>
      </c>
    </row>
    <row r="17" s="1" customFormat="1" ht="18.48" customHeight="1">
      <c r="B17" s="18"/>
      <c r="C17" s="19"/>
      <c r="D17" s="19"/>
      <c r="E17" s="24" t="s">
        <v>31</v>
      </c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29" t="s">
        <v>27</v>
      </c>
      <c r="AL17" s="19"/>
      <c r="AM17" s="19"/>
      <c r="AN17" s="24" t="s">
        <v>1</v>
      </c>
      <c r="AO17" s="19"/>
      <c r="AP17" s="19"/>
      <c r="AQ17" s="19"/>
      <c r="AR17" s="17"/>
      <c r="BE17" s="28"/>
      <c r="BS17" s="14" t="s">
        <v>32</v>
      </c>
    </row>
    <row r="18" s="1" customFormat="1" ht="6.96" customHeight="1">
      <c r="B18" s="18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7"/>
      <c r="BE18" s="28"/>
      <c r="BS18" s="14" t="s">
        <v>6</v>
      </c>
    </row>
    <row r="19" s="1" customFormat="1" ht="12" customHeight="1">
      <c r="B19" s="18"/>
      <c r="C19" s="19"/>
      <c r="D19" s="29" t="s">
        <v>33</v>
      </c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29" t="s">
        <v>25</v>
      </c>
      <c r="AL19" s="19"/>
      <c r="AM19" s="19"/>
      <c r="AN19" s="24" t="s">
        <v>1</v>
      </c>
      <c r="AO19" s="19"/>
      <c r="AP19" s="19"/>
      <c r="AQ19" s="19"/>
      <c r="AR19" s="17"/>
      <c r="BE19" s="28"/>
      <c r="BS19" s="14" t="s">
        <v>6</v>
      </c>
    </row>
    <row r="20" s="1" customFormat="1" ht="18.48" customHeight="1">
      <c r="B20" s="18"/>
      <c r="C20" s="19"/>
      <c r="D20" s="19"/>
      <c r="E20" s="24" t="s">
        <v>34</v>
      </c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29" t="s">
        <v>27</v>
      </c>
      <c r="AL20" s="19"/>
      <c r="AM20" s="19"/>
      <c r="AN20" s="24" t="s">
        <v>1</v>
      </c>
      <c r="AO20" s="19"/>
      <c r="AP20" s="19"/>
      <c r="AQ20" s="19"/>
      <c r="AR20" s="17"/>
      <c r="BE20" s="28"/>
      <c r="BS20" s="14" t="s">
        <v>4</v>
      </c>
    </row>
    <row r="21" s="1" customFormat="1" ht="6.96" customHeight="1">
      <c r="B21" s="18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7"/>
      <c r="BE21" s="28"/>
    </row>
    <row r="22" s="1" customFormat="1" ht="12" customHeight="1">
      <c r="B22" s="18"/>
      <c r="C22" s="19"/>
      <c r="D22" s="29" t="s">
        <v>35</v>
      </c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7"/>
      <c r="BE22" s="28"/>
    </row>
    <row r="23" s="1" customFormat="1" ht="16.5" customHeight="1">
      <c r="B23" s="18"/>
      <c r="C23" s="19"/>
      <c r="D23" s="19"/>
      <c r="E23" s="33" t="s">
        <v>1</v>
      </c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19"/>
      <c r="AP23" s="19"/>
      <c r="AQ23" s="19"/>
      <c r="AR23" s="17"/>
      <c r="BE23" s="28"/>
    </row>
    <row r="24" s="1" customFormat="1" ht="6.96" customHeight="1">
      <c r="B24" s="18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7"/>
      <c r="BE24" s="28"/>
    </row>
    <row r="25" s="1" customFormat="1" ht="6.96" customHeight="1">
      <c r="B25" s="18"/>
      <c r="C25" s="19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19"/>
      <c r="AQ25" s="19"/>
      <c r="AR25" s="17"/>
      <c r="BE25" s="28"/>
    </row>
    <row r="26" s="2" customFormat="1" ht="25.92" customHeight="1">
      <c r="A26" s="35"/>
      <c r="B26" s="36"/>
      <c r="C26" s="37"/>
      <c r="D26" s="38" t="s">
        <v>36</v>
      </c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40">
        <f>ROUND(AG94,2)</f>
        <v>0</v>
      </c>
      <c r="AL26" s="39"/>
      <c r="AM26" s="39"/>
      <c r="AN26" s="39"/>
      <c r="AO26" s="39"/>
      <c r="AP26" s="37"/>
      <c r="AQ26" s="37"/>
      <c r="AR26" s="41"/>
      <c r="BE26" s="28"/>
    </row>
    <row r="27" s="2" customFormat="1" ht="6.96" customHeight="1">
      <c r="A27" s="35"/>
      <c r="B27" s="36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41"/>
      <c r="BE27" s="28"/>
    </row>
    <row r="28" s="2" customFormat="1">
      <c r="A28" s="35"/>
      <c r="B28" s="36"/>
      <c r="C28" s="37"/>
      <c r="D28" s="37"/>
      <c r="E28" s="37"/>
      <c r="F28" s="37"/>
      <c r="G28" s="37"/>
      <c r="H28" s="37"/>
      <c r="I28" s="37"/>
      <c r="J28" s="37"/>
      <c r="K28" s="37"/>
      <c r="L28" s="42" t="s">
        <v>37</v>
      </c>
      <c r="M28" s="42"/>
      <c r="N28" s="42"/>
      <c r="O28" s="42"/>
      <c r="P28" s="42"/>
      <c r="Q28" s="37"/>
      <c r="R28" s="37"/>
      <c r="S28" s="37"/>
      <c r="T28" s="37"/>
      <c r="U28" s="37"/>
      <c r="V28" s="37"/>
      <c r="W28" s="42" t="s">
        <v>38</v>
      </c>
      <c r="X28" s="42"/>
      <c r="Y28" s="42"/>
      <c r="Z28" s="42"/>
      <c r="AA28" s="42"/>
      <c r="AB28" s="42"/>
      <c r="AC28" s="42"/>
      <c r="AD28" s="42"/>
      <c r="AE28" s="42"/>
      <c r="AF28" s="37"/>
      <c r="AG28" s="37"/>
      <c r="AH28" s="37"/>
      <c r="AI28" s="37"/>
      <c r="AJ28" s="37"/>
      <c r="AK28" s="42" t="s">
        <v>39</v>
      </c>
      <c r="AL28" s="42"/>
      <c r="AM28" s="42"/>
      <c r="AN28" s="42"/>
      <c r="AO28" s="42"/>
      <c r="AP28" s="37"/>
      <c r="AQ28" s="37"/>
      <c r="AR28" s="41"/>
      <c r="BE28" s="28"/>
    </row>
    <row r="29" s="3" customFormat="1" ht="14.4" customHeight="1">
      <c r="A29" s="3"/>
      <c r="B29" s="43"/>
      <c r="C29" s="44"/>
      <c r="D29" s="29" t="s">
        <v>40</v>
      </c>
      <c r="E29" s="44"/>
      <c r="F29" s="29" t="s">
        <v>41</v>
      </c>
      <c r="G29" s="44"/>
      <c r="H29" s="44"/>
      <c r="I29" s="44"/>
      <c r="J29" s="44"/>
      <c r="K29" s="44"/>
      <c r="L29" s="45">
        <v>0.20999999999999999</v>
      </c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6">
        <f>ROUND(AZ94, 2)</f>
        <v>0</v>
      </c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4"/>
      <c r="AK29" s="46">
        <f>ROUND(AV94, 2)</f>
        <v>0</v>
      </c>
      <c r="AL29" s="44"/>
      <c r="AM29" s="44"/>
      <c r="AN29" s="44"/>
      <c r="AO29" s="44"/>
      <c r="AP29" s="44"/>
      <c r="AQ29" s="44"/>
      <c r="AR29" s="47"/>
      <c r="BE29" s="48"/>
    </row>
    <row r="30" s="3" customFormat="1" ht="14.4" customHeight="1">
      <c r="A30" s="3"/>
      <c r="B30" s="43"/>
      <c r="C30" s="44"/>
      <c r="D30" s="44"/>
      <c r="E30" s="44"/>
      <c r="F30" s="29" t="s">
        <v>42</v>
      </c>
      <c r="G30" s="44"/>
      <c r="H30" s="44"/>
      <c r="I30" s="44"/>
      <c r="J30" s="44"/>
      <c r="K30" s="44"/>
      <c r="L30" s="45">
        <v>0.12</v>
      </c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6">
        <f>ROUND(BA94, 2)</f>
        <v>0</v>
      </c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6">
        <f>ROUND(AW94, 2)</f>
        <v>0</v>
      </c>
      <c r="AL30" s="44"/>
      <c r="AM30" s="44"/>
      <c r="AN30" s="44"/>
      <c r="AO30" s="44"/>
      <c r="AP30" s="44"/>
      <c r="AQ30" s="44"/>
      <c r="AR30" s="47"/>
      <c r="BE30" s="48"/>
    </row>
    <row r="31" hidden="1" s="3" customFormat="1" ht="14.4" customHeight="1">
      <c r="A31" s="3"/>
      <c r="B31" s="43"/>
      <c r="C31" s="44"/>
      <c r="D31" s="44"/>
      <c r="E31" s="44"/>
      <c r="F31" s="29" t="s">
        <v>43</v>
      </c>
      <c r="G31" s="44"/>
      <c r="H31" s="44"/>
      <c r="I31" s="44"/>
      <c r="J31" s="44"/>
      <c r="K31" s="44"/>
      <c r="L31" s="45">
        <v>0.20999999999999999</v>
      </c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6">
        <f>ROUND(BB94, 2)</f>
        <v>0</v>
      </c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6">
        <v>0</v>
      </c>
      <c r="AL31" s="44"/>
      <c r="AM31" s="44"/>
      <c r="AN31" s="44"/>
      <c r="AO31" s="44"/>
      <c r="AP31" s="44"/>
      <c r="AQ31" s="44"/>
      <c r="AR31" s="47"/>
      <c r="BE31" s="48"/>
    </row>
    <row r="32" hidden="1" s="3" customFormat="1" ht="14.4" customHeight="1">
      <c r="A32" s="3"/>
      <c r="B32" s="43"/>
      <c r="C32" s="44"/>
      <c r="D32" s="44"/>
      <c r="E32" s="44"/>
      <c r="F32" s="29" t="s">
        <v>44</v>
      </c>
      <c r="G32" s="44"/>
      <c r="H32" s="44"/>
      <c r="I32" s="44"/>
      <c r="J32" s="44"/>
      <c r="K32" s="44"/>
      <c r="L32" s="45">
        <v>0.12</v>
      </c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6">
        <f>ROUND(BC94, 2)</f>
        <v>0</v>
      </c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6">
        <v>0</v>
      </c>
      <c r="AL32" s="44"/>
      <c r="AM32" s="44"/>
      <c r="AN32" s="44"/>
      <c r="AO32" s="44"/>
      <c r="AP32" s="44"/>
      <c r="AQ32" s="44"/>
      <c r="AR32" s="47"/>
      <c r="BE32" s="48"/>
    </row>
    <row r="33" hidden="1" s="3" customFormat="1" ht="14.4" customHeight="1">
      <c r="A33" s="3"/>
      <c r="B33" s="43"/>
      <c r="C33" s="44"/>
      <c r="D33" s="44"/>
      <c r="E33" s="44"/>
      <c r="F33" s="29" t="s">
        <v>45</v>
      </c>
      <c r="G33" s="44"/>
      <c r="H33" s="44"/>
      <c r="I33" s="44"/>
      <c r="J33" s="44"/>
      <c r="K33" s="44"/>
      <c r="L33" s="45">
        <v>0</v>
      </c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6">
        <f>ROUND(BD94, 2)</f>
        <v>0</v>
      </c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  <c r="AI33" s="44"/>
      <c r="AJ33" s="44"/>
      <c r="AK33" s="46">
        <v>0</v>
      </c>
      <c r="AL33" s="44"/>
      <c r="AM33" s="44"/>
      <c r="AN33" s="44"/>
      <c r="AO33" s="44"/>
      <c r="AP33" s="44"/>
      <c r="AQ33" s="44"/>
      <c r="AR33" s="47"/>
      <c r="BE33" s="48"/>
    </row>
    <row r="34" s="2" customFormat="1" ht="6.96" customHeight="1">
      <c r="A34" s="35"/>
      <c r="B34" s="36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41"/>
      <c r="BE34" s="28"/>
    </row>
    <row r="35" s="2" customFormat="1" ht="25.92" customHeight="1">
      <c r="A35" s="35"/>
      <c r="B35" s="36"/>
      <c r="C35" s="49"/>
      <c r="D35" s="50" t="s">
        <v>46</v>
      </c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2" t="s">
        <v>47</v>
      </c>
      <c r="U35" s="51"/>
      <c r="V35" s="51"/>
      <c r="W35" s="51"/>
      <c r="X35" s="53" t="s">
        <v>48</v>
      </c>
      <c r="Y35" s="51"/>
      <c r="Z35" s="51"/>
      <c r="AA35" s="51"/>
      <c r="AB35" s="51"/>
      <c r="AC35" s="51"/>
      <c r="AD35" s="51"/>
      <c r="AE35" s="51"/>
      <c r="AF35" s="51"/>
      <c r="AG35" s="51"/>
      <c r="AH35" s="51"/>
      <c r="AI35" s="51"/>
      <c r="AJ35" s="51"/>
      <c r="AK35" s="54">
        <f>SUM(AK26:AK33)</f>
        <v>0</v>
      </c>
      <c r="AL35" s="51"/>
      <c r="AM35" s="51"/>
      <c r="AN35" s="51"/>
      <c r="AO35" s="55"/>
      <c r="AP35" s="49"/>
      <c r="AQ35" s="49"/>
      <c r="AR35" s="41"/>
      <c r="BE35" s="35"/>
    </row>
    <row r="36" s="2" customFormat="1" ht="6.96" customHeight="1">
      <c r="A36" s="35"/>
      <c r="B36" s="36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41"/>
      <c r="BE36" s="35"/>
    </row>
    <row r="37" s="2" customFormat="1" ht="14.4" customHeight="1">
      <c r="A37" s="35"/>
      <c r="B37" s="36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41"/>
      <c r="BE37" s="35"/>
    </row>
    <row r="38" s="1" customFormat="1" ht="14.4" customHeight="1">
      <c r="B38" s="18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  <c r="AR38" s="17"/>
    </row>
    <row r="39" s="1" customFormat="1" ht="14.4" customHeight="1">
      <c r="B39" s="18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7"/>
    </row>
    <row r="40" s="1" customFormat="1" ht="14.4" customHeight="1">
      <c r="B40" s="18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7"/>
    </row>
    <row r="41" s="1" customFormat="1" ht="14.4" customHeight="1">
      <c r="B41" s="18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7"/>
    </row>
    <row r="42" s="1" customFormat="1" ht="14.4" customHeight="1">
      <c r="B42" s="18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  <c r="AR42" s="17"/>
    </row>
    <row r="43" s="1" customFormat="1" ht="14.4" customHeight="1">
      <c r="B43" s="18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7"/>
    </row>
    <row r="44" s="1" customFormat="1" ht="14.4" customHeight="1">
      <c r="B44" s="18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19"/>
      <c r="AR44" s="17"/>
    </row>
    <row r="45" s="1" customFormat="1" ht="14.4" customHeight="1">
      <c r="B45" s="18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7"/>
    </row>
    <row r="46" s="1" customFormat="1" ht="14.4" customHeight="1">
      <c r="B46" s="18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7"/>
    </row>
    <row r="47" s="1" customFormat="1" ht="14.4" customHeight="1">
      <c r="B47" s="18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  <c r="AR47" s="17"/>
    </row>
    <row r="48" s="1" customFormat="1" ht="14.4" customHeight="1">
      <c r="B48" s="18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19"/>
      <c r="AR48" s="17"/>
    </row>
    <row r="49" s="2" customFormat="1" ht="14.4" customHeight="1">
      <c r="B49" s="56"/>
      <c r="C49" s="57"/>
      <c r="D49" s="58" t="s">
        <v>49</v>
      </c>
      <c r="E49" s="59"/>
      <c r="F49" s="59"/>
      <c r="G49" s="59"/>
      <c r="H49" s="59"/>
      <c r="I49" s="59"/>
      <c r="J49" s="59"/>
      <c r="K49" s="59"/>
      <c r="L49" s="59"/>
      <c r="M49" s="59"/>
      <c r="N49" s="59"/>
      <c r="O49" s="59"/>
      <c r="P49" s="59"/>
      <c r="Q49" s="59"/>
      <c r="R49" s="59"/>
      <c r="S49" s="59"/>
      <c r="T49" s="59"/>
      <c r="U49" s="59"/>
      <c r="V49" s="59"/>
      <c r="W49" s="59"/>
      <c r="X49" s="59"/>
      <c r="Y49" s="59"/>
      <c r="Z49" s="59"/>
      <c r="AA49" s="59"/>
      <c r="AB49" s="59"/>
      <c r="AC49" s="59"/>
      <c r="AD49" s="59"/>
      <c r="AE49" s="59"/>
      <c r="AF49" s="59"/>
      <c r="AG49" s="59"/>
      <c r="AH49" s="58" t="s">
        <v>50</v>
      </c>
      <c r="AI49" s="59"/>
      <c r="AJ49" s="59"/>
      <c r="AK49" s="59"/>
      <c r="AL49" s="59"/>
      <c r="AM49" s="59"/>
      <c r="AN49" s="59"/>
      <c r="AO49" s="59"/>
      <c r="AP49" s="57"/>
      <c r="AQ49" s="57"/>
      <c r="AR49" s="60"/>
    </row>
    <row r="50">
      <c r="B50" s="18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  <c r="AP50" s="19"/>
      <c r="AQ50" s="19"/>
      <c r="AR50" s="17"/>
    </row>
    <row r="51">
      <c r="B51" s="18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  <c r="AP51" s="19"/>
      <c r="AQ51" s="19"/>
      <c r="AR51" s="17"/>
    </row>
    <row r="52">
      <c r="B52" s="18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  <c r="AP52" s="19"/>
      <c r="AQ52" s="19"/>
      <c r="AR52" s="17"/>
    </row>
    <row r="53">
      <c r="B53" s="18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  <c r="AP53" s="19"/>
      <c r="AQ53" s="19"/>
      <c r="AR53" s="17"/>
    </row>
    <row r="54">
      <c r="B54" s="18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  <c r="AP54" s="19"/>
      <c r="AQ54" s="19"/>
      <c r="AR54" s="17"/>
    </row>
    <row r="55">
      <c r="B55" s="18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  <c r="AP55" s="19"/>
      <c r="AQ55" s="19"/>
      <c r="AR55" s="17"/>
    </row>
    <row r="56">
      <c r="B56" s="18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7"/>
    </row>
    <row r="57">
      <c r="B57" s="18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7"/>
    </row>
    <row r="58">
      <c r="B58" s="18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  <c r="AP58" s="19"/>
      <c r="AQ58" s="19"/>
      <c r="AR58" s="17"/>
    </row>
    <row r="59">
      <c r="B59" s="18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19"/>
      <c r="AQ59" s="19"/>
      <c r="AR59" s="17"/>
    </row>
    <row r="60" s="2" customFormat="1">
      <c r="A60" s="35"/>
      <c r="B60" s="36"/>
      <c r="C60" s="37"/>
      <c r="D60" s="61" t="s">
        <v>51</v>
      </c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61" t="s">
        <v>52</v>
      </c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39"/>
      <c r="AH60" s="61" t="s">
        <v>51</v>
      </c>
      <c r="AI60" s="39"/>
      <c r="AJ60" s="39"/>
      <c r="AK60" s="39"/>
      <c r="AL60" s="39"/>
      <c r="AM60" s="61" t="s">
        <v>52</v>
      </c>
      <c r="AN60" s="39"/>
      <c r="AO60" s="39"/>
      <c r="AP60" s="37"/>
      <c r="AQ60" s="37"/>
      <c r="AR60" s="41"/>
      <c r="BE60" s="35"/>
    </row>
    <row r="61">
      <c r="B61" s="18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  <c r="AP61" s="19"/>
      <c r="AQ61" s="19"/>
      <c r="AR61" s="17"/>
    </row>
    <row r="62">
      <c r="B62" s="18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  <c r="AP62" s="19"/>
      <c r="AQ62" s="19"/>
      <c r="AR62" s="17"/>
    </row>
    <row r="63">
      <c r="B63" s="18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  <c r="AO63" s="19"/>
      <c r="AP63" s="19"/>
      <c r="AQ63" s="19"/>
      <c r="AR63" s="17"/>
    </row>
    <row r="64" s="2" customFormat="1">
      <c r="A64" s="35"/>
      <c r="B64" s="36"/>
      <c r="C64" s="37"/>
      <c r="D64" s="58" t="s">
        <v>53</v>
      </c>
      <c r="E64" s="62"/>
      <c r="F64" s="62"/>
      <c r="G64" s="62"/>
      <c r="H64" s="62"/>
      <c r="I64" s="62"/>
      <c r="J64" s="62"/>
      <c r="K64" s="62"/>
      <c r="L64" s="62"/>
      <c r="M64" s="62"/>
      <c r="N64" s="62"/>
      <c r="O64" s="62"/>
      <c r="P64" s="62"/>
      <c r="Q64" s="62"/>
      <c r="R64" s="62"/>
      <c r="S64" s="62"/>
      <c r="T64" s="62"/>
      <c r="U64" s="62"/>
      <c r="V64" s="62"/>
      <c r="W64" s="62"/>
      <c r="X64" s="62"/>
      <c r="Y64" s="62"/>
      <c r="Z64" s="62"/>
      <c r="AA64" s="62"/>
      <c r="AB64" s="62"/>
      <c r="AC64" s="62"/>
      <c r="AD64" s="62"/>
      <c r="AE64" s="62"/>
      <c r="AF64" s="62"/>
      <c r="AG64" s="62"/>
      <c r="AH64" s="58" t="s">
        <v>54</v>
      </c>
      <c r="AI64" s="62"/>
      <c r="AJ64" s="62"/>
      <c r="AK64" s="62"/>
      <c r="AL64" s="62"/>
      <c r="AM64" s="62"/>
      <c r="AN64" s="62"/>
      <c r="AO64" s="62"/>
      <c r="AP64" s="37"/>
      <c r="AQ64" s="37"/>
      <c r="AR64" s="41"/>
      <c r="BE64" s="35"/>
    </row>
    <row r="65">
      <c r="B65" s="18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  <c r="AP65" s="19"/>
      <c r="AQ65" s="19"/>
      <c r="AR65" s="17"/>
    </row>
    <row r="66">
      <c r="B66" s="18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  <c r="AP66" s="19"/>
      <c r="AQ66" s="19"/>
      <c r="AR66" s="17"/>
    </row>
    <row r="67">
      <c r="B67" s="18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AO67" s="19"/>
      <c r="AP67" s="19"/>
      <c r="AQ67" s="19"/>
      <c r="AR67" s="17"/>
    </row>
    <row r="68">
      <c r="B68" s="18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  <c r="AP68" s="19"/>
      <c r="AQ68" s="19"/>
      <c r="AR68" s="17"/>
    </row>
    <row r="69">
      <c r="B69" s="18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  <c r="AO69" s="19"/>
      <c r="AP69" s="19"/>
      <c r="AQ69" s="19"/>
      <c r="AR69" s="17"/>
    </row>
    <row r="70">
      <c r="B70" s="18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  <c r="AP70" s="19"/>
      <c r="AQ70" s="19"/>
      <c r="AR70" s="17"/>
    </row>
    <row r="71">
      <c r="B71" s="18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  <c r="AP71" s="19"/>
      <c r="AQ71" s="19"/>
      <c r="AR71" s="17"/>
    </row>
    <row r="72">
      <c r="B72" s="18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  <c r="AP72" s="19"/>
      <c r="AQ72" s="19"/>
      <c r="AR72" s="17"/>
    </row>
    <row r="73">
      <c r="B73" s="18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  <c r="AP73" s="19"/>
      <c r="AQ73" s="19"/>
      <c r="AR73" s="17"/>
    </row>
    <row r="74">
      <c r="B74" s="18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  <c r="AP74" s="19"/>
      <c r="AQ74" s="19"/>
      <c r="AR74" s="17"/>
    </row>
    <row r="75" s="2" customFormat="1">
      <c r="A75" s="35"/>
      <c r="B75" s="36"/>
      <c r="C75" s="37"/>
      <c r="D75" s="61" t="s">
        <v>51</v>
      </c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61" t="s">
        <v>52</v>
      </c>
      <c r="W75" s="39"/>
      <c r="X75" s="39"/>
      <c r="Y75" s="39"/>
      <c r="Z75" s="39"/>
      <c r="AA75" s="39"/>
      <c r="AB75" s="39"/>
      <c r="AC75" s="39"/>
      <c r="AD75" s="39"/>
      <c r="AE75" s="39"/>
      <c r="AF75" s="39"/>
      <c r="AG75" s="39"/>
      <c r="AH75" s="61" t="s">
        <v>51</v>
      </c>
      <c r="AI75" s="39"/>
      <c r="AJ75" s="39"/>
      <c r="AK75" s="39"/>
      <c r="AL75" s="39"/>
      <c r="AM75" s="61" t="s">
        <v>52</v>
      </c>
      <c r="AN75" s="39"/>
      <c r="AO75" s="39"/>
      <c r="AP75" s="37"/>
      <c r="AQ75" s="37"/>
      <c r="AR75" s="41"/>
      <c r="BE75" s="35"/>
    </row>
    <row r="76" s="2" customFormat="1">
      <c r="A76" s="35"/>
      <c r="B76" s="36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7"/>
      <c r="AP76" s="37"/>
      <c r="AQ76" s="37"/>
      <c r="AR76" s="41"/>
      <c r="BE76" s="35"/>
    </row>
    <row r="77" s="2" customFormat="1" ht="6.96" customHeight="1">
      <c r="A77" s="35"/>
      <c r="B77" s="63"/>
      <c r="C77" s="64"/>
      <c r="D77" s="64"/>
      <c r="E77" s="64"/>
      <c r="F77" s="64"/>
      <c r="G77" s="64"/>
      <c r="H77" s="64"/>
      <c r="I77" s="64"/>
      <c r="J77" s="64"/>
      <c r="K77" s="64"/>
      <c r="L77" s="64"/>
      <c r="M77" s="64"/>
      <c r="N77" s="64"/>
      <c r="O77" s="64"/>
      <c r="P77" s="64"/>
      <c r="Q77" s="64"/>
      <c r="R77" s="64"/>
      <c r="S77" s="64"/>
      <c r="T77" s="64"/>
      <c r="U77" s="64"/>
      <c r="V77" s="64"/>
      <c r="W77" s="64"/>
      <c r="X77" s="64"/>
      <c r="Y77" s="64"/>
      <c r="Z77" s="64"/>
      <c r="AA77" s="64"/>
      <c r="AB77" s="64"/>
      <c r="AC77" s="64"/>
      <c r="AD77" s="64"/>
      <c r="AE77" s="64"/>
      <c r="AF77" s="64"/>
      <c r="AG77" s="64"/>
      <c r="AH77" s="64"/>
      <c r="AI77" s="64"/>
      <c r="AJ77" s="64"/>
      <c r="AK77" s="64"/>
      <c r="AL77" s="64"/>
      <c r="AM77" s="64"/>
      <c r="AN77" s="64"/>
      <c r="AO77" s="64"/>
      <c r="AP77" s="64"/>
      <c r="AQ77" s="64"/>
      <c r="AR77" s="41"/>
      <c r="BE77" s="35"/>
    </row>
    <row r="81" s="2" customFormat="1" ht="6.96" customHeight="1">
      <c r="A81" s="35"/>
      <c r="B81" s="65"/>
      <c r="C81" s="66"/>
      <c r="D81" s="66"/>
      <c r="E81" s="66"/>
      <c r="F81" s="66"/>
      <c r="G81" s="66"/>
      <c r="H81" s="66"/>
      <c r="I81" s="66"/>
      <c r="J81" s="66"/>
      <c r="K81" s="66"/>
      <c r="L81" s="66"/>
      <c r="M81" s="66"/>
      <c r="N81" s="66"/>
      <c r="O81" s="66"/>
      <c r="P81" s="66"/>
      <c r="Q81" s="66"/>
      <c r="R81" s="66"/>
      <c r="S81" s="66"/>
      <c r="T81" s="66"/>
      <c r="U81" s="66"/>
      <c r="V81" s="66"/>
      <c r="W81" s="66"/>
      <c r="X81" s="66"/>
      <c r="Y81" s="66"/>
      <c r="Z81" s="66"/>
      <c r="AA81" s="66"/>
      <c r="AB81" s="66"/>
      <c r="AC81" s="66"/>
      <c r="AD81" s="66"/>
      <c r="AE81" s="66"/>
      <c r="AF81" s="66"/>
      <c r="AG81" s="66"/>
      <c r="AH81" s="66"/>
      <c r="AI81" s="66"/>
      <c r="AJ81" s="66"/>
      <c r="AK81" s="66"/>
      <c r="AL81" s="66"/>
      <c r="AM81" s="66"/>
      <c r="AN81" s="66"/>
      <c r="AO81" s="66"/>
      <c r="AP81" s="66"/>
      <c r="AQ81" s="66"/>
      <c r="AR81" s="41"/>
      <c r="BE81" s="35"/>
    </row>
    <row r="82" s="2" customFormat="1" ht="24.96" customHeight="1">
      <c r="A82" s="35"/>
      <c r="B82" s="36"/>
      <c r="C82" s="20" t="s">
        <v>55</v>
      </c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  <c r="AN82" s="37"/>
      <c r="AO82" s="37"/>
      <c r="AP82" s="37"/>
      <c r="AQ82" s="37"/>
      <c r="AR82" s="41"/>
      <c r="BE82" s="35"/>
    </row>
    <row r="83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  <c r="AM83" s="37"/>
      <c r="AN83" s="37"/>
      <c r="AO83" s="37"/>
      <c r="AP83" s="37"/>
      <c r="AQ83" s="37"/>
      <c r="AR83" s="41"/>
      <c r="BE83" s="35"/>
    </row>
    <row r="84" s="4" customFormat="1" ht="12" customHeight="1">
      <c r="A84" s="4"/>
      <c r="B84" s="67"/>
      <c r="C84" s="29" t="s">
        <v>13</v>
      </c>
      <c r="D84" s="68"/>
      <c r="E84" s="68"/>
      <c r="F84" s="68"/>
      <c r="G84" s="68"/>
      <c r="H84" s="68"/>
      <c r="I84" s="68"/>
      <c r="J84" s="68"/>
      <c r="K84" s="68"/>
      <c r="L84" s="68" t="str">
        <f>K5</f>
        <v>K20240807</v>
      </c>
      <c r="M84" s="68"/>
      <c r="N84" s="68"/>
      <c r="O84" s="68"/>
      <c r="P84" s="68"/>
      <c r="Q84" s="68"/>
      <c r="R84" s="68"/>
      <c r="S84" s="68"/>
      <c r="T84" s="68"/>
      <c r="U84" s="68"/>
      <c r="V84" s="68"/>
      <c r="W84" s="68"/>
      <c r="X84" s="68"/>
      <c r="Y84" s="68"/>
      <c r="Z84" s="68"/>
      <c r="AA84" s="68"/>
      <c r="AB84" s="68"/>
      <c r="AC84" s="68"/>
      <c r="AD84" s="68"/>
      <c r="AE84" s="68"/>
      <c r="AF84" s="68"/>
      <c r="AG84" s="68"/>
      <c r="AH84" s="68"/>
      <c r="AI84" s="68"/>
      <c r="AJ84" s="68"/>
      <c r="AK84" s="68"/>
      <c r="AL84" s="68"/>
      <c r="AM84" s="68"/>
      <c r="AN84" s="68"/>
      <c r="AO84" s="68"/>
      <c r="AP84" s="68"/>
      <c r="AQ84" s="68"/>
      <c r="AR84" s="69"/>
      <c r="BE84" s="4"/>
    </row>
    <row r="85" s="5" customFormat="1" ht="36.96" customHeight="1">
      <c r="A85" s="5"/>
      <c r="B85" s="70"/>
      <c r="C85" s="71" t="s">
        <v>16</v>
      </c>
      <c r="D85" s="72"/>
      <c r="E85" s="72"/>
      <c r="F85" s="72"/>
      <c r="G85" s="72"/>
      <c r="H85" s="72"/>
      <c r="I85" s="72"/>
      <c r="J85" s="72"/>
      <c r="K85" s="72"/>
      <c r="L85" s="73" t="str">
        <f>K6</f>
        <v>ALFAGEN-železniční vlečka-odstranění části vlečky</v>
      </c>
      <c r="M85" s="72"/>
      <c r="N85" s="72"/>
      <c r="O85" s="72"/>
      <c r="P85" s="72"/>
      <c r="Q85" s="72"/>
      <c r="R85" s="72"/>
      <c r="S85" s="72"/>
      <c r="T85" s="72"/>
      <c r="U85" s="72"/>
      <c r="V85" s="72"/>
      <c r="W85" s="72"/>
      <c r="X85" s="72"/>
      <c r="Y85" s="72"/>
      <c r="Z85" s="72"/>
      <c r="AA85" s="72"/>
      <c r="AB85" s="72"/>
      <c r="AC85" s="72"/>
      <c r="AD85" s="72"/>
      <c r="AE85" s="72"/>
      <c r="AF85" s="72"/>
      <c r="AG85" s="72"/>
      <c r="AH85" s="72"/>
      <c r="AI85" s="72"/>
      <c r="AJ85" s="72"/>
      <c r="AK85" s="72"/>
      <c r="AL85" s="72"/>
      <c r="AM85" s="72"/>
      <c r="AN85" s="72"/>
      <c r="AO85" s="72"/>
      <c r="AP85" s="72"/>
      <c r="AQ85" s="72"/>
      <c r="AR85" s="74"/>
      <c r="BE85" s="5"/>
    </row>
    <row r="86" s="2" customFormat="1" ht="6.96" customHeight="1">
      <c r="A86" s="35"/>
      <c r="B86" s="36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  <c r="AM86" s="37"/>
      <c r="AN86" s="37"/>
      <c r="AO86" s="37"/>
      <c r="AP86" s="37"/>
      <c r="AQ86" s="37"/>
      <c r="AR86" s="41"/>
      <c r="BE86" s="35"/>
    </row>
    <row r="87" s="2" customFormat="1" ht="12" customHeight="1">
      <c r="A87" s="35"/>
      <c r="B87" s="36"/>
      <c r="C87" s="29" t="s">
        <v>20</v>
      </c>
      <c r="D87" s="37"/>
      <c r="E87" s="37"/>
      <c r="F87" s="37"/>
      <c r="G87" s="37"/>
      <c r="H87" s="37"/>
      <c r="I87" s="37"/>
      <c r="J87" s="37"/>
      <c r="K87" s="37"/>
      <c r="L87" s="75" t="str">
        <f>IF(K8="","",K8)</f>
        <v>Areál AL INVEST Břidličná a.s.</v>
      </c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29" t="s">
        <v>22</v>
      </c>
      <c r="AJ87" s="37"/>
      <c r="AK87" s="37"/>
      <c r="AL87" s="37"/>
      <c r="AM87" s="76" t="str">
        <f>IF(AN8= "","",AN8)</f>
        <v>7. 8. 2024</v>
      </c>
      <c r="AN87" s="76"/>
      <c r="AO87" s="37"/>
      <c r="AP87" s="37"/>
      <c r="AQ87" s="37"/>
      <c r="AR87" s="41"/>
      <c r="BE87" s="35"/>
    </row>
    <row r="88" s="2" customFormat="1" ht="6.96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  <c r="AL88" s="37"/>
      <c r="AM88" s="37"/>
      <c r="AN88" s="37"/>
      <c r="AO88" s="37"/>
      <c r="AP88" s="37"/>
      <c r="AQ88" s="37"/>
      <c r="AR88" s="41"/>
      <c r="BE88" s="35"/>
    </row>
    <row r="89" s="2" customFormat="1" ht="15.15" customHeight="1">
      <c r="A89" s="35"/>
      <c r="B89" s="36"/>
      <c r="C89" s="29" t="s">
        <v>24</v>
      </c>
      <c r="D89" s="37"/>
      <c r="E89" s="37"/>
      <c r="F89" s="37"/>
      <c r="G89" s="37"/>
      <c r="H89" s="37"/>
      <c r="I89" s="37"/>
      <c r="J89" s="37"/>
      <c r="K89" s="37"/>
      <c r="L89" s="68" t="str">
        <f>IF(E11= "","",E11)</f>
        <v>AL INVEST Břidličná</v>
      </c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29" t="s">
        <v>30</v>
      </c>
      <c r="AJ89" s="37"/>
      <c r="AK89" s="37"/>
      <c r="AL89" s="37"/>
      <c r="AM89" s="77" t="str">
        <f>IF(E17="","",E17)</f>
        <v xml:space="preserve"> </v>
      </c>
      <c r="AN89" s="68"/>
      <c r="AO89" s="68"/>
      <c r="AP89" s="68"/>
      <c r="AQ89" s="37"/>
      <c r="AR89" s="41"/>
      <c r="AS89" s="78" t="s">
        <v>56</v>
      </c>
      <c r="AT89" s="79"/>
      <c r="AU89" s="80"/>
      <c r="AV89" s="80"/>
      <c r="AW89" s="80"/>
      <c r="AX89" s="80"/>
      <c r="AY89" s="80"/>
      <c r="AZ89" s="80"/>
      <c r="BA89" s="80"/>
      <c r="BB89" s="80"/>
      <c r="BC89" s="80"/>
      <c r="BD89" s="81"/>
      <c r="BE89" s="35"/>
    </row>
    <row r="90" s="2" customFormat="1" ht="15.15" customHeight="1">
      <c r="A90" s="35"/>
      <c r="B90" s="36"/>
      <c r="C90" s="29" t="s">
        <v>28</v>
      </c>
      <c r="D90" s="37"/>
      <c r="E90" s="37"/>
      <c r="F90" s="37"/>
      <c r="G90" s="37"/>
      <c r="H90" s="37"/>
      <c r="I90" s="37"/>
      <c r="J90" s="37"/>
      <c r="K90" s="37"/>
      <c r="L90" s="68" t="str">
        <f>IF(E14= "Vyplň údaj","",E14)</f>
        <v/>
      </c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29" t="s">
        <v>33</v>
      </c>
      <c r="AJ90" s="37"/>
      <c r="AK90" s="37"/>
      <c r="AL90" s="37"/>
      <c r="AM90" s="77" t="str">
        <f>IF(E20="","",E20)</f>
        <v>Ing. Lucie Lukášová</v>
      </c>
      <c r="AN90" s="68"/>
      <c r="AO90" s="68"/>
      <c r="AP90" s="68"/>
      <c r="AQ90" s="37"/>
      <c r="AR90" s="41"/>
      <c r="AS90" s="82"/>
      <c r="AT90" s="83"/>
      <c r="AU90" s="84"/>
      <c r="AV90" s="84"/>
      <c r="AW90" s="84"/>
      <c r="AX90" s="84"/>
      <c r="AY90" s="84"/>
      <c r="AZ90" s="84"/>
      <c r="BA90" s="84"/>
      <c r="BB90" s="84"/>
      <c r="BC90" s="84"/>
      <c r="BD90" s="85"/>
      <c r="BE90" s="35"/>
    </row>
    <row r="91" s="2" customFormat="1" ht="10.8" customHeight="1">
      <c r="A91" s="35"/>
      <c r="B91" s="36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7"/>
      <c r="AL91" s="37"/>
      <c r="AM91" s="37"/>
      <c r="AN91" s="37"/>
      <c r="AO91" s="37"/>
      <c r="AP91" s="37"/>
      <c r="AQ91" s="37"/>
      <c r="AR91" s="41"/>
      <c r="AS91" s="86"/>
      <c r="AT91" s="87"/>
      <c r="AU91" s="88"/>
      <c r="AV91" s="88"/>
      <c r="AW91" s="88"/>
      <c r="AX91" s="88"/>
      <c r="AY91" s="88"/>
      <c r="AZ91" s="88"/>
      <c r="BA91" s="88"/>
      <c r="BB91" s="88"/>
      <c r="BC91" s="88"/>
      <c r="BD91" s="89"/>
      <c r="BE91" s="35"/>
    </row>
    <row r="92" s="2" customFormat="1" ht="29.28" customHeight="1">
      <c r="A92" s="35"/>
      <c r="B92" s="36"/>
      <c r="C92" s="90" t="s">
        <v>57</v>
      </c>
      <c r="D92" s="91"/>
      <c r="E92" s="91"/>
      <c r="F92" s="91"/>
      <c r="G92" s="91"/>
      <c r="H92" s="92"/>
      <c r="I92" s="93" t="s">
        <v>58</v>
      </c>
      <c r="J92" s="91"/>
      <c r="K92" s="91"/>
      <c r="L92" s="91"/>
      <c r="M92" s="91"/>
      <c r="N92" s="91"/>
      <c r="O92" s="91"/>
      <c r="P92" s="91"/>
      <c r="Q92" s="91"/>
      <c r="R92" s="91"/>
      <c r="S92" s="91"/>
      <c r="T92" s="91"/>
      <c r="U92" s="91"/>
      <c r="V92" s="91"/>
      <c r="W92" s="91"/>
      <c r="X92" s="91"/>
      <c r="Y92" s="91"/>
      <c r="Z92" s="91"/>
      <c r="AA92" s="91"/>
      <c r="AB92" s="91"/>
      <c r="AC92" s="91"/>
      <c r="AD92" s="91"/>
      <c r="AE92" s="91"/>
      <c r="AF92" s="91"/>
      <c r="AG92" s="94" t="s">
        <v>59</v>
      </c>
      <c r="AH92" s="91"/>
      <c r="AI92" s="91"/>
      <c r="AJ92" s="91"/>
      <c r="AK92" s="91"/>
      <c r="AL92" s="91"/>
      <c r="AM92" s="91"/>
      <c r="AN92" s="93" t="s">
        <v>60</v>
      </c>
      <c r="AO92" s="91"/>
      <c r="AP92" s="95"/>
      <c r="AQ92" s="96" t="s">
        <v>61</v>
      </c>
      <c r="AR92" s="41"/>
      <c r="AS92" s="97" t="s">
        <v>62</v>
      </c>
      <c r="AT92" s="98" t="s">
        <v>63</v>
      </c>
      <c r="AU92" s="98" t="s">
        <v>64</v>
      </c>
      <c r="AV92" s="98" t="s">
        <v>65</v>
      </c>
      <c r="AW92" s="98" t="s">
        <v>66</v>
      </c>
      <c r="AX92" s="98" t="s">
        <v>67</v>
      </c>
      <c r="AY92" s="98" t="s">
        <v>68</v>
      </c>
      <c r="AZ92" s="98" t="s">
        <v>69</v>
      </c>
      <c r="BA92" s="98" t="s">
        <v>70</v>
      </c>
      <c r="BB92" s="98" t="s">
        <v>71</v>
      </c>
      <c r="BC92" s="98" t="s">
        <v>72</v>
      </c>
      <c r="BD92" s="99" t="s">
        <v>73</v>
      </c>
      <c r="BE92" s="35"/>
    </row>
    <row r="93" s="2" customFormat="1" ht="10.8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37"/>
      <c r="AH93" s="37"/>
      <c r="AI93" s="37"/>
      <c r="AJ93" s="37"/>
      <c r="AK93" s="37"/>
      <c r="AL93" s="37"/>
      <c r="AM93" s="37"/>
      <c r="AN93" s="37"/>
      <c r="AO93" s="37"/>
      <c r="AP93" s="37"/>
      <c r="AQ93" s="37"/>
      <c r="AR93" s="41"/>
      <c r="AS93" s="100"/>
      <c r="AT93" s="101"/>
      <c r="AU93" s="101"/>
      <c r="AV93" s="101"/>
      <c r="AW93" s="101"/>
      <c r="AX93" s="101"/>
      <c r="AY93" s="101"/>
      <c r="AZ93" s="101"/>
      <c r="BA93" s="101"/>
      <c r="BB93" s="101"/>
      <c r="BC93" s="101"/>
      <c r="BD93" s="102"/>
      <c r="BE93" s="35"/>
    </row>
    <row r="94" s="6" customFormat="1" ht="32.4" customHeight="1">
      <c r="A94" s="6"/>
      <c r="B94" s="103"/>
      <c r="C94" s="104" t="s">
        <v>74</v>
      </c>
      <c r="D94" s="105"/>
      <c r="E94" s="105"/>
      <c r="F94" s="105"/>
      <c r="G94" s="105"/>
      <c r="H94" s="105"/>
      <c r="I94" s="105"/>
      <c r="J94" s="105"/>
      <c r="K94" s="105"/>
      <c r="L94" s="105"/>
      <c r="M94" s="105"/>
      <c r="N94" s="105"/>
      <c r="O94" s="105"/>
      <c r="P94" s="105"/>
      <c r="Q94" s="105"/>
      <c r="R94" s="105"/>
      <c r="S94" s="105"/>
      <c r="T94" s="105"/>
      <c r="U94" s="105"/>
      <c r="V94" s="105"/>
      <c r="W94" s="105"/>
      <c r="X94" s="105"/>
      <c r="Y94" s="105"/>
      <c r="Z94" s="105"/>
      <c r="AA94" s="105"/>
      <c r="AB94" s="105"/>
      <c r="AC94" s="105"/>
      <c r="AD94" s="105"/>
      <c r="AE94" s="105"/>
      <c r="AF94" s="105"/>
      <c r="AG94" s="106">
        <f>ROUND(AG95,2)</f>
        <v>0</v>
      </c>
      <c r="AH94" s="106"/>
      <c r="AI94" s="106"/>
      <c r="AJ94" s="106"/>
      <c r="AK94" s="106"/>
      <c r="AL94" s="106"/>
      <c r="AM94" s="106"/>
      <c r="AN94" s="107">
        <f>SUM(AG94,AT94)</f>
        <v>0</v>
      </c>
      <c r="AO94" s="107"/>
      <c r="AP94" s="107"/>
      <c r="AQ94" s="108" t="s">
        <v>1</v>
      </c>
      <c r="AR94" s="109"/>
      <c r="AS94" s="110">
        <f>ROUND(AS95,2)</f>
        <v>0</v>
      </c>
      <c r="AT94" s="111">
        <f>ROUND(SUM(AV94:AW94),2)</f>
        <v>0</v>
      </c>
      <c r="AU94" s="112">
        <f>ROUND(AU95,5)</f>
        <v>0</v>
      </c>
      <c r="AV94" s="111">
        <f>ROUND(AZ94*L29,2)</f>
        <v>0</v>
      </c>
      <c r="AW94" s="111">
        <f>ROUND(BA94*L30,2)</f>
        <v>0</v>
      </c>
      <c r="AX94" s="111">
        <f>ROUND(BB94*L29,2)</f>
        <v>0</v>
      </c>
      <c r="AY94" s="111">
        <f>ROUND(BC94*L30,2)</f>
        <v>0</v>
      </c>
      <c r="AZ94" s="111">
        <f>ROUND(AZ95,2)</f>
        <v>0</v>
      </c>
      <c r="BA94" s="111">
        <f>ROUND(BA95,2)</f>
        <v>0</v>
      </c>
      <c r="BB94" s="111">
        <f>ROUND(BB95,2)</f>
        <v>0</v>
      </c>
      <c r="BC94" s="111">
        <f>ROUND(BC95,2)</f>
        <v>0</v>
      </c>
      <c r="BD94" s="113">
        <f>ROUND(BD95,2)</f>
        <v>0</v>
      </c>
      <c r="BE94" s="6"/>
      <c r="BS94" s="114" t="s">
        <v>75</v>
      </c>
      <c r="BT94" s="114" t="s">
        <v>76</v>
      </c>
      <c r="BU94" s="115" t="s">
        <v>77</v>
      </c>
      <c r="BV94" s="114" t="s">
        <v>78</v>
      </c>
      <c r="BW94" s="114" t="s">
        <v>5</v>
      </c>
      <c r="BX94" s="114" t="s">
        <v>79</v>
      </c>
      <c r="CL94" s="114" t="s">
        <v>1</v>
      </c>
    </row>
    <row r="95" s="7" customFormat="1" ht="24.75" customHeight="1">
      <c r="A95" s="116" t="s">
        <v>80</v>
      </c>
      <c r="B95" s="117"/>
      <c r="C95" s="118"/>
      <c r="D95" s="119" t="s">
        <v>81</v>
      </c>
      <c r="E95" s="119"/>
      <c r="F95" s="119"/>
      <c r="G95" s="119"/>
      <c r="H95" s="119"/>
      <c r="I95" s="120"/>
      <c r="J95" s="119" t="s">
        <v>82</v>
      </c>
      <c r="K95" s="119"/>
      <c r="L95" s="119"/>
      <c r="M95" s="119"/>
      <c r="N95" s="119"/>
      <c r="O95" s="119"/>
      <c r="P95" s="119"/>
      <c r="Q95" s="119"/>
      <c r="R95" s="119"/>
      <c r="S95" s="119"/>
      <c r="T95" s="119"/>
      <c r="U95" s="119"/>
      <c r="V95" s="119"/>
      <c r="W95" s="119"/>
      <c r="X95" s="119"/>
      <c r="Y95" s="119"/>
      <c r="Z95" s="119"/>
      <c r="AA95" s="119"/>
      <c r="AB95" s="119"/>
      <c r="AC95" s="119"/>
      <c r="AD95" s="119"/>
      <c r="AE95" s="119"/>
      <c r="AF95" s="119"/>
      <c r="AG95" s="121">
        <f>'Příloha 5.2b - Provizorní...'!J30</f>
        <v>0</v>
      </c>
      <c r="AH95" s="120"/>
      <c r="AI95" s="120"/>
      <c r="AJ95" s="120"/>
      <c r="AK95" s="120"/>
      <c r="AL95" s="120"/>
      <c r="AM95" s="120"/>
      <c r="AN95" s="121">
        <f>SUM(AG95,AT95)</f>
        <v>0</v>
      </c>
      <c r="AO95" s="120"/>
      <c r="AP95" s="120"/>
      <c r="AQ95" s="122" t="s">
        <v>83</v>
      </c>
      <c r="AR95" s="123"/>
      <c r="AS95" s="124">
        <v>0</v>
      </c>
      <c r="AT95" s="125">
        <f>ROUND(SUM(AV95:AW95),2)</f>
        <v>0</v>
      </c>
      <c r="AU95" s="126">
        <f>'Příloha 5.2b - Provizorní...'!P125</f>
        <v>0</v>
      </c>
      <c r="AV95" s="125">
        <f>'Příloha 5.2b - Provizorní...'!J33</f>
        <v>0</v>
      </c>
      <c r="AW95" s="125">
        <f>'Příloha 5.2b - Provizorní...'!J34</f>
        <v>0</v>
      </c>
      <c r="AX95" s="125">
        <f>'Příloha 5.2b - Provizorní...'!J35</f>
        <v>0</v>
      </c>
      <c r="AY95" s="125">
        <f>'Příloha 5.2b - Provizorní...'!J36</f>
        <v>0</v>
      </c>
      <c r="AZ95" s="125">
        <f>'Příloha 5.2b - Provizorní...'!F33</f>
        <v>0</v>
      </c>
      <c r="BA95" s="125">
        <f>'Příloha 5.2b - Provizorní...'!F34</f>
        <v>0</v>
      </c>
      <c r="BB95" s="125">
        <f>'Příloha 5.2b - Provizorní...'!F35</f>
        <v>0</v>
      </c>
      <c r="BC95" s="125">
        <f>'Příloha 5.2b - Provizorní...'!F36</f>
        <v>0</v>
      </c>
      <c r="BD95" s="127">
        <f>'Příloha 5.2b - Provizorní...'!F37</f>
        <v>0</v>
      </c>
      <c r="BE95" s="7"/>
      <c r="BT95" s="128" t="s">
        <v>84</v>
      </c>
      <c r="BV95" s="128" t="s">
        <v>78</v>
      </c>
      <c r="BW95" s="128" t="s">
        <v>85</v>
      </c>
      <c r="BX95" s="128" t="s">
        <v>5</v>
      </c>
      <c r="CL95" s="128" t="s">
        <v>1</v>
      </c>
      <c r="CM95" s="128" t="s">
        <v>86</v>
      </c>
    </row>
    <row r="96" s="2" customFormat="1" ht="30" customHeight="1">
      <c r="A96" s="35"/>
      <c r="B96" s="36"/>
      <c r="C96" s="37"/>
      <c r="D96" s="37"/>
      <c r="E96" s="37"/>
      <c r="F96" s="37"/>
      <c r="G96" s="37"/>
      <c r="H96" s="37"/>
      <c r="I96" s="37"/>
      <c r="J96" s="37"/>
      <c r="K96" s="37"/>
      <c r="L96" s="37"/>
      <c r="M96" s="37"/>
      <c r="N96" s="37"/>
      <c r="O96" s="37"/>
      <c r="P96" s="37"/>
      <c r="Q96" s="37"/>
      <c r="R96" s="37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F96" s="37"/>
      <c r="AG96" s="37"/>
      <c r="AH96" s="37"/>
      <c r="AI96" s="37"/>
      <c r="AJ96" s="37"/>
      <c r="AK96" s="37"/>
      <c r="AL96" s="37"/>
      <c r="AM96" s="37"/>
      <c r="AN96" s="37"/>
      <c r="AO96" s="37"/>
      <c r="AP96" s="37"/>
      <c r="AQ96" s="37"/>
      <c r="AR96" s="41"/>
      <c r="AS96" s="35"/>
      <c r="AT96" s="35"/>
      <c r="AU96" s="35"/>
      <c r="AV96" s="35"/>
      <c r="AW96" s="35"/>
      <c r="AX96" s="35"/>
      <c r="AY96" s="35"/>
      <c r="AZ96" s="35"/>
      <c r="BA96" s="35"/>
      <c r="BB96" s="35"/>
      <c r="BC96" s="35"/>
      <c r="BD96" s="35"/>
      <c r="BE96" s="35"/>
    </row>
    <row r="97" s="2" customFormat="1" ht="6.96" customHeight="1">
      <c r="A97" s="35"/>
      <c r="B97" s="63"/>
      <c r="C97" s="64"/>
      <c r="D97" s="64"/>
      <c r="E97" s="64"/>
      <c r="F97" s="64"/>
      <c r="G97" s="64"/>
      <c r="H97" s="64"/>
      <c r="I97" s="64"/>
      <c r="J97" s="64"/>
      <c r="K97" s="64"/>
      <c r="L97" s="64"/>
      <c r="M97" s="64"/>
      <c r="N97" s="64"/>
      <c r="O97" s="64"/>
      <c r="P97" s="64"/>
      <c r="Q97" s="64"/>
      <c r="R97" s="64"/>
      <c r="S97" s="64"/>
      <c r="T97" s="64"/>
      <c r="U97" s="64"/>
      <c r="V97" s="64"/>
      <c r="W97" s="64"/>
      <c r="X97" s="64"/>
      <c r="Y97" s="64"/>
      <c r="Z97" s="64"/>
      <c r="AA97" s="64"/>
      <c r="AB97" s="64"/>
      <c r="AC97" s="64"/>
      <c r="AD97" s="64"/>
      <c r="AE97" s="64"/>
      <c r="AF97" s="64"/>
      <c r="AG97" s="64"/>
      <c r="AH97" s="64"/>
      <c r="AI97" s="64"/>
      <c r="AJ97" s="64"/>
      <c r="AK97" s="64"/>
      <c r="AL97" s="64"/>
      <c r="AM97" s="64"/>
      <c r="AN97" s="64"/>
      <c r="AO97" s="64"/>
      <c r="AP97" s="64"/>
      <c r="AQ97" s="64"/>
      <c r="AR97" s="41"/>
      <c r="AS97" s="35"/>
      <c r="AT97" s="35"/>
      <c r="AU97" s="35"/>
      <c r="AV97" s="35"/>
      <c r="AW97" s="35"/>
      <c r="AX97" s="35"/>
      <c r="AY97" s="35"/>
      <c r="AZ97" s="35"/>
      <c r="BA97" s="35"/>
      <c r="BB97" s="35"/>
      <c r="BC97" s="35"/>
      <c r="BD97" s="35"/>
      <c r="BE97" s="35"/>
    </row>
  </sheetData>
  <sheetProtection sheet="1" formatColumns="0" formatRows="0" objects="1" scenarios="1" spinCount="100000" saltValue="Q9hIg8v1D6sXO3lzM9vvtstxddJvqUO1nZpXSh0CrFeHyHix9WGmfvMURxN2fI5OwucQap+DFLAgVi4y4/VH9g==" hashValue="UjmNxG3MifCXCI8Otbdk4cVpR38AOvB6i0pKBRhjR1R3PjTpM1mgY9zKnHTYFCJSqYPuhxo575A4CemZHtFSyQ==" algorithmName="SHA-512" password="CC35"/>
  <mergeCells count="42"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85:AJ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AR2:BE2"/>
  </mergeCells>
  <hyperlinks>
    <hyperlink ref="A95" location="'Příloha 5.2b - Provizorní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4" t="s">
        <v>85</v>
      </c>
    </row>
    <row r="3" s="1" customFormat="1" ht="6.96" customHeight="1">
      <c r="B3" s="129"/>
      <c r="C3" s="130"/>
      <c r="D3" s="130"/>
      <c r="E3" s="130"/>
      <c r="F3" s="130"/>
      <c r="G3" s="130"/>
      <c r="H3" s="130"/>
      <c r="I3" s="130"/>
      <c r="J3" s="130"/>
      <c r="K3" s="130"/>
      <c r="L3" s="17"/>
      <c r="AT3" s="14" t="s">
        <v>86</v>
      </c>
    </row>
    <row r="4" s="1" customFormat="1" ht="24.96" customHeight="1">
      <c r="B4" s="17"/>
      <c r="D4" s="131" t="s">
        <v>87</v>
      </c>
      <c r="L4" s="17"/>
      <c r="M4" s="132" t="s">
        <v>10</v>
      </c>
      <c r="AT4" s="14" t="s">
        <v>4</v>
      </c>
    </row>
    <row r="5" s="1" customFormat="1" ht="6.96" customHeight="1">
      <c r="B5" s="17"/>
      <c r="L5" s="17"/>
    </row>
    <row r="6" s="1" customFormat="1" ht="12" customHeight="1">
      <c r="B6" s="17"/>
      <c r="D6" s="133" t="s">
        <v>16</v>
      </c>
      <c r="L6" s="17"/>
    </row>
    <row r="7" s="1" customFormat="1" ht="16.5" customHeight="1">
      <c r="B7" s="17"/>
      <c r="E7" s="134" t="str">
        <f>'Rekapitulace stavby'!K6</f>
        <v>ALFAGEN-železniční vlečka-odstranění části vlečky</v>
      </c>
      <c r="F7" s="133"/>
      <c r="G7" s="133"/>
      <c r="H7" s="133"/>
      <c r="L7" s="17"/>
    </row>
    <row r="8" s="2" customFormat="1" ht="12" customHeight="1">
      <c r="A8" s="35"/>
      <c r="B8" s="41"/>
      <c r="C8" s="35"/>
      <c r="D8" s="133" t="s">
        <v>88</v>
      </c>
      <c r="E8" s="35"/>
      <c r="F8" s="35"/>
      <c r="G8" s="35"/>
      <c r="H8" s="35"/>
      <c r="I8" s="35"/>
      <c r="J8" s="35"/>
      <c r="K8" s="35"/>
      <c r="L8" s="60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="2" customFormat="1" ht="16.5" customHeight="1">
      <c r="A9" s="35"/>
      <c r="B9" s="41"/>
      <c r="C9" s="35"/>
      <c r="D9" s="35"/>
      <c r="E9" s="135" t="s">
        <v>89</v>
      </c>
      <c r="F9" s="35"/>
      <c r="G9" s="35"/>
      <c r="H9" s="35"/>
      <c r="I9" s="35"/>
      <c r="J9" s="35"/>
      <c r="K9" s="35"/>
      <c r="L9" s="60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="2" customFormat="1">
      <c r="A10" s="35"/>
      <c r="B10" s="41"/>
      <c r="C10" s="35"/>
      <c r="D10" s="35"/>
      <c r="E10" s="35"/>
      <c r="F10" s="35"/>
      <c r="G10" s="35"/>
      <c r="H10" s="35"/>
      <c r="I10" s="35"/>
      <c r="J10" s="35"/>
      <c r="K10" s="35"/>
      <c r="L10" s="60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="2" customFormat="1" ht="12" customHeight="1">
      <c r="A11" s="35"/>
      <c r="B11" s="41"/>
      <c r="C11" s="35"/>
      <c r="D11" s="133" t="s">
        <v>18</v>
      </c>
      <c r="E11" s="35"/>
      <c r="F11" s="136" t="s">
        <v>1</v>
      </c>
      <c r="G11" s="35"/>
      <c r="H11" s="35"/>
      <c r="I11" s="133" t="s">
        <v>19</v>
      </c>
      <c r="J11" s="136" t="s">
        <v>1</v>
      </c>
      <c r="K11" s="35"/>
      <c r="L11" s="60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="2" customFormat="1" ht="12" customHeight="1">
      <c r="A12" s="35"/>
      <c r="B12" s="41"/>
      <c r="C12" s="35"/>
      <c r="D12" s="133" t="s">
        <v>20</v>
      </c>
      <c r="E12" s="35"/>
      <c r="F12" s="136" t="s">
        <v>21</v>
      </c>
      <c r="G12" s="35"/>
      <c r="H12" s="35"/>
      <c r="I12" s="133" t="s">
        <v>22</v>
      </c>
      <c r="J12" s="137" t="str">
        <f>'Rekapitulace stavby'!AN8</f>
        <v>7. 8. 2024</v>
      </c>
      <c r="K12" s="35"/>
      <c r="L12" s="60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="2" customFormat="1" ht="10.8" customHeight="1">
      <c r="A13" s="35"/>
      <c r="B13" s="41"/>
      <c r="C13" s="35"/>
      <c r="D13" s="35"/>
      <c r="E13" s="35"/>
      <c r="F13" s="35"/>
      <c r="G13" s="35"/>
      <c r="H13" s="35"/>
      <c r="I13" s="35"/>
      <c r="J13" s="35"/>
      <c r="K13" s="35"/>
      <c r="L13" s="60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="2" customFormat="1" ht="12" customHeight="1">
      <c r="A14" s="35"/>
      <c r="B14" s="41"/>
      <c r="C14" s="35"/>
      <c r="D14" s="133" t="s">
        <v>24</v>
      </c>
      <c r="E14" s="35"/>
      <c r="F14" s="35"/>
      <c r="G14" s="35"/>
      <c r="H14" s="35"/>
      <c r="I14" s="133" t="s">
        <v>25</v>
      </c>
      <c r="J14" s="136" t="s">
        <v>1</v>
      </c>
      <c r="K14" s="35"/>
      <c r="L14" s="60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="2" customFormat="1" ht="18" customHeight="1">
      <c r="A15" s="35"/>
      <c r="B15" s="41"/>
      <c r="C15" s="35"/>
      <c r="D15" s="35"/>
      <c r="E15" s="136" t="s">
        <v>26</v>
      </c>
      <c r="F15" s="35"/>
      <c r="G15" s="35"/>
      <c r="H15" s="35"/>
      <c r="I15" s="133" t="s">
        <v>27</v>
      </c>
      <c r="J15" s="136" t="s">
        <v>1</v>
      </c>
      <c r="K15" s="35"/>
      <c r="L15" s="60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="2" customFormat="1" ht="6.96" customHeight="1">
      <c r="A16" s="35"/>
      <c r="B16" s="41"/>
      <c r="C16" s="35"/>
      <c r="D16" s="35"/>
      <c r="E16" s="35"/>
      <c r="F16" s="35"/>
      <c r="G16" s="35"/>
      <c r="H16" s="35"/>
      <c r="I16" s="35"/>
      <c r="J16" s="35"/>
      <c r="K16" s="35"/>
      <c r="L16" s="60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="2" customFormat="1" ht="12" customHeight="1">
      <c r="A17" s="35"/>
      <c r="B17" s="41"/>
      <c r="C17" s="35"/>
      <c r="D17" s="133" t="s">
        <v>28</v>
      </c>
      <c r="E17" s="35"/>
      <c r="F17" s="35"/>
      <c r="G17" s="35"/>
      <c r="H17" s="35"/>
      <c r="I17" s="133" t="s">
        <v>25</v>
      </c>
      <c r="J17" s="30" t="str">
        <f>'Rekapitulace stavby'!AN13</f>
        <v>Vyplň údaj</v>
      </c>
      <c r="K17" s="35"/>
      <c r="L17" s="60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="2" customFormat="1" ht="18" customHeight="1">
      <c r="A18" s="35"/>
      <c r="B18" s="41"/>
      <c r="C18" s="35"/>
      <c r="D18" s="35"/>
      <c r="E18" s="30" t="str">
        <f>'Rekapitulace stavby'!E14</f>
        <v>Vyplň údaj</v>
      </c>
      <c r="F18" s="136"/>
      <c r="G18" s="136"/>
      <c r="H18" s="136"/>
      <c r="I18" s="133" t="s">
        <v>27</v>
      </c>
      <c r="J18" s="30" t="str">
        <f>'Rekapitulace stavby'!AN14</f>
        <v>Vyplň údaj</v>
      </c>
      <c r="K18" s="35"/>
      <c r="L18" s="60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="2" customFormat="1" ht="6.96" customHeight="1">
      <c r="A19" s="35"/>
      <c r="B19" s="41"/>
      <c r="C19" s="35"/>
      <c r="D19" s="35"/>
      <c r="E19" s="35"/>
      <c r="F19" s="35"/>
      <c r="G19" s="35"/>
      <c r="H19" s="35"/>
      <c r="I19" s="35"/>
      <c r="J19" s="35"/>
      <c r="K19" s="35"/>
      <c r="L19" s="60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="2" customFormat="1" ht="12" customHeight="1">
      <c r="A20" s="35"/>
      <c r="B20" s="41"/>
      <c r="C20" s="35"/>
      <c r="D20" s="133" t="s">
        <v>30</v>
      </c>
      <c r="E20" s="35"/>
      <c r="F20" s="35"/>
      <c r="G20" s="35"/>
      <c r="H20" s="35"/>
      <c r="I20" s="133" t="s">
        <v>25</v>
      </c>
      <c r="J20" s="136" t="str">
        <f>IF('Rekapitulace stavby'!AN16="","",'Rekapitulace stavby'!AN16)</f>
        <v/>
      </c>
      <c r="K20" s="35"/>
      <c r="L20" s="60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="2" customFormat="1" ht="18" customHeight="1">
      <c r="A21" s="35"/>
      <c r="B21" s="41"/>
      <c r="C21" s="35"/>
      <c r="D21" s="35"/>
      <c r="E21" s="136" t="str">
        <f>IF('Rekapitulace stavby'!E17="","",'Rekapitulace stavby'!E17)</f>
        <v xml:space="preserve"> </v>
      </c>
      <c r="F21" s="35"/>
      <c r="G21" s="35"/>
      <c r="H21" s="35"/>
      <c r="I21" s="133" t="s">
        <v>27</v>
      </c>
      <c r="J21" s="136" t="str">
        <f>IF('Rekapitulace stavby'!AN17="","",'Rekapitulace stavby'!AN17)</f>
        <v/>
      </c>
      <c r="K21" s="35"/>
      <c r="L21" s="60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="2" customFormat="1" ht="6.96" customHeight="1">
      <c r="A22" s="35"/>
      <c r="B22" s="41"/>
      <c r="C22" s="35"/>
      <c r="D22" s="35"/>
      <c r="E22" s="35"/>
      <c r="F22" s="35"/>
      <c r="G22" s="35"/>
      <c r="H22" s="35"/>
      <c r="I22" s="35"/>
      <c r="J22" s="35"/>
      <c r="K22" s="35"/>
      <c r="L22" s="60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="2" customFormat="1" ht="12" customHeight="1">
      <c r="A23" s="35"/>
      <c r="B23" s="41"/>
      <c r="C23" s="35"/>
      <c r="D23" s="133" t="s">
        <v>33</v>
      </c>
      <c r="E23" s="35"/>
      <c r="F23" s="35"/>
      <c r="G23" s="35"/>
      <c r="H23" s="35"/>
      <c r="I23" s="133" t="s">
        <v>25</v>
      </c>
      <c r="J23" s="136" t="s">
        <v>1</v>
      </c>
      <c r="K23" s="35"/>
      <c r="L23" s="60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="2" customFormat="1" ht="18" customHeight="1">
      <c r="A24" s="35"/>
      <c r="B24" s="41"/>
      <c r="C24" s="35"/>
      <c r="D24" s="35"/>
      <c r="E24" s="136" t="s">
        <v>34</v>
      </c>
      <c r="F24" s="35"/>
      <c r="G24" s="35"/>
      <c r="H24" s="35"/>
      <c r="I24" s="133" t="s">
        <v>27</v>
      </c>
      <c r="J24" s="136" t="s">
        <v>1</v>
      </c>
      <c r="K24" s="35"/>
      <c r="L24" s="60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="2" customFormat="1" ht="6.96" customHeight="1">
      <c r="A25" s="35"/>
      <c r="B25" s="41"/>
      <c r="C25" s="35"/>
      <c r="D25" s="35"/>
      <c r="E25" s="35"/>
      <c r="F25" s="35"/>
      <c r="G25" s="35"/>
      <c r="H25" s="35"/>
      <c r="I25" s="35"/>
      <c r="J25" s="35"/>
      <c r="K25" s="35"/>
      <c r="L25" s="60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="2" customFormat="1" ht="12" customHeight="1">
      <c r="A26" s="35"/>
      <c r="B26" s="41"/>
      <c r="C26" s="35"/>
      <c r="D26" s="133" t="s">
        <v>35</v>
      </c>
      <c r="E26" s="35"/>
      <c r="F26" s="35"/>
      <c r="G26" s="35"/>
      <c r="H26" s="35"/>
      <c r="I26" s="35"/>
      <c r="J26" s="35"/>
      <c r="K26" s="35"/>
      <c r="L26" s="60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="8" customFormat="1" ht="16.5" customHeight="1">
      <c r="A27" s="138"/>
      <c r="B27" s="139"/>
      <c r="C27" s="138"/>
      <c r="D27" s="138"/>
      <c r="E27" s="140" t="s">
        <v>1</v>
      </c>
      <c r="F27" s="140"/>
      <c r="G27" s="140"/>
      <c r="H27" s="140"/>
      <c r="I27" s="138"/>
      <c r="J27" s="138"/>
      <c r="K27" s="138"/>
      <c r="L27" s="141"/>
      <c r="S27" s="138"/>
      <c r="T27" s="138"/>
      <c r="U27" s="138"/>
      <c r="V27" s="138"/>
      <c r="W27" s="138"/>
      <c r="X27" s="138"/>
      <c r="Y27" s="138"/>
      <c r="Z27" s="138"/>
      <c r="AA27" s="138"/>
      <c r="AB27" s="138"/>
      <c r="AC27" s="138"/>
      <c r="AD27" s="138"/>
      <c r="AE27" s="138"/>
    </row>
    <row r="28" s="2" customFormat="1" ht="6.96" customHeight="1">
      <c r="A28" s="35"/>
      <c r="B28" s="41"/>
      <c r="C28" s="35"/>
      <c r="D28" s="35"/>
      <c r="E28" s="35"/>
      <c r="F28" s="35"/>
      <c r="G28" s="35"/>
      <c r="H28" s="35"/>
      <c r="I28" s="35"/>
      <c r="J28" s="35"/>
      <c r="K28" s="35"/>
      <c r="L28" s="60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="2" customFormat="1" ht="6.96" customHeight="1">
      <c r="A29" s="35"/>
      <c r="B29" s="41"/>
      <c r="C29" s="35"/>
      <c r="D29" s="142"/>
      <c r="E29" s="142"/>
      <c r="F29" s="142"/>
      <c r="G29" s="142"/>
      <c r="H29" s="142"/>
      <c r="I29" s="142"/>
      <c r="J29" s="142"/>
      <c r="K29" s="142"/>
      <c r="L29" s="60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="2" customFormat="1" ht="25.44" customHeight="1">
      <c r="A30" s="35"/>
      <c r="B30" s="41"/>
      <c r="C30" s="35"/>
      <c r="D30" s="143" t="s">
        <v>36</v>
      </c>
      <c r="E30" s="35"/>
      <c r="F30" s="35"/>
      <c r="G30" s="35"/>
      <c r="H30" s="35"/>
      <c r="I30" s="35"/>
      <c r="J30" s="144">
        <f>ROUND(J125, 2)</f>
        <v>0</v>
      </c>
      <c r="K30" s="35"/>
      <c r="L30" s="60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="2" customFormat="1" ht="6.96" customHeight="1">
      <c r="A31" s="35"/>
      <c r="B31" s="41"/>
      <c r="C31" s="35"/>
      <c r="D31" s="142"/>
      <c r="E31" s="142"/>
      <c r="F31" s="142"/>
      <c r="G31" s="142"/>
      <c r="H31" s="142"/>
      <c r="I31" s="142"/>
      <c r="J31" s="142"/>
      <c r="K31" s="142"/>
      <c r="L31" s="60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="2" customFormat="1" ht="14.4" customHeight="1">
      <c r="A32" s="35"/>
      <c r="B32" s="41"/>
      <c r="C32" s="35"/>
      <c r="D32" s="35"/>
      <c r="E32" s="35"/>
      <c r="F32" s="145" t="s">
        <v>38</v>
      </c>
      <c r="G32" s="35"/>
      <c r="H32" s="35"/>
      <c r="I32" s="145" t="s">
        <v>37</v>
      </c>
      <c r="J32" s="145" t="s">
        <v>39</v>
      </c>
      <c r="K32" s="35"/>
      <c r="L32" s="60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="2" customFormat="1" ht="14.4" customHeight="1">
      <c r="A33" s="35"/>
      <c r="B33" s="41"/>
      <c r="C33" s="35"/>
      <c r="D33" s="146" t="s">
        <v>40</v>
      </c>
      <c r="E33" s="133" t="s">
        <v>41</v>
      </c>
      <c r="F33" s="147">
        <f>ROUND((SUM(BE125:BE172)),  2)</f>
        <v>0</v>
      </c>
      <c r="G33" s="35"/>
      <c r="H33" s="35"/>
      <c r="I33" s="148">
        <v>0.20999999999999999</v>
      </c>
      <c r="J33" s="147">
        <f>ROUND(((SUM(BE125:BE172))*I33),  2)</f>
        <v>0</v>
      </c>
      <c r="K33" s="35"/>
      <c r="L33" s="60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="2" customFormat="1" ht="14.4" customHeight="1">
      <c r="A34" s="35"/>
      <c r="B34" s="41"/>
      <c r="C34" s="35"/>
      <c r="D34" s="35"/>
      <c r="E34" s="133" t="s">
        <v>42</v>
      </c>
      <c r="F34" s="147">
        <f>ROUND((SUM(BF125:BF172)),  2)</f>
        <v>0</v>
      </c>
      <c r="G34" s="35"/>
      <c r="H34" s="35"/>
      <c r="I34" s="148">
        <v>0.12</v>
      </c>
      <c r="J34" s="147">
        <f>ROUND(((SUM(BF125:BF172))*I34),  2)</f>
        <v>0</v>
      </c>
      <c r="K34" s="35"/>
      <c r="L34" s="60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hidden="1" s="2" customFormat="1" ht="14.4" customHeight="1">
      <c r="A35" s="35"/>
      <c r="B35" s="41"/>
      <c r="C35" s="35"/>
      <c r="D35" s="35"/>
      <c r="E35" s="133" t="s">
        <v>43</v>
      </c>
      <c r="F35" s="147">
        <f>ROUND((SUM(BG125:BG172)),  2)</f>
        <v>0</v>
      </c>
      <c r="G35" s="35"/>
      <c r="H35" s="35"/>
      <c r="I35" s="148">
        <v>0.20999999999999999</v>
      </c>
      <c r="J35" s="147">
        <f>0</f>
        <v>0</v>
      </c>
      <c r="K35" s="35"/>
      <c r="L35" s="60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hidden="1" s="2" customFormat="1" ht="14.4" customHeight="1">
      <c r="A36" s="35"/>
      <c r="B36" s="41"/>
      <c r="C36" s="35"/>
      <c r="D36" s="35"/>
      <c r="E36" s="133" t="s">
        <v>44</v>
      </c>
      <c r="F36" s="147">
        <f>ROUND((SUM(BH125:BH172)),  2)</f>
        <v>0</v>
      </c>
      <c r="G36" s="35"/>
      <c r="H36" s="35"/>
      <c r="I36" s="148">
        <v>0.12</v>
      </c>
      <c r="J36" s="147">
        <f>0</f>
        <v>0</v>
      </c>
      <c r="K36" s="35"/>
      <c r="L36" s="60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hidden="1" s="2" customFormat="1" ht="14.4" customHeight="1">
      <c r="A37" s="35"/>
      <c r="B37" s="41"/>
      <c r="C37" s="35"/>
      <c r="D37" s="35"/>
      <c r="E37" s="133" t="s">
        <v>45</v>
      </c>
      <c r="F37" s="147">
        <f>ROUND((SUM(BI125:BI172)),  2)</f>
        <v>0</v>
      </c>
      <c r="G37" s="35"/>
      <c r="H37" s="35"/>
      <c r="I37" s="148">
        <v>0</v>
      </c>
      <c r="J37" s="147">
        <f>0</f>
        <v>0</v>
      </c>
      <c r="K37" s="35"/>
      <c r="L37" s="60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="2" customFormat="1" ht="6.96" customHeight="1">
      <c r="A38" s="35"/>
      <c r="B38" s="41"/>
      <c r="C38" s="35"/>
      <c r="D38" s="35"/>
      <c r="E38" s="35"/>
      <c r="F38" s="35"/>
      <c r="G38" s="35"/>
      <c r="H38" s="35"/>
      <c r="I38" s="35"/>
      <c r="J38" s="35"/>
      <c r="K38" s="35"/>
      <c r="L38" s="60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="2" customFormat="1" ht="25.44" customHeight="1">
      <c r="A39" s="35"/>
      <c r="B39" s="41"/>
      <c r="C39" s="149"/>
      <c r="D39" s="150" t="s">
        <v>46</v>
      </c>
      <c r="E39" s="151"/>
      <c r="F39" s="151"/>
      <c r="G39" s="152" t="s">
        <v>47</v>
      </c>
      <c r="H39" s="153" t="s">
        <v>48</v>
      </c>
      <c r="I39" s="151"/>
      <c r="J39" s="154">
        <f>SUM(J30:J37)</f>
        <v>0</v>
      </c>
      <c r="K39" s="155"/>
      <c r="L39" s="60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="2" customFormat="1" ht="14.4" customHeight="1">
      <c r="A40" s="35"/>
      <c r="B40" s="41"/>
      <c r="C40" s="35"/>
      <c r="D40" s="35"/>
      <c r="E40" s="35"/>
      <c r="F40" s="35"/>
      <c r="G40" s="35"/>
      <c r="H40" s="35"/>
      <c r="I40" s="35"/>
      <c r="J40" s="35"/>
      <c r="K40" s="35"/>
      <c r="L40" s="60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="1" customFormat="1" ht="14.4" customHeight="1">
      <c r="B41" s="17"/>
      <c r="L41" s="17"/>
    </row>
    <row r="42" s="1" customFormat="1" ht="14.4" customHeight="1">
      <c r="B42" s="17"/>
      <c r="L42" s="17"/>
    </row>
    <row r="43" s="1" customFormat="1" ht="14.4" customHeight="1">
      <c r="B43" s="17"/>
      <c r="L43" s="17"/>
    </row>
    <row r="44" s="1" customFormat="1" ht="14.4" customHeight="1">
      <c r="B44" s="17"/>
      <c r="L44" s="17"/>
    </row>
    <row r="45" s="1" customFormat="1" ht="14.4" customHeight="1">
      <c r="B45" s="17"/>
      <c r="L45" s="17"/>
    </row>
    <row r="46" s="1" customFormat="1" ht="14.4" customHeight="1">
      <c r="B46" s="17"/>
      <c r="L46" s="17"/>
    </row>
    <row r="47" s="1" customFormat="1" ht="14.4" customHeight="1">
      <c r="B47" s="17"/>
      <c r="L47" s="17"/>
    </row>
    <row r="48" s="1" customFormat="1" ht="14.4" customHeight="1">
      <c r="B48" s="17"/>
      <c r="L48" s="17"/>
    </row>
    <row r="49" s="1" customFormat="1" ht="14.4" customHeight="1">
      <c r="B49" s="17"/>
      <c r="L49" s="17"/>
    </row>
    <row r="50" s="2" customFormat="1" ht="14.4" customHeight="1">
      <c r="B50" s="60"/>
      <c r="D50" s="156" t="s">
        <v>49</v>
      </c>
      <c r="E50" s="157"/>
      <c r="F50" s="157"/>
      <c r="G50" s="156" t="s">
        <v>50</v>
      </c>
      <c r="H50" s="157"/>
      <c r="I50" s="157"/>
      <c r="J50" s="157"/>
      <c r="K50" s="157"/>
      <c r="L50" s="60"/>
    </row>
    <row r="51">
      <c r="B51" s="17"/>
      <c r="L51" s="17"/>
    </row>
    <row r="52">
      <c r="B52" s="17"/>
      <c r="L52" s="17"/>
    </row>
    <row r="53">
      <c r="B53" s="17"/>
      <c r="L53" s="17"/>
    </row>
    <row r="54">
      <c r="B54" s="17"/>
      <c r="L54" s="17"/>
    </row>
    <row r="55">
      <c r="B55" s="17"/>
      <c r="L55" s="17"/>
    </row>
    <row r="56">
      <c r="B56" s="17"/>
      <c r="L56" s="17"/>
    </row>
    <row r="57">
      <c r="B57" s="17"/>
      <c r="L57" s="17"/>
    </row>
    <row r="58">
      <c r="B58" s="17"/>
      <c r="L58" s="17"/>
    </row>
    <row r="59">
      <c r="B59" s="17"/>
      <c r="L59" s="17"/>
    </row>
    <row r="60">
      <c r="B60" s="17"/>
      <c r="L60" s="17"/>
    </row>
    <row r="61" s="2" customFormat="1">
      <c r="A61" s="35"/>
      <c r="B61" s="41"/>
      <c r="C61" s="35"/>
      <c r="D61" s="158" t="s">
        <v>51</v>
      </c>
      <c r="E61" s="159"/>
      <c r="F61" s="160" t="s">
        <v>52</v>
      </c>
      <c r="G61" s="158" t="s">
        <v>51</v>
      </c>
      <c r="H61" s="159"/>
      <c r="I61" s="159"/>
      <c r="J61" s="161" t="s">
        <v>52</v>
      </c>
      <c r="K61" s="159"/>
      <c r="L61" s="60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>
      <c r="B62" s="17"/>
      <c r="L62" s="17"/>
    </row>
    <row r="63">
      <c r="B63" s="17"/>
      <c r="L63" s="17"/>
    </row>
    <row r="64">
      <c r="B64" s="17"/>
      <c r="L64" s="17"/>
    </row>
    <row r="65" s="2" customFormat="1">
      <c r="A65" s="35"/>
      <c r="B65" s="41"/>
      <c r="C65" s="35"/>
      <c r="D65" s="156" t="s">
        <v>53</v>
      </c>
      <c r="E65" s="162"/>
      <c r="F65" s="162"/>
      <c r="G65" s="156" t="s">
        <v>54</v>
      </c>
      <c r="H65" s="162"/>
      <c r="I65" s="162"/>
      <c r="J65" s="162"/>
      <c r="K65" s="162"/>
      <c r="L65" s="60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>
      <c r="B66" s="17"/>
      <c r="L66" s="17"/>
    </row>
    <row r="67">
      <c r="B67" s="17"/>
      <c r="L67" s="17"/>
    </row>
    <row r="68">
      <c r="B68" s="17"/>
      <c r="L68" s="17"/>
    </row>
    <row r="69">
      <c r="B69" s="17"/>
      <c r="L69" s="17"/>
    </row>
    <row r="70">
      <c r="B70" s="17"/>
      <c r="L70" s="17"/>
    </row>
    <row r="71">
      <c r="B71" s="17"/>
      <c r="L71" s="17"/>
    </row>
    <row r="72">
      <c r="B72" s="17"/>
      <c r="L72" s="17"/>
    </row>
    <row r="73">
      <c r="B73" s="17"/>
      <c r="L73" s="17"/>
    </row>
    <row r="74">
      <c r="B74" s="17"/>
      <c r="L74" s="17"/>
    </row>
    <row r="75">
      <c r="B75" s="17"/>
      <c r="L75" s="17"/>
    </row>
    <row r="76" s="2" customFormat="1">
      <c r="A76" s="35"/>
      <c r="B76" s="41"/>
      <c r="C76" s="35"/>
      <c r="D76" s="158" t="s">
        <v>51</v>
      </c>
      <c r="E76" s="159"/>
      <c r="F76" s="160" t="s">
        <v>52</v>
      </c>
      <c r="G76" s="158" t="s">
        <v>51</v>
      </c>
      <c r="H76" s="159"/>
      <c r="I76" s="159"/>
      <c r="J76" s="161" t="s">
        <v>52</v>
      </c>
      <c r="K76" s="159"/>
      <c r="L76" s="60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="2" customFormat="1" ht="14.4" customHeight="1">
      <c r="A77" s="35"/>
      <c r="B77" s="163"/>
      <c r="C77" s="164"/>
      <c r="D77" s="164"/>
      <c r="E77" s="164"/>
      <c r="F77" s="164"/>
      <c r="G77" s="164"/>
      <c r="H77" s="164"/>
      <c r="I77" s="164"/>
      <c r="J77" s="164"/>
      <c r="K77" s="164"/>
      <c r="L77" s="60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="2" customFormat="1" ht="6.96" customHeight="1">
      <c r="A81" s="35"/>
      <c r="B81" s="165"/>
      <c r="C81" s="166"/>
      <c r="D81" s="166"/>
      <c r="E81" s="166"/>
      <c r="F81" s="166"/>
      <c r="G81" s="166"/>
      <c r="H81" s="166"/>
      <c r="I81" s="166"/>
      <c r="J81" s="166"/>
      <c r="K81" s="166"/>
      <c r="L81" s="60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="2" customFormat="1" ht="24.96" customHeight="1">
      <c r="A82" s="35"/>
      <c r="B82" s="36"/>
      <c r="C82" s="20" t="s">
        <v>90</v>
      </c>
      <c r="D82" s="37"/>
      <c r="E82" s="37"/>
      <c r="F82" s="37"/>
      <c r="G82" s="37"/>
      <c r="H82" s="37"/>
      <c r="I82" s="37"/>
      <c r="J82" s="37"/>
      <c r="K82" s="37"/>
      <c r="L82" s="60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60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="2" customFormat="1" ht="12" customHeight="1">
      <c r="A84" s="35"/>
      <c r="B84" s="36"/>
      <c r="C84" s="29" t="s">
        <v>16</v>
      </c>
      <c r="D84" s="37"/>
      <c r="E84" s="37"/>
      <c r="F84" s="37"/>
      <c r="G84" s="37"/>
      <c r="H84" s="37"/>
      <c r="I84" s="37"/>
      <c r="J84" s="37"/>
      <c r="K84" s="37"/>
      <c r="L84" s="60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="2" customFormat="1" ht="16.5" customHeight="1">
      <c r="A85" s="35"/>
      <c r="B85" s="36"/>
      <c r="C85" s="37"/>
      <c r="D85" s="37"/>
      <c r="E85" s="167" t="str">
        <f>E7</f>
        <v>ALFAGEN-železniční vlečka-odstranění části vlečky</v>
      </c>
      <c r="F85" s="29"/>
      <c r="G85" s="29"/>
      <c r="H85" s="29"/>
      <c r="I85" s="37"/>
      <c r="J85" s="37"/>
      <c r="K85" s="37"/>
      <c r="L85" s="60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="2" customFormat="1" ht="12" customHeight="1">
      <c r="A86" s="35"/>
      <c r="B86" s="36"/>
      <c r="C86" s="29" t="s">
        <v>88</v>
      </c>
      <c r="D86" s="37"/>
      <c r="E86" s="37"/>
      <c r="F86" s="37"/>
      <c r="G86" s="37"/>
      <c r="H86" s="37"/>
      <c r="I86" s="37"/>
      <c r="J86" s="37"/>
      <c r="K86" s="37"/>
      <c r="L86" s="60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="2" customFormat="1" ht="16.5" customHeight="1">
      <c r="A87" s="35"/>
      <c r="B87" s="36"/>
      <c r="C87" s="37"/>
      <c r="D87" s="37"/>
      <c r="E87" s="73" t="str">
        <f>E9</f>
        <v>Příloha 5.2b - Provizorní plocha pro skladování-betonová drť</v>
      </c>
      <c r="F87" s="37"/>
      <c r="G87" s="37"/>
      <c r="H87" s="37"/>
      <c r="I87" s="37"/>
      <c r="J87" s="37"/>
      <c r="K87" s="37"/>
      <c r="L87" s="60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="2" customFormat="1" ht="6.96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60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="2" customFormat="1" ht="12" customHeight="1">
      <c r="A89" s="35"/>
      <c r="B89" s="36"/>
      <c r="C89" s="29" t="s">
        <v>20</v>
      </c>
      <c r="D89" s="37"/>
      <c r="E89" s="37"/>
      <c r="F89" s="24" t="str">
        <f>F12</f>
        <v>Areál AL INVEST Břidličná a.s.</v>
      </c>
      <c r="G89" s="37"/>
      <c r="H89" s="37"/>
      <c r="I89" s="29" t="s">
        <v>22</v>
      </c>
      <c r="J89" s="76" t="str">
        <f>IF(J12="","",J12)</f>
        <v>7. 8. 2024</v>
      </c>
      <c r="K89" s="37"/>
      <c r="L89" s="60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="2" customFormat="1" ht="6.96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60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="2" customFormat="1" ht="15.15" customHeight="1">
      <c r="A91" s="35"/>
      <c r="B91" s="36"/>
      <c r="C91" s="29" t="s">
        <v>24</v>
      </c>
      <c r="D91" s="37"/>
      <c r="E91" s="37"/>
      <c r="F91" s="24" t="str">
        <f>E15</f>
        <v>AL INVEST Břidličná</v>
      </c>
      <c r="G91" s="37"/>
      <c r="H91" s="37"/>
      <c r="I91" s="29" t="s">
        <v>30</v>
      </c>
      <c r="J91" s="33" t="str">
        <f>E21</f>
        <v xml:space="preserve"> </v>
      </c>
      <c r="K91" s="37"/>
      <c r="L91" s="60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="2" customFormat="1" ht="15.15" customHeight="1">
      <c r="A92" s="35"/>
      <c r="B92" s="36"/>
      <c r="C92" s="29" t="s">
        <v>28</v>
      </c>
      <c r="D92" s="37"/>
      <c r="E92" s="37"/>
      <c r="F92" s="24" t="str">
        <f>IF(E18="","",E18)</f>
        <v>Vyplň údaj</v>
      </c>
      <c r="G92" s="37"/>
      <c r="H92" s="37"/>
      <c r="I92" s="29" t="s">
        <v>33</v>
      </c>
      <c r="J92" s="33" t="str">
        <f>E24</f>
        <v>Ing. Lucie Lukášová</v>
      </c>
      <c r="K92" s="37"/>
      <c r="L92" s="60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="2" customFormat="1" ht="10.32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60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="2" customFormat="1" ht="29.28" customHeight="1">
      <c r="A94" s="35"/>
      <c r="B94" s="36"/>
      <c r="C94" s="168" t="s">
        <v>91</v>
      </c>
      <c r="D94" s="169"/>
      <c r="E94" s="169"/>
      <c r="F94" s="169"/>
      <c r="G94" s="169"/>
      <c r="H94" s="169"/>
      <c r="I94" s="169"/>
      <c r="J94" s="170" t="s">
        <v>92</v>
      </c>
      <c r="K94" s="169"/>
      <c r="L94" s="60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="2" customFormat="1" ht="10.32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60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="2" customFormat="1" ht="22.8" customHeight="1">
      <c r="A96" s="35"/>
      <c r="B96" s="36"/>
      <c r="C96" s="171" t="s">
        <v>93</v>
      </c>
      <c r="D96" s="37"/>
      <c r="E96" s="37"/>
      <c r="F96" s="37"/>
      <c r="G96" s="37"/>
      <c r="H96" s="37"/>
      <c r="I96" s="37"/>
      <c r="J96" s="107">
        <f>J125</f>
        <v>0</v>
      </c>
      <c r="K96" s="37"/>
      <c r="L96" s="60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4" t="s">
        <v>94</v>
      </c>
    </row>
    <row r="97" s="9" customFormat="1" ht="24.96" customHeight="1">
      <c r="A97" s="9"/>
      <c r="B97" s="172"/>
      <c r="C97" s="173"/>
      <c r="D97" s="174" t="s">
        <v>95</v>
      </c>
      <c r="E97" s="175"/>
      <c r="F97" s="175"/>
      <c r="G97" s="175"/>
      <c r="H97" s="175"/>
      <c r="I97" s="175"/>
      <c r="J97" s="176">
        <f>J126</f>
        <v>0</v>
      </c>
      <c r="K97" s="173"/>
      <c r="L97" s="177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78"/>
      <c r="C98" s="179"/>
      <c r="D98" s="180" t="s">
        <v>96</v>
      </c>
      <c r="E98" s="181"/>
      <c r="F98" s="181"/>
      <c r="G98" s="181"/>
      <c r="H98" s="181"/>
      <c r="I98" s="181"/>
      <c r="J98" s="182">
        <f>J127</f>
        <v>0</v>
      </c>
      <c r="K98" s="179"/>
      <c r="L98" s="183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78"/>
      <c r="C99" s="179"/>
      <c r="D99" s="180" t="s">
        <v>97</v>
      </c>
      <c r="E99" s="181"/>
      <c r="F99" s="181"/>
      <c r="G99" s="181"/>
      <c r="H99" s="181"/>
      <c r="I99" s="181"/>
      <c r="J99" s="182">
        <f>J132</f>
        <v>0</v>
      </c>
      <c r="K99" s="179"/>
      <c r="L99" s="183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78"/>
      <c r="C100" s="179"/>
      <c r="D100" s="180" t="s">
        <v>98</v>
      </c>
      <c r="E100" s="181"/>
      <c r="F100" s="181"/>
      <c r="G100" s="181"/>
      <c r="H100" s="181"/>
      <c r="I100" s="181"/>
      <c r="J100" s="182">
        <f>J151</f>
        <v>0</v>
      </c>
      <c r="K100" s="179"/>
      <c r="L100" s="183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78"/>
      <c r="C101" s="179"/>
      <c r="D101" s="180" t="s">
        <v>99</v>
      </c>
      <c r="E101" s="181"/>
      <c r="F101" s="181"/>
      <c r="G101" s="181"/>
      <c r="H101" s="181"/>
      <c r="I101" s="181"/>
      <c r="J101" s="182">
        <f>J154</f>
        <v>0</v>
      </c>
      <c r="K101" s="179"/>
      <c r="L101" s="183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78"/>
      <c r="C102" s="179"/>
      <c r="D102" s="180" t="s">
        <v>100</v>
      </c>
      <c r="E102" s="181"/>
      <c r="F102" s="181"/>
      <c r="G102" s="181"/>
      <c r="H102" s="181"/>
      <c r="I102" s="181"/>
      <c r="J102" s="182">
        <f>J160</f>
        <v>0</v>
      </c>
      <c r="K102" s="179"/>
      <c r="L102" s="183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9" customFormat="1" ht="24.96" customHeight="1">
      <c r="A103" s="9"/>
      <c r="B103" s="172"/>
      <c r="C103" s="173"/>
      <c r="D103" s="174" t="s">
        <v>101</v>
      </c>
      <c r="E103" s="175"/>
      <c r="F103" s="175"/>
      <c r="G103" s="175"/>
      <c r="H103" s="175"/>
      <c r="I103" s="175"/>
      <c r="J103" s="176">
        <f>J162</f>
        <v>0</v>
      </c>
      <c r="K103" s="173"/>
      <c r="L103" s="177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</row>
    <row r="104" s="10" customFormat="1" ht="19.92" customHeight="1">
      <c r="A104" s="10"/>
      <c r="B104" s="178"/>
      <c r="C104" s="179"/>
      <c r="D104" s="180" t="s">
        <v>102</v>
      </c>
      <c r="E104" s="181"/>
      <c r="F104" s="181"/>
      <c r="G104" s="181"/>
      <c r="H104" s="181"/>
      <c r="I104" s="181"/>
      <c r="J104" s="182">
        <f>J163</f>
        <v>0</v>
      </c>
      <c r="K104" s="179"/>
      <c r="L104" s="183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78"/>
      <c r="C105" s="179"/>
      <c r="D105" s="180" t="s">
        <v>103</v>
      </c>
      <c r="E105" s="181"/>
      <c r="F105" s="181"/>
      <c r="G105" s="181"/>
      <c r="H105" s="181"/>
      <c r="I105" s="181"/>
      <c r="J105" s="182">
        <f>J169</f>
        <v>0</v>
      </c>
      <c r="K105" s="179"/>
      <c r="L105" s="183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2" customFormat="1" ht="21.84" customHeight="1">
      <c r="A106" s="35"/>
      <c r="B106" s="36"/>
      <c r="C106" s="37"/>
      <c r="D106" s="37"/>
      <c r="E106" s="37"/>
      <c r="F106" s="37"/>
      <c r="G106" s="37"/>
      <c r="H106" s="37"/>
      <c r="I106" s="37"/>
      <c r="J106" s="37"/>
      <c r="K106" s="37"/>
      <c r="L106" s="60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</row>
    <row r="107" s="2" customFormat="1" ht="6.96" customHeight="1">
      <c r="A107" s="35"/>
      <c r="B107" s="63"/>
      <c r="C107" s="64"/>
      <c r="D107" s="64"/>
      <c r="E107" s="64"/>
      <c r="F107" s="64"/>
      <c r="G107" s="64"/>
      <c r="H107" s="64"/>
      <c r="I107" s="64"/>
      <c r="J107" s="64"/>
      <c r="K107" s="64"/>
      <c r="L107" s="60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</row>
    <row r="111" s="2" customFormat="1" ht="6.96" customHeight="1">
      <c r="A111" s="35"/>
      <c r="B111" s="65"/>
      <c r="C111" s="66"/>
      <c r="D111" s="66"/>
      <c r="E111" s="66"/>
      <c r="F111" s="66"/>
      <c r="G111" s="66"/>
      <c r="H111" s="66"/>
      <c r="I111" s="66"/>
      <c r="J111" s="66"/>
      <c r="K111" s="66"/>
      <c r="L111" s="60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="2" customFormat="1" ht="24.96" customHeight="1">
      <c r="A112" s="35"/>
      <c r="B112" s="36"/>
      <c r="C112" s="20" t="s">
        <v>104</v>
      </c>
      <c r="D112" s="37"/>
      <c r="E112" s="37"/>
      <c r="F112" s="37"/>
      <c r="G112" s="37"/>
      <c r="H112" s="37"/>
      <c r="I112" s="37"/>
      <c r="J112" s="37"/>
      <c r="K112" s="37"/>
      <c r="L112" s="60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="2" customFormat="1" ht="6.96" customHeight="1">
      <c r="A113" s="35"/>
      <c r="B113" s="36"/>
      <c r="C113" s="37"/>
      <c r="D113" s="37"/>
      <c r="E113" s="37"/>
      <c r="F113" s="37"/>
      <c r="G113" s="37"/>
      <c r="H113" s="37"/>
      <c r="I113" s="37"/>
      <c r="J113" s="37"/>
      <c r="K113" s="37"/>
      <c r="L113" s="60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="2" customFormat="1" ht="12" customHeight="1">
      <c r="A114" s="35"/>
      <c r="B114" s="36"/>
      <c r="C114" s="29" t="s">
        <v>16</v>
      </c>
      <c r="D114" s="37"/>
      <c r="E114" s="37"/>
      <c r="F114" s="37"/>
      <c r="G114" s="37"/>
      <c r="H114" s="37"/>
      <c r="I114" s="37"/>
      <c r="J114" s="37"/>
      <c r="K114" s="37"/>
      <c r="L114" s="60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="2" customFormat="1" ht="16.5" customHeight="1">
      <c r="A115" s="35"/>
      <c r="B115" s="36"/>
      <c r="C115" s="37"/>
      <c r="D115" s="37"/>
      <c r="E115" s="167" t="str">
        <f>E7</f>
        <v>ALFAGEN-železniční vlečka-odstranění části vlečky</v>
      </c>
      <c r="F115" s="29"/>
      <c r="G115" s="29"/>
      <c r="H115" s="29"/>
      <c r="I115" s="37"/>
      <c r="J115" s="37"/>
      <c r="K115" s="37"/>
      <c r="L115" s="60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="2" customFormat="1" ht="12" customHeight="1">
      <c r="A116" s="35"/>
      <c r="B116" s="36"/>
      <c r="C116" s="29" t="s">
        <v>88</v>
      </c>
      <c r="D116" s="37"/>
      <c r="E116" s="37"/>
      <c r="F116" s="37"/>
      <c r="G116" s="37"/>
      <c r="H116" s="37"/>
      <c r="I116" s="37"/>
      <c r="J116" s="37"/>
      <c r="K116" s="37"/>
      <c r="L116" s="60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="2" customFormat="1" ht="16.5" customHeight="1">
      <c r="A117" s="35"/>
      <c r="B117" s="36"/>
      <c r="C117" s="37"/>
      <c r="D117" s="37"/>
      <c r="E117" s="73" t="str">
        <f>E9</f>
        <v>Příloha 5.2b - Provizorní plocha pro skladování-betonová drť</v>
      </c>
      <c r="F117" s="37"/>
      <c r="G117" s="37"/>
      <c r="H117" s="37"/>
      <c r="I117" s="37"/>
      <c r="J117" s="37"/>
      <c r="K117" s="37"/>
      <c r="L117" s="60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="2" customFormat="1" ht="6.96" customHeight="1">
      <c r="A118" s="35"/>
      <c r="B118" s="36"/>
      <c r="C118" s="37"/>
      <c r="D118" s="37"/>
      <c r="E118" s="37"/>
      <c r="F118" s="37"/>
      <c r="G118" s="37"/>
      <c r="H118" s="37"/>
      <c r="I118" s="37"/>
      <c r="J118" s="37"/>
      <c r="K118" s="37"/>
      <c r="L118" s="60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="2" customFormat="1" ht="12" customHeight="1">
      <c r="A119" s="35"/>
      <c r="B119" s="36"/>
      <c r="C119" s="29" t="s">
        <v>20</v>
      </c>
      <c r="D119" s="37"/>
      <c r="E119" s="37"/>
      <c r="F119" s="24" t="str">
        <f>F12</f>
        <v>Areál AL INVEST Břidličná a.s.</v>
      </c>
      <c r="G119" s="37"/>
      <c r="H119" s="37"/>
      <c r="I119" s="29" t="s">
        <v>22</v>
      </c>
      <c r="J119" s="76" t="str">
        <f>IF(J12="","",J12)</f>
        <v>7. 8. 2024</v>
      </c>
      <c r="K119" s="37"/>
      <c r="L119" s="60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="2" customFormat="1" ht="6.96" customHeight="1">
      <c r="A120" s="35"/>
      <c r="B120" s="36"/>
      <c r="C120" s="37"/>
      <c r="D120" s="37"/>
      <c r="E120" s="37"/>
      <c r="F120" s="37"/>
      <c r="G120" s="37"/>
      <c r="H120" s="37"/>
      <c r="I120" s="37"/>
      <c r="J120" s="37"/>
      <c r="K120" s="37"/>
      <c r="L120" s="60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="2" customFormat="1" ht="15.15" customHeight="1">
      <c r="A121" s="35"/>
      <c r="B121" s="36"/>
      <c r="C121" s="29" t="s">
        <v>24</v>
      </c>
      <c r="D121" s="37"/>
      <c r="E121" s="37"/>
      <c r="F121" s="24" t="str">
        <f>E15</f>
        <v>AL INVEST Břidličná</v>
      </c>
      <c r="G121" s="37"/>
      <c r="H121" s="37"/>
      <c r="I121" s="29" t="s">
        <v>30</v>
      </c>
      <c r="J121" s="33" t="str">
        <f>E21</f>
        <v xml:space="preserve"> </v>
      </c>
      <c r="K121" s="37"/>
      <c r="L121" s="60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</row>
    <row r="122" s="2" customFormat="1" ht="15.15" customHeight="1">
      <c r="A122" s="35"/>
      <c r="B122" s="36"/>
      <c r="C122" s="29" t="s">
        <v>28</v>
      </c>
      <c r="D122" s="37"/>
      <c r="E122" s="37"/>
      <c r="F122" s="24" t="str">
        <f>IF(E18="","",E18)</f>
        <v>Vyplň údaj</v>
      </c>
      <c r="G122" s="37"/>
      <c r="H122" s="37"/>
      <c r="I122" s="29" t="s">
        <v>33</v>
      </c>
      <c r="J122" s="33" t="str">
        <f>E24</f>
        <v>Ing. Lucie Lukášová</v>
      </c>
      <c r="K122" s="37"/>
      <c r="L122" s="60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</row>
    <row r="123" s="2" customFormat="1" ht="10.32" customHeight="1">
      <c r="A123" s="35"/>
      <c r="B123" s="36"/>
      <c r="C123" s="37"/>
      <c r="D123" s="37"/>
      <c r="E123" s="37"/>
      <c r="F123" s="37"/>
      <c r="G123" s="37"/>
      <c r="H123" s="37"/>
      <c r="I123" s="37"/>
      <c r="J123" s="37"/>
      <c r="K123" s="37"/>
      <c r="L123" s="60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</row>
    <row r="124" s="11" customFormat="1" ht="29.28" customHeight="1">
      <c r="A124" s="184"/>
      <c r="B124" s="185"/>
      <c r="C124" s="186" t="s">
        <v>105</v>
      </c>
      <c r="D124" s="187" t="s">
        <v>61</v>
      </c>
      <c r="E124" s="187" t="s">
        <v>57</v>
      </c>
      <c r="F124" s="187" t="s">
        <v>58</v>
      </c>
      <c r="G124" s="187" t="s">
        <v>106</v>
      </c>
      <c r="H124" s="187" t="s">
        <v>107</v>
      </c>
      <c r="I124" s="187" t="s">
        <v>108</v>
      </c>
      <c r="J124" s="188" t="s">
        <v>92</v>
      </c>
      <c r="K124" s="189" t="s">
        <v>109</v>
      </c>
      <c r="L124" s="190"/>
      <c r="M124" s="97" t="s">
        <v>1</v>
      </c>
      <c r="N124" s="98" t="s">
        <v>40</v>
      </c>
      <c r="O124" s="98" t="s">
        <v>110</v>
      </c>
      <c r="P124" s="98" t="s">
        <v>111</v>
      </c>
      <c r="Q124" s="98" t="s">
        <v>112</v>
      </c>
      <c r="R124" s="98" t="s">
        <v>113</v>
      </c>
      <c r="S124" s="98" t="s">
        <v>114</v>
      </c>
      <c r="T124" s="99" t="s">
        <v>115</v>
      </c>
      <c r="U124" s="184"/>
      <c r="V124" s="184"/>
      <c r="W124" s="184"/>
      <c r="X124" s="184"/>
      <c r="Y124" s="184"/>
      <c r="Z124" s="184"/>
      <c r="AA124" s="184"/>
      <c r="AB124" s="184"/>
      <c r="AC124" s="184"/>
      <c r="AD124" s="184"/>
      <c r="AE124" s="184"/>
    </row>
    <row r="125" s="2" customFormat="1" ht="22.8" customHeight="1">
      <c r="A125" s="35"/>
      <c r="B125" s="36"/>
      <c r="C125" s="104" t="s">
        <v>116</v>
      </c>
      <c r="D125" s="37"/>
      <c r="E125" s="37"/>
      <c r="F125" s="37"/>
      <c r="G125" s="37"/>
      <c r="H125" s="37"/>
      <c r="I125" s="37"/>
      <c r="J125" s="191">
        <f>BK125</f>
        <v>0</v>
      </c>
      <c r="K125" s="37"/>
      <c r="L125" s="41"/>
      <c r="M125" s="100"/>
      <c r="N125" s="192"/>
      <c r="O125" s="101"/>
      <c r="P125" s="193">
        <f>P126+P162</f>
        <v>0</v>
      </c>
      <c r="Q125" s="101"/>
      <c r="R125" s="193">
        <f>R126+R162</f>
        <v>2.1502203999999998</v>
      </c>
      <c r="S125" s="101"/>
      <c r="T125" s="194">
        <f>T126+T162</f>
        <v>589.53023986000005</v>
      </c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T125" s="14" t="s">
        <v>75</v>
      </c>
      <c r="AU125" s="14" t="s">
        <v>94</v>
      </c>
      <c r="BK125" s="195">
        <f>BK126+BK162</f>
        <v>0</v>
      </c>
    </row>
    <row r="126" s="12" customFormat="1" ht="25.92" customHeight="1">
      <c r="A126" s="12"/>
      <c r="B126" s="196"/>
      <c r="C126" s="197"/>
      <c r="D126" s="198" t="s">
        <v>75</v>
      </c>
      <c r="E126" s="199" t="s">
        <v>117</v>
      </c>
      <c r="F126" s="199" t="s">
        <v>118</v>
      </c>
      <c r="G126" s="197"/>
      <c r="H126" s="197"/>
      <c r="I126" s="200"/>
      <c r="J126" s="201">
        <f>BK126</f>
        <v>0</v>
      </c>
      <c r="K126" s="197"/>
      <c r="L126" s="202"/>
      <c r="M126" s="203"/>
      <c r="N126" s="204"/>
      <c r="O126" s="204"/>
      <c r="P126" s="205">
        <f>P127+P132+P151+P154+P160</f>
        <v>0</v>
      </c>
      <c r="Q126" s="204"/>
      <c r="R126" s="205">
        <f>R127+R132+R151+R154+R160</f>
        <v>0.013759999999999998</v>
      </c>
      <c r="S126" s="204"/>
      <c r="T126" s="206">
        <f>T127+T132+T151+T154+T160</f>
        <v>589.53023986000005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207" t="s">
        <v>84</v>
      </c>
      <c r="AT126" s="208" t="s">
        <v>75</v>
      </c>
      <c r="AU126" s="208" t="s">
        <v>76</v>
      </c>
      <c r="AY126" s="207" t="s">
        <v>119</v>
      </c>
      <c r="BK126" s="209">
        <f>BK127+BK132+BK151+BK154+BK160</f>
        <v>0</v>
      </c>
    </row>
    <row r="127" s="12" customFormat="1" ht="22.8" customHeight="1">
      <c r="A127" s="12"/>
      <c r="B127" s="196"/>
      <c r="C127" s="197"/>
      <c r="D127" s="198" t="s">
        <v>75</v>
      </c>
      <c r="E127" s="210" t="s">
        <v>84</v>
      </c>
      <c r="F127" s="210" t="s">
        <v>120</v>
      </c>
      <c r="G127" s="197"/>
      <c r="H127" s="197"/>
      <c r="I127" s="200"/>
      <c r="J127" s="211">
        <f>BK127</f>
        <v>0</v>
      </c>
      <c r="K127" s="197"/>
      <c r="L127" s="202"/>
      <c r="M127" s="203"/>
      <c r="N127" s="204"/>
      <c r="O127" s="204"/>
      <c r="P127" s="205">
        <f>SUM(P128:P131)</f>
        <v>0</v>
      </c>
      <c r="Q127" s="204"/>
      <c r="R127" s="205">
        <f>SUM(R128:R131)</f>
        <v>0</v>
      </c>
      <c r="S127" s="204"/>
      <c r="T127" s="206">
        <f>SUM(T128:T131)</f>
        <v>0</v>
      </c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R127" s="207" t="s">
        <v>84</v>
      </c>
      <c r="AT127" s="208" t="s">
        <v>75</v>
      </c>
      <c r="AU127" s="208" t="s">
        <v>84</v>
      </c>
      <c r="AY127" s="207" t="s">
        <v>119</v>
      </c>
      <c r="BK127" s="209">
        <f>SUM(BK128:BK131)</f>
        <v>0</v>
      </c>
    </row>
    <row r="128" s="2" customFormat="1" ht="33" customHeight="1">
      <c r="A128" s="35"/>
      <c r="B128" s="36"/>
      <c r="C128" s="212" t="s">
        <v>84</v>
      </c>
      <c r="D128" s="212" t="s">
        <v>121</v>
      </c>
      <c r="E128" s="213" t="s">
        <v>122</v>
      </c>
      <c r="F128" s="214" t="s">
        <v>123</v>
      </c>
      <c r="G128" s="215" t="s">
        <v>124</v>
      </c>
      <c r="H128" s="216">
        <v>485</v>
      </c>
      <c r="I128" s="217"/>
      <c r="J128" s="218">
        <f>ROUND(I128*H128,2)</f>
        <v>0</v>
      </c>
      <c r="K128" s="219"/>
      <c r="L128" s="41"/>
      <c r="M128" s="220" t="s">
        <v>1</v>
      </c>
      <c r="N128" s="221" t="s">
        <v>41</v>
      </c>
      <c r="O128" s="88"/>
      <c r="P128" s="222">
        <f>O128*H128</f>
        <v>0</v>
      </c>
      <c r="Q128" s="222">
        <v>0</v>
      </c>
      <c r="R128" s="222">
        <f>Q128*H128</f>
        <v>0</v>
      </c>
      <c r="S128" s="222">
        <v>0</v>
      </c>
      <c r="T128" s="223">
        <f>S128*H128</f>
        <v>0</v>
      </c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R128" s="224" t="s">
        <v>125</v>
      </c>
      <c r="AT128" s="224" t="s">
        <v>121</v>
      </c>
      <c r="AU128" s="224" t="s">
        <v>86</v>
      </c>
      <c r="AY128" s="14" t="s">
        <v>119</v>
      </c>
      <c r="BE128" s="225">
        <f>IF(N128="základní",J128,0)</f>
        <v>0</v>
      </c>
      <c r="BF128" s="225">
        <f>IF(N128="snížená",J128,0)</f>
        <v>0</v>
      </c>
      <c r="BG128" s="225">
        <f>IF(N128="zákl. přenesená",J128,0)</f>
        <v>0</v>
      </c>
      <c r="BH128" s="225">
        <f>IF(N128="sníž. přenesená",J128,0)</f>
        <v>0</v>
      </c>
      <c r="BI128" s="225">
        <f>IF(N128="nulová",J128,0)</f>
        <v>0</v>
      </c>
      <c r="BJ128" s="14" t="s">
        <v>84</v>
      </c>
      <c r="BK128" s="225">
        <f>ROUND(I128*H128,2)</f>
        <v>0</v>
      </c>
      <c r="BL128" s="14" t="s">
        <v>125</v>
      </c>
      <c r="BM128" s="224" t="s">
        <v>126</v>
      </c>
    </row>
    <row r="129" s="2" customFormat="1" ht="62.7" customHeight="1">
      <c r="A129" s="35"/>
      <c r="B129" s="36"/>
      <c r="C129" s="212" t="s">
        <v>86</v>
      </c>
      <c r="D129" s="212" t="s">
        <v>121</v>
      </c>
      <c r="E129" s="213" t="s">
        <v>127</v>
      </c>
      <c r="F129" s="214" t="s">
        <v>128</v>
      </c>
      <c r="G129" s="215" t="s">
        <v>124</v>
      </c>
      <c r="H129" s="216">
        <v>388</v>
      </c>
      <c r="I129" s="217"/>
      <c r="J129" s="218">
        <f>ROUND(I129*H129,2)</f>
        <v>0</v>
      </c>
      <c r="K129" s="219"/>
      <c r="L129" s="41"/>
      <c r="M129" s="220" t="s">
        <v>1</v>
      </c>
      <c r="N129" s="221" t="s">
        <v>41</v>
      </c>
      <c r="O129" s="88"/>
      <c r="P129" s="222">
        <f>O129*H129</f>
        <v>0</v>
      </c>
      <c r="Q129" s="222">
        <v>0</v>
      </c>
      <c r="R129" s="222">
        <f>Q129*H129</f>
        <v>0</v>
      </c>
      <c r="S129" s="222">
        <v>0</v>
      </c>
      <c r="T129" s="223">
        <f>S129*H129</f>
        <v>0</v>
      </c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R129" s="224" t="s">
        <v>125</v>
      </c>
      <c r="AT129" s="224" t="s">
        <v>121</v>
      </c>
      <c r="AU129" s="224" t="s">
        <v>86</v>
      </c>
      <c r="AY129" s="14" t="s">
        <v>119</v>
      </c>
      <c r="BE129" s="225">
        <f>IF(N129="základní",J129,0)</f>
        <v>0</v>
      </c>
      <c r="BF129" s="225">
        <f>IF(N129="snížená",J129,0)</f>
        <v>0</v>
      </c>
      <c r="BG129" s="225">
        <f>IF(N129="zákl. přenesená",J129,0)</f>
        <v>0</v>
      </c>
      <c r="BH129" s="225">
        <f>IF(N129="sníž. přenesená",J129,0)</f>
        <v>0</v>
      </c>
      <c r="BI129" s="225">
        <f>IF(N129="nulová",J129,0)</f>
        <v>0</v>
      </c>
      <c r="BJ129" s="14" t="s">
        <v>84</v>
      </c>
      <c r="BK129" s="225">
        <f>ROUND(I129*H129,2)</f>
        <v>0</v>
      </c>
      <c r="BL129" s="14" t="s">
        <v>125</v>
      </c>
      <c r="BM129" s="224" t="s">
        <v>129</v>
      </c>
    </row>
    <row r="130" s="2" customFormat="1" ht="44.25" customHeight="1">
      <c r="A130" s="35"/>
      <c r="B130" s="36"/>
      <c r="C130" s="212" t="s">
        <v>130</v>
      </c>
      <c r="D130" s="212" t="s">
        <v>121</v>
      </c>
      <c r="E130" s="213" t="s">
        <v>131</v>
      </c>
      <c r="F130" s="214" t="s">
        <v>132</v>
      </c>
      <c r="G130" s="215" t="s">
        <v>133</v>
      </c>
      <c r="H130" s="216">
        <v>620.79999999999995</v>
      </c>
      <c r="I130" s="217"/>
      <c r="J130" s="218">
        <f>ROUND(I130*H130,2)</f>
        <v>0</v>
      </c>
      <c r="K130" s="219"/>
      <c r="L130" s="41"/>
      <c r="M130" s="220" t="s">
        <v>1</v>
      </c>
      <c r="N130" s="221" t="s">
        <v>41</v>
      </c>
      <c r="O130" s="88"/>
      <c r="P130" s="222">
        <f>O130*H130</f>
        <v>0</v>
      </c>
      <c r="Q130" s="222">
        <v>0</v>
      </c>
      <c r="R130" s="222">
        <f>Q130*H130</f>
        <v>0</v>
      </c>
      <c r="S130" s="222">
        <v>0</v>
      </c>
      <c r="T130" s="223">
        <f>S130*H130</f>
        <v>0</v>
      </c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R130" s="224" t="s">
        <v>125</v>
      </c>
      <c r="AT130" s="224" t="s">
        <v>121</v>
      </c>
      <c r="AU130" s="224" t="s">
        <v>86</v>
      </c>
      <c r="AY130" s="14" t="s">
        <v>119</v>
      </c>
      <c r="BE130" s="225">
        <f>IF(N130="základní",J130,0)</f>
        <v>0</v>
      </c>
      <c r="BF130" s="225">
        <f>IF(N130="snížená",J130,0)</f>
        <v>0</v>
      </c>
      <c r="BG130" s="225">
        <f>IF(N130="zákl. přenesená",J130,0)</f>
        <v>0</v>
      </c>
      <c r="BH130" s="225">
        <f>IF(N130="sníž. přenesená",J130,0)</f>
        <v>0</v>
      </c>
      <c r="BI130" s="225">
        <f>IF(N130="nulová",J130,0)</f>
        <v>0</v>
      </c>
      <c r="BJ130" s="14" t="s">
        <v>84</v>
      </c>
      <c r="BK130" s="225">
        <f>ROUND(I130*H130,2)</f>
        <v>0</v>
      </c>
      <c r="BL130" s="14" t="s">
        <v>125</v>
      </c>
      <c r="BM130" s="224" t="s">
        <v>134</v>
      </c>
    </row>
    <row r="131" s="2" customFormat="1" ht="37.8" customHeight="1">
      <c r="A131" s="35"/>
      <c r="B131" s="36"/>
      <c r="C131" s="212" t="s">
        <v>125</v>
      </c>
      <c r="D131" s="212" t="s">
        <v>121</v>
      </c>
      <c r="E131" s="213" t="s">
        <v>135</v>
      </c>
      <c r="F131" s="214" t="s">
        <v>136</v>
      </c>
      <c r="G131" s="215" t="s">
        <v>124</v>
      </c>
      <c r="H131" s="216">
        <v>388</v>
      </c>
      <c r="I131" s="217"/>
      <c r="J131" s="218">
        <f>ROUND(I131*H131,2)</f>
        <v>0</v>
      </c>
      <c r="K131" s="219"/>
      <c r="L131" s="41"/>
      <c r="M131" s="220" t="s">
        <v>1</v>
      </c>
      <c r="N131" s="221" t="s">
        <v>41</v>
      </c>
      <c r="O131" s="88"/>
      <c r="P131" s="222">
        <f>O131*H131</f>
        <v>0</v>
      </c>
      <c r="Q131" s="222">
        <v>0</v>
      </c>
      <c r="R131" s="222">
        <f>Q131*H131</f>
        <v>0</v>
      </c>
      <c r="S131" s="222">
        <v>0</v>
      </c>
      <c r="T131" s="223">
        <f>S131*H131</f>
        <v>0</v>
      </c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R131" s="224" t="s">
        <v>125</v>
      </c>
      <c r="AT131" s="224" t="s">
        <v>121</v>
      </c>
      <c r="AU131" s="224" t="s">
        <v>86</v>
      </c>
      <c r="AY131" s="14" t="s">
        <v>119</v>
      </c>
      <c r="BE131" s="225">
        <f>IF(N131="základní",J131,0)</f>
        <v>0</v>
      </c>
      <c r="BF131" s="225">
        <f>IF(N131="snížená",J131,0)</f>
        <v>0</v>
      </c>
      <c r="BG131" s="225">
        <f>IF(N131="zákl. přenesená",J131,0)</f>
        <v>0</v>
      </c>
      <c r="BH131" s="225">
        <f>IF(N131="sníž. přenesená",J131,0)</f>
        <v>0</v>
      </c>
      <c r="BI131" s="225">
        <f>IF(N131="nulová",J131,0)</f>
        <v>0</v>
      </c>
      <c r="BJ131" s="14" t="s">
        <v>84</v>
      </c>
      <c r="BK131" s="225">
        <f>ROUND(I131*H131,2)</f>
        <v>0</v>
      </c>
      <c r="BL131" s="14" t="s">
        <v>125</v>
      </c>
      <c r="BM131" s="224" t="s">
        <v>137</v>
      </c>
    </row>
    <row r="132" s="12" customFormat="1" ht="22.8" customHeight="1">
      <c r="A132" s="12"/>
      <c r="B132" s="196"/>
      <c r="C132" s="197"/>
      <c r="D132" s="198" t="s">
        <v>75</v>
      </c>
      <c r="E132" s="210" t="s">
        <v>138</v>
      </c>
      <c r="F132" s="210" t="s">
        <v>139</v>
      </c>
      <c r="G132" s="197"/>
      <c r="H132" s="197"/>
      <c r="I132" s="200"/>
      <c r="J132" s="211">
        <f>BK132</f>
        <v>0</v>
      </c>
      <c r="K132" s="197"/>
      <c r="L132" s="202"/>
      <c r="M132" s="203"/>
      <c r="N132" s="204"/>
      <c r="O132" s="204"/>
      <c r="P132" s="205">
        <f>SUM(P133:P150)</f>
        <v>0</v>
      </c>
      <c r="Q132" s="204"/>
      <c r="R132" s="205">
        <f>SUM(R133:R150)</f>
        <v>0</v>
      </c>
      <c r="S132" s="204"/>
      <c r="T132" s="206">
        <f>SUM(T133:T150)</f>
        <v>580.59923986000001</v>
      </c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R132" s="207" t="s">
        <v>84</v>
      </c>
      <c r="AT132" s="208" t="s">
        <v>75</v>
      </c>
      <c r="AU132" s="208" t="s">
        <v>84</v>
      </c>
      <c r="AY132" s="207" t="s">
        <v>119</v>
      </c>
      <c r="BK132" s="209">
        <f>SUM(BK133:BK150)</f>
        <v>0</v>
      </c>
    </row>
    <row r="133" s="2" customFormat="1" ht="24.15" customHeight="1">
      <c r="A133" s="35"/>
      <c r="B133" s="36"/>
      <c r="C133" s="212" t="s">
        <v>138</v>
      </c>
      <c r="D133" s="212" t="s">
        <v>121</v>
      </c>
      <c r="E133" s="213" t="s">
        <v>140</v>
      </c>
      <c r="F133" s="214" t="s">
        <v>141</v>
      </c>
      <c r="G133" s="215" t="s">
        <v>142</v>
      </c>
      <c r="H133" s="216">
        <v>400</v>
      </c>
      <c r="I133" s="217"/>
      <c r="J133" s="218">
        <f>ROUND(I133*H133,2)</f>
        <v>0</v>
      </c>
      <c r="K133" s="219"/>
      <c r="L133" s="41"/>
      <c r="M133" s="220" t="s">
        <v>1</v>
      </c>
      <c r="N133" s="221" t="s">
        <v>41</v>
      </c>
      <c r="O133" s="88"/>
      <c r="P133" s="222">
        <f>O133*H133</f>
        <v>0</v>
      </c>
      <c r="Q133" s="222">
        <v>0</v>
      </c>
      <c r="R133" s="222">
        <f>Q133*H133</f>
        <v>0</v>
      </c>
      <c r="S133" s="222">
        <v>0.33245999999999998</v>
      </c>
      <c r="T133" s="223">
        <f>S133*H133</f>
        <v>132.98399999999998</v>
      </c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R133" s="224" t="s">
        <v>125</v>
      </c>
      <c r="AT133" s="224" t="s">
        <v>121</v>
      </c>
      <c r="AU133" s="224" t="s">
        <v>86</v>
      </c>
      <c r="AY133" s="14" t="s">
        <v>119</v>
      </c>
      <c r="BE133" s="225">
        <f>IF(N133="základní",J133,0)</f>
        <v>0</v>
      </c>
      <c r="BF133" s="225">
        <f>IF(N133="snížená",J133,0)</f>
        <v>0</v>
      </c>
      <c r="BG133" s="225">
        <f>IF(N133="zákl. přenesená",J133,0)</f>
        <v>0</v>
      </c>
      <c r="BH133" s="225">
        <f>IF(N133="sníž. přenesená",J133,0)</f>
        <v>0</v>
      </c>
      <c r="BI133" s="225">
        <f>IF(N133="nulová",J133,0)</f>
        <v>0</v>
      </c>
      <c r="BJ133" s="14" t="s">
        <v>84</v>
      </c>
      <c r="BK133" s="225">
        <f>ROUND(I133*H133,2)</f>
        <v>0</v>
      </c>
      <c r="BL133" s="14" t="s">
        <v>125</v>
      </c>
      <c r="BM133" s="224" t="s">
        <v>143</v>
      </c>
    </row>
    <row r="134" s="2" customFormat="1" ht="24.15" customHeight="1">
      <c r="A134" s="35"/>
      <c r="B134" s="36"/>
      <c r="C134" s="212" t="s">
        <v>144</v>
      </c>
      <c r="D134" s="212" t="s">
        <v>121</v>
      </c>
      <c r="E134" s="213" t="s">
        <v>145</v>
      </c>
      <c r="F134" s="214" t="s">
        <v>146</v>
      </c>
      <c r="G134" s="215" t="s">
        <v>142</v>
      </c>
      <c r="H134" s="216">
        <v>640</v>
      </c>
      <c r="I134" s="217"/>
      <c r="J134" s="218">
        <f>ROUND(I134*H134,2)</f>
        <v>0</v>
      </c>
      <c r="K134" s="219"/>
      <c r="L134" s="41"/>
      <c r="M134" s="220" t="s">
        <v>1</v>
      </c>
      <c r="N134" s="221" t="s">
        <v>41</v>
      </c>
      <c r="O134" s="88"/>
      <c r="P134" s="222">
        <f>O134*H134</f>
        <v>0</v>
      </c>
      <c r="Q134" s="222">
        <v>0</v>
      </c>
      <c r="R134" s="222">
        <f>Q134*H134</f>
        <v>0</v>
      </c>
      <c r="S134" s="222">
        <v>0.35338999999999998</v>
      </c>
      <c r="T134" s="223">
        <f>S134*H134</f>
        <v>226.1696</v>
      </c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R134" s="224" t="s">
        <v>125</v>
      </c>
      <c r="AT134" s="224" t="s">
        <v>121</v>
      </c>
      <c r="AU134" s="224" t="s">
        <v>86</v>
      </c>
      <c r="AY134" s="14" t="s">
        <v>119</v>
      </c>
      <c r="BE134" s="225">
        <f>IF(N134="základní",J134,0)</f>
        <v>0</v>
      </c>
      <c r="BF134" s="225">
        <f>IF(N134="snížená",J134,0)</f>
        <v>0</v>
      </c>
      <c r="BG134" s="225">
        <f>IF(N134="zákl. přenesená",J134,0)</f>
        <v>0</v>
      </c>
      <c r="BH134" s="225">
        <f>IF(N134="sníž. přenesená",J134,0)</f>
        <v>0</v>
      </c>
      <c r="BI134" s="225">
        <f>IF(N134="nulová",J134,0)</f>
        <v>0</v>
      </c>
      <c r="BJ134" s="14" t="s">
        <v>84</v>
      </c>
      <c r="BK134" s="225">
        <f>ROUND(I134*H134,2)</f>
        <v>0</v>
      </c>
      <c r="BL134" s="14" t="s">
        <v>125</v>
      </c>
      <c r="BM134" s="224" t="s">
        <v>147</v>
      </c>
    </row>
    <row r="135" s="2" customFormat="1" ht="16.5" customHeight="1">
      <c r="A135" s="35"/>
      <c r="B135" s="36"/>
      <c r="C135" s="212" t="s">
        <v>148</v>
      </c>
      <c r="D135" s="212" t="s">
        <v>121</v>
      </c>
      <c r="E135" s="213" t="s">
        <v>149</v>
      </c>
      <c r="F135" s="214" t="s">
        <v>150</v>
      </c>
      <c r="G135" s="215" t="s">
        <v>151</v>
      </c>
      <c r="H135" s="216">
        <v>4</v>
      </c>
      <c r="I135" s="217"/>
      <c r="J135" s="218">
        <f>ROUND(I135*H135,2)</f>
        <v>0</v>
      </c>
      <c r="K135" s="219"/>
      <c r="L135" s="41"/>
      <c r="M135" s="220" t="s">
        <v>1</v>
      </c>
      <c r="N135" s="221" t="s">
        <v>41</v>
      </c>
      <c r="O135" s="88"/>
      <c r="P135" s="222">
        <f>O135*H135</f>
        <v>0</v>
      </c>
      <c r="Q135" s="222">
        <v>0</v>
      </c>
      <c r="R135" s="222">
        <f>Q135*H135</f>
        <v>0</v>
      </c>
      <c r="S135" s="222">
        <v>0.75526000000000004</v>
      </c>
      <c r="T135" s="223">
        <f>S135*H135</f>
        <v>3.0210400000000002</v>
      </c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R135" s="224" t="s">
        <v>125</v>
      </c>
      <c r="AT135" s="224" t="s">
        <v>121</v>
      </c>
      <c r="AU135" s="224" t="s">
        <v>86</v>
      </c>
      <c r="AY135" s="14" t="s">
        <v>119</v>
      </c>
      <c r="BE135" s="225">
        <f>IF(N135="základní",J135,0)</f>
        <v>0</v>
      </c>
      <c r="BF135" s="225">
        <f>IF(N135="snížená",J135,0)</f>
        <v>0</v>
      </c>
      <c r="BG135" s="225">
        <f>IF(N135="zákl. přenesená",J135,0)</f>
        <v>0</v>
      </c>
      <c r="BH135" s="225">
        <f>IF(N135="sníž. přenesená",J135,0)</f>
        <v>0</v>
      </c>
      <c r="BI135" s="225">
        <f>IF(N135="nulová",J135,0)</f>
        <v>0</v>
      </c>
      <c r="BJ135" s="14" t="s">
        <v>84</v>
      </c>
      <c r="BK135" s="225">
        <f>ROUND(I135*H135,2)</f>
        <v>0</v>
      </c>
      <c r="BL135" s="14" t="s">
        <v>125</v>
      </c>
      <c r="BM135" s="224" t="s">
        <v>152</v>
      </c>
    </row>
    <row r="136" s="2" customFormat="1" ht="24.15" customHeight="1">
      <c r="A136" s="35"/>
      <c r="B136" s="36"/>
      <c r="C136" s="212" t="s">
        <v>153</v>
      </c>
      <c r="D136" s="212" t="s">
        <v>121</v>
      </c>
      <c r="E136" s="213" t="s">
        <v>154</v>
      </c>
      <c r="F136" s="214" t="s">
        <v>155</v>
      </c>
      <c r="G136" s="215" t="s">
        <v>142</v>
      </c>
      <c r="H136" s="216">
        <v>10</v>
      </c>
      <c r="I136" s="217"/>
      <c r="J136" s="218">
        <f>ROUND(I136*H136,2)</f>
        <v>0</v>
      </c>
      <c r="K136" s="219"/>
      <c r="L136" s="41"/>
      <c r="M136" s="220" t="s">
        <v>1</v>
      </c>
      <c r="N136" s="221" t="s">
        <v>41</v>
      </c>
      <c r="O136" s="88"/>
      <c r="P136" s="222">
        <f>O136*H136</f>
        <v>0</v>
      </c>
      <c r="Q136" s="222">
        <v>0</v>
      </c>
      <c r="R136" s="222">
        <f>Q136*H136</f>
        <v>0</v>
      </c>
      <c r="S136" s="222">
        <v>0.34310000000000002</v>
      </c>
      <c r="T136" s="223">
        <f>S136*H136</f>
        <v>3.431</v>
      </c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R136" s="224" t="s">
        <v>125</v>
      </c>
      <c r="AT136" s="224" t="s">
        <v>121</v>
      </c>
      <c r="AU136" s="224" t="s">
        <v>86</v>
      </c>
      <c r="AY136" s="14" t="s">
        <v>119</v>
      </c>
      <c r="BE136" s="225">
        <f>IF(N136="základní",J136,0)</f>
        <v>0</v>
      </c>
      <c r="BF136" s="225">
        <f>IF(N136="snížená",J136,0)</f>
        <v>0</v>
      </c>
      <c r="BG136" s="225">
        <f>IF(N136="zákl. přenesená",J136,0)</f>
        <v>0</v>
      </c>
      <c r="BH136" s="225">
        <f>IF(N136="sníž. přenesená",J136,0)</f>
        <v>0</v>
      </c>
      <c r="BI136" s="225">
        <f>IF(N136="nulová",J136,0)</f>
        <v>0</v>
      </c>
      <c r="BJ136" s="14" t="s">
        <v>84</v>
      </c>
      <c r="BK136" s="225">
        <f>ROUND(I136*H136,2)</f>
        <v>0</v>
      </c>
      <c r="BL136" s="14" t="s">
        <v>125</v>
      </c>
      <c r="BM136" s="224" t="s">
        <v>156</v>
      </c>
    </row>
    <row r="137" s="2" customFormat="1" ht="24.15" customHeight="1">
      <c r="A137" s="35"/>
      <c r="B137" s="36"/>
      <c r="C137" s="212" t="s">
        <v>157</v>
      </c>
      <c r="D137" s="212" t="s">
        <v>121</v>
      </c>
      <c r="E137" s="213" t="s">
        <v>158</v>
      </c>
      <c r="F137" s="214" t="s">
        <v>159</v>
      </c>
      <c r="G137" s="215" t="s">
        <v>142</v>
      </c>
      <c r="H137" s="216">
        <v>10</v>
      </c>
      <c r="I137" s="217"/>
      <c r="J137" s="218">
        <f>ROUND(I137*H137,2)</f>
        <v>0</v>
      </c>
      <c r="K137" s="219"/>
      <c r="L137" s="41"/>
      <c r="M137" s="220" t="s">
        <v>1</v>
      </c>
      <c r="N137" s="221" t="s">
        <v>41</v>
      </c>
      <c r="O137" s="88"/>
      <c r="P137" s="222">
        <f>O137*H137</f>
        <v>0</v>
      </c>
      <c r="Q137" s="222">
        <v>0</v>
      </c>
      <c r="R137" s="222">
        <f>Q137*H137</f>
        <v>0</v>
      </c>
      <c r="S137" s="222">
        <v>0.33245999999999998</v>
      </c>
      <c r="T137" s="223">
        <f>S137*H137</f>
        <v>3.3245999999999998</v>
      </c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R137" s="224" t="s">
        <v>125</v>
      </c>
      <c r="AT137" s="224" t="s">
        <v>121</v>
      </c>
      <c r="AU137" s="224" t="s">
        <v>86</v>
      </c>
      <c r="AY137" s="14" t="s">
        <v>119</v>
      </c>
      <c r="BE137" s="225">
        <f>IF(N137="základní",J137,0)</f>
        <v>0</v>
      </c>
      <c r="BF137" s="225">
        <f>IF(N137="snížená",J137,0)</f>
        <v>0</v>
      </c>
      <c r="BG137" s="225">
        <f>IF(N137="zákl. přenesená",J137,0)</f>
        <v>0</v>
      </c>
      <c r="BH137" s="225">
        <f>IF(N137="sníž. přenesená",J137,0)</f>
        <v>0</v>
      </c>
      <c r="BI137" s="225">
        <f>IF(N137="nulová",J137,0)</f>
        <v>0</v>
      </c>
      <c r="BJ137" s="14" t="s">
        <v>84</v>
      </c>
      <c r="BK137" s="225">
        <f>ROUND(I137*H137,2)</f>
        <v>0</v>
      </c>
      <c r="BL137" s="14" t="s">
        <v>125</v>
      </c>
      <c r="BM137" s="224" t="s">
        <v>160</v>
      </c>
    </row>
    <row r="138" s="2" customFormat="1" ht="24.15" customHeight="1">
      <c r="A138" s="35"/>
      <c r="B138" s="36"/>
      <c r="C138" s="212" t="s">
        <v>161</v>
      </c>
      <c r="D138" s="212" t="s">
        <v>121</v>
      </c>
      <c r="E138" s="213" t="s">
        <v>162</v>
      </c>
      <c r="F138" s="214" t="s">
        <v>163</v>
      </c>
      <c r="G138" s="215" t="s">
        <v>142</v>
      </c>
      <c r="H138" s="216">
        <v>20</v>
      </c>
      <c r="I138" s="217"/>
      <c r="J138" s="218">
        <f>ROUND(I138*H138,2)</f>
        <v>0</v>
      </c>
      <c r="K138" s="219"/>
      <c r="L138" s="41"/>
      <c r="M138" s="220" t="s">
        <v>1</v>
      </c>
      <c r="N138" s="221" t="s">
        <v>41</v>
      </c>
      <c r="O138" s="88"/>
      <c r="P138" s="222">
        <f>O138*H138</f>
        <v>0</v>
      </c>
      <c r="Q138" s="222">
        <v>0</v>
      </c>
      <c r="R138" s="222">
        <f>Q138*H138</f>
        <v>0</v>
      </c>
      <c r="S138" s="222">
        <v>0.33245999999999998</v>
      </c>
      <c r="T138" s="223">
        <f>S138*H138</f>
        <v>6.6491999999999996</v>
      </c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R138" s="224" t="s">
        <v>125</v>
      </c>
      <c r="AT138" s="224" t="s">
        <v>121</v>
      </c>
      <c r="AU138" s="224" t="s">
        <v>86</v>
      </c>
      <c r="AY138" s="14" t="s">
        <v>119</v>
      </c>
      <c r="BE138" s="225">
        <f>IF(N138="základní",J138,0)</f>
        <v>0</v>
      </c>
      <c r="BF138" s="225">
        <f>IF(N138="snížená",J138,0)</f>
        <v>0</v>
      </c>
      <c r="BG138" s="225">
        <f>IF(N138="zákl. přenesená",J138,0)</f>
        <v>0</v>
      </c>
      <c r="BH138" s="225">
        <f>IF(N138="sníž. přenesená",J138,0)</f>
        <v>0</v>
      </c>
      <c r="BI138" s="225">
        <f>IF(N138="nulová",J138,0)</f>
        <v>0</v>
      </c>
      <c r="BJ138" s="14" t="s">
        <v>84</v>
      </c>
      <c r="BK138" s="225">
        <f>ROUND(I138*H138,2)</f>
        <v>0</v>
      </c>
      <c r="BL138" s="14" t="s">
        <v>125</v>
      </c>
      <c r="BM138" s="224" t="s">
        <v>164</v>
      </c>
    </row>
    <row r="139" s="2" customFormat="1" ht="16.5" customHeight="1">
      <c r="A139" s="35"/>
      <c r="B139" s="36"/>
      <c r="C139" s="212" t="s">
        <v>165</v>
      </c>
      <c r="D139" s="212" t="s">
        <v>121</v>
      </c>
      <c r="E139" s="213" t="s">
        <v>166</v>
      </c>
      <c r="F139" s="214" t="s">
        <v>167</v>
      </c>
      <c r="G139" s="215" t="s">
        <v>151</v>
      </c>
      <c r="H139" s="216">
        <v>2</v>
      </c>
      <c r="I139" s="217"/>
      <c r="J139" s="218">
        <f>ROUND(I139*H139,2)</f>
        <v>0</v>
      </c>
      <c r="K139" s="219"/>
      <c r="L139" s="41"/>
      <c r="M139" s="220" t="s">
        <v>1</v>
      </c>
      <c r="N139" s="221" t="s">
        <v>41</v>
      </c>
      <c r="O139" s="88"/>
      <c r="P139" s="222">
        <f>O139*H139</f>
        <v>0</v>
      </c>
      <c r="Q139" s="222">
        <v>0</v>
      </c>
      <c r="R139" s="222">
        <f>Q139*H139</f>
        <v>0</v>
      </c>
      <c r="S139" s="222">
        <v>0.23999999999999999</v>
      </c>
      <c r="T139" s="223">
        <f>S139*H139</f>
        <v>0.47999999999999998</v>
      </c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R139" s="224" t="s">
        <v>125</v>
      </c>
      <c r="AT139" s="224" t="s">
        <v>121</v>
      </c>
      <c r="AU139" s="224" t="s">
        <v>86</v>
      </c>
      <c r="AY139" s="14" t="s">
        <v>119</v>
      </c>
      <c r="BE139" s="225">
        <f>IF(N139="základní",J139,0)</f>
        <v>0</v>
      </c>
      <c r="BF139" s="225">
        <f>IF(N139="snížená",J139,0)</f>
        <v>0</v>
      </c>
      <c r="BG139" s="225">
        <f>IF(N139="zákl. přenesená",J139,0)</f>
        <v>0</v>
      </c>
      <c r="BH139" s="225">
        <f>IF(N139="sníž. přenesená",J139,0)</f>
        <v>0</v>
      </c>
      <c r="BI139" s="225">
        <f>IF(N139="nulová",J139,0)</f>
        <v>0</v>
      </c>
      <c r="BJ139" s="14" t="s">
        <v>84</v>
      </c>
      <c r="BK139" s="225">
        <f>ROUND(I139*H139,2)</f>
        <v>0</v>
      </c>
      <c r="BL139" s="14" t="s">
        <v>125</v>
      </c>
      <c r="BM139" s="224" t="s">
        <v>168</v>
      </c>
    </row>
    <row r="140" s="2" customFormat="1" ht="16.5" customHeight="1">
      <c r="A140" s="35"/>
      <c r="B140" s="36"/>
      <c r="C140" s="212" t="s">
        <v>8</v>
      </c>
      <c r="D140" s="212" t="s">
        <v>121</v>
      </c>
      <c r="E140" s="213" t="s">
        <v>169</v>
      </c>
      <c r="F140" s="214" t="s">
        <v>170</v>
      </c>
      <c r="G140" s="215" t="s">
        <v>151</v>
      </c>
      <c r="H140" s="216">
        <v>1</v>
      </c>
      <c r="I140" s="217"/>
      <c r="J140" s="218">
        <f>ROUND(I140*H140,2)</f>
        <v>0</v>
      </c>
      <c r="K140" s="219"/>
      <c r="L140" s="41"/>
      <c r="M140" s="220" t="s">
        <v>1</v>
      </c>
      <c r="N140" s="221" t="s">
        <v>41</v>
      </c>
      <c r="O140" s="88"/>
      <c r="P140" s="222">
        <f>O140*H140</f>
        <v>0</v>
      </c>
      <c r="Q140" s="222">
        <v>0</v>
      </c>
      <c r="R140" s="222">
        <f>Q140*H140</f>
        <v>0</v>
      </c>
      <c r="S140" s="222">
        <v>0.32000000000000001</v>
      </c>
      <c r="T140" s="223">
        <f>S140*H140</f>
        <v>0.32000000000000001</v>
      </c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R140" s="224" t="s">
        <v>125</v>
      </c>
      <c r="AT140" s="224" t="s">
        <v>121</v>
      </c>
      <c r="AU140" s="224" t="s">
        <v>86</v>
      </c>
      <c r="AY140" s="14" t="s">
        <v>119</v>
      </c>
      <c r="BE140" s="225">
        <f>IF(N140="základní",J140,0)</f>
        <v>0</v>
      </c>
      <c r="BF140" s="225">
        <f>IF(N140="snížená",J140,0)</f>
        <v>0</v>
      </c>
      <c r="BG140" s="225">
        <f>IF(N140="zákl. přenesená",J140,0)</f>
        <v>0</v>
      </c>
      <c r="BH140" s="225">
        <f>IF(N140="sníž. přenesená",J140,0)</f>
        <v>0</v>
      </c>
      <c r="BI140" s="225">
        <f>IF(N140="nulová",J140,0)</f>
        <v>0</v>
      </c>
      <c r="BJ140" s="14" t="s">
        <v>84</v>
      </c>
      <c r="BK140" s="225">
        <f>ROUND(I140*H140,2)</f>
        <v>0</v>
      </c>
      <c r="BL140" s="14" t="s">
        <v>125</v>
      </c>
      <c r="BM140" s="224" t="s">
        <v>171</v>
      </c>
    </row>
    <row r="141" s="2" customFormat="1" ht="24.15" customHeight="1">
      <c r="A141" s="35"/>
      <c r="B141" s="36"/>
      <c r="C141" s="212" t="s">
        <v>172</v>
      </c>
      <c r="D141" s="212" t="s">
        <v>121</v>
      </c>
      <c r="E141" s="213" t="s">
        <v>173</v>
      </c>
      <c r="F141" s="214" t="s">
        <v>174</v>
      </c>
      <c r="G141" s="215" t="s">
        <v>151</v>
      </c>
      <c r="H141" s="216">
        <v>2</v>
      </c>
      <c r="I141" s="217"/>
      <c r="J141" s="218">
        <f>ROUND(I141*H141,2)</f>
        <v>0</v>
      </c>
      <c r="K141" s="219"/>
      <c r="L141" s="41"/>
      <c r="M141" s="220" t="s">
        <v>1</v>
      </c>
      <c r="N141" s="221" t="s">
        <v>41</v>
      </c>
      <c r="O141" s="88"/>
      <c r="P141" s="222">
        <f>O141*H141</f>
        <v>0</v>
      </c>
      <c r="Q141" s="222">
        <v>0</v>
      </c>
      <c r="R141" s="222">
        <f>Q141*H141</f>
        <v>0</v>
      </c>
      <c r="S141" s="222">
        <v>0.13</v>
      </c>
      <c r="T141" s="223">
        <f>S141*H141</f>
        <v>0.26000000000000001</v>
      </c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R141" s="224" t="s">
        <v>125</v>
      </c>
      <c r="AT141" s="224" t="s">
        <v>121</v>
      </c>
      <c r="AU141" s="224" t="s">
        <v>86</v>
      </c>
      <c r="AY141" s="14" t="s">
        <v>119</v>
      </c>
      <c r="BE141" s="225">
        <f>IF(N141="základní",J141,0)</f>
        <v>0</v>
      </c>
      <c r="BF141" s="225">
        <f>IF(N141="snížená",J141,0)</f>
        <v>0</v>
      </c>
      <c r="BG141" s="225">
        <f>IF(N141="zákl. přenesená",J141,0)</f>
        <v>0</v>
      </c>
      <c r="BH141" s="225">
        <f>IF(N141="sníž. přenesená",J141,0)</f>
        <v>0</v>
      </c>
      <c r="BI141" s="225">
        <f>IF(N141="nulová",J141,0)</f>
        <v>0</v>
      </c>
      <c r="BJ141" s="14" t="s">
        <v>84</v>
      </c>
      <c r="BK141" s="225">
        <f>ROUND(I141*H141,2)</f>
        <v>0</v>
      </c>
      <c r="BL141" s="14" t="s">
        <v>125</v>
      </c>
      <c r="BM141" s="224" t="s">
        <v>175</v>
      </c>
    </row>
    <row r="142" s="2" customFormat="1" ht="24.15" customHeight="1">
      <c r="A142" s="35"/>
      <c r="B142" s="36"/>
      <c r="C142" s="212" t="s">
        <v>176</v>
      </c>
      <c r="D142" s="212" t="s">
        <v>121</v>
      </c>
      <c r="E142" s="213" t="s">
        <v>177</v>
      </c>
      <c r="F142" s="214" t="s">
        <v>178</v>
      </c>
      <c r="G142" s="215" t="s">
        <v>151</v>
      </c>
      <c r="H142" s="216">
        <v>1</v>
      </c>
      <c r="I142" s="217"/>
      <c r="J142" s="218">
        <f>ROUND(I142*H142,2)</f>
        <v>0</v>
      </c>
      <c r="K142" s="219"/>
      <c r="L142" s="41"/>
      <c r="M142" s="220" t="s">
        <v>1</v>
      </c>
      <c r="N142" s="221" t="s">
        <v>41</v>
      </c>
      <c r="O142" s="88"/>
      <c r="P142" s="222">
        <f>O142*H142</f>
        <v>0</v>
      </c>
      <c r="Q142" s="222">
        <v>0</v>
      </c>
      <c r="R142" s="222">
        <f>Q142*H142</f>
        <v>0</v>
      </c>
      <c r="S142" s="222">
        <v>0.13</v>
      </c>
      <c r="T142" s="223">
        <f>S142*H142</f>
        <v>0.13</v>
      </c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R142" s="224" t="s">
        <v>125</v>
      </c>
      <c r="AT142" s="224" t="s">
        <v>121</v>
      </c>
      <c r="AU142" s="224" t="s">
        <v>86</v>
      </c>
      <c r="AY142" s="14" t="s">
        <v>119</v>
      </c>
      <c r="BE142" s="225">
        <f>IF(N142="základní",J142,0)</f>
        <v>0</v>
      </c>
      <c r="BF142" s="225">
        <f>IF(N142="snížená",J142,0)</f>
        <v>0</v>
      </c>
      <c r="BG142" s="225">
        <f>IF(N142="zákl. přenesená",J142,0)</f>
        <v>0</v>
      </c>
      <c r="BH142" s="225">
        <f>IF(N142="sníž. přenesená",J142,0)</f>
        <v>0</v>
      </c>
      <c r="BI142" s="225">
        <f>IF(N142="nulová",J142,0)</f>
        <v>0</v>
      </c>
      <c r="BJ142" s="14" t="s">
        <v>84</v>
      </c>
      <c r="BK142" s="225">
        <f>ROUND(I142*H142,2)</f>
        <v>0</v>
      </c>
      <c r="BL142" s="14" t="s">
        <v>125</v>
      </c>
      <c r="BM142" s="224" t="s">
        <v>179</v>
      </c>
    </row>
    <row r="143" s="2" customFormat="1" ht="24.15" customHeight="1">
      <c r="A143" s="35"/>
      <c r="B143" s="36"/>
      <c r="C143" s="212" t="s">
        <v>180</v>
      </c>
      <c r="D143" s="212" t="s">
        <v>121</v>
      </c>
      <c r="E143" s="213" t="s">
        <v>181</v>
      </c>
      <c r="F143" s="214" t="s">
        <v>182</v>
      </c>
      <c r="G143" s="215" t="s">
        <v>142</v>
      </c>
      <c r="H143" s="216">
        <v>200</v>
      </c>
      <c r="I143" s="217"/>
      <c r="J143" s="218">
        <f>ROUND(I143*H143,2)</f>
        <v>0</v>
      </c>
      <c r="K143" s="219"/>
      <c r="L143" s="41"/>
      <c r="M143" s="220" t="s">
        <v>1</v>
      </c>
      <c r="N143" s="221" t="s">
        <v>41</v>
      </c>
      <c r="O143" s="88"/>
      <c r="P143" s="222">
        <f>O143*H143</f>
        <v>0</v>
      </c>
      <c r="Q143" s="222">
        <v>0</v>
      </c>
      <c r="R143" s="222">
        <f>Q143*H143</f>
        <v>0</v>
      </c>
      <c r="S143" s="222">
        <v>0.34310000000000002</v>
      </c>
      <c r="T143" s="223">
        <f>S143*H143</f>
        <v>68.620000000000005</v>
      </c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R143" s="224" t="s">
        <v>125</v>
      </c>
      <c r="AT143" s="224" t="s">
        <v>121</v>
      </c>
      <c r="AU143" s="224" t="s">
        <v>86</v>
      </c>
      <c r="AY143" s="14" t="s">
        <v>119</v>
      </c>
      <c r="BE143" s="225">
        <f>IF(N143="základní",J143,0)</f>
        <v>0</v>
      </c>
      <c r="BF143" s="225">
        <f>IF(N143="snížená",J143,0)</f>
        <v>0</v>
      </c>
      <c r="BG143" s="225">
        <f>IF(N143="zákl. přenesená",J143,0)</f>
        <v>0</v>
      </c>
      <c r="BH143" s="225">
        <f>IF(N143="sníž. přenesená",J143,0)</f>
        <v>0</v>
      </c>
      <c r="BI143" s="225">
        <f>IF(N143="nulová",J143,0)</f>
        <v>0</v>
      </c>
      <c r="BJ143" s="14" t="s">
        <v>84</v>
      </c>
      <c r="BK143" s="225">
        <f>ROUND(I143*H143,2)</f>
        <v>0</v>
      </c>
      <c r="BL143" s="14" t="s">
        <v>125</v>
      </c>
      <c r="BM143" s="224" t="s">
        <v>183</v>
      </c>
    </row>
    <row r="144" s="2" customFormat="1" ht="24.15" customHeight="1">
      <c r="A144" s="35"/>
      <c r="B144" s="36"/>
      <c r="C144" s="212" t="s">
        <v>184</v>
      </c>
      <c r="D144" s="212" t="s">
        <v>121</v>
      </c>
      <c r="E144" s="213" t="s">
        <v>185</v>
      </c>
      <c r="F144" s="214" t="s">
        <v>186</v>
      </c>
      <c r="G144" s="215" t="s">
        <v>142</v>
      </c>
      <c r="H144" s="216">
        <v>320</v>
      </c>
      <c r="I144" s="217"/>
      <c r="J144" s="218">
        <f>ROUND(I144*H144,2)</f>
        <v>0</v>
      </c>
      <c r="K144" s="219"/>
      <c r="L144" s="41"/>
      <c r="M144" s="220" t="s">
        <v>1</v>
      </c>
      <c r="N144" s="221" t="s">
        <v>41</v>
      </c>
      <c r="O144" s="88"/>
      <c r="P144" s="222">
        <f>O144*H144</f>
        <v>0</v>
      </c>
      <c r="Q144" s="222">
        <v>0</v>
      </c>
      <c r="R144" s="222">
        <f>Q144*H144</f>
        <v>0</v>
      </c>
      <c r="S144" s="222">
        <v>0.36403000000000002</v>
      </c>
      <c r="T144" s="223">
        <f>S144*H144</f>
        <v>116.48960000000001</v>
      </c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R144" s="224" t="s">
        <v>125</v>
      </c>
      <c r="AT144" s="224" t="s">
        <v>121</v>
      </c>
      <c r="AU144" s="224" t="s">
        <v>86</v>
      </c>
      <c r="AY144" s="14" t="s">
        <v>119</v>
      </c>
      <c r="BE144" s="225">
        <f>IF(N144="základní",J144,0)</f>
        <v>0</v>
      </c>
      <c r="BF144" s="225">
        <f>IF(N144="snížená",J144,0)</f>
        <v>0</v>
      </c>
      <c r="BG144" s="225">
        <f>IF(N144="zákl. přenesená",J144,0)</f>
        <v>0</v>
      </c>
      <c r="BH144" s="225">
        <f>IF(N144="sníž. přenesená",J144,0)</f>
        <v>0</v>
      </c>
      <c r="BI144" s="225">
        <f>IF(N144="nulová",J144,0)</f>
        <v>0</v>
      </c>
      <c r="BJ144" s="14" t="s">
        <v>84</v>
      </c>
      <c r="BK144" s="225">
        <f>ROUND(I144*H144,2)</f>
        <v>0</v>
      </c>
      <c r="BL144" s="14" t="s">
        <v>125</v>
      </c>
      <c r="BM144" s="224" t="s">
        <v>187</v>
      </c>
    </row>
    <row r="145" s="2" customFormat="1" ht="24.15" customHeight="1">
      <c r="A145" s="35"/>
      <c r="B145" s="36"/>
      <c r="C145" s="212" t="s">
        <v>188</v>
      </c>
      <c r="D145" s="212" t="s">
        <v>121</v>
      </c>
      <c r="E145" s="213" t="s">
        <v>189</v>
      </c>
      <c r="F145" s="214" t="s">
        <v>190</v>
      </c>
      <c r="G145" s="215" t="s">
        <v>142</v>
      </c>
      <c r="H145" s="216">
        <v>10</v>
      </c>
      <c r="I145" s="217"/>
      <c r="J145" s="218">
        <f>ROUND(I145*H145,2)</f>
        <v>0</v>
      </c>
      <c r="K145" s="219"/>
      <c r="L145" s="41"/>
      <c r="M145" s="220" t="s">
        <v>1</v>
      </c>
      <c r="N145" s="221" t="s">
        <v>41</v>
      </c>
      <c r="O145" s="88"/>
      <c r="P145" s="222">
        <f>O145*H145</f>
        <v>0</v>
      </c>
      <c r="Q145" s="222">
        <v>0</v>
      </c>
      <c r="R145" s="222">
        <f>Q145*H145</f>
        <v>0</v>
      </c>
      <c r="S145" s="222">
        <v>0.34310000000000002</v>
      </c>
      <c r="T145" s="223">
        <f>S145*H145</f>
        <v>3.431</v>
      </c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R145" s="224" t="s">
        <v>125</v>
      </c>
      <c r="AT145" s="224" t="s">
        <v>121</v>
      </c>
      <c r="AU145" s="224" t="s">
        <v>86</v>
      </c>
      <c r="AY145" s="14" t="s">
        <v>119</v>
      </c>
      <c r="BE145" s="225">
        <f>IF(N145="základní",J145,0)</f>
        <v>0</v>
      </c>
      <c r="BF145" s="225">
        <f>IF(N145="snížená",J145,0)</f>
        <v>0</v>
      </c>
      <c r="BG145" s="225">
        <f>IF(N145="zákl. přenesená",J145,0)</f>
        <v>0</v>
      </c>
      <c r="BH145" s="225">
        <f>IF(N145="sníž. přenesená",J145,0)</f>
        <v>0</v>
      </c>
      <c r="BI145" s="225">
        <f>IF(N145="nulová",J145,0)</f>
        <v>0</v>
      </c>
      <c r="BJ145" s="14" t="s">
        <v>84</v>
      </c>
      <c r="BK145" s="225">
        <f>ROUND(I145*H145,2)</f>
        <v>0</v>
      </c>
      <c r="BL145" s="14" t="s">
        <v>125</v>
      </c>
      <c r="BM145" s="224" t="s">
        <v>191</v>
      </c>
    </row>
    <row r="146" s="2" customFormat="1" ht="24.15" customHeight="1">
      <c r="A146" s="35"/>
      <c r="B146" s="36"/>
      <c r="C146" s="212" t="s">
        <v>192</v>
      </c>
      <c r="D146" s="212" t="s">
        <v>121</v>
      </c>
      <c r="E146" s="213" t="s">
        <v>193</v>
      </c>
      <c r="F146" s="214" t="s">
        <v>194</v>
      </c>
      <c r="G146" s="215" t="s">
        <v>142</v>
      </c>
      <c r="H146" s="216">
        <v>20</v>
      </c>
      <c r="I146" s="217"/>
      <c r="J146" s="218">
        <f>ROUND(I146*H146,2)</f>
        <v>0</v>
      </c>
      <c r="K146" s="219"/>
      <c r="L146" s="41"/>
      <c r="M146" s="220" t="s">
        <v>1</v>
      </c>
      <c r="N146" s="221" t="s">
        <v>41</v>
      </c>
      <c r="O146" s="88"/>
      <c r="P146" s="222">
        <f>O146*H146</f>
        <v>0</v>
      </c>
      <c r="Q146" s="222">
        <v>0</v>
      </c>
      <c r="R146" s="222">
        <f>Q146*H146</f>
        <v>0</v>
      </c>
      <c r="S146" s="222">
        <v>0.36403000000000002</v>
      </c>
      <c r="T146" s="223">
        <f>S146*H146</f>
        <v>7.2806000000000006</v>
      </c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R146" s="224" t="s">
        <v>125</v>
      </c>
      <c r="AT146" s="224" t="s">
        <v>121</v>
      </c>
      <c r="AU146" s="224" t="s">
        <v>86</v>
      </c>
      <c r="AY146" s="14" t="s">
        <v>119</v>
      </c>
      <c r="BE146" s="225">
        <f>IF(N146="základní",J146,0)</f>
        <v>0</v>
      </c>
      <c r="BF146" s="225">
        <f>IF(N146="snížená",J146,0)</f>
        <v>0</v>
      </c>
      <c r="BG146" s="225">
        <f>IF(N146="zákl. přenesená",J146,0)</f>
        <v>0</v>
      </c>
      <c r="BH146" s="225">
        <f>IF(N146="sníž. přenesená",J146,0)</f>
        <v>0</v>
      </c>
      <c r="BI146" s="225">
        <f>IF(N146="nulová",J146,0)</f>
        <v>0</v>
      </c>
      <c r="BJ146" s="14" t="s">
        <v>84</v>
      </c>
      <c r="BK146" s="225">
        <f>ROUND(I146*H146,2)</f>
        <v>0</v>
      </c>
      <c r="BL146" s="14" t="s">
        <v>125</v>
      </c>
      <c r="BM146" s="224" t="s">
        <v>195</v>
      </c>
    </row>
    <row r="147" s="2" customFormat="1" ht="24.15" customHeight="1">
      <c r="A147" s="35"/>
      <c r="B147" s="36"/>
      <c r="C147" s="212" t="s">
        <v>196</v>
      </c>
      <c r="D147" s="212" t="s">
        <v>121</v>
      </c>
      <c r="E147" s="213" t="s">
        <v>197</v>
      </c>
      <c r="F147" s="214" t="s">
        <v>198</v>
      </c>
      <c r="G147" s="215" t="s">
        <v>142</v>
      </c>
      <c r="H147" s="216">
        <v>20</v>
      </c>
      <c r="I147" s="217"/>
      <c r="J147" s="218">
        <f>ROUND(I147*H147,2)</f>
        <v>0</v>
      </c>
      <c r="K147" s="219"/>
      <c r="L147" s="41"/>
      <c r="M147" s="220" t="s">
        <v>1</v>
      </c>
      <c r="N147" s="221" t="s">
        <v>41</v>
      </c>
      <c r="O147" s="88"/>
      <c r="P147" s="222">
        <f>O147*H147</f>
        <v>0</v>
      </c>
      <c r="Q147" s="222">
        <v>0</v>
      </c>
      <c r="R147" s="222">
        <f>Q147*H147</f>
        <v>0</v>
      </c>
      <c r="S147" s="222">
        <v>0.36403000000000002</v>
      </c>
      <c r="T147" s="223">
        <f>S147*H147</f>
        <v>7.2806000000000006</v>
      </c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R147" s="224" t="s">
        <v>125</v>
      </c>
      <c r="AT147" s="224" t="s">
        <v>121</v>
      </c>
      <c r="AU147" s="224" t="s">
        <v>86</v>
      </c>
      <c r="AY147" s="14" t="s">
        <v>119</v>
      </c>
      <c r="BE147" s="225">
        <f>IF(N147="základní",J147,0)</f>
        <v>0</v>
      </c>
      <c r="BF147" s="225">
        <f>IF(N147="snížená",J147,0)</f>
        <v>0</v>
      </c>
      <c r="BG147" s="225">
        <f>IF(N147="zákl. přenesená",J147,0)</f>
        <v>0</v>
      </c>
      <c r="BH147" s="225">
        <f>IF(N147="sníž. přenesená",J147,0)</f>
        <v>0</v>
      </c>
      <c r="BI147" s="225">
        <f>IF(N147="nulová",J147,0)</f>
        <v>0</v>
      </c>
      <c r="BJ147" s="14" t="s">
        <v>84</v>
      </c>
      <c r="BK147" s="225">
        <f>ROUND(I147*H147,2)</f>
        <v>0</v>
      </c>
      <c r="BL147" s="14" t="s">
        <v>125</v>
      </c>
      <c r="BM147" s="224" t="s">
        <v>199</v>
      </c>
    </row>
    <row r="148" s="2" customFormat="1" ht="16.5" customHeight="1">
      <c r="A148" s="35"/>
      <c r="B148" s="36"/>
      <c r="C148" s="212" t="s">
        <v>200</v>
      </c>
      <c r="D148" s="212" t="s">
        <v>121</v>
      </c>
      <c r="E148" s="213" t="s">
        <v>201</v>
      </c>
      <c r="F148" s="214" t="s">
        <v>202</v>
      </c>
      <c r="G148" s="215" t="s">
        <v>151</v>
      </c>
      <c r="H148" s="216">
        <v>1485.7139999999999</v>
      </c>
      <c r="I148" s="217"/>
      <c r="J148" s="218">
        <f>ROUND(I148*H148,2)</f>
        <v>0</v>
      </c>
      <c r="K148" s="219"/>
      <c r="L148" s="41"/>
      <c r="M148" s="220" t="s">
        <v>1</v>
      </c>
      <c r="N148" s="221" t="s">
        <v>41</v>
      </c>
      <c r="O148" s="88"/>
      <c r="P148" s="222">
        <f>O148*H148</f>
        <v>0</v>
      </c>
      <c r="Q148" s="222">
        <v>0</v>
      </c>
      <c r="R148" s="222">
        <f>Q148*H148</f>
        <v>0</v>
      </c>
      <c r="S148" s="222">
        <v>0.00048999999999999998</v>
      </c>
      <c r="T148" s="223">
        <f>S148*H148</f>
        <v>0.72799985999999994</v>
      </c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R148" s="224" t="s">
        <v>125</v>
      </c>
      <c r="AT148" s="224" t="s">
        <v>121</v>
      </c>
      <c r="AU148" s="224" t="s">
        <v>86</v>
      </c>
      <c r="AY148" s="14" t="s">
        <v>119</v>
      </c>
      <c r="BE148" s="225">
        <f>IF(N148="základní",J148,0)</f>
        <v>0</v>
      </c>
      <c r="BF148" s="225">
        <f>IF(N148="snížená",J148,0)</f>
        <v>0</v>
      </c>
      <c r="BG148" s="225">
        <f>IF(N148="zákl. přenesená",J148,0)</f>
        <v>0</v>
      </c>
      <c r="BH148" s="225">
        <f>IF(N148="sníž. přenesená",J148,0)</f>
        <v>0</v>
      </c>
      <c r="BI148" s="225">
        <f>IF(N148="nulová",J148,0)</f>
        <v>0</v>
      </c>
      <c r="BJ148" s="14" t="s">
        <v>84</v>
      </c>
      <c r="BK148" s="225">
        <f>ROUND(I148*H148,2)</f>
        <v>0</v>
      </c>
      <c r="BL148" s="14" t="s">
        <v>125</v>
      </c>
      <c r="BM148" s="224" t="s">
        <v>203</v>
      </c>
    </row>
    <row r="149" s="2" customFormat="1" ht="33" customHeight="1">
      <c r="A149" s="35"/>
      <c r="B149" s="36"/>
      <c r="C149" s="212" t="s">
        <v>7</v>
      </c>
      <c r="D149" s="212" t="s">
        <v>121</v>
      </c>
      <c r="E149" s="213" t="s">
        <v>204</v>
      </c>
      <c r="F149" s="214" t="s">
        <v>205</v>
      </c>
      <c r="G149" s="215" t="s">
        <v>206</v>
      </c>
      <c r="H149" s="216">
        <v>3760</v>
      </c>
      <c r="I149" s="217"/>
      <c r="J149" s="218">
        <f>ROUND(I149*H149,2)</f>
        <v>0</v>
      </c>
      <c r="K149" s="219"/>
      <c r="L149" s="41"/>
      <c r="M149" s="220" t="s">
        <v>1</v>
      </c>
      <c r="N149" s="221" t="s">
        <v>41</v>
      </c>
      <c r="O149" s="88"/>
      <c r="P149" s="222">
        <f>O149*H149</f>
        <v>0</v>
      </c>
      <c r="Q149" s="222">
        <v>0</v>
      </c>
      <c r="R149" s="222">
        <f>Q149*H149</f>
        <v>0</v>
      </c>
      <c r="S149" s="222">
        <v>0</v>
      </c>
      <c r="T149" s="223">
        <f>S149*H149</f>
        <v>0</v>
      </c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R149" s="224" t="s">
        <v>125</v>
      </c>
      <c r="AT149" s="224" t="s">
        <v>121</v>
      </c>
      <c r="AU149" s="224" t="s">
        <v>86</v>
      </c>
      <c r="AY149" s="14" t="s">
        <v>119</v>
      </c>
      <c r="BE149" s="225">
        <f>IF(N149="základní",J149,0)</f>
        <v>0</v>
      </c>
      <c r="BF149" s="225">
        <f>IF(N149="snížená",J149,0)</f>
        <v>0</v>
      </c>
      <c r="BG149" s="225">
        <f>IF(N149="zákl. přenesená",J149,0)</f>
        <v>0</v>
      </c>
      <c r="BH149" s="225">
        <f>IF(N149="sníž. přenesená",J149,0)</f>
        <v>0</v>
      </c>
      <c r="BI149" s="225">
        <f>IF(N149="nulová",J149,0)</f>
        <v>0</v>
      </c>
      <c r="BJ149" s="14" t="s">
        <v>84</v>
      </c>
      <c r="BK149" s="225">
        <f>ROUND(I149*H149,2)</f>
        <v>0</v>
      </c>
      <c r="BL149" s="14" t="s">
        <v>125</v>
      </c>
      <c r="BM149" s="224" t="s">
        <v>207</v>
      </c>
    </row>
    <row r="150" s="2" customFormat="1" ht="37.8" customHeight="1">
      <c r="A150" s="35"/>
      <c r="B150" s="36"/>
      <c r="C150" s="212" t="s">
        <v>208</v>
      </c>
      <c r="D150" s="212" t="s">
        <v>121</v>
      </c>
      <c r="E150" s="213" t="s">
        <v>209</v>
      </c>
      <c r="F150" s="214" t="s">
        <v>210</v>
      </c>
      <c r="G150" s="215" t="s">
        <v>206</v>
      </c>
      <c r="H150" s="216">
        <v>1940</v>
      </c>
      <c r="I150" s="217"/>
      <c r="J150" s="218">
        <f>ROUND(I150*H150,2)</f>
        <v>0</v>
      </c>
      <c r="K150" s="219"/>
      <c r="L150" s="41"/>
      <c r="M150" s="220" t="s">
        <v>1</v>
      </c>
      <c r="N150" s="221" t="s">
        <v>41</v>
      </c>
      <c r="O150" s="88"/>
      <c r="P150" s="222">
        <f>O150*H150</f>
        <v>0</v>
      </c>
      <c r="Q150" s="222">
        <v>0</v>
      </c>
      <c r="R150" s="222">
        <f>Q150*H150</f>
        <v>0</v>
      </c>
      <c r="S150" s="222">
        <v>0</v>
      </c>
      <c r="T150" s="223">
        <f>S150*H150</f>
        <v>0</v>
      </c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R150" s="224" t="s">
        <v>125</v>
      </c>
      <c r="AT150" s="224" t="s">
        <v>121</v>
      </c>
      <c r="AU150" s="224" t="s">
        <v>86</v>
      </c>
      <c r="AY150" s="14" t="s">
        <v>119</v>
      </c>
      <c r="BE150" s="225">
        <f>IF(N150="základní",J150,0)</f>
        <v>0</v>
      </c>
      <c r="BF150" s="225">
        <f>IF(N150="snížená",J150,0)</f>
        <v>0</v>
      </c>
      <c r="BG150" s="225">
        <f>IF(N150="zákl. přenesená",J150,0)</f>
        <v>0</v>
      </c>
      <c r="BH150" s="225">
        <f>IF(N150="sníž. přenesená",J150,0)</f>
        <v>0</v>
      </c>
      <c r="BI150" s="225">
        <f>IF(N150="nulová",J150,0)</f>
        <v>0</v>
      </c>
      <c r="BJ150" s="14" t="s">
        <v>84</v>
      </c>
      <c r="BK150" s="225">
        <f>ROUND(I150*H150,2)</f>
        <v>0</v>
      </c>
      <c r="BL150" s="14" t="s">
        <v>125</v>
      </c>
      <c r="BM150" s="224" t="s">
        <v>211</v>
      </c>
    </row>
    <row r="151" s="12" customFormat="1" ht="22.8" customHeight="1">
      <c r="A151" s="12"/>
      <c r="B151" s="196"/>
      <c r="C151" s="197"/>
      <c r="D151" s="198" t="s">
        <v>75</v>
      </c>
      <c r="E151" s="210" t="s">
        <v>157</v>
      </c>
      <c r="F151" s="210" t="s">
        <v>212</v>
      </c>
      <c r="G151" s="197"/>
      <c r="H151" s="197"/>
      <c r="I151" s="200"/>
      <c r="J151" s="211">
        <f>BK151</f>
        <v>0</v>
      </c>
      <c r="K151" s="197"/>
      <c r="L151" s="202"/>
      <c r="M151" s="203"/>
      <c r="N151" s="204"/>
      <c r="O151" s="204"/>
      <c r="P151" s="205">
        <f>SUM(P152:P153)</f>
        <v>0</v>
      </c>
      <c r="Q151" s="204"/>
      <c r="R151" s="205">
        <f>SUM(R152:R153)</f>
        <v>0.013759999999999998</v>
      </c>
      <c r="S151" s="204"/>
      <c r="T151" s="206">
        <f>SUM(T152:T153)</f>
        <v>8.9309999999999992</v>
      </c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R151" s="207" t="s">
        <v>84</v>
      </c>
      <c r="AT151" s="208" t="s">
        <v>75</v>
      </c>
      <c r="AU151" s="208" t="s">
        <v>84</v>
      </c>
      <c r="AY151" s="207" t="s">
        <v>119</v>
      </c>
      <c r="BK151" s="209">
        <f>SUM(BK152:BK153)</f>
        <v>0</v>
      </c>
    </row>
    <row r="152" s="2" customFormat="1" ht="24.15" customHeight="1">
      <c r="A152" s="35"/>
      <c r="B152" s="36"/>
      <c r="C152" s="212" t="s">
        <v>213</v>
      </c>
      <c r="D152" s="212" t="s">
        <v>121</v>
      </c>
      <c r="E152" s="213" t="s">
        <v>214</v>
      </c>
      <c r="F152" s="214" t="s">
        <v>215</v>
      </c>
      <c r="G152" s="215" t="s">
        <v>151</v>
      </c>
      <c r="H152" s="216">
        <v>3</v>
      </c>
      <c r="I152" s="217"/>
      <c r="J152" s="218">
        <f>ROUND(I152*H152,2)</f>
        <v>0</v>
      </c>
      <c r="K152" s="219"/>
      <c r="L152" s="41"/>
      <c r="M152" s="220" t="s">
        <v>1</v>
      </c>
      <c r="N152" s="221" t="s">
        <v>41</v>
      </c>
      <c r="O152" s="88"/>
      <c r="P152" s="222">
        <f>O152*H152</f>
        <v>0</v>
      </c>
      <c r="Q152" s="222">
        <v>0.0041599999999999996</v>
      </c>
      <c r="R152" s="222">
        <f>Q152*H152</f>
        <v>0.012479999999999998</v>
      </c>
      <c r="S152" s="222">
        <v>2.9769999999999999</v>
      </c>
      <c r="T152" s="223">
        <f>S152*H152</f>
        <v>8.9309999999999992</v>
      </c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R152" s="224" t="s">
        <v>125</v>
      </c>
      <c r="AT152" s="224" t="s">
        <v>121</v>
      </c>
      <c r="AU152" s="224" t="s">
        <v>86</v>
      </c>
      <c r="AY152" s="14" t="s">
        <v>119</v>
      </c>
      <c r="BE152" s="225">
        <f>IF(N152="základní",J152,0)</f>
        <v>0</v>
      </c>
      <c r="BF152" s="225">
        <f>IF(N152="snížená",J152,0)</f>
        <v>0</v>
      </c>
      <c r="BG152" s="225">
        <f>IF(N152="zákl. přenesená",J152,0)</f>
        <v>0</v>
      </c>
      <c r="BH152" s="225">
        <f>IF(N152="sníž. přenesená",J152,0)</f>
        <v>0</v>
      </c>
      <c r="BI152" s="225">
        <f>IF(N152="nulová",J152,0)</f>
        <v>0</v>
      </c>
      <c r="BJ152" s="14" t="s">
        <v>84</v>
      </c>
      <c r="BK152" s="225">
        <f>ROUND(I152*H152,2)</f>
        <v>0</v>
      </c>
      <c r="BL152" s="14" t="s">
        <v>125</v>
      </c>
      <c r="BM152" s="224" t="s">
        <v>216</v>
      </c>
    </row>
    <row r="153" s="2" customFormat="1" ht="37.8" customHeight="1">
      <c r="A153" s="35"/>
      <c r="B153" s="36"/>
      <c r="C153" s="212" t="s">
        <v>217</v>
      </c>
      <c r="D153" s="212" t="s">
        <v>121</v>
      </c>
      <c r="E153" s="213" t="s">
        <v>218</v>
      </c>
      <c r="F153" s="214" t="s">
        <v>219</v>
      </c>
      <c r="G153" s="215" t="s">
        <v>151</v>
      </c>
      <c r="H153" s="216">
        <v>128</v>
      </c>
      <c r="I153" s="217"/>
      <c r="J153" s="218">
        <f>ROUND(I153*H153,2)</f>
        <v>0</v>
      </c>
      <c r="K153" s="219"/>
      <c r="L153" s="41"/>
      <c r="M153" s="220" t="s">
        <v>1</v>
      </c>
      <c r="N153" s="221" t="s">
        <v>41</v>
      </c>
      <c r="O153" s="88"/>
      <c r="P153" s="222">
        <f>O153*H153</f>
        <v>0</v>
      </c>
      <c r="Q153" s="222">
        <v>1.0000000000000001E-05</v>
      </c>
      <c r="R153" s="222">
        <f>Q153*H153</f>
        <v>0.0012800000000000001</v>
      </c>
      <c r="S153" s="222">
        <v>0</v>
      </c>
      <c r="T153" s="223">
        <f>S153*H153</f>
        <v>0</v>
      </c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R153" s="224" t="s">
        <v>125</v>
      </c>
      <c r="AT153" s="224" t="s">
        <v>121</v>
      </c>
      <c r="AU153" s="224" t="s">
        <v>86</v>
      </c>
      <c r="AY153" s="14" t="s">
        <v>119</v>
      </c>
      <c r="BE153" s="225">
        <f>IF(N153="základní",J153,0)</f>
        <v>0</v>
      </c>
      <c r="BF153" s="225">
        <f>IF(N153="snížená",J153,0)</f>
        <v>0</v>
      </c>
      <c r="BG153" s="225">
        <f>IF(N153="zákl. přenesená",J153,0)</f>
        <v>0</v>
      </c>
      <c r="BH153" s="225">
        <f>IF(N153="sníž. přenesená",J153,0)</f>
        <v>0</v>
      </c>
      <c r="BI153" s="225">
        <f>IF(N153="nulová",J153,0)</f>
        <v>0</v>
      </c>
      <c r="BJ153" s="14" t="s">
        <v>84</v>
      </c>
      <c r="BK153" s="225">
        <f>ROUND(I153*H153,2)</f>
        <v>0</v>
      </c>
      <c r="BL153" s="14" t="s">
        <v>125</v>
      </c>
      <c r="BM153" s="224" t="s">
        <v>220</v>
      </c>
    </row>
    <row r="154" s="12" customFormat="1" ht="22.8" customHeight="1">
      <c r="A154" s="12"/>
      <c r="B154" s="196"/>
      <c r="C154" s="197"/>
      <c r="D154" s="198" t="s">
        <v>75</v>
      </c>
      <c r="E154" s="210" t="s">
        <v>221</v>
      </c>
      <c r="F154" s="210" t="s">
        <v>222</v>
      </c>
      <c r="G154" s="197"/>
      <c r="H154" s="197"/>
      <c r="I154" s="200"/>
      <c r="J154" s="211">
        <f>BK154</f>
        <v>0</v>
      </c>
      <c r="K154" s="197"/>
      <c r="L154" s="202"/>
      <c r="M154" s="203"/>
      <c r="N154" s="204"/>
      <c r="O154" s="204"/>
      <c r="P154" s="205">
        <f>SUM(P155:P159)</f>
        <v>0</v>
      </c>
      <c r="Q154" s="204"/>
      <c r="R154" s="205">
        <f>SUM(R155:R159)</f>
        <v>0</v>
      </c>
      <c r="S154" s="204"/>
      <c r="T154" s="206">
        <f>SUM(T155:T159)</f>
        <v>0</v>
      </c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R154" s="207" t="s">
        <v>84</v>
      </c>
      <c r="AT154" s="208" t="s">
        <v>75</v>
      </c>
      <c r="AU154" s="208" t="s">
        <v>84</v>
      </c>
      <c r="AY154" s="207" t="s">
        <v>119</v>
      </c>
      <c r="BK154" s="209">
        <f>SUM(BK155:BK159)</f>
        <v>0</v>
      </c>
    </row>
    <row r="155" s="2" customFormat="1" ht="37.8" customHeight="1">
      <c r="A155" s="35"/>
      <c r="B155" s="36"/>
      <c r="C155" s="212" t="s">
        <v>223</v>
      </c>
      <c r="D155" s="212" t="s">
        <v>121</v>
      </c>
      <c r="E155" s="213" t="s">
        <v>224</v>
      </c>
      <c r="F155" s="214" t="s">
        <v>225</v>
      </c>
      <c r="G155" s="215" t="s">
        <v>133</v>
      </c>
      <c r="H155" s="216">
        <v>511.87099999999998</v>
      </c>
      <c r="I155" s="217"/>
      <c r="J155" s="218">
        <f>ROUND(I155*H155,2)</f>
        <v>0</v>
      </c>
      <c r="K155" s="219"/>
      <c r="L155" s="41"/>
      <c r="M155" s="220" t="s">
        <v>1</v>
      </c>
      <c r="N155" s="221" t="s">
        <v>41</v>
      </c>
      <c r="O155" s="88"/>
      <c r="P155" s="222">
        <f>O155*H155</f>
        <v>0</v>
      </c>
      <c r="Q155" s="222">
        <v>0</v>
      </c>
      <c r="R155" s="222">
        <f>Q155*H155</f>
        <v>0</v>
      </c>
      <c r="S155" s="222">
        <v>0</v>
      </c>
      <c r="T155" s="223">
        <f>S155*H155</f>
        <v>0</v>
      </c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R155" s="224" t="s">
        <v>125</v>
      </c>
      <c r="AT155" s="224" t="s">
        <v>121</v>
      </c>
      <c r="AU155" s="224" t="s">
        <v>86</v>
      </c>
      <c r="AY155" s="14" t="s">
        <v>119</v>
      </c>
      <c r="BE155" s="225">
        <f>IF(N155="základní",J155,0)</f>
        <v>0</v>
      </c>
      <c r="BF155" s="225">
        <f>IF(N155="snížená",J155,0)</f>
        <v>0</v>
      </c>
      <c r="BG155" s="225">
        <f>IF(N155="zákl. přenesená",J155,0)</f>
        <v>0</v>
      </c>
      <c r="BH155" s="225">
        <f>IF(N155="sníž. přenesená",J155,0)</f>
        <v>0</v>
      </c>
      <c r="BI155" s="225">
        <f>IF(N155="nulová",J155,0)</f>
        <v>0</v>
      </c>
      <c r="BJ155" s="14" t="s">
        <v>84</v>
      </c>
      <c r="BK155" s="225">
        <f>ROUND(I155*H155,2)</f>
        <v>0</v>
      </c>
      <c r="BL155" s="14" t="s">
        <v>125</v>
      </c>
      <c r="BM155" s="224" t="s">
        <v>226</v>
      </c>
    </row>
    <row r="156" s="2" customFormat="1" ht="37.8" customHeight="1">
      <c r="A156" s="35"/>
      <c r="B156" s="36"/>
      <c r="C156" s="212" t="s">
        <v>227</v>
      </c>
      <c r="D156" s="212" t="s">
        <v>121</v>
      </c>
      <c r="E156" s="213" t="s">
        <v>228</v>
      </c>
      <c r="F156" s="214" t="s">
        <v>229</v>
      </c>
      <c r="G156" s="215" t="s">
        <v>133</v>
      </c>
      <c r="H156" s="216">
        <v>80</v>
      </c>
      <c r="I156" s="217"/>
      <c r="J156" s="218">
        <f>ROUND(I156*H156,2)</f>
        <v>0</v>
      </c>
      <c r="K156" s="219"/>
      <c r="L156" s="41"/>
      <c r="M156" s="220" t="s">
        <v>1</v>
      </c>
      <c r="N156" s="221" t="s">
        <v>41</v>
      </c>
      <c r="O156" s="88"/>
      <c r="P156" s="222">
        <f>O156*H156</f>
        <v>0</v>
      </c>
      <c r="Q156" s="222">
        <v>0</v>
      </c>
      <c r="R156" s="222">
        <f>Q156*H156</f>
        <v>0</v>
      </c>
      <c r="S156" s="222">
        <v>0</v>
      </c>
      <c r="T156" s="223">
        <f>S156*H156</f>
        <v>0</v>
      </c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R156" s="224" t="s">
        <v>125</v>
      </c>
      <c r="AT156" s="224" t="s">
        <v>121</v>
      </c>
      <c r="AU156" s="224" t="s">
        <v>86</v>
      </c>
      <c r="AY156" s="14" t="s">
        <v>119</v>
      </c>
      <c r="BE156" s="225">
        <f>IF(N156="základní",J156,0)</f>
        <v>0</v>
      </c>
      <c r="BF156" s="225">
        <f>IF(N156="snížená",J156,0)</f>
        <v>0</v>
      </c>
      <c r="BG156" s="225">
        <f>IF(N156="zákl. přenesená",J156,0)</f>
        <v>0</v>
      </c>
      <c r="BH156" s="225">
        <f>IF(N156="sníž. přenesená",J156,0)</f>
        <v>0</v>
      </c>
      <c r="BI156" s="225">
        <f>IF(N156="nulová",J156,0)</f>
        <v>0</v>
      </c>
      <c r="BJ156" s="14" t="s">
        <v>84</v>
      </c>
      <c r="BK156" s="225">
        <f>ROUND(I156*H156,2)</f>
        <v>0</v>
      </c>
      <c r="BL156" s="14" t="s">
        <v>125</v>
      </c>
      <c r="BM156" s="224" t="s">
        <v>230</v>
      </c>
    </row>
    <row r="157" s="2" customFormat="1" ht="16.5" customHeight="1">
      <c r="A157" s="35"/>
      <c r="B157" s="36"/>
      <c r="C157" s="212" t="s">
        <v>231</v>
      </c>
      <c r="D157" s="212" t="s">
        <v>121</v>
      </c>
      <c r="E157" s="213" t="s">
        <v>232</v>
      </c>
      <c r="F157" s="214" t="s">
        <v>233</v>
      </c>
      <c r="G157" s="215" t="s">
        <v>133</v>
      </c>
      <c r="H157" s="216">
        <v>54.880000000000003</v>
      </c>
      <c r="I157" s="217"/>
      <c r="J157" s="218">
        <f>ROUND(I157*H157,2)</f>
        <v>0</v>
      </c>
      <c r="K157" s="219"/>
      <c r="L157" s="41"/>
      <c r="M157" s="220" t="s">
        <v>1</v>
      </c>
      <c r="N157" s="221" t="s">
        <v>41</v>
      </c>
      <c r="O157" s="88"/>
      <c r="P157" s="222">
        <f>O157*H157</f>
        <v>0</v>
      </c>
      <c r="Q157" s="222">
        <v>0</v>
      </c>
      <c r="R157" s="222">
        <f>Q157*H157</f>
        <v>0</v>
      </c>
      <c r="S157" s="222">
        <v>0</v>
      </c>
      <c r="T157" s="223">
        <f>S157*H157</f>
        <v>0</v>
      </c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R157" s="224" t="s">
        <v>125</v>
      </c>
      <c r="AT157" s="224" t="s">
        <v>121</v>
      </c>
      <c r="AU157" s="224" t="s">
        <v>86</v>
      </c>
      <c r="AY157" s="14" t="s">
        <v>119</v>
      </c>
      <c r="BE157" s="225">
        <f>IF(N157="základní",J157,0)</f>
        <v>0</v>
      </c>
      <c r="BF157" s="225">
        <f>IF(N157="snížená",J157,0)</f>
        <v>0</v>
      </c>
      <c r="BG157" s="225">
        <f>IF(N157="zákl. přenesená",J157,0)</f>
        <v>0</v>
      </c>
      <c r="BH157" s="225">
        <f>IF(N157="sníž. přenesená",J157,0)</f>
        <v>0</v>
      </c>
      <c r="BI157" s="225">
        <f>IF(N157="nulová",J157,0)</f>
        <v>0</v>
      </c>
      <c r="BJ157" s="14" t="s">
        <v>84</v>
      </c>
      <c r="BK157" s="225">
        <f>ROUND(I157*H157,2)</f>
        <v>0</v>
      </c>
      <c r="BL157" s="14" t="s">
        <v>125</v>
      </c>
      <c r="BM157" s="224" t="s">
        <v>234</v>
      </c>
    </row>
    <row r="158" s="2" customFormat="1" ht="37.8" customHeight="1">
      <c r="A158" s="35"/>
      <c r="B158" s="36"/>
      <c r="C158" s="212" t="s">
        <v>235</v>
      </c>
      <c r="D158" s="212" t="s">
        <v>121</v>
      </c>
      <c r="E158" s="213" t="s">
        <v>236</v>
      </c>
      <c r="F158" s="214" t="s">
        <v>237</v>
      </c>
      <c r="G158" s="215" t="s">
        <v>133</v>
      </c>
      <c r="H158" s="216">
        <v>80</v>
      </c>
      <c r="I158" s="217"/>
      <c r="J158" s="218">
        <f>ROUND(I158*H158,2)</f>
        <v>0</v>
      </c>
      <c r="K158" s="219"/>
      <c r="L158" s="41"/>
      <c r="M158" s="220" t="s">
        <v>1</v>
      </c>
      <c r="N158" s="221" t="s">
        <v>41</v>
      </c>
      <c r="O158" s="88"/>
      <c r="P158" s="222">
        <f>O158*H158</f>
        <v>0</v>
      </c>
      <c r="Q158" s="222">
        <v>0</v>
      </c>
      <c r="R158" s="222">
        <f>Q158*H158</f>
        <v>0</v>
      </c>
      <c r="S158" s="222">
        <v>0</v>
      </c>
      <c r="T158" s="223">
        <f>S158*H158</f>
        <v>0</v>
      </c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R158" s="224" t="s">
        <v>125</v>
      </c>
      <c r="AT158" s="224" t="s">
        <v>121</v>
      </c>
      <c r="AU158" s="224" t="s">
        <v>86</v>
      </c>
      <c r="AY158" s="14" t="s">
        <v>119</v>
      </c>
      <c r="BE158" s="225">
        <f>IF(N158="základní",J158,0)</f>
        <v>0</v>
      </c>
      <c r="BF158" s="225">
        <f>IF(N158="snížená",J158,0)</f>
        <v>0</v>
      </c>
      <c r="BG158" s="225">
        <f>IF(N158="zákl. přenesená",J158,0)</f>
        <v>0</v>
      </c>
      <c r="BH158" s="225">
        <f>IF(N158="sníž. přenesená",J158,0)</f>
        <v>0</v>
      </c>
      <c r="BI158" s="225">
        <f>IF(N158="nulová",J158,0)</f>
        <v>0</v>
      </c>
      <c r="BJ158" s="14" t="s">
        <v>84</v>
      </c>
      <c r="BK158" s="225">
        <f>ROUND(I158*H158,2)</f>
        <v>0</v>
      </c>
      <c r="BL158" s="14" t="s">
        <v>125</v>
      </c>
      <c r="BM158" s="224" t="s">
        <v>238</v>
      </c>
    </row>
    <row r="159" s="2" customFormat="1" ht="49.05" customHeight="1">
      <c r="A159" s="35"/>
      <c r="B159" s="36"/>
      <c r="C159" s="212" t="s">
        <v>239</v>
      </c>
      <c r="D159" s="212" t="s">
        <v>121</v>
      </c>
      <c r="E159" s="213" t="s">
        <v>240</v>
      </c>
      <c r="F159" s="214" t="s">
        <v>241</v>
      </c>
      <c r="G159" s="215" t="s">
        <v>133</v>
      </c>
      <c r="H159" s="216">
        <v>2640</v>
      </c>
      <c r="I159" s="217"/>
      <c r="J159" s="218">
        <f>ROUND(I159*H159,2)</f>
        <v>0</v>
      </c>
      <c r="K159" s="219"/>
      <c r="L159" s="41"/>
      <c r="M159" s="220" t="s">
        <v>1</v>
      </c>
      <c r="N159" s="221" t="s">
        <v>41</v>
      </c>
      <c r="O159" s="88"/>
      <c r="P159" s="222">
        <f>O159*H159</f>
        <v>0</v>
      </c>
      <c r="Q159" s="222">
        <v>0</v>
      </c>
      <c r="R159" s="222">
        <f>Q159*H159</f>
        <v>0</v>
      </c>
      <c r="S159" s="222">
        <v>0</v>
      </c>
      <c r="T159" s="223">
        <f>S159*H159</f>
        <v>0</v>
      </c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R159" s="224" t="s">
        <v>125</v>
      </c>
      <c r="AT159" s="224" t="s">
        <v>121</v>
      </c>
      <c r="AU159" s="224" t="s">
        <v>86</v>
      </c>
      <c r="AY159" s="14" t="s">
        <v>119</v>
      </c>
      <c r="BE159" s="225">
        <f>IF(N159="základní",J159,0)</f>
        <v>0</v>
      </c>
      <c r="BF159" s="225">
        <f>IF(N159="snížená",J159,0)</f>
        <v>0</v>
      </c>
      <c r="BG159" s="225">
        <f>IF(N159="zákl. přenesená",J159,0)</f>
        <v>0</v>
      </c>
      <c r="BH159" s="225">
        <f>IF(N159="sníž. přenesená",J159,0)</f>
        <v>0</v>
      </c>
      <c r="BI159" s="225">
        <f>IF(N159="nulová",J159,0)</f>
        <v>0</v>
      </c>
      <c r="BJ159" s="14" t="s">
        <v>84</v>
      </c>
      <c r="BK159" s="225">
        <f>ROUND(I159*H159,2)</f>
        <v>0</v>
      </c>
      <c r="BL159" s="14" t="s">
        <v>125</v>
      </c>
      <c r="BM159" s="224" t="s">
        <v>242</v>
      </c>
    </row>
    <row r="160" s="12" customFormat="1" ht="22.8" customHeight="1">
      <c r="A160" s="12"/>
      <c r="B160" s="196"/>
      <c r="C160" s="197"/>
      <c r="D160" s="198" t="s">
        <v>75</v>
      </c>
      <c r="E160" s="210" t="s">
        <v>243</v>
      </c>
      <c r="F160" s="210" t="s">
        <v>244</v>
      </c>
      <c r="G160" s="197"/>
      <c r="H160" s="197"/>
      <c r="I160" s="200"/>
      <c r="J160" s="211">
        <f>BK160</f>
        <v>0</v>
      </c>
      <c r="K160" s="197"/>
      <c r="L160" s="202"/>
      <c r="M160" s="203"/>
      <c r="N160" s="204"/>
      <c r="O160" s="204"/>
      <c r="P160" s="205">
        <f>P161</f>
        <v>0</v>
      </c>
      <c r="Q160" s="204"/>
      <c r="R160" s="205">
        <f>R161</f>
        <v>0</v>
      </c>
      <c r="S160" s="204"/>
      <c r="T160" s="206">
        <f>T161</f>
        <v>0</v>
      </c>
      <c r="U160" s="12"/>
      <c r="V160" s="12"/>
      <c r="W160" s="12"/>
      <c r="X160" s="12"/>
      <c r="Y160" s="12"/>
      <c r="Z160" s="12"/>
      <c r="AA160" s="12"/>
      <c r="AB160" s="12"/>
      <c r="AC160" s="12"/>
      <c r="AD160" s="12"/>
      <c r="AE160" s="12"/>
      <c r="AR160" s="207" t="s">
        <v>84</v>
      </c>
      <c r="AT160" s="208" t="s">
        <v>75</v>
      </c>
      <c r="AU160" s="208" t="s">
        <v>84</v>
      </c>
      <c r="AY160" s="207" t="s">
        <v>119</v>
      </c>
      <c r="BK160" s="209">
        <f>BK161</f>
        <v>0</v>
      </c>
    </row>
    <row r="161" s="2" customFormat="1" ht="44.25" customHeight="1">
      <c r="A161" s="35"/>
      <c r="B161" s="36"/>
      <c r="C161" s="212" t="s">
        <v>245</v>
      </c>
      <c r="D161" s="212" t="s">
        <v>121</v>
      </c>
      <c r="E161" s="213" t="s">
        <v>246</v>
      </c>
      <c r="F161" s="214" t="s">
        <v>247</v>
      </c>
      <c r="G161" s="215" t="s">
        <v>133</v>
      </c>
      <c r="H161" s="216">
        <v>0.014</v>
      </c>
      <c r="I161" s="217"/>
      <c r="J161" s="218">
        <f>ROUND(I161*H161,2)</f>
        <v>0</v>
      </c>
      <c r="K161" s="219"/>
      <c r="L161" s="41"/>
      <c r="M161" s="220" t="s">
        <v>1</v>
      </c>
      <c r="N161" s="221" t="s">
        <v>41</v>
      </c>
      <c r="O161" s="88"/>
      <c r="P161" s="222">
        <f>O161*H161</f>
        <v>0</v>
      </c>
      <c r="Q161" s="222">
        <v>0</v>
      </c>
      <c r="R161" s="222">
        <f>Q161*H161</f>
        <v>0</v>
      </c>
      <c r="S161" s="222">
        <v>0</v>
      </c>
      <c r="T161" s="223">
        <f>S161*H161</f>
        <v>0</v>
      </c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R161" s="224" t="s">
        <v>125</v>
      </c>
      <c r="AT161" s="224" t="s">
        <v>121</v>
      </c>
      <c r="AU161" s="224" t="s">
        <v>86</v>
      </c>
      <c r="AY161" s="14" t="s">
        <v>119</v>
      </c>
      <c r="BE161" s="225">
        <f>IF(N161="základní",J161,0)</f>
        <v>0</v>
      </c>
      <c r="BF161" s="225">
        <f>IF(N161="snížená",J161,0)</f>
        <v>0</v>
      </c>
      <c r="BG161" s="225">
        <f>IF(N161="zákl. přenesená",J161,0)</f>
        <v>0</v>
      </c>
      <c r="BH161" s="225">
        <f>IF(N161="sníž. přenesená",J161,0)</f>
        <v>0</v>
      </c>
      <c r="BI161" s="225">
        <f>IF(N161="nulová",J161,0)</f>
        <v>0</v>
      </c>
      <c r="BJ161" s="14" t="s">
        <v>84</v>
      </c>
      <c r="BK161" s="225">
        <f>ROUND(I161*H161,2)</f>
        <v>0</v>
      </c>
      <c r="BL161" s="14" t="s">
        <v>125</v>
      </c>
      <c r="BM161" s="224" t="s">
        <v>248</v>
      </c>
    </row>
    <row r="162" s="12" customFormat="1" ht="25.92" customHeight="1">
      <c r="A162" s="12"/>
      <c r="B162" s="196"/>
      <c r="C162" s="197"/>
      <c r="D162" s="198" t="s">
        <v>75</v>
      </c>
      <c r="E162" s="199" t="s">
        <v>249</v>
      </c>
      <c r="F162" s="199" t="s">
        <v>250</v>
      </c>
      <c r="G162" s="197"/>
      <c r="H162" s="197"/>
      <c r="I162" s="200"/>
      <c r="J162" s="201">
        <f>BK162</f>
        <v>0</v>
      </c>
      <c r="K162" s="197"/>
      <c r="L162" s="202"/>
      <c r="M162" s="203"/>
      <c r="N162" s="204"/>
      <c r="O162" s="204"/>
      <c r="P162" s="205">
        <f>P163+P169</f>
        <v>0</v>
      </c>
      <c r="Q162" s="204"/>
      <c r="R162" s="205">
        <f>R163+R169</f>
        <v>2.1364603999999998</v>
      </c>
      <c r="S162" s="204"/>
      <c r="T162" s="206">
        <f>T163+T169</f>
        <v>0</v>
      </c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  <c r="AR162" s="207" t="s">
        <v>86</v>
      </c>
      <c r="AT162" s="208" t="s">
        <v>75</v>
      </c>
      <c r="AU162" s="208" t="s">
        <v>76</v>
      </c>
      <c r="AY162" s="207" t="s">
        <v>119</v>
      </c>
      <c r="BK162" s="209">
        <f>BK163+BK169</f>
        <v>0</v>
      </c>
    </row>
    <row r="163" s="12" customFormat="1" ht="22.8" customHeight="1">
      <c r="A163" s="12"/>
      <c r="B163" s="196"/>
      <c r="C163" s="197"/>
      <c r="D163" s="198" t="s">
        <v>75</v>
      </c>
      <c r="E163" s="210" t="s">
        <v>251</v>
      </c>
      <c r="F163" s="210" t="s">
        <v>252</v>
      </c>
      <c r="G163" s="197"/>
      <c r="H163" s="197"/>
      <c r="I163" s="200"/>
      <c r="J163" s="211">
        <f>BK163</f>
        <v>0</v>
      </c>
      <c r="K163" s="197"/>
      <c r="L163" s="202"/>
      <c r="M163" s="203"/>
      <c r="N163" s="204"/>
      <c r="O163" s="204"/>
      <c r="P163" s="205">
        <f>SUM(P164:P168)</f>
        <v>0</v>
      </c>
      <c r="Q163" s="204"/>
      <c r="R163" s="205">
        <f>SUM(R164:R168)</f>
        <v>2.1096656</v>
      </c>
      <c r="S163" s="204"/>
      <c r="T163" s="206">
        <f>SUM(T164:T168)</f>
        <v>0</v>
      </c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R163" s="207" t="s">
        <v>86</v>
      </c>
      <c r="AT163" s="208" t="s">
        <v>75</v>
      </c>
      <c r="AU163" s="208" t="s">
        <v>84</v>
      </c>
      <c r="AY163" s="207" t="s">
        <v>119</v>
      </c>
      <c r="BK163" s="209">
        <f>SUM(BK164:BK168)</f>
        <v>0</v>
      </c>
    </row>
    <row r="164" s="2" customFormat="1" ht="24.15" customHeight="1">
      <c r="A164" s="35"/>
      <c r="B164" s="36"/>
      <c r="C164" s="212" t="s">
        <v>253</v>
      </c>
      <c r="D164" s="212" t="s">
        <v>121</v>
      </c>
      <c r="E164" s="213" t="s">
        <v>254</v>
      </c>
      <c r="F164" s="214" t="s">
        <v>255</v>
      </c>
      <c r="G164" s="215" t="s">
        <v>142</v>
      </c>
      <c r="H164" s="216">
        <v>64</v>
      </c>
      <c r="I164" s="217"/>
      <c r="J164" s="218">
        <f>ROUND(I164*H164,2)</f>
        <v>0</v>
      </c>
      <c r="K164" s="219"/>
      <c r="L164" s="41"/>
      <c r="M164" s="220" t="s">
        <v>1</v>
      </c>
      <c r="N164" s="221" t="s">
        <v>41</v>
      </c>
      <c r="O164" s="88"/>
      <c r="P164" s="222">
        <f>O164*H164</f>
        <v>0</v>
      </c>
      <c r="Q164" s="222">
        <v>0.00072000000000000005</v>
      </c>
      <c r="R164" s="222">
        <f>Q164*H164</f>
        <v>0.046080000000000003</v>
      </c>
      <c r="S164" s="222">
        <v>0</v>
      </c>
      <c r="T164" s="223">
        <f>S164*H164</f>
        <v>0</v>
      </c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R164" s="224" t="s">
        <v>184</v>
      </c>
      <c r="AT164" s="224" t="s">
        <v>121</v>
      </c>
      <c r="AU164" s="224" t="s">
        <v>86</v>
      </c>
      <c r="AY164" s="14" t="s">
        <v>119</v>
      </c>
      <c r="BE164" s="225">
        <f>IF(N164="základní",J164,0)</f>
        <v>0</v>
      </c>
      <c r="BF164" s="225">
        <f>IF(N164="snížená",J164,0)</f>
        <v>0</v>
      </c>
      <c r="BG164" s="225">
        <f>IF(N164="zákl. přenesená",J164,0)</f>
        <v>0</v>
      </c>
      <c r="BH164" s="225">
        <f>IF(N164="sníž. přenesená",J164,0)</f>
        <v>0</v>
      </c>
      <c r="BI164" s="225">
        <f>IF(N164="nulová",J164,0)</f>
        <v>0</v>
      </c>
      <c r="BJ164" s="14" t="s">
        <v>84</v>
      </c>
      <c r="BK164" s="225">
        <f>ROUND(I164*H164,2)</f>
        <v>0</v>
      </c>
      <c r="BL164" s="14" t="s">
        <v>184</v>
      </c>
      <c r="BM164" s="224" t="s">
        <v>256</v>
      </c>
    </row>
    <row r="165" s="2" customFormat="1" ht="24.15" customHeight="1">
      <c r="A165" s="35"/>
      <c r="B165" s="36"/>
      <c r="C165" s="226" t="s">
        <v>257</v>
      </c>
      <c r="D165" s="226" t="s">
        <v>258</v>
      </c>
      <c r="E165" s="227" t="s">
        <v>259</v>
      </c>
      <c r="F165" s="228" t="s">
        <v>260</v>
      </c>
      <c r="G165" s="229" t="s">
        <v>142</v>
      </c>
      <c r="H165" s="230">
        <v>178.63200000000001</v>
      </c>
      <c r="I165" s="231"/>
      <c r="J165" s="232">
        <f>ROUND(I165*H165,2)</f>
        <v>0</v>
      </c>
      <c r="K165" s="233"/>
      <c r="L165" s="234"/>
      <c r="M165" s="235" t="s">
        <v>1</v>
      </c>
      <c r="N165" s="236" t="s">
        <v>41</v>
      </c>
      <c r="O165" s="88"/>
      <c r="P165" s="222">
        <f>O165*H165</f>
        <v>0</v>
      </c>
      <c r="Q165" s="222">
        <v>0.010800000000000001</v>
      </c>
      <c r="R165" s="222">
        <f>Q165*H165</f>
        <v>1.9292256000000001</v>
      </c>
      <c r="S165" s="222">
        <v>0</v>
      </c>
      <c r="T165" s="223">
        <f>S165*H165</f>
        <v>0</v>
      </c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R165" s="224" t="s">
        <v>261</v>
      </c>
      <c r="AT165" s="224" t="s">
        <v>258</v>
      </c>
      <c r="AU165" s="224" t="s">
        <v>86</v>
      </c>
      <c r="AY165" s="14" t="s">
        <v>119</v>
      </c>
      <c r="BE165" s="225">
        <f>IF(N165="základní",J165,0)</f>
        <v>0</v>
      </c>
      <c r="BF165" s="225">
        <f>IF(N165="snížená",J165,0)</f>
        <v>0</v>
      </c>
      <c r="BG165" s="225">
        <f>IF(N165="zákl. přenesená",J165,0)</f>
        <v>0</v>
      </c>
      <c r="BH165" s="225">
        <f>IF(N165="sníž. přenesená",J165,0)</f>
        <v>0</v>
      </c>
      <c r="BI165" s="225">
        <f>IF(N165="nulová",J165,0)</f>
        <v>0</v>
      </c>
      <c r="BJ165" s="14" t="s">
        <v>84</v>
      </c>
      <c r="BK165" s="225">
        <f>ROUND(I165*H165,2)</f>
        <v>0</v>
      </c>
      <c r="BL165" s="14" t="s">
        <v>184</v>
      </c>
      <c r="BM165" s="224" t="s">
        <v>262</v>
      </c>
    </row>
    <row r="166" s="2" customFormat="1" ht="24.15" customHeight="1">
      <c r="A166" s="35"/>
      <c r="B166" s="36"/>
      <c r="C166" s="226" t="s">
        <v>261</v>
      </c>
      <c r="D166" s="226" t="s">
        <v>258</v>
      </c>
      <c r="E166" s="227" t="s">
        <v>263</v>
      </c>
      <c r="F166" s="228" t="s">
        <v>264</v>
      </c>
      <c r="G166" s="229" t="s">
        <v>151</v>
      </c>
      <c r="H166" s="230">
        <v>8</v>
      </c>
      <c r="I166" s="231"/>
      <c r="J166" s="232">
        <f>ROUND(I166*H166,2)</f>
        <v>0</v>
      </c>
      <c r="K166" s="233"/>
      <c r="L166" s="234"/>
      <c r="M166" s="235" t="s">
        <v>1</v>
      </c>
      <c r="N166" s="236" t="s">
        <v>41</v>
      </c>
      <c r="O166" s="88"/>
      <c r="P166" s="222">
        <f>O166*H166</f>
        <v>0</v>
      </c>
      <c r="Q166" s="222">
        <v>0.0024199999999999998</v>
      </c>
      <c r="R166" s="222">
        <f>Q166*H166</f>
        <v>0.019359999999999999</v>
      </c>
      <c r="S166" s="222">
        <v>0</v>
      </c>
      <c r="T166" s="223">
        <f>S166*H166</f>
        <v>0</v>
      </c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R166" s="224" t="s">
        <v>261</v>
      </c>
      <c r="AT166" s="224" t="s">
        <v>258</v>
      </c>
      <c r="AU166" s="224" t="s">
        <v>86</v>
      </c>
      <c r="AY166" s="14" t="s">
        <v>119</v>
      </c>
      <c r="BE166" s="225">
        <f>IF(N166="základní",J166,0)</f>
        <v>0</v>
      </c>
      <c r="BF166" s="225">
        <f>IF(N166="snížená",J166,0)</f>
        <v>0</v>
      </c>
      <c r="BG166" s="225">
        <f>IF(N166="zákl. přenesená",J166,0)</f>
        <v>0</v>
      </c>
      <c r="BH166" s="225">
        <f>IF(N166="sníž. přenesená",J166,0)</f>
        <v>0</v>
      </c>
      <c r="BI166" s="225">
        <f>IF(N166="nulová",J166,0)</f>
        <v>0</v>
      </c>
      <c r="BJ166" s="14" t="s">
        <v>84</v>
      </c>
      <c r="BK166" s="225">
        <f>ROUND(I166*H166,2)</f>
        <v>0</v>
      </c>
      <c r="BL166" s="14" t="s">
        <v>184</v>
      </c>
      <c r="BM166" s="224" t="s">
        <v>265</v>
      </c>
    </row>
    <row r="167" s="2" customFormat="1" ht="21.75" customHeight="1">
      <c r="A167" s="35"/>
      <c r="B167" s="36"/>
      <c r="C167" s="226" t="s">
        <v>266</v>
      </c>
      <c r="D167" s="226" t="s">
        <v>258</v>
      </c>
      <c r="E167" s="227" t="s">
        <v>267</v>
      </c>
      <c r="F167" s="228" t="s">
        <v>268</v>
      </c>
      <c r="G167" s="229" t="s">
        <v>133</v>
      </c>
      <c r="H167" s="230">
        <v>0.11500000000000001</v>
      </c>
      <c r="I167" s="231"/>
      <c r="J167" s="232">
        <f>ROUND(I167*H167,2)</f>
        <v>0</v>
      </c>
      <c r="K167" s="233"/>
      <c r="L167" s="234"/>
      <c r="M167" s="235" t="s">
        <v>1</v>
      </c>
      <c r="N167" s="236" t="s">
        <v>41</v>
      </c>
      <c r="O167" s="88"/>
      <c r="P167" s="222">
        <f>O167*H167</f>
        <v>0</v>
      </c>
      <c r="Q167" s="222">
        <v>1</v>
      </c>
      <c r="R167" s="222">
        <f>Q167*H167</f>
        <v>0.11500000000000001</v>
      </c>
      <c r="S167" s="222">
        <v>0</v>
      </c>
      <c r="T167" s="223">
        <f>S167*H167</f>
        <v>0</v>
      </c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R167" s="224" t="s">
        <v>261</v>
      </c>
      <c r="AT167" s="224" t="s">
        <v>258</v>
      </c>
      <c r="AU167" s="224" t="s">
        <v>86</v>
      </c>
      <c r="AY167" s="14" t="s">
        <v>119</v>
      </c>
      <c r="BE167" s="225">
        <f>IF(N167="základní",J167,0)</f>
        <v>0</v>
      </c>
      <c r="BF167" s="225">
        <f>IF(N167="snížená",J167,0)</f>
        <v>0</v>
      </c>
      <c r="BG167" s="225">
        <f>IF(N167="zákl. přenesená",J167,0)</f>
        <v>0</v>
      </c>
      <c r="BH167" s="225">
        <f>IF(N167="sníž. přenesená",J167,0)</f>
        <v>0</v>
      </c>
      <c r="BI167" s="225">
        <f>IF(N167="nulová",J167,0)</f>
        <v>0</v>
      </c>
      <c r="BJ167" s="14" t="s">
        <v>84</v>
      </c>
      <c r="BK167" s="225">
        <f>ROUND(I167*H167,2)</f>
        <v>0</v>
      </c>
      <c r="BL167" s="14" t="s">
        <v>184</v>
      </c>
      <c r="BM167" s="224" t="s">
        <v>269</v>
      </c>
    </row>
    <row r="168" s="2" customFormat="1" ht="49.05" customHeight="1">
      <c r="A168" s="35"/>
      <c r="B168" s="36"/>
      <c r="C168" s="212" t="s">
        <v>270</v>
      </c>
      <c r="D168" s="212" t="s">
        <v>121</v>
      </c>
      <c r="E168" s="213" t="s">
        <v>271</v>
      </c>
      <c r="F168" s="214" t="s">
        <v>272</v>
      </c>
      <c r="G168" s="215" t="s">
        <v>133</v>
      </c>
      <c r="H168" s="216">
        <v>2.1099999999999999</v>
      </c>
      <c r="I168" s="217"/>
      <c r="J168" s="218">
        <f>ROUND(I168*H168,2)</f>
        <v>0</v>
      </c>
      <c r="K168" s="219"/>
      <c r="L168" s="41"/>
      <c r="M168" s="220" t="s">
        <v>1</v>
      </c>
      <c r="N168" s="221" t="s">
        <v>41</v>
      </c>
      <c r="O168" s="88"/>
      <c r="P168" s="222">
        <f>O168*H168</f>
        <v>0</v>
      </c>
      <c r="Q168" s="222">
        <v>0</v>
      </c>
      <c r="R168" s="222">
        <f>Q168*H168</f>
        <v>0</v>
      </c>
      <c r="S168" s="222">
        <v>0</v>
      </c>
      <c r="T168" s="223">
        <f>S168*H168</f>
        <v>0</v>
      </c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R168" s="224" t="s">
        <v>184</v>
      </c>
      <c r="AT168" s="224" t="s">
        <v>121</v>
      </c>
      <c r="AU168" s="224" t="s">
        <v>86</v>
      </c>
      <c r="AY168" s="14" t="s">
        <v>119</v>
      </c>
      <c r="BE168" s="225">
        <f>IF(N168="základní",J168,0)</f>
        <v>0</v>
      </c>
      <c r="BF168" s="225">
        <f>IF(N168="snížená",J168,0)</f>
        <v>0</v>
      </c>
      <c r="BG168" s="225">
        <f>IF(N168="zákl. přenesená",J168,0)</f>
        <v>0</v>
      </c>
      <c r="BH168" s="225">
        <f>IF(N168="sníž. přenesená",J168,0)</f>
        <v>0</v>
      </c>
      <c r="BI168" s="225">
        <f>IF(N168="nulová",J168,0)</f>
        <v>0</v>
      </c>
      <c r="BJ168" s="14" t="s">
        <v>84</v>
      </c>
      <c r="BK168" s="225">
        <f>ROUND(I168*H168,2)</f>
        <v>0</v>
      </c>
      <c r="BL168" s="14" t="s">
        <v>184</v>
      </c>
      <c r="BM168" s="224" t="s">
        <v>273</v>
      </c>
    </row>
    <row r="169" s="12" customFormat="1" ht="22.8" customHeight="1">
      <c r="A169" s="12"/>
      <c r="B169" s="196"/>
      <c r="C169" s="197"/>
      <c r="D169" s="198" t="s">
        <v>75</v>
      </c>
      <c r="E169" s="210" t="s">
        <v>274</v>
      </c>
      <c r="F169" s="210" t="s">
        <v>275</v>
      </c>
      <c r="G169" s="197"/>
      <c r="H169" s="197"/>
      <c r="I169" s="200"/>
      <c r="J169" s="211">
        <f>BK169</f>
        <v>0</v>
      </c>
      <c r="K169" s="197"/>
      <c r="L169" s="202"/>
      <c r="M169" s="203"/>
      <c r="N169" s="204"/>
      <c r="O169" s="204"/>
      <c r="P169" s="205">
        <f>SUM(P170:P172)</f>
        <v>0</v>
      </c>
      <c r="Q169" s="204"/>
      <c r="R169" s="205">
        <f>SUM(R170:R172)</f>
        <v>0.026794800000000001</v>
      </c>
      <c r="S169" s="204"/>
      <c r="T169" s="206">
        <f>SUM(T170:T172)</f>
        <v>0</v>
      </c>
      <c r="U169" s="12"/>
      <c r="V169" s="12"/>
      <c r="W169" s="12"/>
      <c r="X169" s="12"/>
      <c r="Y169" s="12"/>
      <c r="Z169" s="12"/>
      <c r="AA169" s="12"/>
      <c r="AB169" s="12"/>
      <c r="AC169" s="12"/>
      <c r="AD169" s="12"/>
      <c r="AE169" s="12"/>
      <c r="AR169" s="207" t="s">
        <v>86</v>
      </c>
      <c r="AT169" s="208" t="s">
        <v>75</v>
      </c>
      <c r="AU169" s="208" t="s">
        <v>84</v>
      </c>
      <c r="AY169" s="207" t="s">
        <v>119</v>
      </c>
      <c r="BK169" s="209">
        <f>SUM(BK170:BK172)</f>
        <v>0</v>
      </c>
    </row>
    <row r="170" s="2" customFormat="1" ht="37.8" customHeight="1">
      <c r="A170" s="35"/>
      <c r="B170" s="36"/>
      <c r="C170" s="212" t="s">
        <v>276</v>
      </c>
      <c r="D170" s="212" t="s">
        <v>121</v>
      </c>
      <c r="E170" s="213" t="s">
        <v>277</v>
      </c>
      <c r="F170" s="214" t="s">
        <v>278</v>
      </c>
      <c r="G170" s="215" t="s">
        <v>142</v>
      </c>
      <c r="H170" s="216">
        <v>178.63200000000001</v>
      </c>
      <c r="I170" s="217"/>
      <c r="J170" s="218">
        <f>ROUND(I170*H170,2)</f>
        <v>0</v>
      </c>
      <c r="K170" s="219"/>
      <c r="L170" s="41"/>
      <c r="M170" s="220" t="s">
        <v>1</v>
      </c>
      <c r="N170" s="221" t="s">
        <v>41</v>
      </c>
      <c r="O170" s="88"/>
      <c r="P170" s="222">
        <f>O170*H170</f>
        <v>0</v>
      </c>
      <c r="Q170" s="222">
        <v>4.0000000000000003E-05</v>
      </c>
      <c r="R170" s="222">
        <f>Q170*H170</f>
        <v>0.0071452800000000004</v>
      </c>
      <c r="S170" s="222">
        <v>0</v>
      </c>
      <c r="T170" s="223">
        <f>S170*H170</f>
        <v>0</v>
      </c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R170" s="224" t="s">
        <v>184</v>
      </c>
      <c r="AT170" s="224" t="s">
        <v>121</v>
      </c>
      <c r="AU170" s="224" t="s">
        <v>86</v>
      </c>
      <c r="AY170" s="14" t="s">
        <v>119</v>
      </c>
      <c r="BE170" s="225">
        <f>IF(N170="základní",J170,0)</f>
        <v>0</v>
      </c>
      <c r="BF170" s="225">
        <f>IF(N170="snížená",J170,0)</f>
        <v>0</v>
      </c>
      <c r="BG170" s="225">
        <f>IF(N170="zákl. přenesená",J170,0)</f>
        <v>0</v>
      </c>
      <c r="BH170" s="225">
        <f>IF(N170="sníž. přenesená",J170,0)</f>
        <v>0</v>
      </c>
      <c r="BI170" s="225">
        <f>IF(N170="nulová",J170,0)</f>
        <v>0</v>
      </c>
      <c r="BJ170" s="14" t="s">
        <v>84</v>
      </c>
      <c r="BK170" s="225">
        <f>ROUND(I170*H170,2)</f>
        <v>0</v>
      </c>
      <c r="BL170" s="14" t="s">
        <v>184</v>
      </c>
      <c r="BM170" s="224" t="s">
        <v>279</v>
      </c>
    </row>
    <row r="171" s="2" customFormat="1" ht="33" customHeight="1">
      <c r="A171" s="35"/>
      <c r="B171" s="36"/>
      <c r="C171" s="212" t="s">
        <v>280</v>
      </c>
      <c r="D171" s="212" t="s">
        <v>121</v>
      </c>
      <c r="E171" s="213" t="s">
        <v>281</v>
      </c>
      <c r="F171" s="214" t="s">
        <v>282</v>
      </c>
      <c r="G171" s="215" t="s">
        <v>142</v>
      </c>
      <c r="H171" s="216">
        <v>178.63200000000001</v>
      </c>
      <c r="I171" s="217"/>
      <c r="J171" s="218">
        <f>ROUND(I171*H171,2)</f>
        <v>0</v>
      </c>
      <c r="K171" s="219"/>
      <c r="L171" s="41"/>
      <c r="M171" s="220" t="s">
        <v>1</v>
      </c>
      <c r="N171" s="221" t="s">
        <v>41</v>
      </c>
      <c r="O171" s="88"/>
      <c r="P171" s="222">
        <f>O171*H171</f>
        <v>0</v>
      </c>
      <c r="Q171" s="222">
        <v>4.0000000000000003E-05</v>
      </c>
      <c r="R171" s="222">
        <f>Q171*H171</f>
        <v>0.0071452800000000004</v>
      </c>
      <c r="S171" s="222">
        <v>0</v>
      </c>
      <c r="T171" s="223">
        <f>S171*H171</f>
        <v>0</v>
      </c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R171" s="224" t="s">
        <v>184</v>
      </c>
      <c r="AT171" s="224" t="s">
        <v>121</v>
      </c>
      <c r="AU171" s="224" t="s">
        <v>86</v>
      </c>
      <c r="AY171" s="14" t="s">
        <v>119</v>
      </c>
      <c r="BE171" s="225">
        <f>IF(N171="základní",J171,0)</f>
        <v>0</v>
      </c>
      <c r="BF171" s="225">
        <f>IF(N171="snížená",J171,0)</f>
        <v>0</v>
      </c>
      <c r="BG171" s="225">
        <f>IF(N171="zákl. přenesená",J171,0)</f>
        <v>0</v>
      </c>
      <c r="BH171" s="225">
        <f>IF(N171="sníž. přenesená",J171,0)</f>
        <v>0</v>
      </c>
      <c r="BI171" s="225">
        <f>IF(N171="nulová",J171,0)</f>
        <v>0</v>
      </c>
      <c r="BJ171" s="14" t="s">
        <v>84</v>
      </c>
      <c r="BK171" s="225">
        <f>ROUND(I171*H171,2)</f>
        <v>0</v>
      </c>
      <c r="BL171" s="14" t="s">
        <v>184</v>
      </c>
      <c r="BM171" s="224" t="s">
        <v>283</v>
      </c>
    </row>
    <row r="172" s="2" customFormat="1" ht="37.8" customHeight="1">
      <c r="A172" s="35"/>
      <c r="B172" s="36"/>
      <c r="C172" s="212" t="s">
        <v>284</v>
      </c>
      <c r="D172" s="212" t="s">
        <v>121</v>
      </c>
      <c r="E172" s="213" t="s">
        <v>285</v>
      </c>
      <c r="F172" s="214" t="s">
        <v>286</v>
      </c>
      <c r="G172" s="215" t="s">
        <v>142</v>
      </c>
      <c r="H172" s="216">
        <v>178.63200000000001</v>
      </c>
      <c r="I172" s="217"/>
      <c r="J172" s="218">
        <f>ROUND(I172*H172,2)</f>
        <v>0</v>
      </c>
      <c r="K172" s="219"/>
      <c r="L172" s="41"/>
      <c r="M172" s="237" t="s">
        <v>1</v>
      </c>
      <c r="N172" s="238" t="s">
        <v>41</v>
      </c>
      <c r="O172" s="239"/>
      <c r="P172" s="240">
        <f>O172*H172</f>
        <v>0</v>
      </c>
      <c r="Q172" s="240">
        <v>6.9999999999999994E-05</v>
      </c>
      <c r="R172" s="240">
        <f>Q172*H172</f>
        <v>0.01250424</v>
      </c>
      <c r="S172" s="240">
        <v>0</v>
      </c>
      <c r="T172" s="241">
        <f>S172*H172</f>
        <v>0</v>
      </c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R172" s="224" t="s">
        <v>184</v>
      </c>
      <c r="AT172" s="224" t="s">
        <v>121</v>
      </c>
      <c r="AU172" s="224" t="s">
        <v>86</v>
      </c>
      <c r="AY172" s="14" t="s">
        <v>119</v>
      </c>
      <c r="BE172" s="225">
        <f>IF(N172="základní",J172,0)</f>
        <v>0</v>
      </c>
      <c r="BF172" s="225">
        <f>IF(N172="snížená",J172,0)</f>
        <v>0</v>
      </c>
      <c r="BG172" s="225">
        <f>IF(N172="zákl. přenesená",J172,0)</f>
        <v>0</v>
      </c>
      <c r="BH172" s="225">
        <f>IF(N172="sníž. přenesená",J172,0)</f>
        <v>0</v>
      </c>
      <c r="BI172" s="225">
        <f>IF(N172="nulová",J172,0)</f>
        <v>0</v>
      </c>
      <c r="BJ172" s="14" t="s">
        <v>84</v>
      </c>
      <c r="BK172" s="225">
        <f>ROUND(I172*H172,2)</f>
        <v>0</v>
      </c>
      <c r="BL172" s="14" t="s">
        <v>184</v>
      </c>
      <c r="BM172" s="224" t="s">
        <v>287</v>
      </c>
    </row>
    <row r="173" s="2" customFormat="1" ht="6.96" customHeight="1">
      <c r="A173" s="35"/>
      <c r="B173" s="63"/>
      <c r="C173" s="64"/>
      <c r="D173" s="64"/>
      <c r="E173" s="64"/>
      <c r="F173" s="64"/>
      <c r="G173" s="64"/>
      <c r="H173" s="64"/>
      <c r="I173" s="64"/>
      <c r="J173" s="64"/>
      <c r="K173" s="64"/>
      <c r="L173" s="41"/>
      <c r="M173" s="35"/>
      <c r="O173" s="35"/>
      <c r="P173" s="35"/>
      <c r="Q173" s="35"/>
      <c r="R173" s="35"/>
      <c r="S173" s="35"/>
      <c r="T173" s="35"/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</row>
  </sheetData>
  <sheetProtection sheet="1" autoFilter="0" formatColumns="0" formatRows="0" objects="1" scenarios="1" spinCount="100000" saltValue="sQlq7wFqFM0mdhF+A/izcwndas+OtbwQ6bYsREbKLg9PW1eP74WVxEoQGrN9B7N2PI1TzOcmjLPF86ALBpArEQ==" hashValue="4SD8bVRSqkuf1i/H1GxTmtP3h1cZG4Y0UTZYs6T+8sGR8rVfMCtc3wvWmDjoN3ZCRLAcMk7swpGVpcYsvoNWNQ==" algorithmName="SHA-512" password="CC35"/>
  <autoFilter ref="C124:K172"/>
  <mergeCells count="9">
    <mergeCell ref="E7:H7"/>
    <mergeCell ref="E9:H9"/>
    <mergeCell ref="E18:H18"/>
    <mergeCell ref="E27:H27"/>
    <mergeCell ref="E85:H85"/>
    <mergeCell ref="E87:H87"/>
    <mergeCell ref="E115:H115"/>
    <mergeCell ref="E117:H117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B55538D6633AE43BC6A25B17C2968D1" ma:contentTypeVersion="11" ma:contentTypeDescription="Vytvoří nový dokument" ma:contentTypeScope="" ma:versionID="540aad71974d6be6b7d2742d82e2e3c5">
  <xsd:schema xmlns:xsd="http://www.w3.org/2001/XMLSchema" xmlns:xs="http://www.w3.org/2001/XMLSchema" xmlns:p="http://schemas.microsoft.com/office/2006/metadata/properties" xmlns:ns2="302def03-7c2f-41e7-94bd-b11a4e809b05" targetNamespace="http://schemas.microsoft.com/office/2006/metadata/properties" ma:root="true" ma:fieldsID="28dbe34bb7a4e84a48c224325f25db65" ns2:_="">
    <xsd:import namespace="302def03-7c2f-41e7-94bd-b11a4e809b0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2def03-7c2f-41e7-94bd-b11a4e809b0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Značky obrázků" ma:readOnly="false" ma:fieldId="{5cf76f15-5ced-4ddc-b409-7134ff3c332f}" ma:taxonomyMulti="true" ma:sspId="93fd210b-f926-4792-91f1-74d1e9e1eab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8FC14A2-34CD-4A42-8661-596A4BBF78FB}"/>
</file>

<file path=customXml/itemProps2.xml><?xml version="1.0" encoding="utf-8"?>
<ds:datastoreItem xmlns:ds="http://schemas.openxmlformats.org/officeDocument/2006/customXml" ds:itemID="{C5C76327-45EC-4FC1-9044-8726009793CF}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Karel Kovář</dc:creator>
  <cp:lastModifiedBy>Karel Kovář</cp:lastModifiedBy>
  <dcterms:created xsi:type="dcterms:W3CDTF">2024-08-29T17:35:29Z</dcterms:created>
  <dcterms:modified xsi:type="dcterms:W3CDTF">2024-08-29T17:35:30Z</dcterms:modified>
</cp:coreProperties>
</file>