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\Documents\VEREJNE_OBSTARAVANIE\2019\_TSK\28_NsP_P_Bystrica_MRI\Sutazne_podklady\"/>
    </mc:Choice>
  </mc:AlternateContent>
  <bookViews>
    <workbookView xWindow="0" yWindow="0" windowWidth="20490" windowHeight="7155" activeTab="2"/>
  </bookViews>
  <sheets>
    <sheet name="Rekapitulácia stavby" sheetId="1" r:id="rId1"/>
    <sheet name="E1.1 - Stavebné úpravy je..." sheetId="2" r:id="rId2"/>
    <sheet name="E1, E2 - Stavba" sheetId="3" r:id="rId3"/>
    <sheet name="E3 - Zdravotechnika" sheetId="4" r:id="rId4"/>
    <sheet name="E4.1 - Umelé osvetlenie, ..." sheetId="5" r:id="rId5"/>
    <sheet name="E4.2 - Bleskozvod" sheetId="6" r:id="rId6"/>
    <sheet name="E5.1 - Slaboprúdové rozvody" sheetId="7" r:id="rId7"/>
    <sheet name="E5.2 - EPS" sheetId="8" r:id="rId8"/>
    <sheet name="E5.3 - MaR" sheetId="9" r:id="rId9"/>
    <sheet name="E6 - Vzduchotechnika, chl..." sheetId="10" r:id="rId10"/>
    <sheet name="E7 - Vykurovanie" sheetId="11" r:id="rId11"/>
    <sheet name="SO 02 - NN prípojka" sheetId="12" r:id="rId12"/>
    <sheet name="SO 03 - SLP prípojka" sheetId="13" r:id="rId13"/>
    <sheet name="SO 04 - Prípojky splaškov..." sheetId="14" r:id="rId14"/>
    <sheet name="SO 05 - Spevnené plochy" sheetId="15" r:id="rId15"/>
    <sheet name="SO 06 - Sadové úpravy" sheetId="16" r:id="rId16"/>
    <sheet name="SO 07.1 - Asanácia spojov..." sheetId="17" r:id="rId17"/>
    <sheet name="SO 07.2 - Výrub stromov" sheetId="18" r:id="rId18"/>
    <sheet name="SO 07.3 - Preložka metali..." sheetId="19" r:id="rId19"/>
    <sheet name="PS 01.1 - MRI" sheetId="20" r:id="rId20"/>
    <sheet name="PS 01.2 - CT" sheetId="21" r:id="rId21"/>
    <sheet name="PS 01.3 - RTG" sheetId="22" r:id="rId22"/>
    <sheet name="PS 01.4 - SONO" sheetId="23" r:id="rId23"/>
  </sheets>
  <definedNames>
    <definedName name="_xlnm._FilterDatabase" localSheetId="2" hidden="1">'E1, E2 - Stavba'!$C$145:$K$508</definedName>
    <definedName name="_xlnm._FilterDatabase" localSheetId="1" hidden="1">'E1.1 - Stavebné úpravy je...'!$C$132:$K$196</definedName>
    <definedName name="_xlnm._FilterDatabase" localSheetId="3" hidden="1">'E3 - Zdravotechnika'!$C$121:$K$125</definedName>
    <definedName name="_xlnm._FilterDatabase" localSheetId="4" hidden="1">'E4.1 - Umelé osvetlenie, ...'!$C$125:$K$129</definedName>
    <definedName name="_xlnm._FilterDatabase" localSheetId="5" hidden="1">'E4.2 - Bleskozvod'!$C$125:$K$129</definedName>
    <definedName name="_xlnm._FilterDatabase" localSheetId="6" hidden="1">'E5.1 - Slaboprúdové rozvody'!$C$125:$K$129</definedName>
    <definedName name="_xlnm._FilterDatabase" localSheetId="7" hidden="1">'E5.2 - EPS'!$C$125:$K$129</definedName>
    <definedName name="_xlnm._FilterDatabase" localSheetId="8" hidden="1">'E5.3 - MaR'!$C$125:$K$129</definedName>
    <definedName name="_xlnm._FilterDatabase" localSheetId="9" hidden="1">'E6 - Vzduchotechnika, chl...'!$C$121:$K$125</definedName>
    <definedName name="_xlnm._FilterDatabase" localSheetId="10" hidden="1">'E7 - Vykurovanie'!$C$121:$K$125</definedName>
    <definedName name="_xlnm._FilterDatabase" localSheetId="19" hidden="1">'PS 01.1 - MRI'!$C$121:$K$125</definedName>
    <definedName name="_xlnm._FilterDatabase" localSheetId="20" hidden="1">'PS 01.2 - CT'!$C$121:$K$125</definedName>
    <definedName name="_xlnm._FilterDatabase" localSheetId="21" hidden="1">'PS 01.3 - RTG'!$C$121:$K$125</definedName>
    <definedName name="_xlnm._FilterDatabase" localSheetId="22" hidden="1">'PS 01.4 - SONO'!$C$121:$K$125</definedName>
    <definedName name="_xlnm._FilterDatabase" localSheetId="11" hidden="1">'SO 02 - NN prípojka'!$C$117:$K$121</definedName>
    <definedName name="_xlnm._FilterDatabase" localSheetId="12" hidden="1">'SO 03 - SLP prípojka'!$C$117:$K$121</definedName>
    <definedName name="_xlnm._FilterDatabase" localSheetId="13" hidden="1">'SO 04 - Prípojky splaškov...'!$C$117:$K$121</definedName>
    <definedName name="_xlnm._FilterDatabase" localSheetId="14" hidden="1">'SO 05 - Spevnené plochy'!$C$117:$K$121</definedName>
    <definedName name="_xlnm._FilterDatabase" localSheetId="15" hidden="1">'SO 06 - Sadové úpravy'!$C$120:$K$149</definedName>
    <definedName name="_xlnm._FilterDatabase" localSheetId="16" hidden="1">'SO 07.1 - Asanácia spojov...'!$C$127:$K$168</definedName>
    <definedName name="_xlnm._FilterDatabase" localSheetId="17" hidden="1">'SO 07.2 - Výrub stromov'!$C$121:$K$154</definedName>
    <definedName name="_xlnm._FilterDatabase" localSheetId="18" hidden="1">'SO 07.3 - Preložka metali...'!$C$121:$K$125</definedName>
    <definedName name="_xlnm.Print_Titles" localSheetId="2">'E1, E2 - Stavba'!$145:$145</definedName>
    <definedName name="_xlnm.Print_Titles" localSheetId="1">'E1.1 - Stavebné úpravy je...'!$132:$132</definedName>
    <definedName name="_xlnm.Print_Titles" localSheetId="3">'E3 - Zdravotechnika'!$121:$121</definedName>
    <definedName name="_xlnm.Print_Titles" localSheetId="4">'E4.1 - Umelé osvetlenie, ...'!$125:$125</definedName>
    <definedName name="_xlnm.Print_Titles" localSheetId="5">'E4.2 - Bleskozvod'!$125:$125</definedName>
    <definedName name="_xlnm.Print_Titles" localSheetId="6">'E5.1 - Slaboprúdové rozvody'!$125:$125</definedName>
    <definedName name="_xlnm.Print_Titles" localSheetId="7">'E5.2 - EPS'!$125:$125</definedName>
    <definedName name="_xlnm.Print_Titles" localSheetId="8">'E5.3 - MaR'!$125:$125</definedName>
    <definedName name="_xlnm.Print_Titles" localSheetId="9">'E6 - Vzduchotechnika, chl...'!$121:$121</definedName>
    <definedName name="_xlnm.Print_Titles" localSheetId="10">'E7 - Vykurovanie'!$121:$121</definedName>
    <definedName name="_xlnm.Print_Titles" localSheetId="19">'PS 01.1 - MRI'!$121:$121</definedName>
    <definedName name="_xlnm.Print_Titles" localSheetId="20">'PS 01.2 - CT'!$121:$121</definedName>
    <definedName name="_xlnm.Print_Titles" localSheetId="21">'PS 01.3 - RTG'!$121:$121</definedName>
    <definedName name="_xlnm.Print_Titles" localSheetId="22">'PS 01.4 - SONO'!$121:$121</definedName>
    <definedName name="_xlnm.Print_Titles" localSheetId="0">'Rekapitulácia stavby'!$92:$92</definedName>
    <definedName name="_xlnm.Print_Titles" localSheetId="11">'SO 02 - NN prípojka'!$117:$117</definedName>
    <definedName name="_xlnm.Print_Titles" localSheetId="12">'SO 03 - SLP prípojka'!$117:$117</definedName>
    <definedName name="_xlnm.Print_Titles" localSheetId="13">'SO 04 - Prípojky splaškov...'!$117:$117</definedName>
    <definedName name="_xlnm.Print_Titles" localSheetId="14">'SO 05 - Spevnené plochy'!$117:$117</definedName>
    <definedName name="_xlnm.Print_Titles" localSheetId="15">'SO 06 - Sadové úpravy'!$120:$120</definedName>
    <definedName name="_xlnm.Print_Titles" localSheetId="16">'SO 07.1 - Asanácia spojov...'!$127:$127</definedName>
    <definedName name="_xlnm.Print_Titles" localSheetId="17">'SO 07.2 - Výrub stromov'!$121:$121</definedName>
    <definedName name="_xlnm.Print_Titles" localSheetId="18">'SO 07.3 - Preložka metali...'!$121:$121</definedName>
    <definedName name="_xlnm.Print_Area" localSheetId="2">'E1, E2 - Stavba'!$C$4:$J$76,'E1, E2 - Stavba'!$C$82:$J$125,'E1, E2 - Stavba'!$C$131:$K$508</definedName>
    <definedName name="_xlnm.Print_Area" localSheetId="1">'E1.1 - Stavebné úpravy je...'!$C$4:$J$76,'E1.1 - Stavebné úpravy je...'!$C$82:$J$112,'E1.1 - Stavebné úpravy je...'!$C$118:$K$196</definedName>
    <definedName name="_xlnm.Print_Area" localSheetId="3">'E3 - Zdravotechnika'!$C$4:$J$76,'E3 - Zdravotechnika'!$C$82:$J$101,'E3 - Zdravotechnika'!$C$107:$K$125</definedName>
    <definedName name="_xlnm.Print_Area" localSheetId="4">'E4.1 - Umelé osvetlenie, ...'!$C$4:$J$76,'E4.1 - Umelé osvetlenie, ...'!$C$82:$J$103,'E4.1 - Umelé osvetlenie, ...'!$C$109:$K$129</definedName>
    <definedName name="_xlnm.Print_Area" localSheetId="5">'E4.2 - Bleskozvod'!$C$4:$J$76,'E4.2 - Bleskozvod'!$C$82:$J$103,'E4.2 - Bleskozvod'!$C$109:$K$129</definedName>
    <definedName name="_xlnm.Print_Area" localSheetId="6">'E5.1 - Slaboprúdové rozvody'!$C$4:$J$76,'E5.1 - Slaboprúdové rozvody'!$C$82:$J$103,'E5.1 - Slaboprúdové rozvody'!$C$109:$K$129</definedName>
    <definedName name="_xlnm.Print_Area" localSheetId="7">'E5.2 - EPS'!$C$4:$J$76,'E5.2 - EPS'!$C$82:$J$103,'E5.2 - EPS'!$C$109:$K$129</definedName>
    <definedName name="_xlnm.Print_Area" localSheetId="8">'E5.3 - MaR'!$C$4:$J$76,'E5.3 - MaR'!$C$82:$J$103,'E5.3 - MaR'!$C$109:$K$129</definedName>
    <definedName name="_xlnm.Print_Area" localSheetId="9">'E6 - Vzduchotechnika, chl...'!$C$4:$J$76,'E6 - Vzduchotechnika, chl...'!$C$82:$J$101,'E6 - Vzduchotechnika, chl...'!$C$107:$K$125</definedName>
    <definedName name="_xlnm.Print_Area" localSheetId="10">'E7 - Vykurovanie'!$C$4:$J$76,'E7 - Vykurovanie'!$C$82:$J$101,'E7 - Vykurovanie'!$C$107:$K$125</definedName>
    <definedName name="_xlnm.Print_Area" localSheetId="19">'PS 01.1 - MRI'!$C$4:$J$76,'PS 01.1 - MRI'!$C$82:$J$101,'PS 01.1 - MRI'!$C$107:$K$125</definedName>
    <definedName name="_xlnm.Print_Area" localSheetId="20">'PS 01.2 - CT'!$C$4:$J$76,'PS 01.2 - CT'!$C$82:$J$101,'PS 01.2 - CT'!$C$107:$K$125</definedName>
    <definedName name="_xlnm.Print_Area" localSheetId="21">'PS 01.3 - RTG'!$C$4:$J$76,'PS 01.3 - RTG'!$C$82:$J$101,'PS 01.3 - RTG'!$C$107:$K$125</definedName>
    <definedName name="_xlnm.Print_Area" localSheetId="22">'PS 01.4 - SONO'!$C$4:$J$76,'PS 01.4 - SONO'!$C$82:$J$101,'PS 01.4 - SONO'!$C$107:$K$125</definedName>
    <definedName name="_xlnm.Print_Area" localSheetId="0">'Rekapitulácia stavby'!$D$4:$AO$76,'Rekapitulácia stavby'!$C$82:$AQ$123</definedName>
    <definedName name="_xlnm.Print_Area" localSheetId="11">'SO 02 - NN prípojka'!$C$4:$J$76,'SO 02 - NN prípojka'!$C$82:$J$99,'SO 02 - NN prípojka'!$C$105:$K$121</definedName>
    <definedName name="_xlnm.Print_Area" localSheetId="12">'SO 03 - SLP prípojka'!$C$4:$J$76,'SO 03 - SLP prípojka'!$C$82:$J$99,'SO 03 - SLP prípojka'!$C$105:$K$121</definedName>
    <definedName name="_xlnm.Print_Area" localSheetId="13">'SO 04 - Prípojky splaškov...'!$C$4:$J$76,'SO 04 - Prípojky splaškov...'!$C$82:$J$99,'SO 04 - Prípojky splaškov...'!$C$105:$K$121</definedName>
    <definedName name="_xlnm.Print_Area" localSheetId="14">'SO 05 - Spevnené plochy'!$C$4:$J$76,'SO 05 - Spevnené plochy'!$C$82:$J$99,'SO 05 - Spevnené plochy'!$C$105:$K$121</definedName>
    <definedName name="_xlnm.Print_Area" localSheetId="15">'SO 06 - Sadové úpravy'!$C$4:$J$76,'SO 06 - Sadové úpravy'!$C$82:$J$102,'SO 06 - Sadové úpravy'!$C$108:$K$149</definedName>
    <definedName name="_xlnm.Print_Area" localSheetId="16">'SO 07.1 - Asanácia spojov...'!$C$4:$J$76,'SO 07.1 - Asanácia spojov...'!$C$82:$J$107,'SO 07.1 - Asanácia spojov...'!$C$113:$K$168</definedName>
    <definedName name="_xlnm.Print_Area" localSheetId="17">'SO 07.2 - Výrub stromov'!$C$4:$J$76,'SO 07.2 - Výrub stromov'!$C$82:$J$101,'SO 07.2 - Výrub stromov'!$C$107:$K$154</definedName>
    <definedName name="_xlnm.Print_Area" localSheetId="18">'SO 07.3 - Preložka metali...'!$C$4:$J$76,'SO 07.3 - Preložka metali...'!$C$82:$J$101,'SO 07.3 - Preložka metali...'!$C$107:$K$125</definedName>
  </definedNames>
  <calcPr calcId="162913"/>
</workbook>
</file>

<file path=xl/calcChain.xml><?xml version="1.0" encoding="utf-8"?>
<calcChain xmlns="http://schemas.openxmlformats.org/spreadsheetml/2006/main">
  <c r="J39" i="23" l="1"/>
  <c r="J38" i="23"/>
  <c r="AY122" i="1" s="1"/>
  <c r="J37" i="23"/>
  <c r="AX122" i="1" s="1"/>
  <c r="BI125" i="23"/>
  <c r="F39" i="23" s="1"/>
  <c r="BD122" i="1" s="1"/>
  <c r="BH125" i="23"/>
  <c r="F38" i="23"/>
  <c r="BC122" i="1" s="1"/>
  <c r="BG125" i="23"/>
  <c r="F37" i="23" s="1"/>
  <c r="BB122" i="1" s="1"/>
  <c r="BE125" i="23"/>
  <c r="J35" i="23"/>
  <c r="AV122" i="1" s="1"/>
  <c r="F35" i="23"/>
  <c r="AZ122" i="1" s="1"/>
  <c r="T125" i="23"/>
  <c r="T124" i="23" s="1"/>
  <c r="T123" i="23" s="1"/>
  <c r="T122" i="23" s="1"/>
  <c r="R125" i="23"/>
  <c r="R124" i="23" s="1"/>
  <c r="R123" i="23" s="1"/>
  <c r="R122" i="23" s="1"/>
  <c r="P125" i="23"/>
  <c r="P124" i="23" s="1"/>
  <c r="P123" i="23" s="1"/>
  <c r="P122" i="23" s="1"/>
  <c r="AU122" i="1" s="1"/>
  <c r="BK125" i="23"/>
  <c r="BK124" i="23"/>
  <c r="J124" i="23" s="1"/>
  <c r="J100" i="23" s="1"/>
  <c r="BK123" i="23"/>
  <c r="J125" i="23"/>
  <c r="BF125" i="23"/>
  <c r="J118" i="23"/>
  <c r="F118" i="23"/>
  <c r="F116" i="23"/>
  <c r="E114" i="23"/>
  <c r="J93" i="23"/>
  <c r="F93" i="23"/>
  <c r="F91" i="23"/>
  <c r="E89" i="23"/>
  <c r="J26" i="23"/>
  <c r="E26" i="23"/>
  <c r="J119" i="23" s="1"/>
  <c r="J25" i="23"/>
  <c r="J20" i="23"/>
  <c r="E20" i="23"/>
  <c r="F119" i="23" s="1"/>
  <c r="F94" i="23"/>
  <c r="J19" i="23"/>
  <c r="J116" i="23"/>
  <c r="E7" i="23"/>
  <c r="E110" i="23" s="1"/>
  <c r="J39" i="22"/>
  <c r="J38" i="22"/>
  <c r="AY121" i="1" s="1"/>
  <c r="J37" i="22"/>
  <c r="AX121" i="1"/>
  <c r="BI125" i="22"/>
  <c r="F39" i="22" s="1"/>
  <c r="BD121" i="1" s="1"/>
  <c r="BH125" i="22"/>
  <c r="F38" i="22" s="1"/>
  <c r="BC121" i="1" s="1"/>
  <c r="BG125" i="22"/>
  <c r="F37" i="22"/>
  <c r="BB121" i="1" s="1"/>
  <c r="BE125" i="22"/>
  <c r="J35" i="22" s="1"/>
  <c r="AV121" i="1" s="1"/>
  <c r="F35" i="22"/>
  <c r="AZ121" i="1" s="1"/>
  <c r="T125" i="22"/>
  <c r="T124" i="22"/>
  <c r="T123" i="22" s="1"/>
  <c r="T122" i="22" s="1"/>
  <c r="R125" i="22"/>
  <c r="R124" i="22"/>
  <c r="R123" i="22" s="1"/>
  <c r="R122" i="22" s="1"/>
  <c r="P125" i="22"/>
  <c r="P124" i="22"/>
  <c r="P123" i="22" s="1"/>
  <c r="P122" i="22" s="1"/>
  <c r="AU121" i="1" s="1"/>
  <c r="BK125" i="22"/>
  <c r="BK124" i="22" s="1"/>
  <c r="J125" i="22"/>
  <c r="BF125" i="22"/>
  <c r="F36" i="22" s="1"/>
  <c r="BA121" i="1" s="1"/>
  <c r="J36" i="22"/>
  <c r="AW121" i="1" s="1"/>
  <c r="J118" i="22"/>
  <c r="F118" i="22"/>
  <c r="F116" i="22"/>
  <c r="E114" i="22"/>
  <c r="J93" i="22"/>
  <c r="F93" i="22"/>
  <c r="F91" i="22"/>
  <c r="E89" i="22"/>
  <c r="J26" i="22"/>
  <c r="E26" i="22"/>
  <c r="J25" i="22"/>
  <c r="J20" i="22"/>
  <c r="E20" i="22"/>
  <c r="F119" i="22" s="1"/>
  <c r="J19" i="22"/>
  <c r="J116" i="22"/>
  <c r="E7" i="22"/>
  <c r="J39" i="21"/>
  <c r="J38" i="21"/>
  <c r="AY120" i="1" s="1"/>
  <c r="J37" i="21"/>
  <c r="AX120" i="1"/>
  <c r="BI125" i="21"/>
  <c r="F39" i="21" s="1"/>
  <c r="BD120" i="1" s="1"/>
  <c r="BH125" i="21"/>
  <c r="F38" i="21"/>
  <c r="BC120" i="1" s="1"/>
  <c r="BG125" i="21"/>
  <c r="F37" i="21"/>
  <c r="BB120" i="1"/>
  <c r="BE125" i="21"/>
  <c r="J35" i="21" s="1"/>
  <c r="AV120" i="1" s="1"/>
  <c r="F35" i="21"/>
  <c r="AZ120" i="1" s="1"/>
  <c r="T125" i="21"/>
  <c r="T124" i="21"/>
  <c r="T123" i="21"/>
  <c r="T122" i="21" s="1"/>
  <c r="R125" i="21"/>
  <c r="R124" i="21"/>
  <c r="R123" i="21"/>
  <c r="R122" i="21" s="1"/>
  <c r="P125" i="21"/>
  <c r="P124" i="21"/>
  <c r="P123" i="21"/>
  <c r="P122" i="21" s="1"/>
  <c r="AU120" i="1" s="1"/>
  <c r="BK125" i="21"/>
  <c r="BK124" i="21"/>
  <c r="J125" i="21"/>
  <c r="BF125" i="21" s="1"/>
  <c r="J118" i="21"/>
  <c r="F118" i="21"/>
  <c r="F116" i="21"/>
  <c r="E114" i="21"/>
  <c r="J93" i="21"/>
  <c r="F93" i="21"/>
  <c r="F91" i="21"/>
  <c r="E89" i="21"/>
  <c r="J26" i="21"/>
  <c r="E26" i="21"/>
  <c r="J94" i="21" s="1"/>
  <c r="J119" i="21"/>
  <c r="J25" i="21"/>
  <c r="J20" i="21"/>
  <c r="E20" i="21"/>
  <c r="J19" i="21"/>
  <c r="E7" i="21"/>
  <c r="E85" i="21" s="1"/>
  <c r="E110" i="21"/>
  <c r="J39" i="20"/>
  <c r="J38" i="20"/>
  <c r="AY119" i="1"/>
  <c r="J37" i="20"/>
  <c r="AX119" i="1"/>
  <c r="BI125" i="20"/>
  <c r="F39" i="20"/>
  <c r="BD119" i="1" s="1"/>
  <c r="BH125" i="20"/>
  <c r="F38" i="20"/>
  <c r="BC119" i="1"/>
  <c r="BG125" i="20"/>
  <c r="F37" i="20"/>
  <c r="BB119" i="1"/>
  <c r="BE125" i="20"/>
  <c r="T125" i="20"/>
  <c r="T124" i="20"/>
  <c r="T123" i="20"/>
  <c r="T122" i="20"/>
  <c r="R125" i="20"/>
  <c r="R124" i="20"/>
  <c r="R123" i="20"/>
  <c r="R122" i="20"/>
  <c r="P125" i="20"/>
  <c r="P124" i="20"/>
  <c r="P123" i="20"/>
  <c r="P122" i="20"/>
  <c r="AU119" i="1" s="1"/>
  <c r="BK125" i="20"/>
  <c r="BK124" i="20"/>
  <c r="BK123" i="20" s="1"/>
  <c r="J124" i="20"/>
  <c r="J100" i="20" s="1"/>
  <c r="J125" i="20"/>
  <c r="BF125" i="20" s="1"/>
  <c r="J36" i="20" s="1"/>
  <c r="AW119" i="1" s="1"/>
  <c r="J118" i="20"/>
  <c r="F118" i="20"/>
  <c r="F116" i="20"/>
  <c r="E114" i="20"/>
  <c r="J93" i="20"/>
  <c r="F93" i="20"/>
  <c r="F91" i="20"/>
  <c r="E89" i="20"/>
  <c r="J26" i="20"/>
  <c r="E26" i="20"/>
  <c r="J119" i="20"/>
  <c r="J94" i="20"/>
  <c r="J25" i="20"/>
  <c r="J20" i="20"/>
  <c r="E20" i="20"/>
  <c r="F94" i="20" s="1"/>
  <c r="F119" i="20"/>
  <c r="J19" i="20"/>
  <c r="J91" i="20"/>
  <c r="E7" i="20"/>
  <c r="E110" i="20"/>
  <c r="E85" i="20"/>
  <c r="J39" i="19"/>
  <c r="J38" i="19"/>
  <c r="AY117" i="1"/>
  <c r="J37" i="19"/>
  <c r="AX117" i="1" s="1"/>
  <c r="BI125" i="19"/>
  <c r="F39" i="19"/>
  <c r="BD117" i="1"/>
  <c r="BH125" i="19"/>
  <c r="F38" i="19"/>
  <c r="BC117" i="1"/>
  <c r="BG125" i="19"/>
  <c r="F37" i="19" s="1"/>
  <c r="BB117" i="1" s="1"/>
  <c r="BE125" i="19"/>
  <c r="F35" i="19" s="1"/>
  <c r="AZ117" i="1" s="1"/>
  <c r="J35" i="19"/>
  <c r="AV117" i="1" s="1"/>
  <c r="T125" i="19"/>
  <c r="T124" i="19" s="1"/>
  <c r="T123" i="19" s="1"/>
  <c r="T122" i="19" s="1"/>
  <c r="R125" i="19"/>
  <c r="R124" i="19" s="1"/>
  <c r="R123" i="19" s="1"/>
  <c r="R122" i="19" s="1"/>
  <c r="P125" i="19"/>
  <c r="P124" i="19" s="1"/>
  <c r="P123" i="19" s="1"/>
  <c r="P122" i="19" s="1"/>
  <c r="AU117" i="1" s="1"/>
  <c r="BK125" i="19"/>
  <c r="BK124" i="19"/>
  <c r="J124" i="19"/>
  <c r="J100" i="19" s="1"/>
  <c r="BK123" i="19"/>
  <c r="J125" i="19"/>
  <c r="BF125" i="19"/>
  <c r="J118" i="19"/>
  <c r="F118" i="19"/>
  <c r="F116" i="19"/>
  <c r="E114" i="19"/>
  <c r="J93" i="19"/>
  <c r="F93" i="19"/>
  <c r="F91" i="19"/>
  <c r="E89" i="19"/>
  <c r="J26" i="19"/>
  <c r="E26" i="19"/>
  <c r="J119" i="19"/>
  <c r="J94" i="19"/>
  <c r="J25" i="19"/>
  <c r="J20" i="19"/>
  <c r="E20" i="19"/>
  <c r="F119" i="19"/>
  <c r="F94" i="19"/>
  <c r="J19" i="19"/>
  <c r="J91" i="19"/>
  <c r="J116" i="19"/>
  <c r="E7" i="19"/>
  <c r="E110" i="19"/>
  <c r="E85" i="19"/>
  <c r="J39" i="18"/>
  <c r="J38" i="18"/>
  <c r="AY116" i="1"/>
  <c r="J37" i="18"/>
  <c r="AX116" i="1"/>
  <c r="BI154" i="18"/>
  <c r="BH154" i="18"/>
  <c r="BG154" i="18"/>
  <c r="BE154" i="18"/>
  <c r="T154" i="18"/>
  <c r="R154" i="18"/>
  <c r="P154" i="18"/>
  <c r="BK154" i="18"/>
  <c r="J154" i="18"/>
  <c r="BF154" i="18"/>
  <c r="BI153" i="18"/>
  <c r="BH153" i="18"/>
  <c r="BG153" i="18"/>
  <c r="BE153" i="18"/>
  <c r="T153" i="18"/>
  <c r="R153" i="18"/>
  <c r="P153" i="18"/>
  <c r="BK153" i="18"/>
  <c r="J153" i="18"/>
  <c r="BF153" i="18"/>
  <c r="BI152" i="18"/>
  <c r="BH152" i="18"/>
  <c r="BG152" i="18"/>
  <c r="BE152" i="18"/>
  <c r="T152" i="18"/>
  <c r="R152" i="18"/>
  <c r="P152" i="18"/>
  <c r="BK152" i="18"/>
  <c r="J152" i="18"/>
  <c r="BF152" i="18"/>
  <c r="BI151" i="18"/>
  <c r="BH151" i="18"/>
  <c r="BG151" i="18"/>
  <c r="BE151" i="18"/>
  <c r="T151" i="18"/>
  <c r="R151" i="18"/>
  <c r="P151" i="18"/>
  <c r="BK151" i="18"/>
  <c r="J151" i="18"/>
  <c r="BF151" i="18"/>
  <c r="BI150" i="18"/>
  <c r="BH150" i="18"/>
  <c r="BG150" i="18"/>
  <c r="BE150" i="18"/>
  <c r="T150" i="18"/>
  <c r="R150" i="18"/>
  <c r="P150" i="18"/>
  <c r="BK150" i="18"/>
  <c r="J150" i="18"/>
  <c r="BF150" i="18"/>
  <c r="BI149" i="18"/>
  <c r="BH149" i="18"/>
  <c r="BG149" i="18"/>
  <c r="BE149" i="18"/>
  <c r="T149" i="18"/>
  <c r="R149" i="18"/>
  <c r="P149" i="18"/>
  <c r="BK149" i="18"/>
  <c r="J149" i="18"/>
  <c r="BF149" i="18"/>
  <c r="BI148" i="18"/>
  <c r="BH148" i="18"/>
  <c r="BG148" i="18"/>
  <c r="BE148" i="18"/>
  <c r="T148" i="18"/>
  <c r="R148" i="18"/>
  <c r="P148" i="18"/>
  <c r="BK148" i="18"/>
  <c r="J148" i="18"/>
  <c r="BF148" i="18"/>
  <c r="BI147" i="18"/>
  <c r="BH147" i="18"/>
  <c r="BG147" i="18"/>
  <c r="BE147" i="18"/>
  <c r="T147" i="18"/>
  <c r="R147" i="18"/>
  <c r="P147" i="18"/>
  <c r="BK147" i="18"/>
  <c r="J147" i="18"/>
  <c r="BF147" i="18"/>
  <c r="BI146" i="18"/>
  <c r="BH146" i="18"/>
  <c r="BG146" i="18"/>
  <c r="BE146" i="18"/>
  <c r="T146" i="18"/>
  <c r="R146" i="18"/>
  <c r="P146" i="18"/>
  <c r="BK146" i="18"/>
  <c r="J146" i="18"/>
  <c r="BF146" i="18"/>
  <c r="BI145" i="18"/>
  <c r="BH145" i="18"/>
  <c r="BG145" i="18"/>
  <c r="BE145" i="18"/>
  <c r="T145" i="18"/>
  <c r="R145" i="18"/>
  <c r="P145" i="18"/>
  <c r="BK145" i="18"/>
  <c r="J145" i="18"/>
  <c r="BF145" i="18"/>
  <c r="BI144" i="18"/>
  <c r="BH144" i="18"/>
  <c r="BG144" i="18"/>
  <c r="BE144" i="18"/>
  <c r="T144" i="18"/>
  <c r="R144" i="18"/>
  <c r="P144" i="18"/>
  <c r="BK144" i="18"/>
  <c r="J144" i="18"/>
  <c r="BF144" i="18"/>
  <c r="BI143" i="18"/>
  <c r="BH143" i="18"/>
  <c r="BG143" i="18"/>
  <c r="BE143" i="18"/>
  <c r="T143" i="18"/>
  <c r="R143" i="18"/>
  <c r="P143" i="18"/>
  <c r="BK143" i="18"/>
  <c r="J143" i="18"/>
  <c r="BF143" i="18"/>
  <c r="BI142" i="18"/>
  <c r="BH142" i="18"/>
  <c r="BG142" i="18"/>
  <c r="BE142" i="18"/>
  <c r="T142" i="18"/>
  <c r="R142" i="18"/>
  <c r="P142" i="18"/>
  <c r="BK142" i="18"/>
  <c r="J142" i="18"/>
  <c r="BF142" i="18"/>
  <c r="BI141" i="18"/>
  <c r="BH141" i="18"/>
  <c r="BG141" i="18"/>
  <c r="BE141" i="18"/>
  <c r="T141" i="18"/>
  <c r="R141" i="18"/>
  <c r="P141" i="18"/>
  <c r="BK141" i="18"/>
  <c r="J141" i="18"/>
  <c r="BF141" i="18"/>
  <c r="BI140" i="18"/>
  <c r="BH140" i="18"/>
  <c r="BG140" i="18"/>
  <c r="BE140" i="18"/>
  <c r="T140" i="18"/>
  <c r="R140" i="18"/>
  <c r="P140" i="18"/>
  <c r="BK140" i="18"/>
  <c r="J140" i="18"/>
  <c r="BF140" i="18"/>
  <c r="BI139" i="18"/>
  <c r="BH139" i="18"/>
  <c r="BG139" i="18"/>
  <c r="BE139" i="18"/>
  <c r="T139" i="18"/>
  <c r="R139" i="18"/>
  <c r="P139" i="18"/>
  <c r="BK139" i="18"/>
  <c r="J139" i="18"/>
  <c r="BF139" i="18"/>
  <c r="BI138" i="18"/>
  <c r="BH138" i="18"/>
  <c r="BG138" i="18"/>
  <c r="BE138" i="18"/>
  <c r="T138" i="18"/>
  <c r="R138" i="18"/>
  <c r="P138" i="18"/>
  <c r="BK138" i="18"/>
  <c r="J138" i="18"/>
  <c r="BF138" i="18"/>
  <c r="BI137" i="18"/>
  <c r="BH137" i="18"/>
  <c r="BG137" i="18"/>
  <c r="BE137" i="18"/>
  <c r="T137" i="18"/>
  <c r="R137" i="18"/>
  <c r="P137" i="18"/>
  <c r="BK137" i="18"/>
  <c r="J137" i="18"/>
  <c r="BF137" i="18"/>
  <c r="BI136" i="18"/>
  <c r="BH136" i="18"/>
  <c r="BG136" i="18"/>
  <c r="BE136" i="18"/>
  <c r="T136" i="18"/>
  <c r="R136" i="18"/>
  <c r="P136" i="18"/>
  <c r="BK136" i="18"/>
  <c r="J136" i="18"/>
  <c r="BF136" i="18"/>
  <c r="BI135" i="18"/>
  <c r="BH135" i="18"/>
  <c r="BG135" i="18"/>
  <c r="BE135" i="18"/>
  <c r="T135" i="18"/>
  <c r="R135" i="18"/>
  <c r="P135" i="18"/>
  <c r="BK135" i="18"/>
  <c r="J135" i="18"/>
  <c r="BF135" i="18"/>
  <c r="BI134" i="18"/>
  <c r="BH134" i="18"/>
  <c r="BG134" i="18"/>
  <c r="BE134" i="18"/>
  <c r="T134" i="18"/>
  <c r="R134" i="18"/>
  <c r="P134" i="18"/>
  <c r="BK134" i="18"/>
  <c r="J134" i="18"/>
  <c r="BF134" i="18"/>
  <c r="BI133" i="18"/>
  <c r="BH133" i="18"/>
  <c r="BG133" i="18"/>
  <c r="BE133" i="18"/>
  <c r="T133" i="18"/>
  <c r="R133" i="18"/>
  <c r="P133" i="18"/>
  <c r="BK133" i="18"/>
  <c r="J133" i="18"/>
  <c r="BF133" i="18"/>
  <c r="BI132" i="18"/>
  <c r="BH132" i="18"/>
  <c r="BG132" i="18"/>
  <c r="BE132" i="18"/>
  <c r="T132" i="18"/>
  <c r="R132" i="18"/>
  <c r="P132" i="18"/>
  <c r="BK132" i="18"/>
  <c r="J132" i="18"/>
  <c r="BF132" i="18"/>
  <c r="BI131" i="18"/>
  <c r="BH131" i="18"/>
  <c r="BG131" i="18"/>
  <c r="BE131" i="18"/>
  <c r="T131" i="18"/>
  <c r="R131" i="18"/>
  <c r="P131" i="18"/>
  <c r="BK131" i="18"/>
  <c r="J131" i="18"/>
  <c r="BF131" i="18"/>
  <c r="BI130" i="18"/>
  <c r="BH130" i="18"/>
  <c r="BG130" i="18"/>
  <c r="BE130" i="18"/>
  <c r="T130" i="18"/>
  <c r="R130" i="18"/>
  <c r="P130" i="18"/>
  <c r="BK130" i="18"/>
  <c r="J130" i="18"/>
  <c r="BF130" i="18"/>
  <c r="BI129" i="18"/>
  <c r="BH129" i="18"/>
  <c r="BG129" i="18"/>
  <c r="BE129" i="18"/>
  <c r="T129" i="18"/>
  <c r="R129" i="18"/>
  <c r="P129" i="18"/>
  <c r="BK129" i="18"/>
  <c r="J129" i="18"/>
  <c r="BF129" i="18"/>
  <c r="BI128" i="18"/>
  <c r="BH128" i="18"/>
  <c r="BG128" i="18"/>
  <c r="BE128" i="18"/>
  <c r="T128" i="18"/>
  <c r="R128" i="18"/>
  <c r="P128" i="18"/>
  <c r="BK128" i="18"/>
  <c r="J128" i="18"/>
  <c r="BF128" i="18"/>
  <c r="BI127" i="18"/>
  <c r="BH127" i="18"/>
  <c r="BG127" i="18"/>
  <c r="BE127" i="18"/>
  <c r="T127" i="18"/>
  <c r="R127" i="18"/>
  <c r="R124" i="18" s="1"/>
  <c r="R123" i="18" s="1"/>
  <c r="R122" i="18" s="1"/>
  <c r="P127" i="18"/>
  <c r="BK127" i="18"/>
  <c r="J127" i="18"/>
  <c r="BF127" i="18"/>
  <c r="BI126" i="18"/>
  <c r="BH126" i="18"/>
  <c r="BG126" i="18"/>
  <c r="BE126" i="18"/>
  <c r="T126" i="18"/>
  <c r="R126" i="18"/>
  <c r="P126" i="18"/>
  <c r="BK126" i="18"/>
  <c r="J126" i="18"/>
  <c r="BF126" i="18"/>
  <c r="BI125" i="18"/>
  <c r="F39" i="18"/>
  <c r="BD116" i="1" s="1"/>
  <c r="BH125" i="18"/>
  <c r="BG125" i="18"/>
  <c r="F37" i="18"/>
  <c r="BB116" i="1" s="1"/>
  <c r="BE125" i="18"/>
  <c r="T125" i="18"/>
  <c r="T124" i="18"/>
  <c r="T123" i="18" s="1"/>
  <c r="T122" i="18" s="1"/>
  <c r="R125" i="18"/>
  <c r="P125" i="18"/>
  <c r="P124" i="18"/>
  <c r="P123" i="18" s="1"/>
  <c r="P122" i="18"/>
  <c r="AU116" i="1" s="1"/>
  <c r="BK125" i="18"/>
  <c r="J125" i="18"/>
  <c r="BF125" i="18" s="1"/>
  <c r="F36" i="18" s="1"/>
  <c r="BA116" i="1" s="1"/>
  <c r="J118" i="18"/>
  <c r="F118" i="18"/>
  <c r="F116" i="18"/>
  <c r="E114" i="18"/>
  <c r="J93" i="18"/>
  <c r="F93" i="18"/>
  <c r="F91" i="18"/>
  <c r="E89" i="18"/>
  <c r="J26" i="18"/>
  <c r="E26" i="18"/>
  <c r="J119" i="18" s="1"/>
  <c r="J94" i="18"/>
  <c r="J25" i="18"/>
  <c r="J20" i="18"/>
  <c r="E20" i="18"/>
  <c r="F94" i="18" s="1"/>
  <c r="F119" i="18"/>
  <c r="J19" i="18"/>
  <c r="J91" i="18"/>
  <c r="E7" i="18"/>
  <c r="E110" i="18" s="1"/>
  <c r="E85" i="18"/>
  <c r="J39" i="17"/>
  <c r="J38" i="17"/>
  <c r="AY115" i="1" s="1"/>
  <c r="J37" i="17"/>
  <c r="AX115" i="1" s="1"/>
  <c r="BI168" i="17"/>
  <c r="BH168" i="17"/>
  <c r="BG168" i="17"/>
  <c r="BE168" i="17"/>
  <c r="T168" i="17"/>
  <c r="R168" i="17"/>
  <c r="P168" i="17"/>
  <c r="BK168" i="17"/>
  <c r="J168" i="17"/>
  <c r="BF168" i="17" s="1"/>
  <c r="BI167" i="17"/>
  <c r="BH167" i="17"/>
  <c r="BG167" i="17"/>
  <c r="BE167" i="17"/>
  <c r="T167" i="17"/>
  <c r="R167" i="17"/>
  <c r="P167" i="17"/>
  <c r="BK167" i="17"/>
  <c r="J167" i="17"/>
  <c r="BF167" i="17" s="1"/>
  <c r="BI166" i="17"/>
  <c r="BH166" i="17"/>
  <c r="BG166" i="17"/>
  <c r="BE166" i="17"/>
  <c r="T166" i="17"/>
  <c r="T165" i="17" s="1"/>
  <c r="R166" i="17"/>
  <c r="R165" i="17" s="1"/>
  <c r="P166" i="17"/>
  <c r="P165" i="17" s="1"/>
  <c r="BK166" i="17"/>
  <c r="BK165" i="17" s="1"/>
  <c r="J165" i="17" s="1"/>
  <c r="J106" i="17" s="1"/>
  <c r="J166" i="17"/>
  <c r="BF166" i="17"/>
  <c r="BI164" i="17"/>
  <c r="BH164" i="17"/>
  <c r="BG164" i="17"/>
  <c r="BE164" i="17"/>
  <c r="T164" i="17"/>
  <c r="R164" i="17"/>
  <c r="P164" i="17"/>
  <c r="BK164" i="17"/>
  <c r="J164" i="17"/>
  <c r="BF164" i="17" s="1"/>
  <c r="BI163" i="17"/>
  <c r="BH163" i="17"/>
  <c r="BG163" i="17"/>
  <c r="BE163" i="17"/>
  <c r="T163" i="17"/>
  <c r="R163" i="17"/>
  <c r="P163" i="17"/>
  <c r="BK163" i="17"/>
  <c r="J163" i="17"/>
  <c r="BF163" i="17" s="1"/>
  <c r="BI162" i="17"/>
  <c r="BH162" i="17"/>
  <c r="BG162" i="17"/>
  <c r="BE162" i="17"/>
  <c r="T162" i="17"/>
  <c r="R162" i="17"/>
  <c r="P162" i="17"/>
  <c r="BK162" i="17"/>
  <c r="J162" i="17"/>
  <c r="BF162" i="17" s="1"/>
  <c r="BI161" i="17"/>
  <c r="BH161" i="17"/>
  <c r="BG161" i="17"/>
  <c r="BE161" i="17"/>
  <c r="T161" i="17"/>
  <c r="R161" i="17"/>
  <c r="P161" i="17"/>
  <c r="BK161" i="17"/>
  <c r="J161" i="17"/>
  <c r="BF161" i="17" s="1"/>
  <c r="BI160" i="17"/>
  <c r="BH160" i="17"/>
  <c r="BG160" i="17"/>
  <c r="BE160" i="17"/>
  <c r="T160" i="17"/>
  <c r="R160" i="17"/>
  <c r="P160" i="17"/>
  <c r="BK160" i="17"/>
  <c r="J160" i="17"/>
  <c r="BF160" i="17" s="1"/>
  <c r="BI159" i="17"/>
  <c r="BH159" i="17"/>
  <c r="BG159" i="17"/>
  <c r="BE159" i="17"/>
  <c r="T159" i="17"/>
  <c r="T158" i="17" s="1"/>
  <c r="R159" i="17"/>
  <c r="R158" i="17" s="1"/>
  <c r="P159" i="17"/>
  <c r="BK159" i="17"/>
  <c r="BK158" i="17" s="1"/>
  <c r="J158" i="17" s="1"/>
  <c r="J105" i="17" s="1"/>
  <c r="J159" i="17"/>
  <c r="BF159" i="17"/>
  <c r="BI157" i="17"/>
  <c r="BH157" i="17"/>
  <c r="BG157" i="17"/>
  <c r="BE157" i="17"/>
  <c r="T157" i="17"/>
  <c r="R157" i="17"/>
  <c r="P157" i="17"/>
  <c r="BK157" i="17"/>
  <c r="J157" i="17"/>
  <c r="BF157" i="17" s="1"/>
  <c r="BI156" i="17"/>
  <c r="BH156" i="17"/>
  <c r="BG156" i="17"/>
  <c r="BE156" i="17"/>
  <c r="T156" i="17"/>
  <c r="R156" i="17"/>
  <c r="R155" i="17"/>
  <c r="R154" i="17" s="1"/>
  <c r="P156" i="17"/>
  <c r="P155" i="17" s="1"/>
  <c r="BK156" i="17"/>
  <c r="BK155" i="17"/>
  <c r="J156" i="17"/>
  <c r="BF156" i="17" s="1"/>
  <c r="BI153" i="17"/>
  <c r="BH153" i="17"/>
  <c r="BG153" i="17"/>
  <c r="BE153" i="17"/>
  <c r="T153" i="17"/>
  <c r="T152" i="17" s="1"/>
  <c r="R153" i="17"/>
  <c r="R152" i="17" s="1"/>
  <c r="P153" i="17"/>
  <c r="P152" i="17" s="1"/>
  <c r="BK153" i="17"/>
  <c r="BK152" i="17" s="1"/>
  <c r="J152" i="17" s="1"/>
  <c r="J102" i="17" s="1"/>
  <c r="J153" i="17"/>
  <c r="BF153" i="17"/>
  <c r="BI151" i="17"/>
  <c r="BH151" i="17"/>
  <c r="BG151" i="17"/>
  <c r="BE151" i="17"/>
  <c r="T151" i="17"/>
  <c r="R151" i="17"/>
  <c r="P151" i="17"/>
  <c r="BK151" i="17"/>
  <c r="J151" i="17"/>
  <c r="BF151" i="17" s="1"/>
  <c r="BI150" i="17"/>
  <c r="BH150" i="17"/>
  <c r="BG150" i="17"/>
  <c r="BE150" i="17"/>
  <c r="T150" i="17"/>
  <c r="R150" i="17"/>
  <c r="P150" i="17"/>
  <c r="BK150" i="17"/>
  <c r="J150" i="17"/>
  <c r="BF150" i="17" s="1"/>
  <c r="BI149" i="17"/>
  <c r="BH149" i="17"/>
  <c r="BG149" i="17"/>
  <c r="BE149" i="17"/>
  <c r="T149" i="17"/>
  <c r="R149" i="17"/>
  <c r="P149" i="17"/>
  <c r="BK149" i="17"/>
  <c r="J149" i="17"/>
  <c r="BF149" i="17" s="1"/>
  <c r="BI148" i="17"/>
  <c r="BH148" i="17"/>
  <c r="BG148" i="17"/>
  <c r="BE148" i="17"/>
  <c r="T148" i="17"/>
  <c r="R148" i="17"/>
  <c r="P148" i="17"/>
  <c r="BK148" i="17"/>
  <c r="J148" i="17"/>
  <c r="BF148" i="17" s="1"/>
  <c r="BI147" i="17"/>
  <c r="F39" i="17" s="1"/>
  <c r="BD115" i="1" s="1"/>
  <c r="BH147" i="17"/>
  <c r="BG147" i="17"/>
  <c r="BE147" i="17"/>
  <c r="T147" i="17"/>
  <c r="T134" i="17" s="1"/>
  <c r="R147" i="17"/>
  <c r="P147" i="17"/>
  <c r="BK147" i="17"/>
  <c r="J147" i="17"/>
  <c r="BF147" i="17" s="1"/>
  <c r="BI146" i="17"/>
  <c r="BH146" i="17"/>
  <c r="BG146" i="17"/>
  <c r="BE146" i="17"/>
  <c r="T146" i="17"/>
  <c r="R146" i="17"/>
  <c r="P146" i="17"/>
  <c r="BK146" i="17"/>
  <c r="J146" i="17"/>
  <c r="BF146" i="17"/>
  <c r="BI145" i="17"/>
  <c r="BH145" i="17"/>
  <c r="BG145" i="17"/>
  <c r="BE145" i="17"/>
  <c r="T145" i="17"/>
  <c r="R145" i="17"/>
  <c r="P145" i="17"/>
  <c r="BK145" i="17"/>
  <c r="J145" i="17"/>
  <c r="BF145" i="17" s="1"/>
  <c r="BI144" i="17"/>
  <c r="BH144" i="17"/>
  <c r="BG144" i="17"/>
  <c r="BE144" i="17"/>
  <c r="T144" i="17"/>
  <c r="R144" i="17"/>
  <c r="P144" i="17"/>
  <c r="BK144" i="17"/>
  <c r="J144" i="17"/>
  <c r="BF144" i="17"/>
  <c r="BI143" i="17"/>
  <c r="BH143" i="17"/>
  <c r="BG143" i="17"/>
  <c r="BE143" i="17"/>
  <c r="T143" i="17"/>
  <c r="R143" i="17"/>
  <c r="P143" i="17"/>
  <c r="BK143" i="17"/>
  <c r="J143" i="17"/>
  <c r="BF143" i="17" s="1"/>
  <c r="BI142" i="17"/>
  <c r="BH142" i="17"/>
  <c r="BG142" i="17"/>
  <c r="BE142" i="17"/>
  <c r="T142" i="17"/>
  <c r="R142" i="17"/>
  <c r="P142" i="17"/>
  <c r="BK142" i="17"/>
  <c r="J142" i="17"/>
  <c r="BF142" i="17"/>
  <c r="BI141" i="17"/>
  <c r="BH141" i="17"/>
  <c r="BG141" i="17"/>
  <c r="BE141" i="17"/>
  <c r="T141" i="17"/>
  <c r="R141" i="17"/>
  <c r="P141" i="17"/>
  <c r="BK141" i="17"/>
  <c r="J141" i="17"/>
  <c r="BF141" i="17"/>
  <c r="BI140" i="17"/>
  <c r="BH140" i="17"/>
  <c r="BG140" i="17"/>
  <c r="BE140" i="17"/>
  <c r="T140" i="17"/>
  <c r="R140" i="17"/>
  <c r="P140" i="17"/>
  <c r="BK140" i="17"/>
  <c r="J140" i="17"/>
  <c r="BF140" i="17"/>
  <c r="BI139" i="17"/>
  <c r="BH139" i="17"/>
  <c r="BG139" i="17"/>
  <c r="BE139" i="17"/>
  <c r="T139" i="17"/>
  <c r="R139" i="17"/>
  <c r="P139" i="17"/>
  <c r="BK139" i="17"/>
  <c r="J139" i="17"/>
  <c r="BF139" i="17"/>
  <c r="BI138" i="17"/>
  <c r="BH138" i="17"/>
  <c r="BG138" i="17"/>
  <c r="BE138" i="17"/>
  <c r="T138" i="17"/>
  <c r="R138" i="17"/>
  <c r="P138" i="17"/>
  <c r="BK138" i="17"/>
  <c r="J138" i="17"/>
  <c r="BF138" i="17"/>
  <c r="BI137" i="17"/>
  <c r="BH137" i="17"/>
  <c r="BG137" i="17"/>
  <c r="BE137" i="17"/>
  <c r="T137" i="17"/>
  <c r="R137" i="17"/>
  <c r="P137" i="17"/>
  <c r="BK137" i="17"/>
  <c r="J137" i="17"/>
  <c r="BF137" i="17"/>
  <c r="BI136" i="17"/>
  <c r="BH136" i="17"/>
  <c r="BG136" i="17"/>
  <c r="BE136" i="17"/>
  <c r="T136" i="17"/>
  <c r="R136" i="17"/>
  <c r="P136" i="17"/>
  <c r="BK136" i="17"/>
  <c r="J136" i="17"/>
  <c r="BF136" i="17"/>
  <c r="BI135" i="17"/>
  <c r="BH135" i="17"/>
  <c r="BG135" i="17"/>
  <c r="BE135" i="17"/>
  <c r="T135" i="17"/>
  <c r="R135" i="17"/>
  <c r="R134" i="17"/>
  <c r="P135" i="17"/>
  <c r="P134" i="17"/>
  <c r="BK135" i="17"/>
  <c r="BK134" i="17"/>
  <c r="J134" i="17" s="1"/>
  <c r="J101" i="17" s="1"/>
  <c r="J135" i="17"/>
  <c r="BF135" i="17" s="1"/>
  <c r="BI133" i="17"/>
  <c r="BH133" i="17"/>
  <c r="BG133" i="17"/>
  <c r="BE133" i="17"/>
  <c r="T133" i="17"/>
  <c r="R133" i="17"/>
  <c r="P133" i="17"/>
  <c r="BK133" i="17"/>
  <c r="J133" i="17"/>
  <c r="BF133" i="17"/>
  <c r="BI132" i="17"/>
  <c r="BH132" i="17"/>
  <c r="BG132" i="17"/>
  <c r="BE132" i="17"/>
  <c r="T132" i="17"/>
  <c r="R132" i="17"/>
  <c r="P132" i="17"/>
  <c r="BK132" i="17"/>
  <c r="J132" i="17"/>
  <c r="BF132" i="17"/>
  <c r="BI131" i="17"/>
  <c r="BH131" i="17"/>
  <c r="F38" i="17" s="1"/>
  <c r="BC115" i="1" s="1"/>
  <c r="BG131" i="17"/>
  <c r="F37" i="17"/>
  <c r="BB115" i="1" s="1"/>
  <c r="BE131" i="17"/>
  <c r="F35" i="17" s="1"/>
  <c r="AZ115" i="1" s="1"/>
  <c r="T131" i="17"/>
  <c r="T130" i="17"/>
  <c r="T129" i="17" s="1"/>
  <c r="R131" i="17"/>
  <c r="R130" i="17"/>
  <c r="R129" i="17" s="1"/>
  <c r="R128" i="17" s="1"/>
  <c r="P131" i="17"/>
  <c r="P130" i="17"/>
  <c r="P129" i="17" s="1"/>
  <c r="BK131" i="17"/>
  <c r="BK130" i="17" s="1"/>
  <c r="J131" i="17"/>
  <c r="BF131" i="17" s="1"/>
  <c r="J124" i="17"/>
  <c r="F124" i="17"/>
  <c r="F122" i="17"/>
  <c r="E120" i="17"/>
  <c r="J93" i="17"/>
  <c r="F93" i="17"/>
  <c r="F91" i="17"/>
  <c r="E89" i="17"/>
  <c r="J26" i="17"/>
  <c r="E26" i="17"/>
  <c r="J125" i="17" s="1"/>
  <c r="J25" i="17"/>
  <c r="J20" i="17"/>
  <c r="E20" i="17"/>
  <c r="F125" i="17"/>
  <c r="F94" i="17"/>
  <c r="J19" i="17"/>
  <c r="J122" i="17"/>
  <c r="E7" i="17"/>
  <c r="E116" i="17" s="1"/>
  <c r="J37" i="16"/>
  <c r="J36" i="16"/>
  <c r="AY113" i="1" s="1"/>
  <c r="J35" i="16"/>
  <c r="AX113" i="1" s="1"/>
  <c r="BI149" i="16"/>
  <c r="BH149" i="16"/>
  <c r="BG149" i="16"/>
  <c r="BE149" i="16"/>
  <c r="T149" i="16"/>
  <c r="T148" i="16" s="1"/>
  <c r="R149" i="16"/>
  <c r="R148" i="16" s="1"/>
  <c r="P149" i="16"/>
  <c r="P148" i="16" s="1"/>
  <c r="BK149" i="16"/>
  <c r="BK148" i="16" s="1"/>
  <c r="J148" i="16" s="1"/>
  <c r="J101" i="16" s="1"/>
  <c r="J149" i="16"/>
  <c r="BF149" i="16"/>
  <c r="BI147" i="16"/>
  <c r="BH147" i="16"/>
  <c r="BG147" i="16"/>
  <c r="BE147" i="16"/>
  <c r="T147" i="16"/>
  <c r="R147" i="16"/>
  <c r="P147" i="16"/>
  <c r="BK147" i="16"/>
  <c r="J147" i="16"/>
  <c r="BF147" i="16" s="1"/>
  <c r="BI146" i="16"/>
  <c r="BH146" i="16"/>
  <c r="BG146" i="16"/>
  <c r="BE146" i="16"/>
  <c r="T146" i="16"/>
  <c r="T145" i="16" s="1"/>
  <c r="R146" i="16"/>
  <c r="R145" i="16" s="1"/>
  <c r="P146" i="16"/>
  <c r="P145" i="16" s="1"/>
  <c r="BK146" i="16"/>
  <c r="BK145" i="16" s="1"/>
  <c r="J145" i="16" s="1"/>
  <c r="J100" i="16" s="1"/>
  <c r="J146" i="16"/>
  <c r="BF146" i="16"/>
  <c r="BI144" i="16"/>
  <c r="BH144" i="16"/>
  <c r="BG144" i="16"/>
  <c r="BE144" i="16"/>
  <c r="T144" i="16"/>
  <c r="R144" i="16"/>
  <c r="P144" i="16"/>
  <c r="BK144" i="16"/>
  <c r="J144" i="16"/>
  <c r="BF144" i="16" s="1"/>
  <c r="BI143" i="16"/>
  <c r="BH143" i="16"/>
  <c r="BG143" i="16"/>
  <c r="BE143" i="16"/>
  <c r="T143" i="16"/>
  <c r="R143" i="16"/>
  <c r="P143" i="16"/>
  <c r="BK143" i="16"/>
  <c r="J143" i="16"/>
  <c r="BF143" i="16" s="1"/>
  <c r="BI142" i="16"/>
  <c r="BH142" i="16"/>
  <c r="BG142" i="16"/>
  <c r="BE142" i="16"/>
  <c r="T142" i="16"/>
  <c r="R142" i="16"/>
  <c r="P142" i="16"/>
  <c r="BK142" i="16"/>
  <c r="J142" i="16"/>
  <c r="BF142" i="16" s="1"/>
  <c r="BI141" i="16"/>
  <c r="BH141" i="16"/>
  <c r="BG141" i="16"/>
  <c r="BE141" i="16"/>
  <c r="T141" i="16"/>
  <c r="T140" i="16" s="1"/>
  <c r="R141" i="16"/>
  <c r="R140" i="16" s="1"/>
  <c r="P141" i="16"/>
  <c r="P140" i="16" s="1"/>
  <c r="BK141" i="16"/>
  <c r="BK140" i="16" s="1"/>
  <c r="J140" i="16" s="1"/>
  <c r="J99" i="16" s="1"/>
  <c r="J141" i="16"/>
  <c r="BF141" i="16"/>
  <c r="BI139" i="16"/>
  <c r="BH139" i="16"/>
  <c r="BG139" i="16"/>
  <c r="BE139" i="16"/>
  <c r="T139" i="16"/>
  <c r="R139" i="16"/>
  <c r="P139" i="16"/>
  <c r="BK139" i="16"/>
  <c r="J139" i="16"/>
  <c r="BF139" i="16" s="1"/>
  <c r="BI138" i="16"/>
  <c r="BH138" i="16"/>
  <c r="BG138" i="16"/>
  <c r="BE138" i="16"/>
  <c r="T138" i="16"/>
  <c r="R138" i="16"/>
  <c r="P138" i="16"/>
  <c r="BK138" i="16"/>
  <c r="J138" i="16"/>
  <c r="BF138" i="16" s="1"/>
  <c r="BI137" i="16"/>
  <c r="BH137" i="16"/>
  <c r="BG137" i="16"/>
  <c r="BE137" i="16"/>
  <c r="T137" i="16"/>
  <c r="R137" i="16"/>
  <c r="P137" i="16"/>
  <c r="BK137" i="16"/>
  <c r="J137" i="16"/>
  <c r="BF137" i="16" s="1"/>
  <c r="BI136" i="16"/>
  <c r="BH136" i="16"/>
  <c r="BG136" i="16"/>
  <c r="BE136" i="16"/>
  <c r="T136" i="16"/>
  <c r="R136" i="16"/>
  <c r="P136" i="16"/>
  <c r="BK136" i="16"/>
  <c r="J136" i="16"/>
  <c r="BF136" i="16" s="1"/>
  <c r="BI135" i="16"/>
  <c r="BH135" i="16"/>
  <c r="BG135" i="16"/>
  <c r="BE135" i="16"/>
  <c r="T135" i="16"/>
  <c r="R135" i="16"/>
  <c r="P135" i="16"/>
  <c r="BK135" i="16"/>
  <c r="J135" i="16"/>
  <c r="BF135" i="16" s="1"/>
  <c r="BI134" i="16"/>
  <c r="BH134" i="16"/>
  <c r="BG134" i="16"/>
  <c r="BE134" i="16"/>
  <c r="T134" i="16"/>
  <c r="R134" i="16"/>
  <c r="P134" i="16"/>
  <c r="BK134" i="16"/>
  <c r="J134" i="16"/>
  <c r="BF134" i="16" s="1"/>
  <c r="BI133" i="16"/>
  <c r="BH133" i="16"/>
  <c r="BG133" i="16"/>
  <c r="BE133" i="16"/>
  <c r="T133" i="16"/>
  <c r="R133" i="16"/>
  <c r="P133" i="16"/>
  <c r="BK133" i="16"/>
  <c r="J133" i="16"/>
  <c r="BF133" i="16" s="1"/>
  <c r="BI132" i="16"/>
  <c r="BH132" i="16"/>
  <c r="BG132" i="16"/>
  <c r="BE132" i="16"/>
  <c r="T132" i="16"/>
  <c r="R132" i="16"/>
  <c r="P132" i="16"/>
  <c r="BK132" i="16"/>
  <c r="J132" i="16"/>
  <c r="BF132" i="16" s="1"/>
  <c r="BI131" i="16"/>
  <c r="BH131" i="16"/>
  <c r="BG131" i="16"/>
  <c r="BE131" i="16"/>
  <c r="T131" i="16"/>
  <c r="R131" i="16"/>
  <c r="P131" i="16"/>
  <c r="BK131" i="16"/>
  <c r="J131" i="16"/>
  <c r="BF131" i="16" s="1"/>
  <c r="BI130" i="16"/>
  <c r="BH130" i="16"/>
  <c r="BG130" i="16"/>
  <c r="BE130" i="16"/>
  <c r="T130" i="16"/>
  <c r="R130" i="16"/>
  <c r="P130" i="16"/>
  <c r="BK130" i="16"/>
  <c r="J130" i="16"/>
  <c r="BF130" i="16" s="1"/>
  <c r="BI129" i="16"/>
  <c r="BH129" i="16"/>
  <c r="BG129" i="16"/>
  <c r="BE129" i="16"/>
  <c r="T129" i="16"/>
  <c r="R129" i="16"/>
  <c r="P129" i="16"/>
  <c r="BK129" i="16"/>
  <c r="J129" i="16"/>
  <c r="BF129" i="16" s="1"/>
  <c r="BI128" i="16"/>
  <c r="BH128" i="16"/>
  <c r="BG128" i="16"/>
  <c r="BE128" i="16"/>
  <c r="T128" i="16"/>
  <c r="R128" i="16"/>
  <c r="P128" i="16"/>
  <c r="BK128" i="16"/>
  <c r="J128" i="16"/>
  <c r="BF128" i="16" s="1"/>
  <c r="BI127" i="16"/>
  <c r="BH127" i="16"/>
  <c r="BG127" i="16"/>
  <c r="BE127" i="16"/>
  <c r="T127" i="16"/>
  <c r="R127" i="16"/>
  <c r="P127" i="16"/>
  <c r="BK127" i="16"/>
  <c r="J127" i="16"/>
  <c r="BF127" i="16" s="1"/>
  <c r="BI126" i="16"/>
  <c r="BH126" i="16"/>
  <c r="BG126" i="16"/>
  <c r="BE126" i="16"/>
  <c r="T126" i="16"/>
  <c r="R126" i="16"/>
  <c r="P126" i="16"/>
  <c r="BK126" i="16"/>
  <c r="J126" i="16"/>
  <c r="BF126" i="16"/>
  <c r="BI125" i="16"/>
  <c r="BH125" i="16"/>
  <c r="BG125" i="16"/>
  <c r="BE125" i="16"/>
  <c r="T125" i="16"/>
  <c r="R125" i="16"/>
  <c r="P125" i="16"/>
  <c r="BK125" i="16"/>
  <c r="J125" i="16"/>
  <c r="BF125" i="16" s="1"/>
  <c r="BI124" i="16"/>
  <c r="BH124" i="16"/>
  <c r="F36" i="16" s="1"/>
  <c r="BC113" i="1" s="1"/>
  <c r="BG124" i="16"/>
  <c r="F35" i="16" s="1"/>
  <c r="BB113" i="1" s="1"/>
  <c r="BE124" i="16"/>
  <c r="F33" i="16" s="1"/>
  <c r="AZ113" i="1" s="1"/>
  <c r="J33" i="16"/>
  <c r="AV113" i="1" s="1"/>
  <c r="T124" i="16"/>
  <c r="R124" i="16"/>
  <c r="R123" i="16" s="1"/>
  <c r="R122" i="16" s="1"/>
  <c r="R121" i="16" s="1"/>
  <c r="P124" i="16"/>
  <c r="P123" i="16" s="1"/>
  <c r="P122" i="16" s="1"/>
  <c r="P121" i="16" s="1"/>
  <c r="AU113" i="1" s="1"/>
  <c r="BK124" i="16"/>
  <c r="BK123" i="16" s="1"/>
  <c r="J123" i="16" s="1"/>
  <c r="J98" i="16" s="1"/>
  <c r="BK122" i="16"/>
  <c r="J124" i="16"/>
  <c r="BF124" i="16"/>
  <c r="J117" i="16"/>
  <c r="F117" i="16"/>
  <c r="F115" i="16"/>
  <c r="E113" i="16"/>
  <c r="J91" i="16"/>
  <c r="F91" i="16"/>
  <c r="F89" i="16"/>
  <c r="E87" i="16"/>
  <c r="J24" i="16"/>
  <c r="E24" i="16"/>
  <c r="J118" i="16" s="1"/>
  <c r="J23" i="16"/>
  <c r="J18" i="16"/>
  <c r="E18" i="16"/>
  <c r="F118" i="16" s="1"/>
  <c r="F92" i="16"/>
  <c r="J17" i="16"/>
  <c r="J115" i="16"/>
  <c r="E7" i="16"/>
  <c r="E111" i="16" s="1"/>
  <c r="J37" i="15"/>
  <c r="J36" i="15"/>
  <c r="AY112" i="1" s="1"/>
  <c r="J35" i="15"/>
  <c r="AX112" i="1"/>
  <c r="BI121" i="15"/>
  <c r="F37" i="15" s="1"/>
  <c r="BD112" i="1" s="1"/>
  <c r="BH121" i="15"/>
  <c r="F36" i="15" s="1"/>
  <c r="BC112" i="1" s="1"/>
  <c r="BG121" i="15"/>
  <c r="F35" i="15"/>
  <c r="BB112" i="1" s="1"/>
  <c r="BE121" i="15"/>
  <c r="J33" i="15" s="1"/>
  <c r="AV112" i="1"/>
  <c r="F33" i="15"/>
  <c r="AZ112" i="1" s="1"/>
  <c r="T121" i="15"/>
  <c r="T120" i="15"/>
  <c r="T119" i="15" s="1"/>
  <c r="T118" i="15" s="1"/>
  <c r="R121" i="15"/>
  <c r="R120" i="15"/>
  <c r="R119" i="15" s="1"/>
  <c r="R118" i="15" s="1"/>
  <c r="P121" i="15"/>
  <c r="P120" i="15"/>
  <c r="P119" i="15" s="1"/>
  <c r="P118" i="15" s="1"/>
  <c r="AU112" i="1" s="1"/>
  <c r="BK121" i="15"/>
  <c r="BK120" i="15" s="1"/>
  <c r="J121" i="15"/>
  <c r="BF121" i="15"/>
  <c r="F34" i="15" s="1"/>
  <c r="BA112" i="1" s="1"/>
  <c r="J34" i="15"/>
  <c r="AW112" i="1" s="1"/>
  <c r="J114" i="15"/>
  <c r="F114" i="15"/>
  <c r="F112" i="15"/>
  <c r="E110" i="15"/>
  <c r="J91" i="15"/>
  <c r="F91" i="15"/>
  <c r="F89" i="15"/>
  <c r="E87" i="15"/>
  <c r="J24" i="15"/>
  <c r="E24" i="15"/>
  <c r="J23" i="15"/>
  <c r="J18" i="15"/>
  <c r="E18" i="15"/>
  <c r="F115" i="15" s="1"/>
  <c r="J17" i="15"/>
  <c r="J112" i="15"/>
  <c r="E7" i="15"/>
  <c r="J37" i="14"/>
  <c r="J36" i="14"/>
  <c r="AY111" i="1" s="1"/>
  <c r="J35" i="14"/>
  <c r="AX111" i="1"/>
  <c r="BI121" i="14"/>
  <c r="F37" i="14" s="1"/>
  <c r="BD111" i="1" s="1"/>
  <c r="BH121" i="14"/>
  <c r="F36" i="14"/>
  <c r="BC111" i="1" s="1"/>
  <c r="BG121" i="14"/>
  <c r="F35" i="14"/>
  <c r="BB111" i="1"/>
  <c r="BE121" i="14"/>
  <c r="J33" i="14" s="1"/>
  <c r="AV111" i="1" s="1"/>
  <c r="F33" i="14"/>
  <c r="AZ111" i="1" s="1"/>
  <c r="T121" i="14"/>
  <c r="T120" i="14"/>
  <c r="T119" i="14"/>
  <c r="T118" i="14" s="1"/>
  <c r="R121" i="14"/>
  <c r="R120" i="14"/>
  <c r="R119" i="14"/>
  <c r="R118" i="14" s="1"/>
  <c r="P121" i="14"/>
  <c r="P120" i="14"/>
  <c r="P119" i="14"/>
  <c r="P118" i="14" s="1"/>
  <c r="AU111" i="1" s="1"/>
  <c r="BK121" i="14"/>
  <c r="BK120" i="14"/>
  <c r="J121" i="14"/>
  <c r="BF121" i="14" s="1"/>
  <c r="J114" i="14"/>
  <c r="F114" i="14"/>
  <c r="F112" i="14"/>
  <c r="E110" i="14"/>
  <c r="J91" i="14"/>
  <c r="F91" i="14"/>
  <c r="F89" i="14"/>
  <c r="E87" i="14"/>
  <c r="J24" i="14"/>
  <c r="E24" i="14"/>
  <c r="J115" i="14"/>
  <c r="J92" i="14"/>
  <c r="J23" i="14"/>
  <c r="J18" i="14"/>
  <c r="E18" i="14"/>
  <c r="J17" i="14"/>
  <c r="E7" i="14"/>
  <c r="E108" i="14"/>
  <c r="E85" i="14"/>
  <c r="J37" i="13"/>
  <c r="J36" i="13"/>
  <c r="AY110" i="1"/>
  <c r="J35" i="13"/>
  <c r="AX110" i="1" s="1"/>
  <c r="BI121" i="13"/>
  <c r="F37" i="13"/>
  <c r="BD110" i="1" s="1"/>
  <c r="BH121" i="13"/>
  <c r="F36" i="13" s="1"/>
  <c r="BC110" i="1" s="1"/>
  <c r="BG121" i="13"/>
  <c r="F35" i="13" s="1"/>
  <c r="BB110" i="1" s="1"/>
  <c r="BE121" i="13"/>
  <c r="T121" i="13"/>
  <c r="T120" i="13" s="1"/>
  <c r="T119" i="13" s="1"/>
  <c r="T118" i="13" s="1"/>
  <c r="R121" i="13"/>
  <c r="R120" i="13" s="1"/>
  <c r="R119" i="13" s="1"/>
  <c r="R118" i="13"/>
  <c r="P121" i="13"/>
  <c r="P120" i="13" s="1"/>
  <c r="P119" i="13" s="1"/>
  <c r="P118" i="13" s="1"/>
  <c r="AU110" i="1" s="1"/>
  <c r="BK121" i="13"/>
  <c r="BK120" i="13" s="1"/>
  <c r="BK119" i="13" s="1"/>
  <c r="J120" i="13"/>
  <c r="J98" i="13" s="1"/>
  <c r="J121" i="13"/>
  <c r="BF121" i="13" s="1"/>
  <c r="J34" i="13" s="1"/>
  <c r="AW110" i="1" s="1"/>
  <c r="F34" i="13"/>
  <c r="BA110" i="1" s="1"/>
  <c r="J114" i="13"/>
  <c r="F114" i="13"/>
  <c r="F112" i="13"/>
  <c r="E110" i="13"/>
  <c r="J91" i="13"/>
  <c r="F91" i="13"/>
  <c r="F89" i="13"/>
  <c r="E87" i="13"/>
  <c r="J24" i="13"/>
  <c r="E24" i="13"/>
  <c r="J115" i="13" s="1"/>
  <c r="J92" i="13"/>
  <c r="J23" i="13"/>
  <c r="J18" i="13"/>
  <c r="E18" i="13"/>
  <c r="F115" i="13"/>
  <c r="F92" i="13"/>
  <c r="J17" i="13"/>
  <c r="J112" i="13"/>
  <c r="J89" i="13"/>
  <c r="E7" i="13"/>
  <c r="E108" i="13" s="1"/>
  <c r="E85" i="13"/>
  <c r="J37" i="12"/>
  <c r="J36" i="12"/>
  <c r="AY109" i="1" s="1"/>
  <c r="J35" i="12"/>
  <c r="AX109" i="1" s="1"/>
  <c r="BI121" i="12"/>
  <c r="F37" i="12" s="1"/>
  <c r="BD109" i="1"/>
  <c r="BH121" i="12"/>
  <c r="F36" i="12" s="1"/>
  <c r="BC109" i="1" s="1"/>
  <c r="BG121" i="12"/>
  <c r="F35" i="12"/>
  <c r="BB109" i="1" s="1"/>
  <c r="BE121" i="12"/>
  <c r="J33" i="12"/>
  <c r="AV109" i="1" s="1"/>
  <c r="F33" i="12"/>
  <c r="AZ109" i="1" s="1"/>
  <c r="T121" i="12"/>
  <c r="T120" i="12" s="1"/>
  <c r="T119" i="12" s="1"/>
  <c r="T118" i="12" s="1"/>
  <c r="R121" i="12"/>
  <c r="R120" i="12"/>
  <c r="R119" i="12" s="1"/>
  <c r="R118" i="12" s="1"/>
  <c r="P121" i="12"/>
  <c r="P120" i="12" s="1"/>
  <c r="P119" i="12" s="1"/>
  <c r="P118" i="12" s="1"/>
  <c r="AU109" i="1" s="1"/>
  <c r="BK121" i="12"/>
  <c r="BK120" i="12" s="1"/>
  <c r="J121" i="12"/>
  <c r="BF121" i="12" s="1"/>
  <c r="J114" i="12"/>
  <c r="F114" i="12"/>
  <c r="F112" i="12"/>
  <c r="E110" i="12"/>
  <c r="J91" i="12"/>
  <c r="F91" i="12"/>
  <c r="F89" i="12"/>
  <c r="E87" i="12"/>
  <c r="J24" i="12"/>
  <c r="E24" i="12"/>
  <c r="J115" i="12"/>
  <c r="J92" i="12"/>
  <c r="J23" i="12"/>
  <c r="J18" i="12"/>
  <c r="E18" i="12"/>
  <c r="F115" i="12" s="1"/>
  <c r="J17" i="12"/>
  <c r="J112" i="12"/>
  <c r="E7" i="12"/>
  <c r="E108" i="12"/>
  <c r="E85" i="12"/>
  <c r="J39" i="11"/>
  <c r="J38" i="11"/>
  <c r="AY108" i="1"/>
  <c r="J37" i="11"/>
  <c r="AX108" i="1" s="1"/>
  <c r="BI125" i="11"/>
  <c r="F39" i="11"/>
  <c r="BD108" i="1" s="1"/>
  <c r="BH125" i="11"/>
  <c r="F38" i="11"/>
  <c r="BC108" i="1"/>
  <c r="BG125" i="11"/>
  <c r="F37" i="11" s="1"/>
  <c r="BB108" i="1" s="1"/>
  <c r="BE125" i="11"/>
  <c r="J35" i="11" s="1"/>
  <c r="AV108" i="1" s="1"/>
  <c r="T125" i="11"/>
  <c r="T124" i="11" s="1"/>
  <c r="T123" i="11" s="1"/>
  <c r="T122" i="11" s="1"/>
  <c r="R125" i="11"/>
  <c r="R124" i="11" s="1"/>
  <c r="R123" i="11" s="1"/>
  <c r="R122" i="11" s="1"/>
  <c r="P125" i="11"/>
  <c r="P124" i="11" s="1"/>
  <c r="P123" i="11" s="1"/>
  <c r="P122" i="11" s="1"/>
  <c r="AU108" i="1" s="1"/>
  <c r="BK125" i="11"/>
  <c r="BK124" i="11"/>
  <c r="J124" i="11"/>
  <c r="J100" i="11" s="1"/>
  <c r="BK123" i="11"/>
  <c r="J123" i="11" s="1"/>
  <c r="J99" i="11" s="1"/>
  <c r="J125" i="11"/>
  <c r="BF125" i="11" s="1"/>
  <c r="J118" i="11"/>
  <c r="F118" i="11"/>
  <c r="F116" i="11"/>
  <c r="E114" i="11"/>
  <c r="J93" i="11"/>
  <c r="F93" i="11"/>
  <c r="F91" i="11"/>
  <c r="E89" i="11"/>
  <c r="J26" i="11"/>
  <c r="E26" i="11"/>
  <c r="J119" i="11" s="1"/>
  <c r="J94" i="11"/>
  <c r="J25" i="11"/>
  <c r="J20" i="11"/>
  <c r="E20" i="11"/>
  <c r="F119" i="11"/>
  <c r="F94" i="11"/>
  <c r="J19" i="11"/>
  <c r="J116" i="11"/>
  <c r="E7" i="11"/>
  <c r="E110" i="11" s="1"/>
  <c r="E85" i="11"/>
  <c r="J39" i="10"/>
  <c r="J38" i="10"/>
  <c r="AY107" i="1" s="1"/>
  <c r="J37" i="10"/>
  <c r="AX107" i="1"/>
  <c r="BI125" i="10"/>
  <c r="F39" i="10" s="1"/>
  <c r="BD107" i="1" s="1"/>
  <c r="BH125" i="10"/>
  <c r="F38" i="10" s="1"/>
  <c r="BC107" i="1" s="1"/>
  <c r="BG125" i="10"/>
  <c r="F37" i="10"/>
  <c r="BB107" i="1" s="1"/>
  <c r="BE125" i="10"/>
  <c r="F35" i="10" s="1"/>
  <c r="AZ107" i="1" s="1"/>
  <c r="J35" i="10"/>
  <c r="AV107" i="1"/>
  <c r="T125" i="10"/>
  <c r="T124" i="10"/>
  <c r="T123" i="10" s="1"/>
  <c r="T122" i="10" s="1"/>
  <c r="R125" i="10"/>
  <c r="R124" i="10"/>
  <c r="R123" i="10" s="1"/>
  <c r="R122" i="10" s="1"/>
  <c r="P125" i="10"/>
  <c r="P124" i="10" s="1"/>
  <c r="P123" i="10" s="1"/>
  <c r="P122" i="10" s="1"/>
  <c r="AU107" i="1" s="1"/>
  <c r="BK125" i="10"/>
  <c r="BK124" i="10" s="1"/>
  <c r="J125" i="10"/>
  <c r="BF125" i="10"/>
  <c r="J36" i="10" s="1"/>
  <c r="AW107" i="1" s="1"/>
  <c r="J118" i="10"/>
  <c r="F118" i="10"/>
  <c r="F116" i="10"/>
  <c r="E114" i="10"/>
  <c r="J93" i="10"/>
  <c r="F93" i="10"/>
  <c r="F91" i="10"/>
  <c r="E89" i="10"/>
  <c r="J26" i="10"/>
  <c r="E26" i="10"/>
  <c r="J119" i="10" s="1"/>
  <c r="J25" i="10"/>
  <c r="J20" i="10"/>
  <c r="E20" i="10"/>
  <c r="F119" i="10" s="1"/>
  <c r="F94" i="10"/>
  <c r="J19" i="10"/>
  <c r="J116" i="10"/>
  <c r="J91" i="10"/>
  <c r="E7" i="10"/>
  <c r="E110" i="10" s="1"/>
  <c r="J41" i="9"/>
  <c r="J40" i="9"/>
  <c r="AY106" i="1" s="1"/>
  <c r="J39" i="9"/>
  <c r="AX106" i="1"/>
  <c r="BI129" i="9"/>
  <c r="F41" i="9" s="1"/>
  <c r="BD106" i="1" s="1"/>
  <c r="BH129" i="9"/>
  <c r="F40" i="9" s="1"/>
  <c r="BC106" i="1" s="1"/>
  <c r="BG129" i="9"/>
  <c r="F39" i="9"/>
  <c r="BB106" i="1" s="1"/>
  <c r="BE129" i="9"/>
  <c r="J37" i="9" s="1"/>
  <c r="AV106" i="1" s="1"/>
  <c r="F37" i="9"/>
  <c r="AZ106" i="1" s="1"/>
  <c r="T129" i="9"/>
  <c r="T128" i="9"/>
  <c r="T127" i="9" s="1"/>
  <c r="T126" i="9" s="1"/>
  <c r="R129" i="9"/>
  <c r="R128" i="9"/>
  <c r="R127" i="9" s="1"/>
  <c r="R126" i="9" s="1"/>
  <c r="P129" i="9"/>
  <c r="P128" i="9"/>
  <c r="P127" i="9" s="1"/>
  <c r="P126" i="9" s="1"/>
  <c r="AU106" i="1" s="1"/>
  <c r="BK129" i="9"/>
  <c r="BK128" i="9" s="1"/>
  <c r="J129" i="9"/>
  <c r="BF129" i="9"/>
  <c r="F38" i="9" s="1"/>
  <c r="BA106" i="1" s="1"/>
  <c r="J38" i="9"/>
  <c r="AW106" i="1" s="1"/>
  <c r="J122" i="9"/>
  <c r="F122" i="9"/>
  <c r="F120" i="9"/>
  <c r="E118" i="9"/>
  <c r="J95" i="9"/>
  <c r="F95" i="9"/>
  <c r="F93" i="9"/>
  <c r="E91" i="9"/>
  <c r="J28" i="9"/>
  <c r="E28" i="9"/>
  <c r="J123" i="9" s="1"/>
  <c r="J27" i="9"/>
  <c r="J22" i="9"/>
  <c r="E22" i="9"/>
  <c r="F123" i="9" s="1"/>
  <c r="J21" i="9"/>
  <c r="J120" i="9"/>
  <c r="E7" i="9"/>
  <c r="E112" i="9" s="1"/>
  <c r="J41" i="8"/>
  <c r="J40" i="8"/>
  <c r="AY105" i="1" s="1"/>
  <c r="J39" i="8"/>
  <c r="AX105" i="1"/>
  <c r="BI129" i="8"/>
  <c r="F41" i="8" s="1"/>
  <c r="BD105" i="1" s="1"/>
  <c r="BH129" i="8"/>
  <c r="F40" i="8"/>
  <c r="BC105" i="1" s="1"/>
  <c r="BG129" i="8"/>
  <c r="F39" i="8"/>
  <c r="BB105" i="1"/>
  <c r="BE129" i="8"/>
  <c r="J37" i="8" s="1"/>
  <c r="AV105" i="1" s="1"/>
  <c r="F37" i="8"/>
  <c r="AZ105" i="1" s="1"/>
  <c r="T129" i="8"/>
  <c r="T128" i="8" s="1"/>
  <c r="T127" i="8" s="1"/>
  <c r="T126" i="8" s="1"/>
  <c r="R129" i="8"/>
  <c r="R128" i="8" s="1"/>
  <c r="R127" i="8" s="1"/>
  <c r="R126" i="8" s="1"/>
  <c r="P129" i="8"/>
  <c r="P128" i="8" s="1"/>
  <c r="P127" i="8" s="1"/>
  <c r="P126" i="8" s="1"/>
  <c r="AU105" i="1" s="1"/>
  <c r="BK129" i="8"/>
  <c r="BK128" i="8"/>
  <c r="J128" i="8" s="1"/>
  <c r="J102" i="8" s="1"/>
  <c r="J129" i="8"/>
  <c r="BF129" i="8" s="1"/>
  <c r="J122" i="8"/>
  <c r="F122" i="8"/>
  <c r="F120" i="8"/>
  <c r="E118" i="8"/>
  <c r="J95" i="8"/>
  <c r="F95" i="8"/>
  <c r="F93" i="8"/>
  <c r="E91" i="8"/>
  <c r="J28" i="8"/>
  <c r="E28" i="8"/>
  <c r="J123" i="8"/>
  <c r="J96" i="8"/>
  <c r="J27" i="8"/>
  <c r="J22" i="8"/>
  <c r="E22" i="8"/>
  <c r="F123" i="8" s="1"/>
  <c r="J21" i="8"/>
  <c r="J120" i="8"/>
  <c r="E7" i="8"/>
  <c r="E112" i="8"/>
  <c r="E85" i="8"/>
  <c r="J41" i="7"/>
  <c r="J40" i="7"/>
  <c r="AY104" i="1"/>
  <c r="J39" i="7"/>
  <c r="AX104" i="1" s="1"/>
  <c r="BI129" i="7"/>
  <c r="F41" i="7"/>
  <c r="BD104" i="1" s="1"/>
  <c r="BH129" i="7"/>
  <c r="F40" i="7" s="1"/>
  <c r="BC104" i="1" s="1"/>
  <c r="BG129" i="7"/>
  <c r="F39" i="7" s="1"/>
  <c r="BB104" i="1" s="1"/>
  <c r="BE129" i="7"/>
  <c r="J37" i="7" s="1"/>
  <c r="AV104" i="1" s="1"/>
  <c r="T129" i="7"/>
  <c r="T128" i="7" s="1"/>
  <c r="T127" i="7" s="1"/>
  <c r="T126" i="7" s="1"/>
  <c r="R129" i="7"/>
  <c r="R128" i="7" s="1"/>
  <c r="R127" i="7" s="1"/>
  <c r="R126" i="7" s="1"/>
  <c r="P129" i="7"/>
  <c r="P128" i="7" s="1"/>
  <c r="P127" i="7" s="1"/>
  <c r="P126" i="7" s="1"/>
  <c r="AU104" i="1" s="1"/>
  <c r="BK129" i="7"/>
  <c r="BK128" i="7" s="1"/>
  <c r="J129" i="7"/>
  <c r="BF129" i="7" s="1"/>
  <c r="J122" i="7"/>
  <c r="F122" i="7"/>
  <c r="F120" i="7"/>
  <c r="E118" i="7"/>
  <c r="J95" i="7"/>
  <c r="F95" i="7"/>
  <c r="F93" i="7"/>
  <c r="E91" i="7"/>
  <c r="J28" i="7"/>
  <c r="E28" i="7"/>
  <c r="J123" i="7" s="1"/>
  <c r="J96" i="7"/>
  <c r="J27" i="7"/>
  <c r="J22" i="7"/>
  <c r="E22" i="7"/>
  <c r="F123" i="7"/>
  <c r="F96" i="7"/>
  <c r="J21" i="7"/>
  <c r="J93" i="7"/>
  <c r="J120" i="7"/>
  <c r="E7" i="7"/>
  <c r="E112" i="7" s="1"/>
  <c r="E85" i="7"/>
  <c r="J41" i="6"/>
  <c r="J40" i="6"/>
  <c r="AY102" i="1" s="1"/>
  <c r="J39" i="6"/>
  <c r="AX102" i="1"/>
  <c r="BI129" i="6"/>
  <c r="F41" i="6" s="1"/>
  <c r="BD102" i="1"/>
  <c r="BH129" i="6"/>
  <c r="F40" i="6" s="1"/>
  <c r="BC102" i="1" s="1"/>
  <c r="BG129" i="6"/>
  <c r="F39" i="6"/>
  <c r="BB102" i="1" s="1"/>
  <c r="BE129" i="6"/>
  <c r="J37" i="6"/>
  <c r="AV102" i="1" s="1"/>
  <c r="F37" i="6"/>
  <c r="AZ102" i="1" s="1"/>
  <c r="T129" i="6"/>
  <c r="T128" i="6" s="1"/>
  <c r="T127" i="6" s="1"/>
  <c r="T126" i="6" s="1"/>
  <c r="R129" i="6"/>
  <c r="R128" i="6"/>
  <c r="R127" i="6" s="1"/>
  <c r="R126" i="6" s="1"/>
  <c r="P129" i="6"/>
  <c r="P128" i="6" s="1"/>
  <c r="P127" i="6" s="1"/>
  <c r="P126" i="6" s="1"/>
  <c r="AU102" i="1" s="1"/>
  <c r="BK129" i="6"/>
  <c r="BK128" i="6" s="1"/>
  <c r="J128" i="6" s="1"/>
  <c r="J102" i="6" s="1"/>
  <c r="J129" i="6"/>
  <c r="BF129" i="6"/>
  <c r="F38" i="6" s="1"/>
  <c r="J38" i="6"/>
  <c r="AW102" i="1" s="1"/>
  <c r="BA102" i="1"/>
  <c r="J122" i="6"/>
  <c r="F122" i="6"/>
  <c r="F120" i="6"/>
  <c r="E118" i="6"/>
  <c r="J95" i="6"/>
  <c r="F95" i="6"/>
  <c r="F93" i="6"/>
  <c r="E91" i="6"/>
  <c r="J28" i="6"/>
  <c r="E28" i="6"/>
  <c r="J27" i="6"/>
  <c r="J22" i="6"/>
  <c r="E22" i="6"/>
  <c r="F123" i="6"/>
  <c r="F96" i="6"/>
  <c r="J21" i="6"/>
  <c r="J120" i="6"/>
  <c r="E7" i="6"/>
  <c r="E112" i="6" s="1"/>
  <c r="E85" i="6"/>
  <c r="J41" i="5"/>
  <c r="J40" i="5"/>
  <c r="AY101" i="1" s="1"/>
  <c r="J39" i="5"/>
  <c r="AX101" i="1"/>
  <c r="BI129" i="5"/>
  <c r="F41" i="5" s="1"/>
  <c r="BD101" i="1" s="1"/>
  <c r="BH129" i="5"/>
  <c r="F40" i="5" s="1"/>
  <c r="BC101" i="1" s="1"/>
  <c r="BG129" i="5"/>
  <c r="F39" i="5"/>
  <c r="BB101" i="1" s="1"/>
  <c r="BE129" i="5"/>
  <c r="J37" i="5"/>
  <c r="AV101" i="1"/>
  <c r="F37" i="5"/>
  <c r="AZ101" i="1" s="1"/>
  <c r="T129" i="5"/>
  <c r="T128" i="5"/>
  <c r="T127" i="5" s="1"/>
  <c r="T126" i="5" s="1"/>
  <c r="R129" i="5"/>
  <c r="R128" i="5"/>
  <c r="R127" i="5" s="1"/>
  <c r="R126" i="5" s="1"/>
  <c r="P129" i="5"/>
  <c r="P128" i="5"/>
  <c r="P127" i="5" s="1"/>
  <c r="P126" i="5" s="1"/>
  <c r="AU101" i="1" s="1"/>
  <c r="BK129" i="5"/>
  <c r="BK128" i="5" s="1"/>
  <c r="J129" i="5"/>
  <c r="BF129" i="5"/>
  <c r="F38" i="5" s="1"/>
  <c r="BA101" i="1" s="1"/>
  <c r="J38" i="5"/>
  <c r="AW101" i="1" s="1"/>
  <c r="J122" i="5"/>
  <c r="F122" i="5"/>
  <c r="F120" i="5"/>
  <c r="E118" i="5"/>
  <c r="J95" i="5"/>
  <c r="F95" i="5"/>
  <c r="F93" i="5"/>
  <c r="E91" i="5"/>
  <c r="J28" i="5"/>
  <c r="E28" i="5"/>
  <c r="J123" i="5" s="1"/>
  <c r="J27" i="5"/>
  <c r="J22" i="5"/>
  <c r="E22" i="5"/>
  <c r="F123" i="5" s="1"/>
  <c r="F96" i="5"/>
  <c r="J21" i="5"/>
  <c r="J120" i="5"/>
  <c r="J93" i="5"/>
  <c r="E7" i="5"/>
  <c r="E112" i="5" s="1"/>
  <c r="J39" i="4"/>
  <c r="J38" i="4"/>
  <c r="AY99" i="1" s="1"/>
  <c r="J37" i="4"/>
  <c r="AX99" i="1"/>
  <c r="BI125" i="4"/>
  <c r="F39" i="4" s="1"/>
  <c r="BD99" i="1" s="1"/>
  <c r="BH125" i="4"/>
  <c r="F38" i="4" s="1"/>
  <c r="BC99" i="1" s="1"/>
  <c r="BG125" i="4"/>
  <c r="F37" i="4"/>
  <c r="BB99" i="1" s="1"/>
  <c r="BE125" i="4"/>
  <c r="J35" i="4" s="1"/>
  <c r="AV99" i="1" s="1"/>
  <c r="F35" i="4"/>
  <c r="AZ99" i="1" s="1"/>
  <c r="T125" i="4"/>
  <c r="T124" i="4"/>
  <c r="T123" i="4" s="1"/>
  <c r="T122" i="4" s="1"/>
  <c r="R125" i="4"/>
  <c r="R124" i="4"/>
  <c r="R123" i="4" s="1"/>
  <c r="R122" i="4" s="1"/>
  <c r="P125" i="4"/>
  <c r="P124" i="4"/>
  <c r="P123" i="4" s="1"/>
  <c r="P122" i="4" s="1"/>
  <c r="AU99" i="1" s="1"/>
  <c r="BK125" i="4"/>
  <c r="BK124" i="4" s="1"/>
  <c r="J125" i="4"/>
  <c r="BF125" i="4" s="1"/>
  <c r="J118" i="4"/>
  <c r="F118" i="4"/>
  <c r="F116" i="4"/>
  <c r="E114" i="4"/>
  <c r="J93" i="4"/>
  <c r="F93" i="4"/>
  <c r="F91" i="4"/>
  <c r="E89" i="4"/>
  <c r="J26" i="4"/>
  <c r="E26" i="4"/>
  <c r="J119" i="4" s="1"/>
  <c r="J25" i="4"/>
  <c r="J20" i="4"/>
  <c r="E20" i="4"/>
  <c r="F119" i="4" s="1"/>
  <c r="J19" i="4"/>
  <c r="J116" i="4"/>
  <c r="E7" i="4"/>
  <c r="E110" i="4" s="1"/>
  <c r="J39" i="3"/>
  <c r="J38" i="3"/>
  <c r="AY98" i="1" s="1"/>
  <c r="J37" i="3"/>
  <c r="AX98" i="1"/>
  <c r="BI508" i="3"/>
  <c r="BH508" i="3"/>
  <c r="BG508" i="3"/>
  <c r="BE508" i="3"/>
  <c r="T508" i="3"/>
  <c r="T507" i="3" s="1"/>
  <c r="R508" i="3"/>
  <c r="R507" i="3"/>
  <c r="P508" i="3"/>
  <c r="P507" i="3" s="1"/>
  <c r="BK508" i="3"/>
  <c r="BK507" i="3"/>
  <c r="J507" i="3"/>
  <c r="J124" i="3" s="1"/>
  <c r="J508" i="3"/>
  <c r="BF508" i="3" s="1"/>
  <c r="BI506" i="3"/>
  <c r="BH506" i="3"/>
  <c r="BG506" i="3"/>
  <c r="BE506" i="3"/>
  <c r="T506" i="3"/>
  <c r="R506" i="3"/>
  <c r="P506" i="3"/>
  <c r="BK506" i="3"/>
  <c r="J506" i="3"/>
  <c r="BF506" i="3" s="1"/>
  <c r="BI505" i="3"/>
  <c r="BH505" i="3"/>
  <c r="BG505" i="3"/>
  <c r="BE505" i="3"/>
  <c r="T505" i="3"/>
  <c r="R505" i="3"/>
  <c r="P505" i="3"/>
  <c r="BK505" i="3"/>
  <c r="J505" i="3"/>
  <c r="BF505" i="3"/>
  <c r="BI504" i="3"/>
  <c r="BH504" i="3"/>
  <c r="BG504" i="3"/>
  <c r="BE504" i="3"/>
  <c r="T504" i="3"/>
  <c r="T503" i="3" s="1"/>
  <c r="R504" i="3"/>
  <c r="R503" i="3"/>
  <c r="P504" i="3"/>
  <c r="P503" i="3" s="1"/>
  <c r="BK504" i="3"/>
  <c r="BK503" i="3" s="1"/>
  <c r="J503" i="3" s="1"/>
  <c r="J123" i="3" s="1"/>
  <c r="J504" i="3"/>
  <c r="BF504" i="3" s="1"/>
  <c r="BI502" i="3"/>
  <c r="BH502" i="3"/>
  <c r="BG502" i="3"/>
  <c r="BE502" i="3"/>
  <c r="T502" i="3"/>
  <c r="R502" i="3"/>
  <c r="P502" i="3"/>
  <c r="BK502" i="3"/>
  <c r="J502" i="3"/>
  <c r="BF502" i="3"/>
  <c r="BI501" i="3"/>
  <c r="BH501" i="3"/>
  <c r="BG501" i="3"/>
  <c r="BE501" i="3"/>
  <c r="T501" i="3"/>
  <c r="R501" i="3"/>
  <c r="P501" i="3"/>
  <c r="BK501" i="3"/>
  <c r="J501" i="3"/>
  <c r="BF501" i="3"/>
  <c r="BI500" i="3"/>
  <c r="BH500" i="3"/>
  <c r="BG500" i="3"/>
  <c r="BE500" i="3"/>
  <c r="T500" i="3"/>
  <c r="T498" i="3" s="1"/>
  <c r="R500" i="3"/>
  <c r="P500" i="3"/>
  <c r="BK500" i="3"/>
  <c r="J500" i="3"/>
  <c r="BF500" i="3"/>
  <c r="BI499" i="3"/>
  <c r="BH499" i="3"/>
  <c r="BG499" i="3"/>
  <c r="BE499" i="3"/>
  <c r="T499" i="3"/>
  <c r="R499" i="3"/>
  <c r="R498" i="3"/>
  <c r="P499" i="3"/>
  <c r="P498" i="3"/>
  <c r="BK499" i="3"/>
  <c r="BK498" i="3"/>
  <c r="J498" i="3" s="1"/>
  <c r="J122" i="3" s="1"/>
  <c r="J499" i="3"/>
  <c r="BF499" i="3"/>
  <c r="BI497" i="3"/>
  <c r="BH497" i="3"/>
  <c r="BG497" i="3"/>
  <c r="BE497" i="3"/>
  <c r="T497" i="3"/>
  <c r="R497" i="3"/>
  <c r="P497" i="3"/>
  <c r="BK497" i="3"/>
  <c r="J497" i="3"/>
  <c r="BF497" i="3"/>
  <c r="BI496" i="3"/>
  <c r="BH496" i="3"/>
  <c r="BG496" i="3"/>
  <c r="BE496" i="3"/>
  <c r="T496" i="3"/>
  <c r="R496" i="3"/>
  <c r="P496" i="3"/>
  <c r="BK496" i="3"/>
  <c r="J496" i="3"/>
  <c r="BF496" i="3"/>
  <c r="BI495" i="3"/>
  <c r="BH495" i="3"/>
  <c r="BG495" i="3"/>
  <c r="BE495" i="3"/>
  <c r="T495" i="3"/>
  <c r="T494" i="3"/>
  <c r="R495" i="3"/>
  <c r="R494" i="3"/>
  <c r="P495" i="3"/>
  <c r="P494" i="3"/>
  <c r="BK495" i="3"/>
  <c r="BK494" i="3"/>
  <c r="J494" i="3" s="1"/>
  <c r="J121" i="3" s="1"/>
  <c r="J495" i="3"/>
  <c r="BF495" i="3"/>
  <c r="BI493" i="3"/>
  <c r="BH493" i="3"/>
  <c r="BG493" i="3"/>
  <c r="BE493" i="3"/>
  <c r="T493" i="3"/>
  <c r="R493" i="3"/>
  <c r="P493" i="3"/>
  <c r="BK493" i="3"/>
  <c r="J493" i="3"/>
  <c r="BF493" i="3"/>
  <c r="BI492" i="3"/>
  <c r="BH492" i="3"/>
  <c r="BG492" i="3"/>
  <c r="BE492" i="3"/>
  <c r="T492" i="3"/>
  <c r="R492" i="3"/>
  <c r="P492" i="3"/>
  <c r="BK492" i="3"/>
  <c r="J492" i="3"/>
  <c r="BF492" i="3"/>
  <c r="BI491" i="3"/>
  <c r="BH491" i="3"/>
  <c r="BG491" i="3"/>
  <c r="BE491" i="3"/>
  <c r="T491" i="3"/>
  <c r="R491" i="3"/>
  <c r="P491" i="3"/>
  <c r="BK491" i="3"/>
  <c r="J491" i="3"/>
  <c r="BF491" i="3"/>
  <c r="BI490" i="3"/>
  <c r="BH490" i="3"/>
  <c r="BG490" i="3"/>
  <c r="BE490" i="3"/>
  <c r="T490" i="3"/>
  <c r="R490" i="3"/>
  <c r="P490" i="3"/>
  <c r="BK490" i="3"/>
  <c r="J490" i="3"/>
  <c r="BF490" i="3"/>
  <c r="BI489" i="3"/>
  <c r="BH489" i="3"/>
  <c r="BG489" i="3"/>
  <c r="BE489" i="3"/>
  <c r="T489" i="3"/>
  <c r="R489" i="3"/>
  <c r="P489" i="3"/>
  <c r="BK489" i="3"/>
  <c r="J489" i="3"/>
  <c r="BF489" i="3"/>
  <c r="BI488" i="3"/>
  <c r="BH488" i="3"/>
  <c r="BG488" i="3"/>
  <c r="BE488" i="3"/>
  <c r="T488" i="3"/>
  <c r="R488" i="3"/>
  <c r="P488" i="3"/>
  <c r="BK488" i="3"/>
  <c r="J488" i="3"/>
  <c r="BF488" i="3"/>
  <c r="BI487" i="3"/>
  <c r="BH487" i="3"/>
  <c r="BG487" i="3"/>
  <c r="BE487" i="3"/>
  <c r="T487" i="3"/>
  <c r="R487" i="3"/>
  <c r="P487" i="3"/>
  <c r="BK487" i="3"/>
  <c r="J487" i="3"/>
  <c r="BF487" i="3"/>
  <c r="BI486" i="3"/>
  <c r="BH486" i="3"/>
  <c r="BG486" i="3"/>
  <c r="BE486" i="3"/>
  <c r="T486" i="3"/>
  <c r="R486" i="3"/>
  <c r="P486" i="3"/>
  <c r="BK486" i="3"/>
  <c r="J486" i="3"/>
  <c r="BF486" i="3"/>
  <c r="BI485" i="3"/>
  <c r="BH485" i="3"/>
  <c r="BG485" i="3"/>
  <c r="BE485" i="3"/>
  <c r="T485" i="3"/>
  <c r="R485" i="3"/>
  <c r="P485" i="3"/>
  <c r="BK485" i="3"/>
  <c r="J485" i="3"/>
  <c r="BF485" i="3"/>
  <c r="BI484" i="3"/>
  <c r="BH484" i="3"/>
  <c r="BG484" i="3"/>
  <c r="BE484" i="3"/>
  <c r="T484" i="3"/>
  <c r="R484" i="3"/>
  <c r="P484" i="3"/>
  <c r="BK484" i="3"/>
  <c r="J484" i="3"/>
  <c r="BF484" i="3"/>
  <c r="BI483" i="3"/>
  <c r="BH483" i="3"/>
  <c r="BG483" i="3"/>
  <c r="BE483" i="3"/>
  <c r="T483" i="3"/>
  <c r="R483" i="3"/>
  <c r="P483" i="3"/>
  <c r="BK483" i="3"/>
  <c r="BK481" i="3" s="1"/>
  <c r="J481" i="3" s="1"/>
  <c r="J120" i="3" s="1"/>
  <c r="J483" i="3"/>
  <c r="BF483" i="3"/>
  <c r="BI482" i="3"/>
  <c r="BH482" i="3"/>
  <c r="BG482" i="3"/>
  <c r="BE482" i="3"/>
  <c r="T482" i="3"/>
  <c r="T481" i="3"/>
  <c r="R482" i="3"/>
  <c r="R481" i="3"/>
  <c r="P482" i="3"/>
  <c r="P481" i="3"/>
  <c r="BK482" i="3"/>
  <c r="J482" i="3"/>
  <c r="BF482" i="3" s="1"/>
  <c r="BI480" i="3"/>
  <c r="BH480" i="3"/>
  <c r="BG480" i="3"/>
  <c r="BE480" i="3"/>
  <c r="T480" i="3"/>
  <c r="R480" i="3"/>
  <c r="P480" i="3"/>
  <c r="BK480" i="3"/>
  <c r="J480" i="3"/>
  <c r="BF480" i="3"/>
  <c r="BI479" i="3"/>
  <c r="BH479" i="3"/>
  <c r="BG479" i="3"/>
  <c r="BE479" i="3"/>
  <c r="T479" i="3"/>
  <c r="R479" i="3"/>
  <c r="P479" i="3"/>
  <c r="BK479" i="3"/>
  <c r="J479" i="3"/>
  <c r="BF479" i="3"/>
  <c r="BI478" i="3"/>
  <c r="BH478" i="3"/>
  <c r="BG478" i="3"/>
  <c r="BE478" i="3"/>
  <c r="T478" i="3"/>
  <c r="R478" i="3"/>
  <c r="R475" i="3" s="1"/>
  <c r="P478" i="3"/>
  <c r="BK478" i="3"/>
  <c r="J478" i="3"/>
  <c r="BF478" i="3"/>
  <c r="BI477" i="3"/>
  <c r="BH477" i="3"/>
  <c r="BG477" i="3"/>
  <c r="BE477" i="3"/>
  <c r="T477" i="3"/>
  <c r="R477" i="3"/>
  <c r="P477" i="3"/>
  <c r="BK477" i="3"/>
  <c r="BK475" i="3" s="1"/>
  <c r="J475" i="3" s="1"/>
  <c r="J119" i="3" s="1"/>
  <c r="J477" i="3"/>
  <c r="BF477" i="3"/>
  <c r="BI476" i="3"/>
  <c r="BH476" i="3"/>
  <c r="BG476" i="3"/>
  <c r="BE476" i="3"/>
  <c r="T476" i="3"/>
  <c r="T475" i="3"/>
  <c r="R476" i="3"/>
  <c r="P476" i="3"/>
  <c r="P475" i="3"/>
  <c r="BK476" i="3"/>
  <c r="J476" i="3"/>
  <c r="BF476" i="3" s="1"/>
  <c r="BI474" i="3"/>
  <c r="BH474" i="3"/>
  <c r="BG474" i="3"/>
  <c r="BE474" i="3"/>
  <c r="T474" i="3"/>
  <c r="R474" i="3"/>
  <c r="P474" i="3"/>
  <c r="BK474" i="3"/>
  <c r="J474" i="3"/>
  <c r="BF474" i="3"/>
  <c r="BI473" i="3"/>
  <c r="BH473" i="3"/>
  <c r="BG473" i="3"/>
  <c r="BE473" i="3"/>
  <c r="T473" i="3"/>
  <c r="R473" i="3"/>
  <c r="P473" i="3"/>
  <c r="BK473" i="3"/>
  <c r="J473" i="3"/>
  <c r="BF473" i="3"/>
  <c r="BI472" i="3"/>
  <c r="BH472" i="3"/>
  <c r="BG472" i="3"/>
  <c r="BE472" i="3"/>
  <c r="T472" i="3"/>
  <c r="R472" i="3"/>
  <c r="P472" i="3"/>
  <c r="BK472" i="3"/>
  <c r="J472" i="3"/>
  <c r="BF472" i="3"/>
  <c r="BI471" i="3"/>
  <c r="BH471" i="3"/>
  <c r="BG471" i="3"/>
  <c r="BE471" i="3"/>
  <c r="T471" i="3"/>
  <c r="R471" i="3"/>
  <c r="P471" i="3"/>
  <c r="BK471" i="3"/>
  <c r="J471" i="3"/>
  <c r="BF471" i="3"/>
  <c r="BI470" i="3"/>
  <c r="BH470" i="3"/>
  <c r="BG470" i="3"/>
  <c r="BE470" i="3"/>
  <c r="T470" i="3"/>
  <c r="R470" i="3"/>
  <c r="P470" i="3"/>
  <c r="BK470" i="3"/>
  <c r="J470" i="3"/>
  <c r="BF470" i="3"/>
  <c r="BI469" i="3"/>
  <c r="BH469" i="3"/>
  <c r="BG469" i="3"/>
  <c r="BE469" i="3"/>
  <c r="T469" i="3"/>
  <c r="R469" i="3"/>
  <c r="P469" i="3"/>
  <c r="BK469" i="3"/>
  <c r="J469" i="3"/>
  <c r="BF469" i="3"/>
  <c r="BI468" i="3"/>
  <c r="BH468" i="3"/>
  <c r="BG468" i="3"/>
  <c r="BE468" i="3"/>
  <c r="T468" i="3"/>
  <c r="R468" i="3"/>
  <c r="P468" i="3"/>
  <c r="BK468" i="3"/>
  <c r="J468" i="3"/>
  <c r="BF468" i="3"/>
  <c r="BI467" i="3"/>
  <c r="BH467" i="3"/>
  <c r="BG467" i="3"/>
  <c r="BE467" i="3"/>
  <c r="T467" i="3"/>
  <c r="R467" i="3"/>
  <c r="P467" i="3"/>
  <c r="BK467" i="3"/>
  <c r="J467" i="3"/>
  <c r="BF467" i="3"/>
  <c r="BI466" i="3"/>
  <c r="BH466" i="3"/>
  <c r="BG466" i="3"/>
  <c r="BE466" i="3"/>
  <c r="T466" i="3"/>
  <c r="R466" i="3"/>
  <c r="P466" i="3"/>
  <c r="BK466" i="3"/>
  <c r="J466" i="3"/>
  <c r="BF466" i="3"/>
  <c r="BI465" i="3"/>
  <c r="BH465" i="3"/>
  <c r="BG465" i="3"/>
  <c r="BE465" i="3"/>
  <c r="T465" i="3"/>
  <c r="R465" i="3"/>
  <c r="P465" i="3"/>
  <c r="BK465" i="3"/>
  <c r="J465" i="3"/>
  <c r="BF465" i="3"/>
  <c r="BI464" i="3"/>
  <c r="BH464" i="3"/>
  <c r="BG464" i="3"/>
  <c r="BE464" i="3"/>
  <c r="T464" i="3"/>
  <c r="R464" i="3"/>
  <c r="R461" i="3" s="1"/>
  <c r="P464" i="3"/>
  <c r="BK464" i="3"/>
  <c r="J464" i="3"/>
  <c r="BF464" i="3"/>
  <c r="BI463" i="3"/>
  <c r="BH463" i="3"/>
  <c r="BG463" i="3"/>
  <c r="BE463" i="3"/>
  <c r="T463" i="3"/>
  <c r="R463" i="3"/>
  <c r="P463" i="3"/>
  <c r="BK463" i="3"/>
  <c r="BK461" i="3" s="1"/>
  <c r="J461" i="3" s="1"/>
  <c r="J118" i="3" s="1"/>
  <c r="J463" i="3"/>
  <c r="BF463" i="3"/>
  <c r="BI462" i="3"/>
  <c r="BH462" i="3"/>
  <c r="BG462" i="3"/>
  <c r="BE462" i="3"/>
  <c r="T462" i="3"/>
  <c r="T461" i="3"/>
  <c r="R462" i="3"/>
  <c r="P462" i="3"/>
  <c r="P461" i="3"/>
  <c r="BK462" i="3"/>
  <c r="J462" i="3"/>
  <c r="BF462" i="3" s="1"/>
  <c r="BI460" i="3"/>
  <c r="BH460" i="3"/>
  <c r="BG460" i="3"/>
  <c r="BE460" i="3"/>
  <c r="T460" i="3"/>
  <c r="R460" i="3"/>
  <c r="P460" i="3"/>
  <c r="BK460" i="3"/>
  <c r="J460" i="3"/>
  <c r="BF460" i="3"/>
  <c r="BI459" i="3"/>
  <c r="BH459" i="3"/>
  <c r="BG459" i="3"/>
  <c r="BE459" i="3"/>
  <c r="T459" i="3"/>
  <c r="R459" i="3"/>
  <c r="P459" i="3"/>
  <c r="BK459" i="3"/>
  <c r="J459" i="3"/>
  <c r="BF459" i="3"/>
  <c r="BI458" i="3"/>
  <c r="BH458" i="3"/>
  <c r="BG458" i="3"/>
  <c r="BE458" i="3"/>
  <c r="T458" i="3"/>
  <c r="R458" i="3"/>
  <c r="P458" i="3"/>
  <c r="BK458" i="3"/>
  <c r="J458" i="3"/>
  <c r="BF458" i="3"/>
  <c r="BI457" i="3"/>
  <c r="BH457" i="3"/>
  <c r="BG457" i="3"/>
  <c r="BE457" i="3"/>
  <c r="T457" i="3"/>
  <c r="R457" i="3"/>
  <c r="P457" i="3"/>
  <c r="BK457" i="3"/>
  <c r="J457" i="3"/>
  <c r="BF457" i="3"/>
  <c r="BI456" i="3"/>
  <c r="BH456" i="3"/>
  <c r="BG456" i="3"/>
  <c r="BE456" i="3"/>
  <c r="T456" i="3"/>
  <c r="R456" i="3"/>
  <c r="P456" i="3"/>
  <c r="BK456" i="3"/>
  <c r="J456" i="3"/>
  <c r="BF456" i="3"/>
  <c r="BI455" i="3"/>
  <c r="BH455" i="3"/>
  <c r="BG455" i="3"/>
  <c r="BE455" i="3"/>
  <c r="T455" i="3"/>
  <c r="R455" i="3"/>
  <c r="P455" i="3"/>
  <c r="BK455" i="3"/>
  <c r="J455" i="3"/>
  <c r="BF455" i="3"/>
  <c r="BI454" i="3"/>
  <c r="BH454" i="3"/>
  <c r="BG454" i="3"/>
  <c r="BE454" i="3"/>
  <c r="T454" i="3"/>
  <c r="R454" i="3"/>
  <c r="P454" i="3"/>
  <c r="BK454" i="3"/>
  <c r="J454" i="3"/>
  <c r="BF454" i="3"/>
  <c r="BI453" i="3"/>
  <c r="BH453" i="3"/>
  <c r="BG453" i="3"/>
  <c r="BE453" i="3"/>
  <c r="T453" i="3"/>
  <c r="R453" i="3"/>
  <c r="P453" i="3"/>
  <c r="BK453" i="3"/>
  <c r="J453" i="3"/>
  <c r="BF453" i="3"/>
  <c r="BI452" i="3"/>
  <c r="BH452" i="3"/>
  <c r="BG452" i="3"/>
  <c r="BE452" i="3"/>
  <c r="T452" i="3"/>
  <c r="R452" i="3"/>
  <c r="P452" i="3"/>
  <c r="BK452" i="3"/>
  <c r="J452" i="3"/>
  <c r="BF452" i="3"/>
  <c r="BI451" i="3"/>
  <c r="BH451" i="3"/>
  <c r="BG451" i="3"/>
  <c r="BE451" i="3"/>
  <c r="T451" i="3"/>
  <c r="R451" i="3"/>
  <c r="P451" i="3"/>
  <c r="BK451" i="3"/>
  <c r="J451" i="3"/>
  <c r="BF451" i="3"/>
  <c r="BI450" i="3"/>
  <c r="BH450" i="3"/>
  <c r="BG450" i="3"/>
  <c r="BE450" i="3"/>
  <c r="T450" i="3"/>
  <c r="R450" i="3"/>
  <c r="P450" i="3"/>
  <c r="BK450" i="3"/>
  <c r="J450" i="3"/>
  <c r="BF450" i="3"/>
  <c r="BI449" i="3"/>
  <c r="BH449" i="3"/>
  <c r="BG449" i="3"/>
  <c r="BE449" i="3"/>
  <c r="T449" i="3"/>
  <c r="R449" i="3"/>
  <c r="P449" i="3"/>
  <c r="BK449" i="3"/>
  <c r="J449" i="3"/>
  <c r="BF449" i="3"/>
  <c r="BI448" i="3"/>
  <c r="BH448" i="3"/>
  <c r="BG448" i="3"/>
  <c r="BE448" i="3"/>
  <c r="T448" i="3"/>
  <c r="R448" i="3"/>
  <c r="P448" i="3"/>
  <c r="BK448" i="3"/>
  <c r="J448" i="3"/>
  <c r="BF448" i="3"/>
  <c r="BI447" i="3"/>
  <c r="BH447" i="3"/>
  <c r="BG447" i="3"/>
  <c r="BE447" i="3"/>
  <c r="T447" i="3"/>
  <c r="R447" i="3"/>
  <c r="P447" i="3"/>
  <c r="BK447" i="3"/>
  <c r="J447" i="3"/>
  <c r="BF447" i="3"/>
  <c r="BI446" i="3"/>
  <c r="BH446" i="3"/>
  <c r="BG446" i="3"/>
  <c r="BE446" i="3"/>
  <c r="T446" i="3"/>
  <c r="R446" i="3"/>
  <c r="P446" i="3"/>
  <c r="BK446" i="3"/>
  <c r="J446" i="3"/>
  <c r="BF446" i="3"/>
  <c r="BI445" i="3"/>
  <c r="BH445" i="3"/>
  <c r="BG445" i="3"/>
  <c r="BE445" i="3"/>
  <c r="T445" i="3"/>
  <c r="R445" i="3"/>
  <c r="P445" i="3"/>
  <c r="BK445" i="3"/>
  <c r="J445" i="3"/>
  <c r="BF445" i="3"/>
  <c r="BI444" i="3"/>
  <c r="BH444" i="3"/>
  <c r="BG444" i="3"/>
  <c r="BE444" i="3"/>
  <c r="T444" i="3"/>
  <c r="R444" i="3"/>
  <c r="P444" i="3"/>
  <c r="BK444" i="3"/>
  <c r="J444" i="3"/>
  <c r="BF444" i="3"/>
  <c r="BI443" i="3"/>
  <c r="BH443" i="3"/>
  <c r="BG443" i="3"/>
  <c r="BE443" i="3"/>
  <c r="T443" i="3"/>
  <c r="R443" i="3"/>
  <c r="P443" i="3"/>
  <c r="BK443" i="3"/>
  <c r="J443" i="3"/>
  <c r="BF443" i="3"/>
  <c r="BI442" i="3"/>
  <c r="BH442" i="3"/>
  <c r="BG442" i="3"/>
  <c r="BE442" i="3"/>
  <c r="T442" i="3"/>
  <c r="R442" i="3"/>
  <c r="P442" i="3"/>
  <c r="BK442" i="3"/>
  <c r="J442" i="3"/>
  <c r="BF442" i="3"/>
  <c r="BI441" i="3"/>
  <c r="BH441" i="3"/>
  <c r="BG441" i="3"/>
  <c r="BE441" i="3"/>
  <c r="T441" i="3"/>
  <c r="R441" i="3"/>
  <c r="P441" i="3"/>
  <c r="BK441" i="3"/>
  <c r="J441" i="3"/>
  <c r="BF441" i="3"/>
  <c r="BI440" i="3"/>
  <c r="BH440" i="3"/>
  <c r="BG440" i="3"/>
  <c r="BE440" i="3"/>
  <c r="T440" i="3"/>
  <c r="R440" i="3"/>
  <c r="P440" i="3"/>
  <c r="BK440" i="3"/>
  <c r="J440" i="3"/>
  <c r="BF440" i="3"/>
  <c r="BI439" i="3"/>
  <c r="BH439" i="3"/>
  <c r="BG439" i="3"/>
  <c r="BE439" i="3"/>
  <c r="T439" i="3"/>
  <c r="R439" i="3"/>
  <c r="P439" i="3"/>
  <c r="BK439" i="3"/>
  <c r="J439" i="3"/>
  <c r="BF439" i="3"/>
  <c r="BI438" i="3"/>
  <c r="BH438" i="3"/>
  <c r="BG438" i="3"/>
  <c r="BE438" i="3"/>
  <c r="T438" i="3"/>
  <c r="R438" i="3"/>
  <c r="P438" i="3"/>
  <c r="BK438" i="3"/>
  <c r="J438" i="3"/>
  <c r="BF438" i="3"/>
  <c r="BI437" i="3"/>
  <c r="BH437" i="3"/>
  <c r="BG437" i="3"/>
  <c r="BE437" i="3"/>
  <c r="T437" i="3"/>
  <c r="R437" i="3"/>
  <c r="P437" i="3"/>
  <c r="BK437" i="3"/>
  <c r="J437" i="3"/>
  <c r="BF437" i="3"/>
  <c r="BI436" i="3"/>
  <c r="BH436" i="3"/>
  <c r="BG436" i="3"/>
  <c r="BE436" i="3"/>
  <c r="T436" i="3"/>
  <c r="R436" i="3"/>
  <c r="P436" i="3"/>
  <c r="BK436" i="3"/>
  <c r="J436" i="3"/>
  <c r="BF436" i="3"/>
  <c r="BI435" i="3"/>
  <c r="BH435" i="3"/>
  <c r="BG435" i="3"/>
  <c r="BE435" i="3"/>
  <c r="T435" i="3"/>
  <c r="R435" i="3"/>
  <c r="P435" i="3"/>
  <c r="BK435" i="3"/>
  <c r="J435" i="3"/>
  <c r="BF435" i="3"/>
  <c r="BI434" i="3"/>
  <c r="BH434" i="3"/>
  <c r="BG434" i="3"/>
  <c r="BE434" i="3"/>
  <c r="T434" i="3"/>
  <c r="R434" i="3"/>
  <c r="P434" i="3"/>
  <c r="BK434" i="3"/>
  <c r="J434" i="3"/>
  <c r="BF434" i="3"/>
  <c r="BI433" i="3"/>
  <c r="BH433" i="3"/>
  <c r="BG433" i="3"/>
  <c r="BE433" i="3"/>
  <c r="T433" i="3"/>
  <c r="R433" i="3"/>
  <c r="P433" i="3"/>
  <c r="BK433" i="3"/>
  <c r="J433" i="3"/>
  <c r="BF433" i="3"/>
  <c r="BI432" i="3"/>
  <c r="BH432" i="3"/>
  <c r="BG432" i="3"/>
  <c r="BE432" i="3"/>
  <c r="T432" i="3"/>
  <c r="R432" i="3"/>
  <c r="P432" i="3"/>
  <c r="BK432" i="3"/>
  <c r="J432" i="3"/>
  <c r="BF432" i="3"/>
  <c r="BI431" i="3"/>
  <c r="BH431" i="3"/>
  <c r="BG431" i="3"/>
  <c r="BE431" i="3"/>
  <c r="T431" i="3"/>
  <c r="R431" i="3"/>
  <c r="P431" i="3"/>
  <c r="BK431" i="3"/>
  <c r="J431" i="3"/>
  <c r="BF431" i="3"/>
  <c r="BI430" i="3"/>
  <c r="BH430" i="3"/>
  <c r="BG430" i="3"/>
  <c r="BE430" i="3"/>
  <c r="T430" i="3"/>
  <c r="R430" i="3"/>
  <c r="P430" i="3"/>
  <c r="BK430" i="3"/>
  <c r="J430" i="3"/>
  <c r="BF430" i="3"/>
  <c r="BI429" i="3"/>
  <c r="BH429" i="3"/>
  <c r="BG429" i="3"/>
  <c r="BE429" i="3"/>
  <c r="T429" i="3"/>
  <c r="R429" i="3"/>
  <c r="P429" i="3"/>
  <c r="BK429" i="3"/>
  <c r="J429" i="3"/>
  <c r="BF429" i="3"/>
  <c r="BI428" i="3"/>
  <c r="BH428" i="3"/>
  <c r="BG428" i="3"/>
  <c r="BE428" i="3"/>
  <c r="T428" i="3"/>
  <c r="R428" i="3"/>
  <c r="P428" i="3"/>
  <c r="BK428" i="3"/>
  <c r="J428" i="3"/>
  <c r="BF428" i="3"/>
  <c r="BI427" i="3"/>
  <c r="BH427" i="3"/>
  <c r="BG427" i="3"/>
  <c r="BE427" i="3"/>
  <c r="T427" i="3"/>
  <c r="R427" i="3"/>
  <c r="P427" i="3"/>
  <c r="BK427" i="3"/>
  <c r="J427" i="3"/>
  <c r="BF427" i="3"/>
  <c r="BI426" i="3"/>
  <c r="BH426" i="3"/>
  <c r="BG426" i="3"/>
  <c r="BE426" i="3"/>
  <c r="T426" i="3"/>
  <c r="R426" i="3"/>
  <c r="P426" i="3"/>
  <c r="BK426" i="3"/>
  <c r="J426" i="3"/>
  <c r="BF426" i="3"/>
  <c r="BI425" i="3"/>
  <c r="BH425" i="3"/>
  <c r="BG425" i="3"/>
  <c r="BE425" i="3"/>
  <c r="T425" i="3"/>
  <c r="R425" i="3"/>
  <c r="P425" i="3"/>
  <c r="BK425" i="3"/>
  <c r="J425" i="3"/>
  <c r="BF425" i="3"/>
  <c r="BI424" i="3"/>
  <c r="BH424" i="3"/>
  <c r="BG424" i="3"/>
  <c r="BE424" i="3"/>
  <c r="T424" i="3"/>
  <c r="R424" i="3"/>
  <c r="P424" i="3"/>
  <c r="BK424" i="3"/>
  <c r="J424" i="3"/>
  <c r="BF424" i="3"/>
  <c r="BI423" i="3"/>
  <c r="BH423" i="3"/>
  <c r="BG423" i="3"/>
  <c r="BE423" i="3"/>
  <c r="T423" i="3"/>
  <c r="R423" i="3"/>
  <c r="P423" i="3"/>
  <c r="BK423" i="3"/>
  <c r="J423" i="3"/>
  <c r="BF423" i="3"/>
  <c r="BI422" i="3"/>
  <c r="BH422" i="3"/>
  <c r="BG422" i="3"/>
  <c r="BE422" i="3"/>
  <c r="T422" i="3"/>
  <c r="R422" i="3"/>
  <c r="P422" i="3"/>
  <c r="BK422" i="3"/>
  <c r="J422" i="3"/>
  <c r="BF422" i="3"/>
  <c r="BI421" i="3"/>
  <c r="BH421" i="3"/>
  <c r="BG421" i="3"/>
  <c r="BE421" i="3"/>
  <c r="T421" i="3"/>
  <c r="R421" i="3"/>
  <c r="P421" i="3"/>
  <c r="BK421" i="3"/>
  <c r="J421" i="3"/>
  <c r="BF421" i="3"/>
  <c r="BI420" i="3"/>
  <c r="BH420" i="3"/>
  <c r="BG420" i="3"/>
  <c r="BE420" i="3"/>
  <c r="T420" i="3"/>
  <c r="R420" i="3"/>
  <c r="P420" i="3"/>
  <c r="BK420" i="3"/>
  <c r="J420" i="3"/>
  <c r="BF420" i="3"/>
  <c r="BI419" i="3"/>
  <c r="BH419" i="3"/>
  <c r="BG419" i="3"/>
  <c r="BE419" i="3"/>
  <c r="T419" i="3"/>
  <c r="R419" i="3"/>
  <c r="P419" i="3"/>
  <c r="BK419" i="3"/>
  <c r="J419" i="3"/>
  <c r="BF419" i="3"/>
  <c r="BI418" i="3"/>
  <c r="BH418" i="3"/>
  <c r="BG418" i="3"/>
  <c r="BE418" i="3"/>
  <c r="T418" i="3"/>
  <c r="R418" i="3"/>
  <c r="P418" i="3"/>
  <c r="BK418" i="3"/>
  <c r="J418" i="3"/>
  <c r="BF418" i="3"/>
  <c r="BI417" i="3"/>
  <c r="BH417" i="3"/>
  <c r="BG417" i="3"/>
  <c r="BE417" i="3"/>
  <c r="T417" i="3"/>
  <c r="R417" i="3"/>
  <c r="P417" i="3"/>
  <c r="BK417" i="3"/>
  <c r="J417" i="3"/>
  <c r="BF417" i="3"/>
  <c r="BI416" i="3"/>
  <c r="BH416" i="3"/>
  <c r="BG416" i="3"/>
  <c r="BE416" i="3"/>
  <c r="T416" i="3"/>
  <c r="R416" i="3"/>
  <c r="P416" i="3"/>
  <c r="BK416" i="3"/>
  <c r="J416" i="3"/>
  <c r="BF416" i="3"/>
  <c r="BI415" i="3"/>
  <c r="BH415" i="3"/>
  <c r="BG415" i="3"/>
  <c r="BE415" i="3"/>
  <c r="T415" i="3"/>
  <c r="R415" i="3"/>
  <c r="P415" i="3"/>
  <c r="BK415" i="3"/>
  <c r="J415" i="3"/>
  <c r="BF415" i="3"/>
  <c r="BI414" i="3"/>
  <c r="BH414" i="3"/>
  <c r="BG414" i="3"/>
  <c r="BE414" i="3"/>
  <c r="T414" i="3"/>
  <c r="R414" i="3"/>
  <c r="P414" i="3"/>
  <c r="BK414" i="3"/>
  <c r="J414" i="3"/>
  <c r="BF414" i="3"/>
  <c r="BI413" i="3"/>
  <c r="BH413" i="3"/>
  <c r="BG413" i="3"/>
  <c r="BE413" i="3"/>
  <c r="T413" i="3"/>
  <c r="R413" i="3"/>
  <c r="P413" i="3"/>
  <c r="BK413" i="3"/>
  <c r="J413" i="3"/>
  <c r="BF413" i="3"/>
  <c r="BI412" i="3"/>
  <c r="BH412" i="3"/>
  <c r="BG412" i="3"/>
  <c r="BE412" i="3"/>
  <c r="T412" i="3"/>
  <c r="R412" i="3"/>
  <c r="P412" i="3"/>
  <c r="BK412" i="3"/>
  <c r="J412" i="3"/>
  <c r="BF412" i="3"/>
  <c r="BI411" i="3"/>
  <c r="BH411" i="3"/>
  <c r="BG411" i="3"/>
  <c r="BE411" i="3"/>
  <c r="T411" i="3"/>
  <c r="R411" i="3"/>
  <c r="P411" i="3"/>
  <c r="BK411" i="3"/>
  <c r="J411" i="3"/>
  <c r="BF411" i="3"/>
  <c r="BI410" i="3"/>
  <c r="BH410" i="3"/>
  <c r="BG410" i="3"/>
  <c r="BE410" i="3"/>
  <c r="T410" i="3"/>
  <c r="R410" i="3"/>
  <c r="P410" i="3"/>
  <c r="BK410" i="3"/>
  <c r="J410" i="3"/>
  <c r="BF410" i="3"/>
  <c r="BI409" i="3"/>
  <c r="BH409" i="3"/>
  <c r="BG409" i="3"/>
  <c r="BE409" i="3"/>
  <c r="T409" i="3"/>
  <c r="R409" i="3"/>
  <c r="P409" i="3"/>
  <c r="BK409" i="3"/>
  <c r="J409" i="3"/>
  <c r="BF409" i="3"/>
  <c r="BI408" i="3"/>
  <c r="BH408" i="3"/>
  <c r="BG408" i="3"/>
  <c r="BE408" i="3"/>
  <c r="T408" i="3"/>
  <c r="R408" i="3"/>
  <c r="P408" i="3"/>
  <c r="BK408" i="3"/>
  <c r="J408" i="3"/>
  <c r="BF408" i="3"/>
  <c r="BI407" i="3"/>
  <c r="BH407" i="3"/>
  <c r="BG407" i="3"/>
  <c r="BE407" i="3"/>
  <c r="T407" i="3"/>
  <c r="R407" i="3"/>
  <c r="P407" i="3"/>
  <c r="BK407" i="3"/>
  <c r="J407" i="3"/>
  <c r="BF407" i="3"/>
  <c r="BI406" i="3"/>
  <c r="BH406" i="3"/>
  <c r="BG406" i="3"/>
  <c r="BE406" i="3"/>
  <c r="T406" i="3"/>
  <c r="R406" i="3"/>
  <c r="P406" i="3"/>
  <c r="BK406" i="3"/>
  <c r="J406" i="3"/>
  <c r="BF406" i="3"/>
  <c r="BI405" i="3"/>
  <c r="BH405" i="3"/>
  <c r="BG405" i="3"/>
  <c r="BE405" i="3"/>
  <c r="T405" i="3"/>
  <c r="R405" i="3"/>
  <c r="P405" i="3"/>
  <c r="BK405" i="3"/>
  <c r="J405" i="3"/>
  <c r="BF405" i="3"/>
  <c r="BI404" i="3"/>
  <c r="BH404" i="3"/>
  <c r="BG404" i="3"/>
  <c r="BE404" i="3"/>
  <c r="T404" i="3"/>
  <c r="R404" i="3"/>
  <c r="P404" i="3"/>
  <c r="BK404" i="3"/>
  <c r="J404" i="3"/>
  <c r="BF404" i="3"/>
  <c r="BI403" i="3"/>
  <c r="BH403" i="3"/>
  <c r="BG403" i="3"/>
  <c r="BE403" i="3"/>
  <c r="T403" i="3"/>
  <c r="R403" i="3"/>
  <c r="P403" i="3"/>
  <c r="BK403" i="3"/>
  <c r="J403" i="3"/>
  <c r="BF403" i="3"/>
  <c r="BI402" i="3"/>
  <c r="BH402" i="3"/>
  <c r="BG402" i="3"/>
  <c r="BE402" i="3"/>
  <c r="T402" i="3"/>
  <c r="R402" i="3"/>
  <c r="R399" i="3" s="1"/>
  <c r="P402" i="3"/>
  <c r="BK402" i="3"/>
  <c r="J402" i="3"/>
  <c r="BF402" i="3"/>
  <c r="BI401" i="3"/>
  <c r="BH401" i="3"/>
  <c r="BG401" i="3"/>
  <c r="BE401" i="3"/>
  <c r="T401" i="3"/>
  <c r="R401" i="3"/>
  <c r="P401" i="3"/>
  <c r="BK401" i="3"/>
  <c r="BK399" i="3" s="1"/>
  <c r="J399" i="3" s="1"/>
  <c r="J117" i="3" s="1"/>
  <c r="J401" i="3"/>
  <c r="BF401" i="3"/>
  <c r="BI400" i="3"/>
  <c r="BH400" i="3"/>
  <c r="BG400" i="3"/>
  <c r="BE400" i="3"/>
  <c r="T400" i="3"/>
  <c r="T399" i="3"/>
  <c r="R400" i="3"/>
  <c r="P400" i="3"/>
  <c r="P399" i="3"/>
  <c r="BK400" i="3"/>
  <c r="J400" i="3"/>
  <c r="BF400" i="3" s="1"/>
  <c r="BI398" i="3"/>
  <c r="BH398" i="3"/>
  <c r="BG398" i="3"/>
  <c r="BE398" i="3"/>
  <c r="T398" i="3"/>
  <c r="R398" i="3"/>
  <c r="P398" i="3"/>
  <c r="BK398" i="3"/>
  <c r="J398" i="3"/>
  <c r="BF398" i="3"/>
  <c r="BI397" i="3"/>
  <c r="BH397" i="3"/>
  <c r="BG397" i="3"/>
  <c r="BE397" i="3"/>
  <c r="T397" i="3"/>
  <c r="R397" i="3"/>
  <c r="P397" i="3"/>
  <c r="BK397" i="3"/>
  <c r="J397" i="3"/>
  <c r="BF397" i="3"/>
  <c r="BI396" i="3"/>
  <c r="BH396" i="3"/>
  <c r="BG396" i="3"/>
  <c r="BE396" i="3"/>
  <c r="T396" i="3"/>
  <c r="R396" i="3"/>
  <c r="P396" i="3"/>
  <c r="BK396" i="3"/>
  <c r="J396" i="3"/>
  <c r="BF396" i="3"/>
  <c r="BI395" i="3"/>
  <c r="BH395" i="3"/>
  <c r="BG395" i="3"/>
  <c r="BE395" i="3"/>
  <c r="T395" i="3"/>
  <c r="R395" i="3"/>
  <c r="P395" i="3"/>
  <c r="BK395" i="3"/>
  <c r="J395" i="3"/>
  <c r="BF395" i="3"/>
  <c r="BI394" i="3"/>
  <c r="BH394" i="3"/>
  <c r="BG394" i="3"/>
  <c r="BE394" i="3"/>
  <c r="T394" i="3"/>
  <c r="R394" i="3"/>
  <c r="P394" i="3"/>
  <c r="BK394" i="3"/>
  <c r="J394" i="3"/>
  <c r="BF394" i="3"/>
  <c r="BI393" i="3"/>
  <c r="BH393" i="3"/>
  <c r="BG393" i="3"/>
  <c r="BE393" i="3"/>
  <c r="T393" i="3"/>
  <c r="R393" i="3"/>
  <c r="P393" i="3"/>
  <c r="BK393" i="3"/>
  <c r="J393" i="3"/>
  <c r="BF393" i="3"/>
  <c r="BI392" i="3"/>
  <c r="BH392" i="3"/>
  <c r="BG392" i="3"/>
  <c r="BE392" i="3"/>
  <c r="T392" i="3"/>
  <c r="R392" i="3"/>
  <c r="P392" i="3"/>
  <c r="BK392" i="3"/>
  <c r="J392" i="3"/>
  <c r="BF392" i="3"/>
  <c r="BI391" i="3"/>
  <c r="BH391" i="3"/>
  <c r="BG391" i="3"/>
  <c r="BE391" i="3"/>
  <c r="T391" i="3"/>
  <c r="T359" i="3" s="1"/>
  <c r="R391" i="3"/>
  <c r="P391" i="3"/>
  <c r="BK391" i="3"/>
  <c r="J391" i="3"/>
  <c r="BF391" i="3" s="1"/>
  <c r="J36" i="3" s="1"/>
  <c r="AW98" i="1" s="1"/>
  <c r="BI390" i="3"/>
  <c r="BH390" i="3"/>
  <c r="BG390" i="3"/>
  <c r="BE390" i="3"/>
  <c r="T390" i="3"/>
  <c r="R390" i="3"/>
  <c r="P390" i="3"/>
  <c r="BK390" i="3"/>
  <c r="J390" i="3"/>
  <c r="BF390" i="3"/>
  <c r="BI389" i="3"/>
  <c r="BH389" i="3"/>
  <c r="BG389" i="3"/>
  <c r="BE389" i="3"/>
  <c r="T389" i="3"/>
  <c r="R389" i="3"/>
  <c r="P389" i="3"/>
  <c r="BK389" i="3"/>
  <c r="J389" i="3"/>
  <c r="BF389" i="3"/>
  <c r="BI388" i="3"/>
  <c r="BH388" i="3"/>
  <c r="BG388" i="3"/>
  <c r="BE388" i="3"/>
  <c r="T388" i="3"/>
  <c r="R388" i="3"/>
  <c r="P388" i="3"/>
  <c r="BK388" i="3"/>
  <c r="J388" i="3"/>
  <c r="BF388" i="3"/>
  <c r="BI387" i="3"/>
  <c r="BH387" i="3"/>
  <c r="BG387" i="3"/>
  <c r="BE387" i="3"/>
  <c r="T387" i="3"/>
  <c r="R387" i="3"/>
  <c r="P387" i="3"/>
  <c r="BK387" i="3"/>
  <c r="J387" i="3"/>
  <c r="BF387" i="3"/>
  <c r="BI386" i="3"/>
  <c r="BH386" i="3"/>
  <c r="BG386" i="3"/>
  <c r="BE386" i="3"/>
  <c r="T386" i="3"/>
  <c r="R386" i="3"/>
  <c r="P386" i="3"/>
  <c r="BK386" i="3"/>
  <c r="J386" i="3"/>
  <c r="BF386" i="3"/>
  <c r="BI385" i="3"/>
  <c r="BH385" i="3"/>
  <c r="BG385" i="3"/>
  <c r="BE385" i="3"/>
  <c r="T385" i="3"/>
  <c r="R385" i="3"/>
  <c r="P385" i="3"/>
  <c r="BK385" i="3"/>
  <c r="J385" i="3"/>
  <c r="BF385" i="3"/>
  <c r="BI384" i="3"/>
  <c r="BH384" i="3"/>
  <c r="BG384" i="3"/>
  <c r="BE384" i="3"/>
  <c r="T384" i="3"/>
  <c r="R384" i="3"/>
  <c r="P384" i="3"/>
  <c r="BK384" i="3"/>
  <c r="J384" i="3"/>
  <c r="BF384" i="3"/>
  <c r="BI383" i="3"/>
  <c r="BH383" i="3"/>
  <c r="BG383" i="3"/>
  <c r="BE383" i="3"/>
  <c r="T383" i="3"/>
  <c r="R383" i="3"/>
  <c r="P383" i="3"/>
  <c r="BK383" i="3"/>
  <c r="J383" i="3"/>
  <c r="BF383" i="3"/>
  <c r="BI382" i="3"/>
  <c r="BH382" i="3"/>
  <c r="BG382" i="3"/>
  <c r="BE382" i="3"/>
  <c r="T382" i="3"/>
  <c r="R382" i="3"/>
  <c r="P382" i="3"/>
  <c r="BK382" i="3"/>
  <c r="J382" i="3"/>
  <c r="BF382" i="3"/>
  <c r="BI381" i="3"/>
  <c r="BH381" i="3"/>
  <c r="BG381" i="3"/>
  <c r="BE381" i="3"/>
  <c r="T381" i="3"/>
  <c r="R381" i="3"/>
  <c r="P381" i="3"/>
  <c r="BK381" i="3"/>
  <c r="J381" i="3"/>
  <c r="BF381" i="3"/>
  <c r="BI380" i="3"/>
  <c r="BH380" i="3"/>
  <c r="BG380" i="3"/>
  <c r="BE380" i="3"/>
  <c r="T380" i="3"/>
  <c r="R380" i="3"/>
  <c r="P380" i="3"/>
  <c r="BK380" i="3"/>
  <c r="J380" i="3"/>
  <c r="BF380" i="3"/>
  <c r="BI379" i="3"/>
  <c r="BH379" i="3"/>
  <c r="BG379" i="3"/>
  <c r="BE379" i="3"/>
  <c r="T379" i="3"/>
  <c r="R379" i="3"/>
  <c r="P379" i="3"/>
  <c r="BK379" i="3"/>
  <c r="J379" i="3"/>
  <c r="BF379" i="3"/>
  <c r="BI378" i="3"/>
  <c r="BH378" i="3"/>
  <c r="BG378" i="3"/>
  <c r="BE378" i="3"/>
  <c r="T378" i="3"/>
  <c r="R378" i="3"/>
  <c r="P378" i="3"/>
  <c r="BK378" i="3"/>
  <c r="J378" i="3"/>
  <c r="BF378" i="3"/>
  <c r="BI377" i="3"/>
  <c r="BH377" i="3"/>
  <c r="BG377" i="3"/>
  <c r="BE377" i="3"/>
  <c r="T377" i="3"/>
  <c r="R377" i="3"/>
  <c r="P377" i="3"/>
  <c r="BK377" i="3"/>
  <c r="J377" i="3"/>
  <c r="BF377" i="3"/>
  <c r="BI376" i="3"/>
  <c r="BH376" i="3"/>
  <c r="BG376" i="3"/>
  <c r="BE376" i="3"/>
  <c r="T376" i="3"/>
  <c r="R376" i="3"/>
  <c r="P376" i="3"/>
  <c r="BK376" i="3"/>
  <c r="J376" i="3"/>
  <c r="BF376" i="3"/>
  <c r="BI375" i="3"/>
  <c r="BH375" i="3"/>
  <c r="BG375" i="3"/>
  <c r="BE375" i="3"/>
  <c r="T375" i="3"/>
  <c r="R375" i="3"/>
  <c r="P375" i="3"/>
  <c r="BK375" i="3"/>
  <c r="J375" i="3"/>
  <c r="BF375" i="3"/>
  <c r="BI374" i="3"/>
  <c r="BH374" i="3"/>
  <c r="BG374" i="3"/>
  <c r="BE374" i="3"/>
  <c r="T374" i="3"/>
  <c r="R374" i="3"/>
  <c r="P374" i="3"/>
  <c r="BK374" i="3"/>
  <c r="J374" i="3"/>
  <c r="BF374" i="3"/>
  <c r="BI373" i="3"/>
  <c r="BH373" i="3"/>
  <c r="BG373" i="3"/>
  <c r="BE373" i="3"/>
  <c r="T373" i="3"/>
  <c r="R373" i="3"/>
  <c r="P373" i="3"/>
  <c r="BK373" i="3"/>
  <c r="J373" i="3"/>
  <c r="BF373" i="3"/>
  <c r="BI372" i="3"/>
  <c r="BH372" i="3"/>
  <c r="BG372" i="3"/>
  <c r="BE372" i="3"/>
  <c r="T372" i="3"/>
  <c r="R372" i="3"/>
  <c r="P372" i="3"/>
  <c r="BK372" i="3"/>
  <c r="J372" i="3"/>
  <c r="BF372" i="3"/>
  <c r="BI371" i="3"/>
  <c r="BH371" i="3"/>
  <c r="BG371" i="3"/>
  <c r="BE371" i="3"/>
  <c r="T371" i="3"/>
  <c r="R371" i="3"/>
  <c r="P371" i="3"/>
  <c r="BK371" i="3"/>
  <c r="J371" i="3"/>
  <c r="BF371" i="3"/>
  <c r="BI370" i="3"/>
  <c r="BH370" i="3"/>
  <c r="BG370" i="3"/>
  <c r="BE370" i="3"/>
  <c r="T370" i="3"/>
  <c r="R370" i="3"/>
  <c r="P370" i="3"/>
  <c r="BK370" i="3"/>
  <c r="J370" i="3"/>
  <c r="BF370" i="3"/>
  <c r="BI369" i="3"/>
  <c r="BH369" i="3"/>
  <c r="BG369" i="3"/>
  <c r="BE369" i="3"/>
  <c r="T369" i="3"/>
  <c r="R369" i="3"/>
  <c r="P369" i="3"/>
  <c r="BK369" i="3"/>
  <c r="J369" i="3"/>
  <c r="BF369" i="3"/>
  <c r="BI368" i="3"/>
  <c r="BH368" i="3"/>
  <c r="BG368" i="3"/>
  <c r="BE368" i="3"/>
  <c r="T368" i="3"/>
  <c r="R368" i="3"/>
  <c r="P368" i="3"/>
  <c r="BK368" i="3"/>
  <c r="J368" i="3"/>
  <c r="BF368" i="3"/>
  <c r="BI367" i="3"/>
  <c r="BH367" i="3"/>
  <c r="BG367" i="3"/>
  <c r="BE367" i="3"/>
  <c r="T367" i="3"/>
  <c r="R367" i="3"/>
  <c r="P367" i="3"/>
  <c r="BK367" i="3"/>
  <c r="J367" i="3"/>
  <c r="BF367" i="3"/>
  <c r="BI366" i="3"/>
  <c r="BH366" i="3"/>
  <c r="BG366" i="3"/>
  <c r="BE366" i="3"/>
  <c r="T366" i="3"/>
  <c r="R366" i="3"/>
  <c r="P366" i="3"/>
  <c r="BK366" i="3"/>
  <c r="J366" i="3"/>
  <c r="BF366" i="3"/>
  <c r="BI365" i="3"/>
  <c r="BH365" i="3"/>
  <c r="BG365" i="3"/>
  <c r="BE365" i="3"/>
  <c r="T365" i="3"/>
  <c r="R365" i="3"/>
  <c r="P365" i="3"/>
  <c r="BK365" i="3"/>
  <c r="J365" i="3"/>
  <c r="BF365" i="3"/>
  <c r="BI364" i="3"/>
  <c r="BH364" i="3"/>
  <c r="BG364" i="3"/>
  <c r="BE364" i="3"/>
  <c r="T364" i="3"/>
  <c r="R364" i="3"/>
  <c r="P364" i="3"/>
  <c r="BK364" i="3"/>
  <c r="J364" i="3"/>
  <c r="BF364" i="3"/>
  <c r="BI363" i="3"/>
  <c r="BH363" i="3"/>
  <c r="BG363" i="3"/>
  <c r="BE363" i="3"/>
  <c r="T363" i="3"/>
  <c r="R363" i="3"/>
  <c r="P363" i="3"/>
  <c r="BK363" i="3"/>
  <c r="J363" i="3"/>
  <c r="BF363" i="3"/>
  <c r="BI362" i="3"/>
  <c r="BH362" i="3"/>
  <c r="BG362" i="3"/>
  <c r="BE362" i="3"/>
  <c r="T362" i="3"/>
  <c r="R362" i="3"/>
  <c r="R359" i="3" s="1"/>
  <c r="P362" i="3"/>
  <c r="BK362" i="3"/>
  <c r="J362" i="3"/>
  <c r="BF362" i="3"/>
  <c r="BI361" i="3"/>
  <c r="BH361" i="3"/>
  <c r="BG361" i="3"/>
  <c r="BE361" i="3"/>
  <c r="T361" i="3"/>
  <c r="R361" i="3"/>
  <c r="P361" i="3"/>
  <c r="BK361" i="3"/>
  <c r="J361" i="3"/>
  <c r="BF361" i="3"/>
  <c r="BI360" i="3"/>
  <c r="BH360" i="3"/>
  <c r="BG360" i="3"/>
  <c r="BE360" i="3"/>
  <c r="T360" i="3"/>
  <c r="R360" i="3"/>
  <c r="P360" i="3"/>
  <c r="P359" i="3"/>
  <c r="BK360" i="3"/>
  <c r="J360" i="3"/>
  <c r="BF360" i="3" s="1"/>
  <c r="BI358" i="3"/>
  <c r="BH358" i="3"/>
  <c r="BG358" i="3"/>
  <c r="BE358" i="3"/>
  <c r="T358" i="3"/>
  <c r="R358" i="3"/>
  <c r="P358" i="3"/>
  <c r="BK358" i="3"/>
  <c r="J358" i="3"/>
  <c r="BF358" i="3"/>
  <c r="BI357" i="3"/>
  <c r="BH357" i="3"/>
  <c r="BG357" i="3"/>
  <c r="BE357" i="3"/>
  <c r="T357" i="3"/>
  <c r="R357" i="3"/>
  <c r="P357" i="3"/>
  <c r="BK357" i="3"/>
  <c r="J357" i="3"/>
  <c r="BF357" i="3"/>
  <c r="BI356" i="3"/>
  <c r="BH356" i="3"/>
  <c r="BG356" i="3"/>
  <c r="BE356" i="3"/>
  <c r="T356" i="3"/>
  <c r="R356" i="3"/>
  <c r="P356" i="3"/>
  <c r="BK356" i="3"/>
  <c r="J356" i="3"/>
  <c r="BF356" i="3"/>
  <c r="BI355" i="3"/>
  <c r="BH355" i="3"/>
  <c r="BG355" i="3"/>
  <c r="BE355" i="3"/>
  <c r="T355" i="3"/>
  <c r="R355" i="3"/>
  <c r="P355" i="3"/>
  <c r="BK355" i="3"/>
  <c r="J355" i="3"/>
  <c r="BF355" i="3"/>
  <c r="BI354" i="3"/>
  <c r="BH354" i="3"/>
  <c r="BG354" i="3"/>
  <c r="BE354" i="3"/>
  <c r="T354" i="3"/>
  <c r="R354" i="3"/>
  <c r="P354" i="3"/>
  <c r="BK354" i="3"/>
  <c r="J354" i="3"/>
  <c r="BF354" i="3"/>
  <c r="BI353" i="3"/>
  <c r="BH353" i="3"/>
  <c r="BG353" i="3"/>
  <c r="BE353" i="3"/>
  <c r="T353" i="3"/>
  <c r="R353" i="3"/>
  <c r="P353" i="3"/>
  <c r="BK353" i="3"/>
  <c r="J353" i="3"/>
  <c r="BF353" i="3"/>
  <c r="BI352" i="3"/>
  <c r="BH352" i="3"/>
  <c r="BG352" i="3"/>
  <c r="BE352" i="3"/>
  <c r="T352" i="3"/>
  <c r="R352" i="3"/>
  <c r="P352" i="3"/>
  <c r="BK352" i="3"/>
  <c r="J352" i="3"/>
  <c r="BF352" i="3"/>
  <c r="BI351" i="3"/>
  <c r="BH351" i="3"/>
  <c r="BG351" i="3"/>
  <c r="BE351" i="3"/>
  <c r="T351" i="3"/>
  <c r="R351" i="3"/>
  <c r="P351" i="3"/>
  <c r="BK351" i="3"/>
  <c r="J351" i="3"/>
  <c r="BF351" i="3"/>
  <c r="BI350" i="3"/>
  <c r="BH350" i="3"/>
  <c r="BG350" i="3"/>
  <c r="BE350" i="3"/>
  <c r="T350" i="3"/>
  <c r="R350" i="3"/>
  <c r="P350" i="3"/>
  <c r="BK350" i="3"/>
  <c r="J350" i="3"/>
  <c r="BF350" i="3"/>
  <c r="BI349" i="3"/>
  <c r="BH349" i="3"/>
  <c r="BG349" i="3"/>
  <c r="BE349" i="3"/>
  <c r="T349" i="3"/>
  <c r="T348" i="3"/>
  <c r="R349" i="3"/>
  <c r="R348" i="3"/>
  <c r="P349" i="3"/>
  <c r="P348" i="3"/>
  <c r="BK349" i="3"/>
  <c r="BK348" i="3"/>
  <c r="J348" i="3" s="1"/>
  <c r="J115" i="3" s="1"/>
  <c r="J349" i="3"/>
  <c r="BF349" i="3" s="1"/>
  <c r="BI347" i="3"/>
  <c r="BH347" i="3"/>
  <c r="BG347" i="3"/>
  <c r="BE347" i="3"/>
  <c r="T347" i="3"/>
  <c r="R347" i="3"/>
  <c r="P347" i="3"/>
  <c r="BK347" i="3"/>
  <c r="J347" i="3"/>
  <c r="BF347" i="3"/>
  <c r="BI346" i="3"/>
  <c r="BH346" i="3"/>
  <c r="BG346" i="3"/>
  <c r="BE346" i="3"/>
  <c r="T346" i="3"/>
  <c r="R346" i="3"/>
  <c r="P346" i="3"/>
  <c r="BK346" i="3"/>
  <c r="J346" i="3"/>
  <c r="BF346" i="3"/>
  <c r="BI345" i="3"/>
  <c r="BH345" i="3"/>
  <c r="BG345" i="3"/>
  <c r="BE345" i="3"/>
  <c r="T345" i="3"/>
  <c r="R345" i="3"/>
  <c r="P345" i="3"/>
  <c r="BK345" i="3"/>
  <c r="J345" i="3"/>
  <c r="BF345" i="3"/>
  <c r="BI344" i="3"/>
  <c r="BH344" i="3"/>
  <c r="BG344" i="3"/>
  <c r="BE344" i="3"/>
  <c r="T344" i="3"/>
  <c r="R344" i="3"/>
  <c r="P344" i="3"/>
  <c r="BK344" i="3"/>
  <c r="J344" i="3"/>
  <c r="BF344" i="3"/>
  <c r="BI343" i="3"/>
  <c r="BH343" i="3"/>
  <c r="BG343" i="3"/>
  <c r="BE343" i="3"/>
  <c r="T343" i="3"/>
  <c r="R343" i="3"/>
  <c r="P343" i="3"/>
  <c r="BK343" i="3"/>
  <c r="J343" i="3"/>
  <c r="BF343" i="3"/>
  <c r="BI342" i="3"/>
  <c r="BH342" i="3"/>
  <c r="BG342" i="3"/>
  <c r="BE342" i="3"/>
  <c r="T342" i="3"/>
  <c r="R342" i="3"/>
  <c r="P342" i="3"/>
  <c r="BK342" i="3"/>
  <c r="J342" i="3"/>
  <c r="BF342" i="3"/>
  <c r="BI341" i="3"/>
  <c r="BH341" i="3"/>
  <c r="BG341" i="3"/>
  <c r="BE341" i="3"/>
  <c r="T341" i="3"/>
  <c r="T340" i="3"/>
  <c r="R341" i="3"/>
  <c r="R340" i="3"/>
  <c r="P341" i="3"/>
  <c r="P340" i="3"/>
  <c r="BK341" i="3"/>
  <c r="BK340" i="3"/>
  <c r="J340" i="3" s="1"/>
  <c r="J114" i="3" s="1"/>
  <c r="J341" i="3"/>
  <c r="BF341" i="3" s="1"/>
  <c r="BI339" i="3"/>
  <c r="BH339" i="3"/>
  <c r="BG339" i="3"/>
  <c r="BE339" i="3"/>
  <c r="T339" i="3"/>
  <c r="R339" i="3"/>
  <c r="P339" i="3"/>
  <c r="BK339" i="3"/>
  <c r="J339" i="3"/>
  <c r="BF339" i="3"/>
  <c r="BI338" i="3"/>
  <c r="BH338" i="3"/>
  <c r="BG338" i="3"/>
  <c r="BE338" i="3"/>
  <c r="T338" i="3"/>
  <c r="R338" i="3"/>
  <c r="P338" i="3"/>
  <c r="BK338" i="3"/>
  <c r="J338" i="3"/>
  <c r="BF338" i="3"/>
  <c r="BI337" i="3"/>
  <c r="BH337" i="3"/>
  <c r="BG337" i="3"/>
  <c r="BE337" i="3"/>
  <c r="T337" i="3"/>
  <c r="R337" i="3"/>
  <c r="P337" i="3"/>
  <c r="BK337" i="3"/>
  <c r="J337" i="3"/>
  <c r="BF337" i="3"/>
  <c r="BI336" i="3"/>
  <c r="BH336" i="3"/>
  <c r="BG336" i="3"/>
  <c r="BE336" i="3"/>
  <c r="T336" i="3"/>
  <c r="R336" i="3"/>
  <c r="P336" i="3"/>
  <c r="BK336" i="3"/>
  <c r="J336" i="3"/>
  <c r="BF336" i="3"/>
  <c r="BI335" i="3"/>
  <c r="BH335" i="3"/>
  <c r="BG335" i="3"/>
  <c r="BE335" i="3"/>
  <c r="T335" i="3"/>
  <c r="R335" i="3"/>
  <c r="P335" i="3"/>
  <c r="BK335" i="3"/>
  <c r="J335" i="3"/>
  <c r="BF335" i="3"/>
  <c r="BI334" i="3"/>
  <c r="BH334" i="3"/>
  <c r="BG334" i="3"/>
  <c r="BE334" i="3"/>
  <c r="T334" i="3"/>
  <c r="R334" i="3"/>
  <c r="P334" i="3"/>
  <c r="BK334" i="3"/>
  <c r="J334" i="3"/>
  <c r="BF334" i="3"/>
  <c r="BI333" i="3"/>
  <c r="BH333" i="3"/>
  <c r="BG333" i="3"/>
  <c r="BE333" i="3"/>
  <c r="T333" i="3"/>
  <c r="R333" i="3"/>
  <c r="P333" i="3"/>
  <c r="BK333" i="3"/>
  <c r="J333" i="3"/>
  <c r="BF333" i="3"/>
  <c r="BI332" i="3"/>
  <c r="BH332" i="3"/>
  <c r="BG332" i="3"/>
  <c r="BE332" i="3"/>
  <c r="T332" i="3"/>
  <c r="R332" i="3"/>
  <c r="P332" i="3"/>
  <c r="BK332" i="3"/>
  <c r="J332" i="3"/>
  <c r="BF332" i="3"/>
  <c r="BI331" i="3"/>
  <c r="BH331" i="3"/>
  <c r="BG331" i="3"/>
  <c r="BE331" i="3"/>
  <c r="T331" i="3"/>
  <c r="R331" i="3"/>
  <c r="P331" i="3"/>
  <c r="BK331" i="3"/>
  <c r="J331" i="3"/>
  <c r="BF331" i="3"/>
  <c r="BI330" i="3"/>
  <c r="BH330" i="3"/>
  <c r="BG330" i="3"/>
  <c r="BE330" i="3"/>
  <c r="T330" i="3"/>
  <c r="R330" i="3"/>
  <c r="P330" i="3"/>
  <c r="BK330" i="3"/>
  <c r="J330" i="3"/>
  <c r="BF330" i="3"/>
  <c r="BI329" i="3"/>
  <c r="BH329" i="3"/>
  <c r="BG329" i="3"/>
  <c r="BE329" i="3"/>
  <c r="T329" i="3"/>
  <c r="T328" i="3"/>
  <c r="R329" i="3"/>
  <c r="R328" i="3"/>
  <c r="P329" i="3"/>
  <c r="P328" i="3"/>
  <c r="BK329" i="3"/>
  <c r="BK328" i="3"/>
  <c r="J328" i="3" s="1"/>
  <c r="J113" i="3" s="1"/>
  <c r="J329" i="3"/>
  <c r="BF329" i="3" s="1"/>
  <c r="BI327" i="3"/>
  <c r="BH327" i="3"/>
  <c r="BG327" i="3"/>
  <c r="BE327" i="3"/>
  <c r="T327" i="3"/>
  <c r="R327" i="3"/>
  <c r="P327" i="3"/>
  <c r="BK327" i="3"/>
  <c r="BK325" i="3" s="1"/>
  <c r="J325" i="3" s="1"/>
  <c r="J112" i="3" s="1"/>
  <c r="J327" i="3"/>
  <c r="BF327" i="3"/>
  <c r="BI326" i="3"/>
  <c r="BH326" i="3"/>
  <c r="BG326" i="3"/>
  <c r="BE326" i="3"/>
  <c r="T326" i="3"/>
  <c r="T325" i="3"/>
  <c r="R326" i="3"/>
  <c r="R325" i="3"/>
  <c r="P326" i="3"/>
  <c r="P325" i="3"/>
  <c r="BK326" i="3"/>
  <c r="J326" i="3"/>
  <c r="BF326" i="3" s="1"/>
  <c r="BI324" i="3"/>
  <c r="BH324" i="3"/>
  <c r="BG324" i="3"/>
  <c r="BE324" i="3"/>
  <c r="T324" i="3"/>
  <c r="R324" i="3"/>
  <c r="P324" i="3"/>
  <c r="BK324" i="3"/>
  <c r="J324" i="3"/>
  <c r="BF324" i="3"/>
  <c r="BI323" i="3"/>
  <c r="BH323" i="3"/>
  <c r="BG323" i="3"/>
  <c r="BE323" i="3"/>
  <c r="T323" i="3"/>
  <c r="R323" i="3"/>
  <c r="P323" i="3"/>
  <c r="BK323" i="3"/>
  <c r="J323" i="3"/>
  <c r="BF323" i="3"/>
  <c r="BI322" i="3"/>
  <c r="BH322" i="3"/>
  <c r="BG322" i="3"/>
  <c r="BE322" i="3"/>
  <c r="T322" i="3"/>
  <c r="R322" i="3"/>
  <c r="P322" i="3"/>
  <c r="BK322" i="3"/>
  <c r="J322" i="3"/>
  <c r="BF322" i="3"/>
  <c r="BI321" i="3"/>
  <c r="BH321" i="3"/>
  <c r="BG321" i="3"/>
  <c r="BE321" i="3"/>
  <c r="T321" i="3"/>
  <c r="R321" i="3"/>
  <c r="P321" i="3"/>
  <c r="BK321" i="3"/>
  <c r="J321" i="3"/>
  <c r="BF321" i="3"/>
  <c r="BI320" i="3"/>
  <c r="BH320" i="3"/>
  <c r="BG320" i="3"/>
  <c r="BE320" i="3"/>
  <c r="T320" i="3"/>
  <c r="R320" i="3"/>
  <c r="P320" i="3"/>
  <c r="BK320" i="3"/>
  <c r="J320" i="3"/>
  <c r="BF320" i="3"/>
  <c r="BI319" i="3"/>
  <c r="BH319" i="3"/>
  <c r="BG319" i="3"/>
  <c r="BE319" i="3"/>
  <c r="T319" i="3"/>
  <c r="R319" i="3"/>
  <c r="P319" i="3"/>
  <c r="BK319" i="3"/>
  <c r="J319" i="3"/>
  <c r="BF319" i="3"/>
  <c r="BI318" i="3"/>
  <c r="BH318" i="3"/>
  <c r="BG318" i="3"/>
  <c r="BE318" i="3"/>
  <c r="T318" i="3"/>
  <c r="R318" i="3"/>
  <c r="P318" i="3"/>
  <c r="BK318" i="3"/>
  <c r="J318" i="3"/>
  <c r="BF318" i="3"/>
  <c r="BI317" i="3"/>
  <c r="BH317" i="3"/>
  <c r="BG317" i="3"/>
  <c r="BE317" i="3"/>
  <c r="T317" i="3"/>
  <c r="R317" i="3"/>
  <c r="P317" i="3"/>
  <c r="BK317" i="3"/>
  <c r="J317" i="3"/>
  <c r="BF317" i="3"/>
  <c r="BI316" i="3"/>
  <c r="BH316" i="3"/>
  <c r="BG316" i="3"/>
  <c r="BE316" i="3"/>
  <c r="T316" i="3"/>
  <c r="R316" i="3"/>
  <c r="P316" i="3"/>
  <c r="BK316" i="3"/>
  <c r="J316" i="3"/>
  <c r="BF316" i="3"/>
  <c r="BI315" i="3"/>
  <c r="BH315" i="3"/>
  <c r="BG315" i="3"/>
  <c r="BE315" i="3"/>
  <c r="T315" i="3"/>
  <c r="T314" i="3"/>
  <c r="R315" i="3"/>
  <c r="R314" i="3"/>
  <c r="P315" i="3"/>
  <c r="P314" i="3"/>
  <c r="BK315" i="3"/>
  <c r="BK314" i="3"/>
  <c r="J314" i="3" s="1"/>
  <c r="J111" i="3" s="1"/>
  <c r="J315" i="3"/>
  <c r="BF315" i="3" s="1"/>
  <c r="BI313" i="3"/>
  <c r="BH313" i="3"/>
  <c r="BG313" i="3"/>
  <c r="BE313" i="3"/>
  <c r="T313" i="3"/>
  <c r="R313" i="3"/>
  <c r="P313" i="3"/>
  <c r="BK313" i="3"/>
  <c r="J313" i="3"/>
  <c r="BF313" i="3"/>
  <c r="BI312" i="3"/>
  <c r="BH312" i="3"/>
  <c r="BG312" i="3"/>
  <c r="BE312" i="3"/>
  <c r="T312" i="3"/>
  <c r="R312" i="3"/>
  <c r="P312" i="3"/>
  <c r="BK312" i="3"/>
  <c r="J312" i="3"/>
  <c r="BF312" i="3"/>
  <c r="BI311" i="3"/>
  <c r="BH311" i="3"/>
  <c r="BG311" i="3"/>
  <c r="BE311" i="3"/>
  <c r="T311" i="3"/>
  <c r="R311" i="3"/>
  <c r="P311" i="3"/>
  <c r="BK311" i="3"/>
  <c r="J311" i="3"/>
  <c r="BF311" i="3"/>
  <c r="BI310" i="3"/>
  <c r="BH310" i="3"/>
  <c r="BG310" i="3"/>
  <c r="BE310" i="3"/>
  <c r="T310" i="3"/>
  <c r="R310" i="3"/>
  <c r="P310" i="3"/>
  <c r="BK310" i="3"/>
  <c r="J310" i="3"/>
  <c r="BF310" i="3"/>
  <c r="BI309" i="3"/>
  <c r="BH309" i="3"/>
  <c r="BG309" i="3"/>
  <c r="BE309" i="3"/>
  <c r="T309" i="3"/>
  <c r="R309" i="3"/>
  <c r="P309" i="3"/>
  <c r="BK309" i="3"/>
  <c r="J309" i="3"/>
  <c r="BF309" i="3"/>
  <c r="BI308" i="3"/>
  <c r="BH308" i="3"/>
  <c r="BG308" i="3"/>
  <c r="BE308" i="3"/>
  <c r="T308" i="3"/>
  <c r="R308" i="3"/>
  <c r="P308" i="3"/>
  <c r="BK308" i="3"/>
  <c r="J308" i="3"/>
  <c r="BF308" i="3"/>
  <c r="BI307" i="3"/>
  <c r="BH307" i="3"/>
  <c r="BG307" i="3"/>
  <c r="BE307" i="3"/>
  <c r="T307" i="3"/>
  <c r="R307" i="3"/>
  <c r="P307" i="3"/>
  <c r="BK307" i="3"/>
  <c r="J307" i="3"/>
  <c r="BF307" i="3"/>
  <c r="BI306" i="3"/>
  <c r="BH306" i="3"/>
  <c r="BG306" i="3"/>
  <c r="BE306" i="3"/>
  <c r="T306" i="3"/>
  <c r="R306" i="3"/>
  <c r="P306" i="3"/>
  <c r="BK306" i="3"/>
  <c r="J306" i="3"/>
  <c r="BF306" i="3"/>
  <c r="BI305" i="3"/>
  <c r="BH305" i="3"/>
  <c r="BG305" i="3"/>
  <c r="BE305" i="3"/>
  <c r="T305" i="3"/>
  <c r="R305" i="3"/>
  <c r="P305" i="3"/>
  <c r="BK305" i="3"/>
  <c r="J305" i="3"/>
  <c r="BF305" i="3"/>
  <c r="BI304" i="3"/>
  <c r="BH304" i="3"/>
  <c r="BG304" i="3"/>
  <c r="BE304" i="3"/>
  <c r="T304" i="3"/>
  <c r="R304" i="3"/>
  <c r="P304" i="3"/>
  <c r="BK304" i="3"/>
  <c r="J304" i="3"/>
  <c r="BF304" i="3"/>
  <c r="BI303" i="3"/>
  <c r="BH303" i="3"/>
  <c r="BG303" i="3"/>
  <c r="BE303" i="3"/>
  <c r="T303" i="3"/>
  <c r="R303" i="3"/>
  <c r="P303" i="3"/>
  <c r="BK303" i="3"/>
  <c r="J303" i="3"/>
  <c r="BF303" i="3"/>
  <c r="BI302" i="3"/>
  <c r="BH302" i="3"/>
  <c r="BG302" i="3"/>
  <c r="BE302" i="3"/>
  <c r="T302" i="3"/>
  <c r="R302" i="3"/>
  <c r="P302" i="3"/>
  <c r="BK302" i="3"/>
  <c r="J302" i="3"/>
  <c r="BF302" i="3"/>
  <c r="BI301" i="3"/>
  <c r="BH301" i="3"/>
  <c r="BG301" i="3"/>
  <c r="BE301" i="3"/>
  <c r="T301" i="3"/>
  <c r="R301" i="3"/>
  <c r="P301" i="3"/>
  <c r="BK301" i="3"/>
  <c r="J301" i="3"/>
  <c r="BF301" i="3"/>
  <c r="BI300" i="3"/>
  <c r="BH300" i="3"/>
  <c r="BG300" i="3"/>
  <c r="BE300" i="3"/>
  <c r="T300" i="3"/>
  <c r="R300" i="3"/>
  <c r="R297" i="3" s="1"/>
  <c r="P300" i="3"/>
  <c r="BK300" i="3"/>
  <c r="J300" i="3"/>
  <c r="BF300" i="3"/>
  <c r="BI299" i="3"/>
  <c r="BH299" i="3"/>
  <c r="BG299" i="3"/>
  <c r="BE299" i="3"/>
  <c r="T299" i="3"/>
  <c r="R299" i="3"/>
  <c r="P299" i="3"/>
  <c r="BK299" i="3"/>
  <c r="BK297" i="3" s="1"/>
  <c r="J297" i="3" s="1"/>
  <c r="J110" i="3" s="1"/>
  <c r="J299" i="3"/>
  <c r="BF299" i="3"/>
  <c r="BI298" i="3"/>
  <c r="BH298" i="3"/>
  <c r="BG298" i="3"/>
  <c r="BE298" i="3"/>
  <c r="T298" i="3"/>
  <c r="T297" i="3"/>
  <c r="R298" i="3"/>
  <c r="P298" i="3"/>
  <c r="P297" i="3"/>
  <c r="BK298" i="3"/>
  <c r="J298" i="3"/>
  <c r="BF298" i="3" s="1"/>
  <c r="BI296" i="3"/>
  <c r="BH296" i="3"/>
  <c r="BG296" i="3"/>
  <c r="BE296" i="3"/>
  <c r="T296" i="3"/>
  <c r="R296" i="3"/>
  <c r="P296" i="3"/>
  <c r="BK296" i="3"/>
  <c r="J296" i="3"/>
  <c r="BF296" i="3"/>
  <c r="BI295" i="3"/>
  <c r="BH295" i="3"/>
  <c r="BG295" i="3"/>
  <c r="BE295" i="3"/>
  <c r="T295" i="3"/>
  <c r="R295" i="3"/>
  <c r="P295" i="3"/>
  <c r="BK295" i="3"/>
  <c r="J295" i="3"/>
  <c r="BF295" i="3"/>
  <c r="BI294" i="3"/>
  <c r="BH294" i="3"/>
  <c r="BG294" i="3"/>
  <c r="BE294" i="3"/>
  <c r="T294" i="3"/>
  <c r="R294" i="3"/>
  <c r="P294" i="3"/>
  <c r="BK294" i="3"/>
  <c r="J294" i="3"/>
  <c r="BF294" i="3"/>
  <c r="BI293" i="3"/>
  <c r="BH293" i="3"/>
  <c r="BG293" i="3"/>
  <c r="BE293" i="3"/>
  <c r="T293" i="3"/>
  <c r="R293" i="3"/>
  <c r="P293" i="3"/>
  <c r="BK293" i="3"/>
  <c r="J293" i="3"/>
  <c r="BF293" i="3"/>
  <c r="BI292" i="3"/>
  <c r="BH292" i="3"/>
  <c r="BG292" i="3"/>
  <c r="BE292" i="3"/>
  <c r="T292" i="3"/>
  <c r="R292" i="3"/>
  <c r="P292" i="3"/>
  <c r="BK292" i="3"/>
  <c r="J292" i="3"/>
  <c r="BF292" i="3"/>
  <c r="BI291" i="3"/>
  <c r="BH291" i="3"/>
  <c r="BG291" i="3"/>
  <c r="BE291" i="3"/>
  <c r="T291" i="3"/>
  <c r="R291" i="3"/>
  <c r="P291" i="3"/>
  <c r="BK291" i="3"/>
  <c r="J291" i="3"/>
  <c r="BF291" i="3"/>
  <c r="BI290" i="3"/>
  <c r="BH290" i="3"/>
  <c r="BG290" i="3"/>
  <c r="BE290" i="3"/>
  <c r="T290" i="3"/>
  <c r="R290" i="3"/>
  <c r="P290" i="3"/>
  <c r="BK290" i="3"/>
  <c r="J290" i="3"/>
  <c r="BF290" i="3"/>
  <c r="BI289" i="3"/>
  <c r="BH289" i="3"/>
  <c r="BG289" i="3"/>
  <c r="BE289" i="3"/>
  <c r="T289" i="3"/>
  <c r="R289" i="3"/>
  <c r="P289" i="3"/>
  <c r="BK289" i="3"/>
  <c r="J289" i="3"/>
  <c r="BF289" i="3"/>
  <c r="BI288" i="3"/>
  <c r="BH288" i="3"/>
  <c r="BG288" i="3"/>
  <c r="BE288" i="3"/>
  <c r="T288" i="3"/>
  <c r="R288" i="3"/>
  <c r="P288" i="3"/>
  <c r="BK288" i="3"/>
  <c r="J288" i="3"/>
  <c r="BF288" i="3"/>
  <c r="BI287" i="3"/>
  <c r="BH287" i="3"/>
  <c r="BG287" i="3"/>
  <c r="BE287" i="3"/>
  <c r="T287" i="3"/>
  <c r="R287" i="3"/>
  <c r="P287" i="3"/>
  <c r="BK287" i="3"/>
  <c r="J287" i="3"/>
  <c r="BF287" i="3"/>
  <c r="BI286" i="3"/>
  <c r="BH286" i="3"/>
  <c r="BG286" i="3"/>
  <c r="BE286" i="3"/>
  <c r="T286" i="3"/>
  <c r="R286" i="3"/>
  <c r="P286" i="3"/>
  <c r="BK286" i="3"/>
  <c r="J286" i="3"/>
  <c r="BF286" i="3"/>
  <c r="BI285" i="3"/>
  <c r="BH285" i="3"/>
  <c r="BG285" i="3"/>
  <c r="BE285" i="3"/>
  <c r="T285" i="3"/>
  <c r="R285" i="3"/>
  <c r="P285" i="3"/>
  <c r="BK285" i="3"/>
  <c r="J285" i="3"/>
  <c r="BF285" i="3"/>
  <c r="BI284" i="3"/>
  <c r="BH284" i="3"/>
  <c r="BG284" i="3"/>
  <c r="BE284" i="3"/>
  <c r="T284" i="3"/>
  <c r="T283" i="3"/>
  <c r="R284" i="3"/>
  <c r="R283" i="3" s="1"/>
  <c r="P284" i="3"/>
  <c r="P283" i="3"/>
  <c r="P282" i="3" s="1"/>
  <c r="BK284" i="3"/>
  <c r="BK283" i="3" s="1"/>
  <c r="J284" i="3"/>
  <c r="BF284" i="3"/>
  <c r="BI281" i="3"/>
  <c r="BH281" i="3"/>
  <c r="BG281" i="3"/>
  <c r="BE281" i="3"/>
  <c r="T281" i="3"/>
  <c r="T280" i="3"/>
  <c r="R281" i="3"/>
  <c r="R280" i="3"/>
  <c r="P281" i="3"/>
  <c r="P280" i="3"/>
  <c r="BK281" i="3"/>
  <c r="BK280" i="3"/>
  <c r="J280" i="3" s="1"/>
  <c r="J107" i="3" s="1"/>
  <c r="J281" i="3"/>
  <c r="BF281" i="3" s="1"/>
  <c r="BI279" i="3"/>
  <c r="BH279" i="3"/>
  <c r="BG279" i="3"/>
  <c r="BE279" i="3"/>
  <c r="T279" i="3"/>
  <c r="R279" i="3"/>
  <c r="P279" i="3"/>
  <c r="BK279" i="3"/>
  <c r="J279" i="3"/>
  <c r="BF279" i="3"/>
  <c r="BI278" i="3"/>
  <c r="BH278" i="3"/>
  <c r="BG278" i="3"/>
  <c r="BE278" i="3"/>
  <c r="T278" i="3"/>
  <c r="R278" i="3"/>
  <c r="P278" i="3"/>
  <c r="BK278" i="3"/>
  <c r="J278" i="3"/>
  <c r="BF278" i="3"/>
  <c r="BI277" i="3"/>
  <c r="BH277" i="3"/>
  <c r="BG277" i="3"/>
  <c r="BE277" i="3"/>
  <c r="T277" i="3"/>
  <c r="R277" i="3"/>
  <c r="P277" i="3"/>
  <c r="BK277" i="3"/>
  <c r="J277" i="3"/>
  <c r="BF277" i="3"/>
  <c r="BI276" i="3"/>
  <c r="BH276" i="3"/>
  <c r="BG276" i="3"/>
  <c r="BE276" i="3"/>
  <c r="T276" i="3"/>
  <c r="R276" i="3"/>
  <c r="P276" i="3"/>
  <c r="BK276" i="3"/>
  <c r="J276" i="3"/>
  <c r="BF276" i="3"/>
  <c r="BI275" i="3"/>
  <c r="BH275" i="3"/>
  <c r="BG275" i="3"/>
  <c r="BE275" i="3"/>
  <c r="T275" i="3"/>
  <c r="R275" i="3"/>
  <c r="P275" i="3"/>
  <c r="BK275" i="3"/>
  <c r="J275" i="3"/>
  <c r="BF275" i="3"/>
  <c r="BI274" i="3"/>
  <c r="BH274" i="3"/>
  <c r="BG274" i="3"/>
  <c r="BE274" i="3"/>
  <c r="T274" i="3"/>
  <c r="R274" i="3"/>
  <c r="P274" i="3"/>
  <c r="BK274" i="3"/>
  <c r="J274" i="3"/>
  <c r="BF274" i="3"/>
  <c r="BI273" i="3"/>
  <c r="BH273" i="3"/>
  <c r="BG273" i="3"/>
  <c r="BE273" i="3"/>
  <c r="T273" i="3"/>
  <c r="R273" i="3"/>
  <c r="P273" i="3"/>
  <c r="BK273" i="3"/>
  <c r="J273" i="3"/>
  <c r="BF273" i="3"/>
  <c r="BI272" i="3"/>
  <c r="BH272" i="3"/>
  <c r="BG272" i="3"/>
  <c r="BE272" i="3"/>
  <c r="T272" i="3"/>
  <c r="R272" i="3"/>
  <c r="P272" i="3"/>
  <c r="BK272" i="3"/>
  <c r="J272" i="3"/>
  <c r="BF272" i="3"/>
  <c r="BI271" i="3"/>
  <c r="BH271" i="3"/>
  <c r="BG271" i="3"/>
  <c r="BE271" i="3"/>
  <c r="T271" i="3"/>
  <c r="R271" i="3"/>
  <c r="P271" i="3"/>
  <c r="BK271" i="3"/>
  <c r="J271" i="3"/>
  <c r="BF271" i="3"/>
  <c r="BI270" i="3"/>
  <c r="BH270" i="3"/>
  <c r="BG270" i="3"/>
  <c r="BE270" i="3"/>
  <c r="T270" i="3"/>
  <c r="R270" i="3"/>
  <c r="P270" i="3"/>
  <c r="BK270" i="3"/>
  <c r="J270" i="3"/>
  <c r="BF270" i="3"/>
  <c r="BI269" i="3"/>
  <c r="BH269" i="3"/>
  <c r="BG269" i="3"/>
  <c r="BE269" i="3"/>
  <c r="T269" i="3"/>
  <c r="R269" i="3"/>
  <c r="P269" i="3"/>
  <c r="BK269" i="3"/>
  <c r="J269" i="3"/>
  <c r="BF269" i="3"/>
  <c r="BI268" i="3"/>
  <c r="BH268" i="3"/>
  <c r="BG268" i="3"/>
  <c r="BE268" i="3"/>
  <c r="T268" i="3"/>
  <c r="R268" i="3"/>
  <c r="P268" i="3"/>
  <c r="BK268" i="3"/>
  <c r="J268" i="3"/>
  <c r="BF268" i="3"/>
  <c r="BI267" i="3"/>
  <c r="BH267" i="3"/>
  <c r="BG267" i="3"/>
  <c r="BE267" i="3"/>
  <c r="T267" i="3"/>
  <c r="R267" i="3"/>
  <c r="P267" i="3"/>
  <c r="BK267" i="3"/>
  <c r="J267" i="3"/>
  <c r="BF267" i="3"/>
  <c r="BI266" i="3"/>
  <c r="BH266" i="3"/>
  <c r="BG266" i="3"/>
  <c r="BE266" i="3"/>
  <c r="T266" i="3"/>
  <c r="R266" i="3"/>
  <c r="P266" i="3"/>
  <c r="BK266" i="3"/>
  <c r="J266" i="3"/>
  <c r="BF266" i="3"/>
  <c r="BI265" i="3"/>
  <c r="BH265" i="3"/>
  <c r="BG265" i="3"/>
  <c r="BE265" i="3"/>
  <c r="T265" i="3"/>
  <c r="T264" i="3"/>
  <c r="R265" i="3"/>
  <c r="R264" i="3"/>
  <c r="P265" i="3"/>
  <c r="P264" i="3"/>
  <c r="BK265" i="3"/>
  <c r="BK264" i="3"/>
  <c r="J264" i="3" s="1"/>
  <c r="J106" i="3" s="1"/>
  <c r="J265" i="3"/>
  <c r="BF265" i="3" s="1"/>
  <c r="BI263" i="3"/>
  <c r="BH263" i="3"/>
  <c r="BG263" i="3"/>
  <c r="BE263" i="3"/>
  <c r="T263" i="3"/>
  <c r="R263" i="3"/>
  <c r="P263" i="3"/>
  <c r="BK263" i="3"/>
  <c r="J263" i="3"/>
  <c r="BF263" i="3"/>
  <c r="BI262" i="3"/>
  <c r="BH262" i="3"/>
  <c r="BG262" i="3"/>
  <c r="BE262" i="3"/>
  <c r="T262" i="3"/>
  <c r="R262" i="3"/>
  <c r="P262" i="3"/>
  <c r="BK262" i="3"/>
  <c r="J262" i="3"/>
  <c r="BF262" i="3"/>
  <c r="BI261" i="3"/>
  <c r="BH261" i="3"/>
  <c r="BG261" i="3"/>
  <c r="BE261" i="3"/>
  <c r="T261" i="3"/>
  <c r="R261" i="3"/>
  <c r="P261" i="3"/>
  <c r="BK261" i="3"/>
  <c r="J261" i="3"/>
  <c r="BF261" i="3"/>
  <c r="BI260" i="3"/>
  <c r="BH260" i="3"/>
  <c r="BG260" i="3"/>
  <c r="BE260" i="3"/>
  <c r="T260" i="3"/>
  <c r="R260" i="3"/>
  <c r="P260" i="3"/>
  <c r="BK260" i="3"/>
  <c r="J260" i="3"/>
  <c r="BF260" i="3"/>
  <c r="BI259" i="3"/>
  <c r="BH259" i="3"/>
  <c r="BG259" i="3"/>
  <c r="BE259" i="3"/>
  <c r="T259" i="3"/>
  <c r="R259" i="3"/>
  <c r="P259" i="3"/>
  <c r="BK259" i="3"/>
  <c r="J259" i="3"/>
  <c r="BF259" i="3"/>
  <c r="BI258" i="3"/>
  <c r="BH258" i="3"/>
  <c r="BG258" i="3"/>
  <c r="BE258" i="3"/>
  <c r="T258" i="3"/>
  <c r="R258" i="3"/>
  <c r="P258" i="3"/>
  <c r="BK258" i="3"/>
  <c r="J258" i="3"/>
  <c r="BF258" i="3"/>
  <c r="BI257" i="3"/>
  <c r="BH257" i="3"/>
  <c r="BG257" i="3"/>
  <c r="BE257" i="3"/>
  <c r="T257" i="3"/>
  <c r="R257" i="3"/>
  <c r="P257" i="3"/>
  <c r="BK257" i="3"/>
  <c r="J257" i="3"/>
  <c r="BF257" i="3"/>
  <c r="BI256" i="3"/>
  <c r="BH256" i="3"/>
  <c r="BG256" i="3"/>
  <c r="BE256" i="3"/>
  <c r="T256" i="3"/>
  <c r="R256" i="3"/>
  <c r="P256" i="3"/>
  <c r="BK256" i="3"/>
  <c r="J256" i="3"/>
  <c r="BF256" i="3"/>
  <c r="BI255" i="3"/>
  <c r="BH255" i="3"/>
  <c r="BG255" i="3"/>
  <c r="BE255" i="3"/>
  <c r="T255" i="3"/>
  <c r="R255" i="3"/>
  <c r="P255" i="3"/>
  <c r="BK255" i="3"/>
  <c r="J255" i="3"/>
  <c r="BF255" i="3"/>
  <c r="BI254" i="3"/>
  <c r="BH254" i="3"/>
  <c r="BG254" i="3"/>
  <c r="BE254" i="3"/>
  <c r="T254" i="3"/>
  <c r="R254" i="3"/>
  <c r="P254" i="3"/>
  <c r="BK254" i="3"/>
  <c r="J254" i="3"/>
  <c r="BF254" i="3"/>
  <c r="BI253" i="3"/>
  <c r="BH253" i="3"/>
  <c r="BG253" i="3"/>
  <c r="BE253" i="3"/>
  <c r="T253" i="3"/>
  <c r="R253" i="3"/>
  <c r="P253" i="3"/>
  <c r="BK253" i="3"/>
  <c r="J253" i="3"/>
  <c r="BF253" i="3"/>
  <c r="BI252" i="3"/>
  <c r="BH252" i="3"/>
  <c r="BG252" i="3"/>
  <c r="BE252" i="3"/>
  <c r="T252" i="3"/>
  <c r="R252" i="3"/>
  <c r="P252" i="3"/>
  <c r="BK252" i="3"/>
  <c r="J252" i="3"/>
  <c r="BF252" i="3"/>
  <c r="BI251" i="3"/>
  <c r="BH251" i="3"/>
  <c r="BG251" i="3"/>
  <c r="BE251" i="3"/>
  <c r="T251" i="3"/>
  <c r="R251" i="3"/>
  <c r="P251" i="3"/>
  <c r="BK251" i="3"/>
  <c r="J251" i="3"/>
  <c r="BF251" i="3"/>
  <c r="BI250" i="3"/>
  <c r="BH250" i="3"/>
  <c r="BG250" i="3"/>
  <c r="BE250" i="3"/>
  <c r="T250" i="3"/>
  <c r="R250" i="3"/>
  <c r="P250" i="3"/>
  <c r="BK250" i="3"/>
  <c r="J250" i="3"/>
  <c r="BF250" i="3"/>
  <c r="BI249" i="3"/>
  <c r="BH249" i="3"/>
  <c r="BG249" i="3"/>
  <c r="BE249" i="3"/>
  <c r="T249" i="3"/>
  <c r="R249" i="3"/>
  <c r="P249" i="3"/>
  <c r="BK249" i="3"/>
  <c r="J249" i="3"/>
  <c r="BF249" i="3"/>
  <c r="BI248" i="3"/>
  <c r="BH248" i="3"/>
  <c r="BG248" i="3"/>
  <c r="BE248" i="3"/>
  <c r="T248" i="3"/>
  <c r="R248" i="3"/>
  <c r="P248" i="3"/>
  <c r="BK248" i="3"/>
  <c r="J248" i="3"/>
  <c r="BF248" i="3"/>
  <c r="BI247" i="3"/>
  <c r="BH247" i="3"/>
  <c r="BG247" i="3"/>
  <c r="BE247" i="3"/>
  <c r="T247" i="3"/>
  <c r="R247" i="3"/>
  <c r="P247" i="3"/>
  <c r="BK247" i="3"/>
  <c r="J247" i="3"/>
  <c r="BF247" i="3"/>
  <c r="BI246" i="3"/>
  <c r="BH246" i="3"/>
  <c r="BG246" i="3"/>
  <c r="BE246" i="3"/>
  <c r="T246" i="3"/>
  <c r="R246" i="3"/>
  <c r="P246" i="3"/>
  <c r="BK246" i="3"/>
  <c r="J246" i="3"/>
  <c r="BF246" i="3"/>
  <c r="BI245" i="3"/>
  <c r="BH245" i="3"/>
  <c r="BG245" i="3"/>
  <c r="BE245" i="3"/>
  <c r="T245" i="3"/>
  <c r="R245" i="3"/>
  <c r="P245" i="3"/>
  <c r="BK245" i="3"/>
  <c r="J245" i="3"/>
  <c r="BF245" i="3"/>
  <c r="BI244" i="3"/>
  <c r="BH244" i="3"/>
  <c r="BG244" i="3"/>
  <c r="BE244" i="3"/>
  <c r="T244" i="3"/>
  <c r="R244" i="3"/>
  <c r="P244" i="3"/>
  <c r="BK244" i="3"/>
  <c r="J244" i="3"/>
  <c r="BF244" i="3"/>
  <c r="BI243" i="3"/>
  <c r="BH243" i="3"/>
  <c r="BG243" i="3"/>
  <c r="BE243" i="3"/>
  <c r="T243" i="3"/>
  <c r="R243" i="3"/>
  <c r="P243" i="3"/>
  <c r="BK243" i="3"/>
  <c r="J243" i="3"/>
  <c r="BF243" i="3"/>
  <c r="BI242" i="3"/>
  <c r="BH242" i="3"/>
  <c r="BG242" i="3"/>
  <c r="BE242" i="3"/>
  <c r="T242" i="3"/>
  <c r="R242" i="3"/>
  <c r="P242" i="3"/>
  <c r="BK242" i="3"/>
  <c r="J242" i="3"/>
  <c r="BF242" i="3"/>
  <c r="BI241" i="3"/>
  <c r="BH241" i="3"/>
  <c r="BG241" i="3"/>
  <c r="BE241" i="3"/>
  <c r="T241" i="3"/>
  <c r="R241" i="3"/>
  <c r="P241" i="3"/>
  <c r="BK241" i="3"/>
  <c r="J241" i="3"/>
  <c r="BF241" i="3"/>
  <c r="BI240" i="3"/>
  <c r="BH240" i="3"/>
  <c r="BG240" i="3"/>
  <c r="BE240" i="3"/>
  <c r="T240" i="3"/>
  <c r="R240" i="3"/>
  <c r="P240" i="3"/>
  <c r="BK240" i="3"/>
  <c r="J240" i="3"/>
  <c r="BF240" i="3"/>
  <c r="BI239" i="3"/>
  <c r="BH239" i="3"/>
  <c r="BG239" i="3"/>
  <c r="BE239" i="3"/>
  <c r="T239" i="3"/>
  <c r="R239" i="3"/>
  <c r="P239" i="3"/>
  <c r="BK239" i="3"/>
  <c r="J239" i="3"/>
  <c r="BF239" i="3"/>
  <c r="BI238" i="3"/>
  <c r="BH238" i="3"/>
  <c r="BG238" i="3"/>
  <c r="BE238" i="3"/>
  <c r="T238" i="3"/>
  <c r="R238" i="3"/>
  <c r="P238" i="3"/>
  <c r="BK238" i="3"/>
  <c r="J238" i="3"/>
  <c r="BF238" i="3"/>
  <c r="BI237" i="3"/>
  <c r="BH237" i="3"/>
  <c r="BG237" i="3"/>
  <c r="BE237" i="3"/>
  <c r="T237" i="3"/>
  <c r="R237" i="3"/>
  <c r="P237" i="3"/>
  <c r="BK237" i="3"/>
  <c r="J237" i="3"/>
  <c r="BF237" i="3"/>
  <c r="BI236" i="3"/>
  <c r="BH236" i="3"/>
  <c r="BG236" i="3"/>
  <c r="BE236" i="3"/>
  <c r="T236" i="3"/>
  <c r="R236" i="3"/>
  <c r="P236" i="3"/>
  <c r="BK236" i="3"/>
  <c r="J236" i="3"/>
  <c r="BF236" i="3"/>
  <c r="BI235" i="3"/>
  <c r="BH235" i="3"/>
  <c r="BG235" i="3"/>
  <c r="BE235" i="3"/>
  <c r="T235" i="3"/>
  <c r="R235" i="3"/>
  <c r="P235" i="3"/>
  <c r="BK235" i="3"/>
  <c r="J235" i="3"/>
  <c r="BF235" i="3"/>
  <c r="BI234" i="3"/>
  <c r="BH234" i="3"/>
  <c r="BG234" i="3"/>
  <c r="BE234" i="3"/>
  <c r="T234" i="3"/>
  <c r="R234" i="3"/>
  <c r="P234" i="3"/>
  <c r="BK234" i="3"/>
  <c r="J234" i="3"/>
  <c r="BF234" i="3"/>
  <c r="BI233" i="3"/>
  <c r="BH233" i="3"/>
  <c r="BG233" i="3"/>
  <c r="BE233" i="3"/>
  <c r="T233" i="3"/>
  <c r="R233" i="3"/>
  <c r="P233" i="3"/>
  <c r="BK233" i="3"/>
  <c r="J233" i="3"/>
  <c r="BF233" i="3"/>
  <c r="BI232" i="3"/>
  <c r="BH232" i="3"/>
  <c r="BG232" i="3"/>
  <c r="BE232" i="3"/>
  <c r="T232" i="3"/>
  <c r="R232" i="3"/>
  <c r="R229" i="3" s="1"/>
  <c r="P232" i="3"/>
  <c r="BK232" i="3"/>
  <c r="J232" i="3"/>
  <c r="BF232" i="3"/>
  <c r="BI231" i="3"/>
  <c r="BH231" i="3"/>
  <c r="BG231" i="3"/>
  <c r="BE231" i="3"/>
  <c r="T231" i="3"/>
  <c r="R231" i="3"/>
  <c r="P231" i="3"/>
  <c r="BK231" i="3"/>
  <c r="BK229" i="3" s="1"/>
  <c r="J229" i="3" s="1"/>
  <c r="J105" i="3" s="1"/>
  <c r="J231" i="3"/>
  <c r="BF231" i="3"/>
  <c r="BI230" i="3"/>
  <c r="BH230" i="3"/>
  <c r="BG230" i="3"/>
  <c r="BE230" i="3"/>
  <c r="T230" i="3"/>
  <c r="T229" i="3"/>
  <c r="R230" i="3"/>
  <c r="P230" i="3"/>
  <c r="P229" i="3"/>
  <c r="BK230" i="3"/>
  <c r="J230" i="3"/>
  <c r="BF230" i="3" s="1"/>
  <c r="BI228" i="3"/>
  <c r="BH228" i="3"/>
  <c r="BG228" i="3"/>
  <c r="BE228" i="3"/>
  <c r="T228" i="3"/>
  <c r="R228" i="3"/>
  <c r="P228" i="3"/>
  <c r="BK228" i="3"/>
  <c r="J228" i="3"/>
  <c r="BF228" i="3"/>
  <c r="BI227" i="3"/>
  <c r="BH227" i="3"/>
  <c r="BG227" i="3"/>
  <c r="BE227" i="3"/>
  <c r="T227" i="3"/>
  <c r="R227" i="3"/>
  <c r="P227" i="3"/>
  <c r="BK227" i="3"/>
  <c r="J227" i="3"/>
  <c r="BF227" i="3"/>
  <c r="BI226" i="3"/>
  <c r="BH226" i="3"/>
  <c r="BG226" i="3"/>
  <c r="BE226" i="3"/>
  <c r="T226" i="3"/>
  <c r="R226" i="3"/>
  <c r="P226" i="3"/>
  <c r="BK226" i="3"/>
  <c r="J226" i="3"/>
  <c r="BF226" i="3"/>
  <c r="BI225" i="3"/>
  <c r="BH225" i="3"/>
  <c r="BG225" i="3"/>
  <c r="BE225" i="3"/>
  <c r="T225" i="3"/>
  <c r="R225" i="3"/>
  <c r="P225" i="3"/>
  <c r="BK225" i="3"/>
  <c r="J225" i="3"/>
  <c r="BF225" i="3"/>
  <c r="BI224" i="3"/>
  <c r="BH224" i="3"/>
  <c r="BG224" i="3"/>
  <c r="BE224" i="3"/>
  <c r="T224" i="3"/>
  <c r="R224" i="3"/>
  <c r="P224" i="3"/>
  <c r="BK224" i="3"/>
  <c r="J224" i="3"/>
  <c r="BF224" i="3"/>
  <c r="BI223" i="3"/>
  <c r="BH223" i="3"/>
  <c r="BG223" i="3"/>
  <c r="BE223" i="3"/>
  <c r="T223" i="3"/>
  <c r="R223" i="3"/>
  <c r="P223" i="3"/>
  <c r="BK223" i="3"/>
  <c r="J223" i="3"/>
  <c r="BF223" i="3"/>
  <c r="BI222" i="3"/>
  <c r="BH222" i="3"/>
  <c r="BG222" i="3"/>
  <c r="BE222" i="3"/>
  <c r="T222" i="3"/>
  <c r="R222" i="3"/>
  <c r="P222" i="3"/>
  <c r="BK222" i="3"/>
  <c r="J222" i="3"/>
  <c r="BF222" i="3"/>
  <c r="BI221" i="3"/>
  <c r="BH221" i="3"/>
  <c r="BG221" i="3"/>
  <c r="BE221" i="3"/>
  <c r="T221" i="3"/>
  <c r="R221" i="3"/>
  <c r="P221" i="3"/>
  <c r="BK221" i="3"/>
  <c r="J221" i="3"/>
  <c r="BF221" i="3"/>
  <c r="BI220" i="3"/>
  <c r="BH220" i="3"/>
  <c r="BG220" i="3"/>
  <c r="BE220" i="3"/>
  <c r="T220" i="3"/>
  <c r="R220" i="3"/>
  <c r="P220" i="3"/>
  <c r="BK220" i="3"/>
  <c r="J220" i="3"/>
  <c r="BF220" i="3"/>
  <c r="BI219" i="3"/>
  <c r="BH219" i="3"/>
  <c r="BG219" i="3"/>
  <c r="BE219" i="3"/>
  <c r="T219" i="3"/>
  <c r="R219" i="3"/>
  <c r="P219" i="3"/>
  <c r="BK219" i="3"/>
  <c r="J219" i="3"/>
  <c r="BF219" i="3"/>
  <c r="BI218" i="3"/>
  <c r="BH218" i="3"/>
  <c r="BG218" i="3"/>
  <c r="BE218" i="3"/>
  <c r="T218" i="3"/>
  <c r="R218" i="3"/>
  <c r="P218" i="3"/>
  <c r="BK218" i="3"/>
  <c r="J218" i="3"/>
  <c r="BF218" i="3"/>
  <c r="BI217" i="3"/>
  <c r="BH217" i="3"/>
  <c r="BG217" i="3"/>
  <c r="BE217" i="3"/>
  <c r="T217" i="3"/>
  <c r="T216" i="3"/>
  <c r="R217" i="3"/>
  <c r="R216" i="3"/>
  <c r="P217" i="3"/>
  <c r="P216" i="3"/>
  <c r="BK217" i="3"/>
  <c r="BK216" i="3"/>
  <c r="J216" i="3" s="1"/>
  <c r="J104" i="3" s="1"/>
  <c r="J217" i="3"/>
  <c r="BF217" i="3" s="1"/>
  <c r="BI215" i="3"/>
  <c r="BH215" i="3"/>
  <c r="BG215" i="3"/>
  <c r="BE215" i="3"/>
  <c r="T215" i="3"/>
  <c r="R215" i="3"/>
  <c r="P215" i="3"/>
  <c r="BK215" i="3"/>
  <c r="J215" i="3"/>
  <c r="BF215" i="3"/>
  <c r="BI214" i="3"/>
  <c r="BH214" i="3"/>
  <c r="BG214" i="3"/>
  <c r="BE214" i="3"/>
  <c r="T214" i="3"/>
  <c r="R214" i="3"/>
  <c r="P214" i="3"/>
  <c r="BK214" i="3"/>
  <c r="J214" i="3"/>
  <c r="BF214" i="3"/>
  <c r="BI213" i="3"/>
  <c r="BH213" i="3"/>
  <c r="BG213" i="3"/>
  <c r="BE213" i="3"/>
  <c r="T213" i="3"/>
  <c r="R213" i="3"/>
  <c r="P213" i="3"/>
  <c r="BK213" i="3"/>
  <c r="J213" i="3"/>
  <c r="BF213" i="3"/>
  <c r="BI212" i="3"/>
  <c r="BH212" i="3"/>
  <c r="BG212" i="3"/>
  <c r="BE212" i="3"/>
  <c r="T212" i="3"/>
  <c r="R212" i="3"/>
  <c r="P212" i="3"/>
  <c r="BK212" i="3"/>
  <c r="J212" i="3"/>
  <c r="BF212" i="3"/>
  <c r="BI211" i="3"/>
  <c r="BH211" i="3"/>
  <c r="BG211" i="3"/>
  <c r="BE211" i="3"/>
  <c r="T211" i="3"/>
  <c r="R211" i="3"/>
  <c r="P211" i="3"/>
  <c r="BK211" i="3"/>
  <c r="J211" i="3"/>
  <c r="BF211" i="3"/>
  <c r="BI210" i="3"/>
  <c r="BH210" i="3"/>
  <c r="BG210" i="3"/>
  <c r="BE210" i="3"/>
  <c r="T210" i="3"/>
  <c r="R210" i="3"/>
  <c r="P210" i="3"/>
  <c r="BK210" i="3"/>
  <c r="J210" i="3"/>
  <c r="BF210" i="3"/>
  <c r="BI209" i="3"/>
  <c r="BH209" i="3"/>
  <c r="BG209" i="3"/>
  <c r="BE209" i="3"/>
  <c r="T209" i="3"/>
  <c r="R209" i="3"/>
  <c r="P209" i="3"/>
  <c r="BK209" i="3"/>
  <c r="J209" i="3"/>
  <c r="BF209" i="3"/>
  <c r="BI208" i="3"/>
  <c r="BH208" i="3"/>
  <c r="BG208" i="3"/>
  <c r="BE208" i="3"/>
  <c r="T208" i="3"/>
  <c r="R208" i="3"/>
  <c r="P208" i="3"/>
  <c r="BK208" i="3"/>
  <c r="J208" i="3"/>
  <c r="BF208" i="3"/>
  <c r="BI207" i="3"/>
  <c r="BH207" i="3"/>
  <c r="BG207" i="3"/>
  <c r="BE207" i="3"/>
  <c r="T207" i="3"/>
  <c r="R207" i="3"/>
  <c r="P207" i="3"/>
  <c r="BK207" i="3"/>
  <c r="J207" i="3"/>
  <c r="BF207" i="3"/>
  <c r="BI206" i="3"/>
  <c r="BH206" i="3"/>
  <c r="BG206" i="3"/>
  <c r="BE206" i="3"/>
  <c r="T206" i="3"/>
  <c r="R206" i="3"/>
  <c r="P206" i="3"/>
  <c r="BK206" i="3"/>
  <c r="J206" i="3"/>
  <c r="BF206" i="3"/>
  <c r="BI205" i="3"/>
  <c r="BH205" i="3"/>
  <c r="BG205" i="3"/>
  <c r="BE205" i="3"/>
  <c r="T205" i="3"/>
  <c r="R205" i="3"/>
  <c r="P205" i="3"/>
  <c r="BK205" i="3"/>
  <c r="J205" i="3"/>
  <c r="BF205" i="3"/>
  <c r="BI204" i="3"/>
  <c r="BH204" i="3"/>
  <c r="BG204" i="3"/>
  <c r="BE204" i="3"/>
  <c r="T204" i="3"/>
  <c r="R204" i="3"/>
  <c r="P204" i="3"/>
  <c r="BK204" i="3"/>
  <c r="J204" i="3"/>
  <c r="BF204" i="3"/>
  <c r="BI203" i="3"/>
  <c r="BH203" i="3"/>
  <c r="BG203" i="3"/>
  <c r="BE203" i="3"/>
  <c r="T203" i="3"/>
  <c r="T202" i="3"/>
  <c r="R203" i="3"/>
  <c r="R202" i="3"/>
  <c r="P203" i="3"/>
  <c r="P202" i="3"/>
  <c r="BK203" i="3"/>
  <c r="BK202" i="3"/>
  <c r="J202" i="3" s="1"/>
  <c r="J103" i="3" s="1"/>
  <c r="J203" i="3"/>
  <c r="BF203" i="3" s="1"/>
  <c r="BI201" i="3"/>
  <c r="BH201" i="3"/>
  <c r="BG201" i="3"/>
  <c r="BE201" i="3"/>
  <c r="T201" i="3"/>
  <c r="R201" i="3"/>
  <c r="P201" i="3"/>
  <c r="BK201" i="3"/>
  <c r="J201" i="3"/>
  <c r="BF201" i="3"/>
  <c r="BI200" i="3"/>
  <c r="BH200" i="3"/>
  <c r="BG200" i="3"/>
  <c r="BE200" i="3"/>
  <c r="T200" i="3"/>
  <c r="R200" i="3"/>
  <c r="P200" i="3"/>
  <c r="BK200" i="3"/>
  <c r="J200" i="3"/>
  <c r="BF200" i="3"/>
  <c r="BI199" i="3"/>
  <c r="BH199" i="3"/>
  <c r="BG199" i="3"/>
  <c r="BE199" i="3"/>
  <c r="T199" i="3"/>
  <c r="R199" i="3"/>
  <c r="P199" i="3"/>
  <c r="BK199" i="3"/>
  <c r="J199" i="3"/>
  <c r="BF199" i="3"/>
  <c r="BI198" i="3"/>
  <c r="BH198" i="3"/>
  <c r="BG198" i="3"/>
  <c r="BE198" i="3"/>
  <c r="T198" i="3"/>
  <c r="R198" i="3"/>
  <c r="P198" i="3"/>
  <c r="BK198" i="3"/>
  <c r="J198" i="3"/>
  <c r="BF198" i="3"/>
  <c r="BI197" i="3"/>
  <c r="BH197" i="3"/>
  <c r="BG197" i="3"/>
  <c r="BE197" i="3"/>
  <c r="T197" i="3"/>
  <c r="R197" i="3"/>
  <c r="P197" i="3"/>
  <c r="BK197" i="3"/>
  <c r="J197" i="3"/>
  <c r="BF197" i="3"/>
  <c r="BI196" i="3"/>
  <c r="BH196" i="3"/>
  <c r="BG196" i="3"/>
  <c r="BE196" i="3"/>
  <c r="T196" i="3"/>
  <c r="R196" i="3"/>
  <c r="P196" i="3"/>
  <c r="BK196" i="3"/>
  <c r="J196" i="3"/>
  <c r="BF196" i="3"/>
  <c r="BI195" i="3"/>
  <c r="BH195" i="3"/>
  <c r="BG195" i="3"/>
  <c r="BE195" i="3"/>
  <c r="T195" i="3"/>
  <c r="R195" i="3"/>
  <c r="P195" i="3"/>
  <c r="BK195" i="3"/>
  <c r="J195" i="3"/>
  <c r="BF195" i="3"/>
  <c r="BI194" i="3"/>
  <c r="BH194" i="3"/>
  <c r="BG194" i="3"/>
  <c r="BE194" i="3"/>
  <c r="T194" i="3"/>
  <c r="R194" i="3"/>
  <c r="P194" i="3"/>
  <c r="BK194" i="3"/>
  <c r="J194" i="3"/>
  <c r="BF194" i="3"/>
  <c r="BI193" i="3"/>
  <c r="BH193" i="3"/>
  <c r="BG193" i="3"/>
  <c r="BE193" i="3"/>
  <c r="T193" i="3"/>
  <c r="R193" i="3"/>
  <c r="P193" i="3"/>
  <c r="BK193" i="3"/>
  <c r="J193" i="3"/>
  <c r="BF193" i="3"/>
  <c r="BI192" i="3"/>
  <c r="BH192" i="3"/>
  <c r="BG192" i="3"/>
  <c r="BE192" i="3"/>
  <c r="T192" i="3"/>
  <c r="R192" i="3"/>
  <c r="P192" i="3"/>
  <c r="BK192" i="3"/>
  <c r="J192" i="3"/>
  <c r="BF192" i="3"/>
  <c r="BI191" i="3"/>
  <c r="BH191" i="3"/>
  <c r="BG191" i="3"/>
  <c r="BE191" i="3"/>
  <c r="T191" i="3"/>
  <c r="R191" i="3"/>
  <c r="P191" i="3"/>
  <c r="BK191" i="3"/>
  <c r="J191" i="3"/>
  <c r="BF191" i="3"/>
  <c r="BI190" i="3"/>
  <c r="BH190" i="3"/>
  <c r="BG190" i="3"/>
  <c r="BE190" i="3"/>
  <c r="T190" i="3"/>
  <c r="R190" i="3"/>
  <c r="P190" i="3"/>
  <c r="BK190" i="3"/>
  <c r="J190" i="3"/>
  <c r="BF190" i="3"/>
  <c r="BI189" i="3"/>
  <c r="BH189" i="3"/>
  <c r="BG189" i="3"/>
  <c r="BE189" i="3"/>
  <c r="T189" i="3"/>
  <c r="R189" i="3"/>
  <c r="P189" i="3"/>
  <c r="BK189" i="3"/>
  <c r="J189" i="3"/>
  <c r="BF189" i="3"/>
  <c r="BI188" i="3"/>
  <c r="BH188" i="3"/>
  <c r="BG188" i="3"/>
  <c r="BE188" i="3"/>
  <c r="T188" i="3"/>
  <c r="R188" i="3"/>
  <c r="P188" i="3"/>
  <c r="BK188" i="3"/>
  <c r="J188" i="3"/>
  <c r="BF188" i="3"/>
  <c r="BI187" i="3"/>
  <c r="BH187" i="3"/>
  <c r="BG187" i="3"/>
  <c r="BE187" i="3"/>
  <c r="T187" i="3"/>
  <c r="R187" i="3"/>
  <c r="P187" i="3"/>
  <c r="BK187" i="3"/>
  <c r="J187" i="3"/>
  <c r="BF187" i="3"/>
  <c r="BI186" i="3"/>
  <c r="BH186" i="3"/>
  <c r="BG186" i="3"/>
  <c r="BE186" i="3"/>
  <c r="T186" i="3"/>
  <c r="R186" i="3"/>
  <c r="P186" i="3"/>
  <c r="BK186" i="3"/>
  <c r="J186" i="3"/>
  <c r="BF186" i="3"/>
  <c r="BI185" i="3"/>
  <c r="BH185" i="3"/>
  <c r="BG185" i="3"/>
  <c r="BE185" i="3"/>
  <c r="T185" i="3"/>
  <c r="R185" i="3"/>
  <c r="P185" i="3"/>
  <c r="BK185" i="3"/>
  <c r="J185" i="3"/>
  <c r="BF185" i="3"/>
  <c r="BI184" i="3"/>
  <c r="BH184" i="3"/>
  <c r="BG184" i="3"/>
  <c r="BE184" i="3"/>
  <c r="T184" i="3"/>
  <c r="R184" i="3"/>
  <c r="P184" i="3"/>
  <c r="BK184" i="3"/>
  <c r="J184" i="3"/>
  <c r="BF184" i="3"/>
  <c r="BI183" i="3"/>
  <c r="BH183" i="3"/>
  <c r="BG183" i="3"/>
  <c r="BE183" i="3"/>
  <c r="T183" i="3"/>
  <c r="T182" i="3"/>
  <c r="R183" i="3"/>
  <c r="R182" i="3"/>
  <c r="P183" i="3"/>
  <c r="P182" i="3"/>
  <c r="BK183" i="3"/>
  <c r="BK182" i="3"/>
  <c r="J182" i="3" s="1"/>
  <c r="J102" i="3" s="1"/>
  <c r="J183" i="3"/>
  <c r="BF183" i="3" s="1"/>
  <c r="BI181" i="3"/>
  <c r="BH181" i="3"/>
  <c r="BG181" i="3"/>
  <c r="BE181" i="3"/>
  <c r="T181" i="3"/>
  <c r="R181" i="3"/>
  <c r="P181" i="3"/>
  <c r="BK181" i="3"/>
  <c r="J181" i="3"/>
  <c r="BF181" i="3"/>
  <c r="BI180" i="3"/>
  <c r="BH180" i="3"/>
  <c r="BG180" i="3"/>
  <c r="BE180" i="3"/>
  <c r="T180" i="3"/>
  <c r="R180" i="3"/>
  <c r="P180" i="3"/>
  <c r="BK180" i="3"/>
  <c r="J180" i="3"/>
  <c r="BF180" i="3"/>
  <c r="BI179" i="3"/>
  <c r="BH179" i="3"/>
  <c r="BG179" i="3"/>
  <c r="BE179" i="3"/>
  <c r="T179" i="3"/>
  <c r="R179" i="3"/>
  <c r="P179" i="3"/>
  <c r="BK179" i="3"/>
  <c r="J179" i="3"/>
  <c r="BF179" i="3"/>
  <c r="BI178" i="3"/>
  <c r="BH178" i="3"/>
  <c r="BG178" i="3"/>
  <c r="BE178" i="3"/>
  <c r="T178" i="3"/>
  <c r="R178" i="3"/>
  <c r="P178" i="3"/>
  <c r="BK178" i="3"/>
  <c r="J178" i="3"/>
  <c r="BF178" i="3"/>
  <c r="BI177" i="3"/>
  <c r="BH177" i="3"/>
  <c r="BG177" i="3"/>
  <c r="BE177" i="3"/>
  <c r="T177" i="3"/>
  <c r="R177" i="3"/>
  <c r="P177" i="3"/>
  <c r="BK177" i="3"/>
  <c r="J177" i="3"/>
  <c r="BF177" i="3"/>
  <c r="BI176" i="3"/>
  <c r="BH176" i="3"/>
  <c r="BG176" i="3"/>
  <c r="BE176" i="3"/>
  <c r="T176" i="3"/>
  <c r="R176" i="3"/>
  <c r="P176" i="3"/>
  <c r="BK176" i="3"/>
  <c r="J176" i="3"/>
  <c r="BF176" i="3"/>
  <c r="BI175" i="3"/>
  <c r="BH175" i="3"/>
  <c r="BG175" i="3"/>
  <c r="BE175" i="3"/>
  <c r="T175" i="3"/>
  <c r="R175" i="3"/>
  <c r="P175" i="3"/>
  <c r="BK175" i="3"/>
  <c r="J175" i="3"/>
  <c r="BF175" i="3"/>
  <c r="BI174" i="3"/>
  <c r="BH174" i="3"/>
  <c r="BG174" i="3"/>
  <c r="BE174" i="3"/>
  <c r="T174" i="3"/>
  <c r="R174" i="3"/>
  <c r="P174" i="3"/>
  <c r="BK174" i="3"/>
  <c r="J174" i="3"/>
  <c r="BF174" i="3"/>
  <c r="BI173" i="3"/>
  <c r="BH173" i="3"/>
  <c r="BG173" i="3"/>
  <c r="BE173" i="3"/>
  <c r="T173" i="3"/>
  <c r="R173" i="3"/>
  <c r="P173" i="3"/>
  <c r="BK173" i="3"/>
  <c r="J173" i="3"/>
  <c r="BF173" i="3"/>
  <c r="BI172" i="3"/>
  <c r="BH172" i="3"/>
  <c r="BG172" i="3"/>
  <c r="BE172" i="3"/>
  <c r="T172" i="3"/>
  <c r="R172" i="3"/>
  <c r="P172" i="3"/>
  <c r="BK172" i="3"/>
  <c r="J172" i="3"/>
  <c r="BF172" i="3"/>
  <c r="BI171" i="3"/>
  <c r="BH171" i="3"/>
  <c r="BG171" i="3"/>
  <c r="BE171" i="3"/>
  <c r="T171" i="3"/>
  <c r="R171" i="3"/>
  <c r="P171" i="3"/>
  <c r="BK171" i="3"/>
  <c r="J171" i="3"/>
  <c r="BF171" i="3"/>
  <c r="BI170" i="3"/>
  <c r="BH170" i="3"/>
  <c r="BG170" i="3"/>
  <c r="BE170" i="3"/>
  <c r="T170" i="3"/>
  <c r="R170" i="3"/>
  <c r="P170" i="3"/>
  <c r="BK170" i="3"/>
  <c r="J170" i="3"/>
  <c r="BF170" i="3"/>
  <c r="BI169" i="3"/>
  <c r="BH169" i="3"/>
  <c r="BG169" i="3"/>
  <c r="BE169" i="3"/>
  <c r="T169" i="3"/>
  <c r="R169" i="3"/>
  <c r="P169" i="3"/>
  <c r="BK169" i="3"/>
  <c r="J169" i="3"/>
  <c r="BF169" i="3"/>
  <c r="BI168" i="3"/>
  <c r="BH168" i="3"/>
  <c r="BG168" i="3"/>
  <c r="BE168" i="3"/>
  <c r="T168" i="3"/>
  <c r="R168" i="3"/>
  <c r="P168" i="3"/>
  <c r="BK168" i="3"/>
  <c r="J168" i="3"/>
  <c r="BF168" i="3"/>
  <c r="BI167" i="3"/>
  <c r="BH167" i="3"/>
  <c r="BG167" i="3"/>
  <c r="BE167" i="3"/>
  <c r="T167" i="3"/>
  <c r="R167" i="3"/>
  <c r="P167" i="3"/>
  <c r="BK167" i="3"/>
  <c r="J167" i="3"/>
  <c r="BF167" i="3"/>
  <c r="BI166" i="3"/>
  <c r="BH166" i="3"/>
  <c r="BG166" i="3"/>
  <c r="BE166" i="3"/>
  <c r="T166" i="3"/>
  <c r="R166" i="3"/>
  <c r="P166" i="3"/>
  <c r="BK166" i="3"/>
  <c r="J166" i="3"/>
  <c r="BF166" i="3"/>
  <c r="BI165" i="3"/>
  <c r="BH165" i="3"/>
  <c r="BG165" i="3"/>
  <c r="BE165" i="3"/>
  <c r="T165" i="3"/>
  <c r="R165" i="3"/>
  <c r="P165" i="3"/>
  <c r="BK165" i="3"/>
  <c r="J165" i="3"/>
  <c r="BF165" i="3"/>
  <c r="BI164" i="3"/>
  <c r="BH164" i="3"/>
  <c r="BG164" i="3"/>
  <c r="BE164" i="3"/>
  <c r="T164" i="3"/>
  <c r="R164" i="3"/>
  <c r="R161" i="3" s="1"/>
  <c r="P164" i="3"/>
  <c r="BK164" i="3"/>
  <c r="J164" i="3"/>
  <c r="BF164" i="3"/>
  <c r="BI163" i="3"/>
  <c r="BH163" i="3"/>
  <c r="BG163" i="3"/>
  <c r="BE163" i="3"/>
  <c r="T163" i="3"/>
  <c r="R163" i="3"/>
  <c r="P163" i="3"/>
  <c r="BK163" i="3"/>
  <c r="BK161" i="3" s="1"/>
  <c r="J161" i="3" s="1"/>
  <c r="J101" i="3" s="1"/>
  <c r="J163" i="3"/>
  <c r="BF163" i="3"/>
  <c r="BI162" i="3"/>
  <c r="BH162" i="3"/>
  <c r="BG162" i="3"/>
  <c r="BE162" i="3"/>
  <c r="T162" i="3"/>
  <c r="T161" i="3"/>
  <c r="R162" i="3"/>
  <c r="P162" i="3"/>
  <c r="P161" i="3"/>
  <c r="BK162" i="3"/>
  <c r="J162" i="3"/>
  <c r="BF162" i="3" s="1"/>
  <c r="BI160" i="3"/>
  <c r="BH160" i="3"/>
  <c r="BG160" i="3"/>
  <c r="BE160" i="3"/>
  <c r="T160" i="3"/>
  <c r="R160" i="3"/>
  <c r="P160" i="3"/>
  <c r="BK160" i="3"/>
  <c r="J160" i="3"/>
  <c r="BF160" i="3"/>
  <c r="BI159" i="3"/>
  <c r="BH159" i="3"/>
  <c r="BG159" i="3"/>
  <c r="BE159" i="3"/>
  <c r="T159" i="3"/>
  <c r="R159" i="3"/>
  <c r="P159" i="3"/>
  <c r="BK159" i="3"/>
  <c r="J159" i="3"/>
  <c r="BF159" i="3"/>
  <c r="BI158" i="3"/>
  <c r="BH158" i="3"/>
  <c r="BG158" i="3"/>
  <c r="BE158" i="3"/>
  <c r="T158" i="3"/>
  <c r="R158" i="3"/>
  <c r="P158" i="3"/>
  <c r="BK158" i="3"/>
  <c r="J158" i="3"/>
  <c r="BF158" i="3"/>
  <c r="BI157" i="3"/>
  <c r="BH157" i="3"/>
  <c r="BG157" i="3"/>
  <c r="BE157" i="3"/>
  <c r="T157" i="3"/>
  <c r="R157" i="3"/>
  <c r="P157" i="3"/>
  <c r="BK157" i="3"/>
  <c r="J157" i="3"/>
  <c r="BF157" i="3"/>
  <c r="BI156" i="3"/>
  <c r="BH156" i="3"/>
  <c r="BG156" i="3"/>
  <c r="BE156" i="3"/>
  <c r="T156" i="3"/>
  <c r="R156" i="3"/>
  <c r="P156" i="3"/>
  <c r="BK156" i="3"/>
  <c r="J156" i="3"/>
  <c r="BF156" i="3"/>
  <c r="BI155" i="3"/>
  <c r="BH155" i="3"/>
  <c r="BG155" i="3"/>
  <c r="BE155" i="3"/>
  <c r="T155" i="3"/>
  <c r="R155" i="3"/>
  <c r="P155" i="3"/>
  <c r="BK155" i="3"/>
  <c r="J155" i="3"/>
  <c r="BF155" i="3"/>
  <c r="BI154" i="3"/>
  <c r="BH154" i="3"/>
  <c r="BG154" i="3"/>
  <c r="BE154" i="3"/>
  <c r="T154" i="3"/>
  <c r="R154" i="3"/>
  <c r="P154" i="3"/>
  <c r="BK154" i="3"/>
  <c r="J154" i="3"/>
  <c r="BF154" i="3"/>
  <c r="BI153" i="3"/>
  <c r="BH153" i="3"/>
  <c r="BG153" i="3"/>
  <c r="BE153" i="3"/>
  <c r="T153" i="3"/>
  <c r="R153" i="3"/>
  <c r="P153" i="3"/>
  <c r="BK153" i="3"/>
  <c r="J153" i="3"/>
  <c r="BF153" i="3"/>
  <c r="BI152" i="3"/>
  <c r="BH152" i="3"/>
  <c r="BG152" i="3"/>
  <c r="BE152" i="3"/>
  <c r="T152" i="3"/>
  <c r="R152" i="3"/>
  <c r="P152" i="3"/>
  <c r="BK152" i="3"/>
  <c r="J152" i="3"/>
  <c r="BF152" i="3"/>
  <c r="BI151" i="3"/>
  <c r="BH151" i="3"/>
  <c r="BG151" i="3"/>
  <c r="BE151" i="3"/>
  <c r="T151" i="3"/>
  <c r="R151" i="3"/>
  <c r="P151" i="3"/>
  <c r="BK151" i="3"/>
  <c r="J151" i="3"/>
  <c r="BF151" i="3"/>
  <c r="BI150" i="3"/>
  <c r="BH150" i="3"/>
  <c r="BG150" i="3"/>
  <c r="BE150" i="3"/>
  <c r="T150" i="3"/>
  <c r="R150" i="3"/>
  <c r="P150" i="3"/>
  <c r="BK150" i="3"/>
  <c r="J150" i="3"/>
  <c r="BF150" i="3"/>
  <c r="BI149" i="3"/>
  <c r="F39" i="3"/>
  <c r="BD98" i="1" s="1"/>
  <c r="BH149" i="3"/>
  <c r="BG149" i="3"/>
  <c r="F37" i="3"/>
  <c r="BB98" i="1" s="1"/>
  <c r="BE149" i="3"/>
  <c r="T149" i="3"/>
  <c r="T148" i="3"/>
  <c r="R149" i="3"/>
  <c r="R148" i="3"/>
  <c r="P149" i="3"/>
  <c r="P148" i="3"/>
  <c r="P147" i="3" s="1"/>
  <c r="BK149" i="3"/>
  <c r="BK148" i="3" s="1"/>
  <c r="J149" i="3"/>
  <c r="BF149" i="3" s="1"/>
  <c r="J142" i="3"/>
  <c r="F142" i="3"/>
  <c r="F140" i="3"/>
  <c r="E138" i="3"/>
  <c r="J93" i="3"/>
  <c r="F93" i="3"/>
  <c r="F91" i="3"/>
  <c r="E89" i="3"/>
  <c r="J26" i="3"/>
  <c r="E26" i="3"/>
  <c r="J143" i="3" s="1"/>
  <c r="J94" i="3"/>
  <c r="J25" i="3"/>
  <c r="J20" i="3"/>
  <c r="E20" i="3"/>
  <c r="F143" i="3"/>
  <c r="F94" i="3"/>
  <c r="J19" i="3"/>
  <c r="J140" i="3"/>
  <c r="J91" i="3"/>
  <c r="E7" i="3"/>
  <c r="E134" i="3" s="1"/>
  <c r="J39" i="2"/>
  <c r="J38" i="2"/>
  <c r="AY96" i="1" s="1"/>
  <c r="J37" i="2"/>
  <c r="AX96" i="1" s="1"/>
  <c r="BI196" i="2"/>
  <c r="BH196" i="2"/>
  <c r="BG196" i="2"/>
  <c r="BE196" i="2"/>
  <c r="T196" i="2"/>
  <c r="T195" i="2" s="1"/>
  <c r="R196" i="2"/>
  <c r="R195" i="2" s="1"/>
  <c r="P196" i="2"/>
  <c r="P195" i="2" s="1"/>
  <c r="BK196" i="2"/>
  <c r="BK195" i="2" s="1"/>
  <c r="J195" i="2" s="1"/>
  <c r="J111" i="2" s="1"/>
  <c r="J196" i="2"/>
  <c r="BF196" i="2"/>
  <c r="BI194" i="2"/>
  <c r="BH194" i="2"/>
  <c r="BG194" i="2"/>
  <c r="BE194" i="2"/>
  <c r="T194" i="2"/>
  <c r="R194" i="2"/>
  <c r="P194" i="2"/>
  <c r="BK194" i="2"/>
  <c r="J194" i="2"/>
  <c r="BF194" i="2" s="1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R191" i="2" s="1"/>
  <c r="P192" i="2"/>
  <c r="P191" i="2" s="1"/>
  <c r="BK192" i="2"/>
  <c r="BK191" i="2" s="1"/>
  <c r="J191" i="2"/>
  <c r="J110" i="2" s="1"/>
  <c r="J192" i="2"/>
  <c r="BF192" i="2"/>
  <c r="BI190" i="2"/>
  <c r="BH190" i="2"/>
  <c r="BG190" i="2"/>
  <c r="BE190" i="2"/>
  <c r="T190" i="2"/>
  <c r="T189" i="2" s="1"/>
  <c r="R190" i="2"/>
  <c r="R189" i="2" s="1"/>
  <c r="P190" i="2"/>
  <c r="P189" i="2" s="1"/>
  <c r="BK190" i="2"/>
  <c r="BK189" i="2" s="1"/>
  <c r="J189" i="2" s="1"/>
  <c r="J109" i="2" s="1"/>
  <c r="J190" i="2"/>
  <c r="BF190" i="2"/>
  <c r="BI188" i="2"/>
  <c r="BH188" i="2"/>
  <c r="BG188" i="2"/>
  <c r="BE188" i="2"/>
  <c r="T188" i="2"/>
  <c r="R188" i="2"/>
  <c r="P188" i="2"/>
  <c r="BK188" i="2"/>
  <c r="J188" i="2"/>
  <c r="BF188" i="2" s="1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T183" i="2" s="1"/>
  <c r="R184" i="2"/>
  <c r="R183" i="2" s="1"/>
  <c r="P184" i="2"/>
  <c r="BK184" i="2"/>
  <c r="BK183" i="2" s="1"/>
  <c r="J183" i="2"/>
  <c r="J108" i="2" s="1"/>
  <c r="J184" i="2"/>
  <c r="BF184" i="2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E177" i="2"/>
  <c r="T177" i="2"/>
  <c r="R177" i="2"/>
  <c r="P177" i="2"/>
  <c r="BK177" i="2"/>
  <c r="J177" i="2"/>
  <c r="BF177" i="2" s="1"/>
  <c r="BI176" i="2"/>
  <c r="BH176" i="2"/>
  <c r="BG176" i="2"/>
  <c r="BE176" i="2"/>
  <c r="T176" i="2"/>
  <c r="R176" i="2"/>
  <c r="P176" i="2"/>
  <c r="BK176" i="2"/>
  <c r="J176" i="2"/>
  <c r="BF176" i="2" s="1"/>
  <c r="BI175" i="2"/>
  <c r="BH175" i="2"/>
  <c r="BG175" i="2"/>
  <c r="BE175" i="2"/>
  <c r="T175" i="2"/>
  <c r="R175" i="2"/>
  <c r="R174" i="2" s="1"/>
  <c r="P175" i="2"/>
  <c r="P174" i="2" s="1"/>
  <c r="BK175" i="2"/>
  <c r="BK174" i="2" s="1"/>
  <c r="J174" i="2"/>
  <c r="J107" i="2" s="1"/>
  <c r="J175" i="2"/>
  <c r="BF175" i="2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 s="1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 s="1"/>
  <c r="BI167" i="2"/>
  <c r="BH167" i="2"/>
  <c r="BG167" i="2"/>
  <c r="BE167" i="2"/>
  <c r="T167" i="2"/>
  <c r="R167" i="2"/>
  <c r="R166" i="2" s="1"/>
  <c r="P167" i="2"/>
  <c r="BK167" i="2"/>
  <c r="BK166" i="2" s="1"/>
  <c r="J166" i="2" s="1"/>
  <c r="J106" i="2" s="1"/>
  <c r="J167" i="2"/>
  <c r="BF167" i="2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R163" i="2"/>
  <c r="P164" i="2"/>
  <c r="BK164" i="2"/>
  <c r="BK163" i="2"/>
  <c r="J163" i="2" s="1"/>
  <c r="J105" i="2" s="1"/>
  <c r="J164" i="2"/>
  <c r="BF164" i="2" s="1"/>
  <c r="BI161" i="2"/>
  <c r="BH161" i="2"/>
  <c r="BG161" i="2"/>
  <c r="BE161" i="2"/>
  <c r="T161" i="2"/>
  <c r="T160" i="2" s="1"/>
  <c r="R161" i="2"/>
  <c r="R160" i="2" s="1"/>
  <c r="P161" i="2"/>
  <c r="P160" i="2" s="1"/>
  <c r="BK161" i="2"/>
  <c r="BK160" i="2" s="1"/>
  <c r="J160" i="2"/>
  <c r="J103" i="2" s="1"/>
  <c r="J161" i="2"/>
  <c r="BF161" i="2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R148" i="2" s="1"/>
  <c r="P149" i="2"/>
  <c r="BK149" i="2"/>
  <c r="BK148" i="2" s="1"/>
  <c r="J148" i="2" s="1"/>
  <c r="J102" i="2" s="1"/>
  <c r="J149" i="2"/>
  <c r="BF149" i="2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T141" i="2" s="1"/>
  <c r="R142" i="2"/>
  <c r="R141" i="2"/>
  <c r="P142" i="2"/>
  <c r="BK142" i="2"/>
  <c r="BK141" i="2" s="1"/>
  <c r="J141" i="2" s="1"/>
  <c r="J101" i="2" s="1"/>
  <c r="J142" i="2"/>
  <c r="BF142" i="2"/>
  <c r="BI140" i="2"/>
  <c r="BH140" i="2"/>
  <c r="BG140" i="2"/>
  <c r="BE140" i="2"/>
  <c r="T140" i="2"/>
  <c r="R140" i="2"/>
  <c r="P140" i="2"/>
  <c r="BK140" i="2"/>
  <c r="J140" i="2"/>
  <c r="BF140" i="2" s="1"/>
  <c r="BI139" i="2"/>
  <c r="BH139" i="2"/>
  <c r="BG139" i="2"/>
  <c r="BE139" i="2"/>
  <c r="T139" i="2"/>
  <c r="R139" i="2"/>
  <c r="R135" i="2" s="1"/>
  <c r="R134" i="2" s="1"/>
  <c r="P139" i="2"/>
  <c r="BK139" i="2"/>
  <c r="J139" i="2"/>
  <c r="BF139" i="2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F37" i="2" s="1"/>
  <c r="BB96" i="1" s="1"/>
  <c r="BB95" i="1" s="1"/>
  <c r="BE137" i="2"/>
  <c r="T137" i="2"/>
  <c r="R137" i="2"/>
  <c r="P137" i="2"/>
  <c r="P135" i="2" s="1"/>
  <c r="BK137" i="2"/>
  <c r="J137" i="2"/>
  <c r="BF137" i="2" s="1"/>
  <c r="BI136" i="2"/>
  <c r="F39" i="2" s="1"/>
  <c r="BD96" i="1" s="1"/>
  <c r="BD95" i="1" s="1"/>
  <c r="BH136" i="2"/>
  <c r="F38" i="2" s="1"/>
  <c r="BC96" i="1" s="1"/>
  <c r="BC95" i="1" s="1"/>
  <c r="BG136" i="2"/>
  <c r="BE136" i="2"/>
  <c r="F35" i="2" s="1"/>
  <c r="AZ96" i="1" s="1"/>
  <c r="AZ95" i="1" s="1"/>
  <c r="T136" i="2"/>
  <c r="T135" i="2"/>
  <c r="R136" i="2"/>
  <c r="P136" i="2"/>
  <c r="BK136" i="2"/>
  <c r="BK135" i="2" s="1"/>
  <c r="J136" i="2"/>
  <c r="BF136" i="2" s="1"/>
  <c r="J129" i="2"/>
  <c r="F129" i="2"/>
  <c r="F127" i="2"/>
  <c r="E125" i="2"/>
  <c r="J93" i="2"/>
  <c r="F93" i="2"/>
  <c r="F91" i="2"/>
  <c r="E89" i="2"/>
  <c r="J26" i="2"/>
  <c r="E26" i="2"/>
  <c r="J130" i="2" s="1"/>
  <c r="J94" i="2"/>
  <c r="J25" i="2"/>
  <c r="J20" i="2"/>
  <c r="E20" i="2"/>
  <c r="F130" i="2"/>
  <c r="F94" i="2"/>
  <c r="J19" i="2"/>
  <c r="J127" i="2"/>
  <c r="J91" i="2"/>
  <c r="E7" i="2"/>
  <c r="E121" i="2" s="1"/>
  <c r="E85" i="2"/>
  <c r="BD118" i="1"/>
  <c r="BC118" i="1"/>
  <c r="BB118" i="1"/>
  <c r="AY118" i="1"/>
  <c r="AX118" i="1"/>
  <c r="AU118" i="1"/>
  <c r="AS118" i="1"/>
  <c r="BD114" i="1"/>
  <c r="BB114" i="1"/>
  <c r="AX114" i="1" s="1"/>
  <c r="AS114" i="1"/>
  <c r="BD103" i="1"/>
  <c r="BC103" i="1"/>
  <c r="AY103" i="1" s="1"/>
  <c r="BB103" i="1"/>
  <c r="AX103" i="1"/>
  <c r="AU103" i="1"/>
  <c r="AS103" i="1"/>
  <c r="BD100" i="1"/>
  <c r="BC100" i="1"/>
  <c r="BB100" i="1"/>
  <c r="BB97" i="1" s="1"/>
  <c r="AX97" i="1" s="1"/>
  <c r="BA100" i="1"/>
  <c r="AZ100" i="1"/>
  <c r="AV100" i="1" s="1"/>
  <c r="AT100" i="1" s="1"/>
  <c r="AY100" i="1"/>
  <c r="AW100" i="1"/>
  <c r="AU100" i="1"/>
  <c r="AS100" i="1"/>
  <c r="AS97" i="1"/>
  <c r="AS94" i="1" s="1"/>
  <c r="AS95" i="1"/>
  <c r="AT121" i="1"/>
  <c r="AT112" i="1"/>
  <c r="AT107" i="1"/>
  <c r="AT106" i="1"/>
  <c r="AT102" i="1"/>
  <c r="AT101" i="1"/>
  <c r="L90" i="1"/>
  <c r="AM90" i="1"/>
  <c r="AM89" i="1"/>
  <c r="L89" i="1"/>
  <c r="AM87" i="1"/>
  <c r="L87" i="1"/>
  <c r="L85" i="1"/>
  <c r="F36" i="3" l="1"/>
  <c r="BA98" i="1" s="1"/>
  <c r="BD97" i="1"/>
  <c r="BK359" i="3"/>
  <c r="J359" i="3" s="1"/>
  <c r="J116" i="3" s="1"/>
  <c r="P146" i="3"/>
  <c r="AU98" i="1" s="1"/>
  <c r="AU97" i="1" s="1"/>
  <c r="R282" i="3"/>
  <c r="T282" i="3"/>
  <c r="J93" i="6"/>
  <c r="J116" i="18"/>
  <c r="J116" i="20"/>
  <c r="J91" i="23"/>
  <c r="J91" i="11"/>
  <c r="J91" i="17"/>
  <c r="J89" i="16"/>
  <c r="AY95" i="1"/>
  <c r="F36" i="2"/>
  <c r="BA96" i="1" s="1"/>
  <c r="BA95" i="1" s="1"/>
  <c r="J36" i="2"/>
  <c r="AW96" i="1" s="1"/>
  <c r="AV95" i="1"/>
  <c r="BB94" i="1"/>
  <c r="AX95" i="1"/>
  <c r="J135" i="2"/>
  <c r="J100" i="2" s="1"/>
  <c r="BK134" i="2"/>
  <c r="R162" i="2"/>
  <c r="R133" i="2" s="1"/>
  <c r="T174" i="2"/>
  <c r="P183" i="2"/>
  <c r="T191" i="2"/>
  <c r="BK147" i="3"/>
  <c r="T147" i="3"/>
  <c r="T146" i="3" s="1"/>
  <c r="F35" i="3"/>
  <c r="AZ98" i="1" s="1"/>
  <c r="J35" i="3"/>
  <c r="AV98" i="1" s="1"/>
  <c r="AT98" i="1" s="1"/>
  <c r="F38" i="3"/>
  <c r="BC98" i="1" s="1"/>
  <c r="BC97" i="1" s="1"/>
  <c r="AY97" i="1" s="1"/>
  <c r="J283" i="3"/>
  <c r="J109" i="3" s="1"/>
  <c r="J128" i="5"/>
  <c r="J102" i="5" s="1"/>
  <c r="BK127" i="5"/>
  <c r="AX100" i="1"/>
  <c r="J35" i="2"/>
  <c r="AV96" i="1" s="1"/>
  <c r="AT96" i="1" s="1"/>
  <c r="P148" i="2"/>
  <c r="P166" i="2"/>
  <c r="E85" i="3"/>
  <c r="R147" i="3"/>
  <c r="F36" i="4"/>
  <c r="BA99" i="1" s="1"/>
  <c r="J36" i="4"/>
  <c r="AW99" i="1" s="1"/>
  <c r="AT99" i="1" s="1"/>
  <c r="J124" i="4"/>
  <c r="J100" i="4" s="1"/>
  <c r="BK123" i="4"/>
  <c r="P141" i="2"/>
  <c r="P134" i="2" s="1"/>
  <c r="P133" i="2" s="1"/>
  <c r="AU96" i="1" s="1"/>
  <c r="AU95" i="1" s="1"/>
  <c r="AU94" i="1" s="1"/>
  <c r="T148" i="2"/>
  <c r="T134" i="2" s="1"/>
  <c r="BK162" i="2"/>
  <c r="J162" i="2" s="1"/>
  <c r="J104" i="2" s="1"/>
  <c r="P163" i="2"/>
  <c r="P162" i="2" s="1"/>
  <c r="T163" i="2"/>
  <c r="T166" i="2"/>
  <c r="J148" i="3"/>
  <c r="J100" i="3" s="1"/>
  <c r="J123" i="6"/>
  <c r="J96" i="6"/>
  <c r="BK127" i="7"/>
  <c r="J128" i="7"/>
  <c r="J102" i="7" s="1"/>
  <c r="J91" i="4"/>
  <c r="F94" i="4"/>
  <c r="E85" i="5"/>
  <c r="J96" i="5"/>
  <c r="F38" i="8"/>
  <c r="BA105" i="1" s="1"/>
  <c r="J38" i="8"/>
  <c r="AW105" i="1" s="1"/>
  <c r="AT105" i="1" s="1"/>
  <c r="F34" i="12"/>
  <c r="BA109" i="1" s="1"/>
  <c r="J34" i="12"/>
  <c r="AW109" i="1" s="1"/>
  <c r="AT109" i="1" s="1"/>
  <c r="E85" i="4"/>
  <c r="J94" i="4"/>
  <c r="BK127" i="6"/>
  <c r="J128" i="9"/>
  <c r="J102" i="9" s="1"/>
  <c r="BK127" i="9"/>
  <c r="J36" i="11"/>
  <c r="AW108" i="1" s="1"/>
  <c r="AT108" i="1" s="1"/>
  <c r="F36" i="11"/>
  <c r="BA108" i="1" s="1"/>
  <c r="J120" i="12"/>
  <c r="J98" i="12" s="1"/>
  <c r="BK119" i="12"/>
  <c r="J38" i="7"/>
  <c r="AW104" i="1" s="1"/>
  <c r="AT104" i="1" s="1"/>
  <c r="F38" i="7"/>
  <c r="BA104" i="1" s="1"/>
  <c r="J124" i="10"/>
  <c r="J100" i="10" s="1"/>
  <c r="BK123" i="10"/>
  <c r="J119" i="13"/>
  <c r="J97" i="13" s="1"/>
  <c r="BK118" i="13"/>
  <c r="J118" i="13" s="1"/>
  <c r="J33" i="13"/>
  <c r="AV110" i="1" s="1"/>
  <c r="AT110" i="1" s="1"/>
  <c r="F33" i="13"/>
  <c r="AZ110" i="1" s="1"/>
  <c r="F34" i="14"/>
  <c r="BA111" i="1" s="1"/>
  <c r="J34" i="14"/>
  <c r="AW111" i="1" s="1"/>
  <c r="AT111" i="1" s="1"/>
  <c r="J115" i="15"/>
  <c r="J92" i="15"/>
  <c r="J120" i="15"/>
  <c r="J98" i="15" s="1"/>
  <c r="BK119" i="15"/>
  <c r="J122" i="16"/>
  <c r="J97" i="16" s="1"/>
  <c r="BK121" i="16"/>
  <c r="J121" i="16" s="1"/>
  <c r="F37" i="16"/>
  <c r="BD113" i="1" s="1"/>
  <c r="F37" i="7"/>
  <c r="AZ104" i="1" s="1"/>
  <c r="AZ103" i="1" s="1"/>
  <c r="AV103" i="1" s="1"/>
  <c r="J93" i="9"/>
  <c r="F96" i="9"/>
  <c r="E85" i="10"/>
  <c r="J94" i="10"/>
  <c r="F36" i="10"/>
  <c r="BA107" i="1" s="1"/>
  <c r="BK122" i="11"/>
  <c r="J122" i="11" s="1"/>
  <c r="F35" i="11"/>
  <c r="AZ108" i="1" s="1"/>
  <c r="J112" i="14"/>
  <c r="J89" i="14"/>
  <c r="J34" i="16"/>
  <c r="AW113" i="1" s="1"/>
  <c r="AT113" i="1" s="1"/>
  <c r="F34" i="16"/>
  <c r="BA113" i="1" s="1"/>
  <c r="T123" i="16"/>
  <c r="T122" i="16" s="1"/>
  <c r="T121" i="16" s="1"/>
  <c r="F36" i="17"/>
  <c r="BA115" i="1" s="1"/>
  <c r="J36" i="17"/>
  <c r="AW115" i="1" s="1"/>
  <c r="J93" i="8"/>
  <c r="F96" i="8"/>
  <c r="BK127" i="8"/>
  <c r="E85" i="9"/>
  <c r="J96" i="9"/>
  <c r="J89" i="12"/>
  <c r="F92" i="12"/>
  <c r="E108" i="15"/>
  <c r="E85" i="15"/>
  <c r="J130" i="17"/>
  <c r="J100" i="17" s="1"/>
  <c r="BK129" i="17"/>
  <c r="F115" i="14"/>
  <c r="F92" i="14"/>
  <c r="J120" i="14"/>
  <c r="J98" i="14" s="1"/>
  <c r="BK119" i="14"/>
  <c r="P128" i="17"/>
  <c r="AU115" i="1" s="1"/>
  <c r="AU114" i="1" s="1"/>
  <c r="J35" i="20"/>
  <c r="AV119" i="1" s="1"/>
  <c r="AT119" i="1" s="1"/>
  <c r="F35" i="20"/>
  <c r="AZ119" i="1" s="1"/>
  <c r="AZ118" i="1" s="1"/>
  <c r="AV118" i="1" s="1"/>
  <c r="J116" i="21"/>
  <c r="J91" i="21"/>
  <c r="E110" i="22"/>
  <c r="E85" i="22"/>
  <c r="J89" i="15"/>
  <c r="F92" i="15"/>
  <c r="E85" i="16"/>
  <c r="J92" i="16"/>
  <c r="J35" i="17"/>
  <c r="AV115" i="1" s="1"/>
  <c r="AT115" i="1" s="1"/>
  <c r="J155" i="17"/>
  <c r="J104" i="17" s="1"/>
  <c r="BK154" i="17"/>
  <c r="J154" i="17" s="1"/>
  <c r="J103" i="17" s="1"/>
  <c r="P158" i="17"/>
  <c r="BK124" i="18"/>
  <c r="J123" i="19"/>
  <c r="J99" i="19" s="1"/>
  <c r="BK122" i="19"/>
  <c r="J122" i="19" s="1"/>
  <c r="F36" i="20"/>
  <c r="BA119" i="1" s="1"/>
  <c r="J123" i="20"/>
  <c r="J99" i="20" s="1"/>
  <c r="BK122" i="20"/>
  <c r="J122" i="20" s="1"/>
  <c r="J124" i="21"/>
  <c r="J100" i="21" s="1"/>
  <c r="BK123" i="21"/>
  <c r="E85" i="17"/>
  <c r="J94" i="17"/>
  <c r="J36" i="18"/>
  <c r="AW116" i="1" s="1"/>
  <c r="J36" i="19"/>
  <c r="AW117" i="1" s="1"/>
  <c r="AT117" i="1" s="1"/>
  <c r="F36" i="19"/>
  <c r="BA117" i="1" s="1"/>
  <c r="F119" i="21"/>
  <c r="F94" i="21"/>
  <c r="F36" i="21"/>
  <c r="BA120" i="1" s="1"/>
  <c r="J36" i="21"/>
  <c r="AW120" i="1" s="1"/>
  <c r="AT120" i="1" s="1"/>
  <c r="J119" i="22"/>
  <c r="J94" i="22"/>
  <c r="J124" i="22"/>
  <c r="J100" i="22" s="1"/>
  <c r="BK123" i="22"/>
  <c r="J123" i="23"/>
  <c r="J99" i="23" s="1"/>
  <c r="BK122" i="23"/>
  <c r="J122" i="23" s="1"/>
  <c r="P154" i="17"/>
  <c r="T155" i="17"/>
  <c r="T154" i="17" s="1"/>
  <c r="T128" i="17" s="1"/>
  <c r="J35" i="18"/>
  <c r="AV116" i="1" s="1"/>
  <c r="AT116" i="1" s="1"/>
  <c r="F35" i="18"/>
  <c r="AZ116" i="1" s="1"/>
  <c r="AZ114" i="1" s="1"/>
  <c r="AV114" i="1" s="1"/>
  <c r="F38" i="18"/>
  <c r="BC116" i="1" s="1"/>
  <c r="BC114" i="1" s="1"/>
  <c r="AY114" i="1" s="1"/>
  <c r="J36" i="23"/>
  <c r="AW122" i="1" s="1"/>
  <c r="AT122" i="1" s="1"/>
  <c r="F36" i="23"/>
  <c r="BA122" i="1" s="1"/>
  <c r="J91" i="22"/>
  <c r="F94" i="22"/>
  <c r="E85" i="23"/>
  <c r="J94" i="23"/>
  <c r="R146" i="3" l="1"/>
  <c r="BK282" i="3"/>
  <c r="J282" i="3" s="1"/>
  <c r="J108" i="3" s="1"/>
  <c r="BD94" i="1"/>
  <c r="W33" i="1" s="1"/>
  <c r="J32" i="23"/>
  <c r="J98" i="23"/>
  <c r="J32" i="19"/>
  <c r="J98" i="19"/>
  <c r="BK118" i="15"/>
  <c r="J118" i="15" s="1"/>
  <c r="J119" i="15"/>
  <c r="J97" i="15" s="1"/>
  <c r="J96" i="13"/>
  <c r="J30" i="13"/>
  <c r="BA103" i="1"/>
  <c r="AW103" i="1" s="1"/>
  <c r="AT103" i="1" s="1"/>
  <c r="BK126" i="6"/>
  <c r="J126" i="6" s="1"/>
  <c r="J127" i="6"/>
  <c r="J101" i="6" s="1"/>
  <c r="J127" i="7"/>
  <c r="J101" i="7" s="1"/>
  <c r="BK126" i="7"/>
  <c r="J126" i="7" s="1"/>
  <c r="J127" i="5"/>
  <c r="J101" i="5" s="1"/>
  <c r="BK126" i="5"/>
  <c r="J126" i="5" s="1"/>
  <c r="BK146" i="3"/>
  <c r="J146" i="3" s="1"/>
  <c r="J147" i="3"/>
  <c r="J99" i="3" s="1"/>
  <c r="AX94" i="1"/>
  <c r="W31" i="1"/>
  <c r="BC94" i="1"/>
  <c r="J98" i="20"/>
  <c r="J32" i="20"/>
  <c r="T162" i="2"/>
  <c r="T133" i="2" s="1"/>
  <c r="BK133" i="2"/>
  <c r="J133" i="2" s="1"/>
  <c r="J134" i="2"/>
  <c r="J99" i="2" s="1"/>
  <c r="AW95" i="1"/>
  <c r="AT95" i="1" s="1"/>
  <c r="BK122" i="22"/>
  <c r="J122" i="22" s="1"/>
  <c r="J123" i="22"/>
  <c r="J99" i="22" s="1"/>
  <c r="BK123" i="18"/>
  <c r="J124" i="18"/>
  <c r="J100" i="18" s="1"/>
  <c r="J98" i="11"/>
  <c r="J32" i="11"/>
  <c r="J30" i="16"/>
  <c r="J96" i="16"/>
  <c r="J123" i="10"/>
  <c r="J99" i="10" s="1"/>
  <c r="BK122" i="10"/>
  <c r="J122" i="10" s="1"/>
  <c r="J119" i="12"/>
  <c r="J97" i="12" s="1"/>
  <c r="BK118" i="12"/>
  <c r="J118" i="12" s="1"/>
  <c r="BK126" i="9"/>
  <c r="J126" i="9" s="1"/>
  <c r="J127" i="9"/>
  <c r="J101" i="9" s="1"/>
  <c r="BK122" i="4"/>
  <c r="J122" i="4" s="1"/>
  <c r="J123" i="4"/>
  <c r="J99" i="4" s="1"/>
  <c r="AZ97" i="1"/>
  <c r="J123" i="21"/>
  <c r="J99" i="21" s="1"/>
  <c r="BK122" i="21"/>
  <c r="J122" i="21" s="1"/>
  <c r="BA118" i="1"/>
  <c r="AW118" i="1" s="1"/>
  <c r="AT118" i="1" s="1"/>
  <c r="J119" i="14"/>
  <c r="J97" i="14" s="1"/>
  <c r="BK118" i="14"/>
  <c r="J118" i="14" s="1"/>
  <c r="BK128" i="17"/>
  <c r="J128" i="17" s="1"/>
  <c r="J129" i="17"/>
  <c r="J99" i="17" s="1"/>
  <c r="J127" i="8"/>
  <c r="J101" i="8" s="1"/>
  <c r="BK126" i="8"/>
  <c r="J126" i="8" s="1"/>
  <c r="BA114" i="1"/>
  <c r="AW114" i="1" s="1"/>
  <c r="AT114" i="1" s="1"/>
  <c r="J96" i="12" l="1"/>
  <c r="J30" i="12"/>
  <c r="J98" i="2"/>
  <c r="J32" i="2"/>
  <c r="AY94" i="1"/>
  <c r="W32" i="1"/>
  <c r="J98" i="3"/>
  <c r="J32" i="3"/>
  <c r="AG110" i="1"/>
  <c r="AN110" i="1" s="1"/>
  <c r="J39" i="13"/>
  <c r="AG122" i="1"/>
  <c r="AN122" i="1" s="1"/>
  <c r="J41" i="23"/>
  <c r="J96" i="14"/>
  <c r="J30" i="14"/>
  <c r="J98" i="21"/>
  <c r="J32" i="21"/>
  <c r="J98" i="4"/>
  <c r="J32" i="4"/>
  <c r="AG113" i="1"/>
  <c r="AN113" i="1" s="1"/>
  <c r="J39" i="16"/>
  <c r="J123" i="18"/>
  <c r="J99" i="18" s="1"/>
  <c r="BK122" i="18"/>
  <c r="J122" i="18" s="1"/>
  <c r="J34" i="5"/>
  <c r="J100" i="5"/>
  <c r="J98" i="17"/>
  <c r="J32" i="17"/>
  <c r="J100" i="8"/>
  <c r="J34" i="8"/>
  <c r="J32" i="10"/>
  <c r="J98" i="10"/>
  <c r="AG108" i="1"/>
  <c r="AN108" i="1" s="1"/>
  <c r="J41" i="11"/>
  <c r="AG119" i="1"/>
  <c r="J41" i="20"/>
  <c r="J34" i="6"/>
  <c r="J100" i="6"/>
  <c r="AG117" i="1"/>
  <c r="AN117" i="1" s="1"/>
  <c r="J41" i="19"/>
  <c r="AV97" i="1"/>
  <c r="AZ94" i="1"/>
  <c r="J100" i="9"/>
  <c r="J34" i="9"/>
  <c r="J98" i="22"/>
  <c r="J32" i="22"/>
  <c r="J100" i="7"/>
  <c r="J34" i="7"/>
  <c r="J96" i="15"/>
  <c r="J30" i="15"/>
  <c r="BA97" i="1"/>
  <c r="AG121" i="1" l="1"/>
  <c r="AN121" i="1" s="1"/>
  <c r="J41" i="22"/>
  <c r="AV94" i="1"/>
  <c r="W29" i="1"/>
  <c r="J43" i="8"/>
  <c r="AG105" i="1"/>
  <c r="AN105" i="1" s="1"/>
  <c r="J41" i="21"/>
  <c r="AG120" i="1"/>
  <c r="AN120" i="1" s="1"/>
  <c r="AG98" i="1"/>
  <c r="J41" i="3"/>
  <c r="AG96" i="1"/>
  <c r="J41" i="2"/>
  <c r="AG102" i="1"/>
  <c r="AN102" i="1" s="1"/>
  <c r="J43" i="6"/>
  <c r="AG101" i="1"/>
  <c r="J43" i="5"/>
  <c r="AG112" i="1"/>
  <c r="AN112" i="1" s="1"/>
  <c r="J39" i="15"/>
  <c r="AG104" i="1"/>
  <c r="J43" i="7"/>
  <c r="AG106" i="1"/>
  <c r="AN106" i="1" s="1"/>
  <c r="J43" i="9"/>
  <c r="AG115" i="1"/>
  <c r="J41" i="17"/>
  <c r="J98" i="18"/>
  <c r="J32" i="18"/>
  <c r="AG99" i="1"/>
  <c r="AN99" i="1" s="1"/>
  <c r="J41" i="4"/>
  <c r="J39" i="14"/>
  <c r="AG111" i="1"/>
  <c r="AN111" i="1" s="1"/>
  <c r="J39" i="12"/>
  <c r="AG109" i="1"/>
  <c r="AN109" i="1" s="1"/>
  <c r="AW97" i="1"/>
  <c r="AT97" i="1" s="1"/>
  <c r="BA94" i="1"/>
  <c r="AN119" i="1"/>
  <c r="AG118" i="1"/>
  <c r="AN118" i="1" s="1"/>
  <c r="AG107" i="1"/>
  <c r="AN107" i="1" s="1"/>
  <c r="J41" i="10"/>
  <c r="AN115" i="1" l="1"/>
  <c r="AG103" i="1"/>
  <c r="AN103" i="1" s="1"/>
  <c r="AN104" i="1"/>
  <c r="AG100" i="1"/>
  <c r="AN100" i="1" s="1"/>
  <c r="AN101" i="1"/>
  <c r="AW94" i="1"/>
  <c r="AK30" i="1" s="1"/>
  <c r="W30" i="1"/>
  <c r="AG116" i="1"/>
  <c r="AN116" i="1" s="1"/>
  <c r="J41" i="18"/>
  <c r="AN96" i="1"/>
  <c r="AG95" i="1"/>
  <c r="AK29" i="1"/>
  <c r="AG97" i="1"/>
  <c r="AN97" i="1" s="1"/>
  <c r="AN98" i="1"/>
  <c r="AN95" i="1" l="1"/>
  <c r="AT94" i="1"/>
  <c r="AG114" i="1"/>
  <c r="AN114" i="1" s="1"/>
  <c r="AG94" i="1" l="1"/>
  <c r="AK26" i="1" l="1"/>
  <c r="AK35" i="1" s="1"/>
  <c r="AN94" i="1"/>
</calcChain>
</file>

<file path=xl/sharedStrings.xml><?xml version="1.0" encoding="utf-8"?>
<sst xmlns="http://schemas.openxmlformats.org/spreadsheetml/2006/main" count="10331" uniqueCount="2037">
  <si>
    <t>Export Komplet</t>
  </si>
  <si>
    <t/>
  </si>
  <si>
    <t>2.0</t>
  </si>
  <si>
    <t>False</t>
  </si>
  <si>
    <t>{08315900-ffbe-47f5-b3ac-f58fdddba199}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</si>
  <si>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</si>
  <si>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</si>
  <si>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</si>
  <si>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</si>
  <si>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</si>
  <si>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</si>
  <si>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</si>
  <si>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</si>
  <si>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</si>
  <si>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Centrum Diagnostiky - Nový pavilón</t>
  </si>
  <si>
    <t>JKSO:</t>
  </si>
  <si>
    <t>KS:</t>
  </si>
  <si>
    <t>Miesto:</t>
  </si>
  <si>
    <t>Považská Bystrica</t>
  </si>
  <si>
    <t>Dátum:</t>
  </si>
  <si>
    <t>Objednávateľ:</t>
  </si>
  <si>
    <t>IČO:</t>
  </si>
  <si>
    <t>Trenčiansky samosprávny kraj - Trenčín</t>
  </si>
  <si>
    <t>IČ DPH:</t>
  </si>
  <si>
    <t>Zhotoviteľ:</t>
  </si>
  <si>
    <t>Vyplň údaj</t>
  </si>
  <si>
    <t>Projektant:</t>
  </si>
  <si>
    <t>ARCHICO s.r.o.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</si>
  <si>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</si>
  <si>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</si>
  <si>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</si>
  <si>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</si>
  <si>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</si>
  <si>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</si>
  <si>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</si>
  <si>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</si>
  <si>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</si>
  <si>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</si>
  <si>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</si>
  <si>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</si>
  <si>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</si>
  <si>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</si>
  <si>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</si>
  <si>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</si>
  <si>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</si>
  <si>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</si>
  <si>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</si>
  <si>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</si>
  <si>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</si>
  <si>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</si>
  <si>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</si>
  <si>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</si>
  <si>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</si>
  <si>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</si>
  <si>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</si>
  <si>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</si>
  <si>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</si>
  <si>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</si>
  <si>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</si>
  <si>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</si>
  <si>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</si>
  <si>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</si>
  <si>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</si>
  <si>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</si>
  <si>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</si>
  <si>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</si>
  <si>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</si>
  <si>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</si>
  <si>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</si>
  <si>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</si>
  <si>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</si>
  <si>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</si>
  <si>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</si>
  <si>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</si>
  <si>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</si>
  <si>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</si>
  <si>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</si>
  <si>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01.1</t>
  </si>
  <si>
    <t>Úpravy v jestvujúcom objekte</t>
  </si>
  <si>
    <t>STA</t>
  </si>
  <si>
    <t>1</t>
  </si>
  <si>
    <t>{9ba4ce0b-f922-43f8-b3c4-2eb2c4695381}</t>
  </si>
  <si>
    <t>/</t>
  </si>
  <si>
    <t>E1.1</t>
  </si>
  <si>
    <t>Stavebné úpravy jestvujúcej chodby</t>
  </si>
  <si>
    <t>Časť</t>
  </si>
  <si>
    <t>2</t>
  </si>
  <si>
    <t>{f62cfb07-4d40-41cd-9750-1deba4eba1d7}</t>
  </si>
  <si>
    <t>SO 01</t>
  </si>
  <si>
    <t>Nový pavilón</t>
  </si>
  <si>
    <t>{a0a3307d-fadc-4702-a386-4977c27d4a63}</t>
  </si>
  <si>
    <t>E1, E2</t>
  </si>
  <si>
    <t>Stavba</t>
  </si>
  <si>
    <t>{c2254b87-499f-43b0-ae67-0996aeb11905}</t>
  </si>
  <si>
    <t>E3</t>
  </si>
  <si>
    <t>Zdravotechnika</t>
  </si>
  <si>
    <t>{f79a17af-6ff0-4d76-8d35-b7e8c8220ea7}</t>
  </si>
  <si>
    <t>E4</t>
  </si>
  <si>
    <t>Vnútorné silnoprúdové rozvody</t>
  </si>
  <si>
    <t>{bb62aad8-4992-458d-abda-89410fde5c0b}</t>
  </si>
  <si>
    <t>E4.1</t>
  </si>
  <si>
    <t>Umelé osvetlenie, vnútorné silnoprúdové rozvody</t>
  </si>
  <si>
    <t>3</t>
  </si>
  <si>
    <t>{cb830e93-8fc4-4756-b661-2abc859a4048}</t>
  </si>
  <si>
    <t>E4.2</t>
  </si>
  <si>
    <t>Bleskozvod</t>
  </si>
  <si>
    <t>{e0500016-8314-4d93-a6f8-a87268c39183}</t>
  </si>
  <si>
    <t>E5</t>
  </si>
  <si>
    <t>Vnútorné slaboprúdové rozvody</t>
  </si>
  <si>
    <t>{d8091ee5-d39b-4c58-b6d0-27597607d2da}</t>
  </si>
  <si>
    <t>E5.1</t>
  </si>
  <si>
    <t>Slaboprúdové rozvody</t>
  </si>
  <si>
    <t>{1d0416ad-86a9-4021-a8b7-fd2cd718c1a9}</t>
  </si>
  <si>
    <t>E5.2</t>
  </si>
  <si>
    <t>EPS</t>
  </si>
  <si>
    <t>{284bce1b-cbc1-4047-b641-312e3b2aa177}</t>
  </si>
  <si>
    <t>E5.3</t>
  </si>
  <si>
    <t>MaR</t>
  </si>
  <si>
    <t>{3e5c13dc-c0fb-4aa1-9f57-0ee585b85be6}</t>
  </si>
  <si>
    <t>E6</t>
  </si>
  <si>
    <t>Vzduchotechnika, chladenie</t>
  </si>
  <si>
    <t>{267ac139-572e-45e6-93f9-67e7911c91ce}</t>
  </si>
  <si>
    <t>E7</t>
  </si>
  <si>
    <t>Vykurovanie</t>
  </si>
  <si>
    <t>{6a78c2bc-b5ed-40fb-8402-3423a597b371}</t>
  </si>
  <si>
    <t>SO 02</t>
  </si>
  <si>
    <t>NN prípojka</t>
  </si>
  <si>
    <t>{17c3565d-64c3-414b-9459-39d7e472593b}</t>
  </si>
  <si>
    <t>SO 03</t>
  </si>
  <si>
    <t>SLP prípojka</t>
  </si>
  <si>
    <t>{faf34a18-fc55-4476-b237-f2b0e3725691}</t>
  </si>
  <si>
    <t>SO 04</t>
  </si>
  <si>
    <t>Prípojky splaškovej a dažďovej kanalizácie</t>
  </si>
  <si>
    <t>{42a6cd58-b19a-4406-b4a6-49a20a028d67}</t>
  </si>
  <si>
    <t>SO 05</t>
  </si>
  <si>
    <t>Spevnené plochy</t>
  </si>
  <si>
    <t>{2fbfda69-973e-4b7f-a092-6ec98e661102}</t>
  </si>
  <si>
    <t>SO 06</t>
  </si>
  <si>
    <t>Sadové úpravy</t>
  </si>
  <si>
    <t>{8bb272b1-8386-474b-813b-82d94cea26ed}</t>
  </si>
  <si>
    <t>SO 07</t>
  </si>
  <si>
    <t>Príprava územia</t>
  </si>
  <si>
    <t>{4710dc32-5afe-45c8-b31c-e0495ccdc733}</t>
  </si>
  <si>
    <t>SO 07.1</t>
  </si>
  <si>
    <t>Asanácia spojovacej chodby</t>
  </si>
  <si>
    <t>{0ed87144-ff6e-45ae-b972-232976451670}</t>
  </si>
  <si>
    <t>SO 07.2</t>
  </si>
  <si>
    <t>Výrub stromov</t>
  </si>
  <si>
    <t>{3c0408a7-09b4-46d9-9c1f-77de237fc7cc}</t>
  </si>
  <si>
    <t>SO 07.3</t>
  </si>
  <si>
    <t>Preložka metalického kábla T-com</t>
  </si>
  <si>
    <t>{e70bb4fb-48fb-4a75-8574-22a2071a836d}</t>
  </si>
  <si>
    <t>PS 01</t>
  </si>
  <si>
    <t>Zdravotnícka technológia</t>
  </si>
  <si>
    <t>{56fef534-9f3a-483c-9b9f-48175caa6e50}</t>
  </si>
  <si>
    <t>PS 01.1</t>
  </si>
  <si>
    <t>MRI</t>
  </si>
  <si>
    <t>{8afd357d-838b-4c15-b4d5-ac9f2682b2bb}</t>
  </si>
  <si>
    <t>PS 01.2</t>
  </si>
  <si>
    <t>CT</t>
  </si>
  <si>
    <t>{358c1026-f529-4964-ab77-fd4f1b388b03}</t>
  </si>
  <si>
    <t>PS 01.3</t>
  </si>
  <si>
    <t>RTG</t>
  </si>
  <si>
    <t>{9dc8f2d0-7283-486b-a626-dbecc51f301b}</t>
  </si>
  <si>
    <t>PS 01.4</t>
  </si>
  <si>
    <t>SONO</t>
  </si>
  <si>
    <t>{119cc8de-0213-4564-aa88-4b2f04a0eae3}</t>
  </si>
  <si>
    <t>KRYCÍ LIST ROZPOČTU</t>
  </si>
  <si>
    <t>Objekt:</t>
  </si>
  <si>
    <t>SO 01.1 - Úpravy v jestvujúcom objekte</t>
  </si>
  <si>
    <t>Časť:</t>
  </si>
  <si>
    <t>E1.1 - Stavebné úpravy jestvujúcej chodby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</si>
  <si>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</si>
  <si>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</si>
  <si>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</si>
  <si>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</si>
  <si>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</si>
  <si>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</si>
  <si>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</si>
  <si>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</si>
  <si>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</si>
  <si>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</si>
  <si>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</si>
  <si>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</si>
  <si>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</si>
  <si>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</si>
  <si>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</si>
  <si>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</si>
  <si>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</si>
  <si>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</si>
  <si>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</si>
  <si>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</si>
  <si>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</si>
  <si>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</si>
  <si>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</si>
  <si>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</si>
  <si>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</si>
  <si>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</si>
  <si>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</si>
  <si>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</si>
  <si>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</si>
  <si>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</si>
  <si>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</si>
  <si>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</si>
  <si>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</si>
  <si>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Zvislé a kompletné konštrukcie</t>
  </si>
  <si>
    <t>K</t>
  </si>
  <si>
    <t>312273119</t>
  </si>
  <si>
    <t>Murivo výplňové (m3) z tvárnic YTONG Standard hr. 375 mm P2-400 PDK, na MVC a maltu YTONG (375x249x599)</t>
  </si>
  <si>
    <t>m3</t>
  </si>
  <si>
    <t>4</t>
  </si>
  <si>
    <t>-49735986</t>
  </si>
  <si>
    <t>317165303</t>
  </si>
  <si>
    <t>Nenosný preklad YTONG šírky 150 mm, výšky 249 mm, dĺžky 1250 mm</t>
  </si>
  <si>
    <t>ks</t>
  </si>
  <si>
    <t>-1246096019</t>
  </si>
  <si>
    <t>317165311</t>
  </si>
  <si>
    <t>Nenosný preklad YTONG šírky 100 mm, výšky 249 mm, dĺžky 2500 mm</t>
  </si>
  <si>
    <t>-213796481</t>
  </si>
  <si>
    <t>342272102</t>
  </si>
  <si>
    <t>Priečky z tvárnic YTONG hr. 100 mm P2-500 hladkých, na MVC a maltu YTONG (100x249x599)</t>
  </si>
  <si>
    <t>m2</t>
  </si>
  <si>
    <t>-736487296</t>
  </si>
  <si>
    <t>5</t>
  </si>
  <si>
    <t>342272104</t>
  </si>
  <si>
    <t>Priečky z tvárnic YTONG hr. 150 mm P2-500 hladkých, na MVC a maltu YTONG (150x249x599)</t>
  </si>
  <si>
    <t>-2065755501</t>
  </si>
  <si>
    <t>6</t>
  </si>
  <si>
    <t>Úpravy povrchov, podlahy, osadenie</t>
  </si>
  <si>
    <t>612468552</t>
  </si>
  <si>
    <t>Vnútorná omietka stien YTONG tepelnoizolačná ľahčená, hr. 10 mm</t>
  </si>
  <si>
    <t>458710979</t>
  </si>
  <si>
    <t>7</t>
  </si>
  <si>
    <t>612481119</t>
  </si>
  <si>
    <t>Potiahnutie vnútorných stien sklotextílnou mriežkou s celoplošným prilepením</t>
  </si>
  <si>
    <t>-450413128</t>
  </si>
  <si>
    <t>8</t>
  </si>
  <si>
    <t>642942111</t>
  </si>
  <si>
    <t>Osadenie oceľovej dverovej zárubne alebo rámu, plochy otvoru do 2,5 m2</t>
  </si>
  <si>
    <t>-380475206</t>
  </si>
  <si>
    <t>9</t>
  </si>
  <si>
    <t>M</t>
  </si>
  <si>
    <t>553310000200</t>
  </si>
  <si>
    <t>Zárubňa kovová, CGAP hranatá, do 2100 mm (ozn.dlj2)</t>
  </si>
  <si>
    <t>-1020409497</t>
  </si>
  <si>
    <t>10</t>
  </si>
  <si>
    <t>642942221</t>
  </si>
  <si>
    <t>Osadenie oceľovej dverovej zárubne alebo rámu, plochy otvoru nad 2,5 do 4,5 m2</t>
  </si>
  <si>
    <t>204977919</t>
  </si>
  <si>
    <t>11</t>
  </si>
  <si>
    <t>553310002000</t>
  </si>
  <si>
    <t>Zárubňa kovová, CGAP hranatá, atypická do 2600 mm, jednodielna zamurovacia (ozn.dlj1)</t>
  </si>
  <si>
    <t>1726220336</t>
  </si>
  <si>
    <t>Ostatné konštrukcie a práce-búranie</t>
  </si>
  <si>
    <t>12</t>
  </si>
  <si>
    <t>962031132</t>
  </si>
  <si>
    <t>Búranie priečok alebo vybúranie otvorov plochy nad 4 m2 z tehál pálených, plných alebo dutých hr. do 150 mm,  -0,19600t</t>
  </si>
  <si>
    <t>-205616207</t>
  </si>
  <si>
    <t>13</t>
  </si>
  <si>
    <t>962032231</t>
  </si>
  <si>
    <t>Búranie muriva alebo vybúranie otvorov plochy nad 4 m2 nadzákladového z tehál pálených, vápenopieskových, cementových na maltu,  -1,90500t</t>
  </si>
  <si>
    <t>514642277</t>
  </si>
  <si>
    <t>14</t>
  </si>
  <si>
    <t>968061115</t>
  </si>
  <si>
    <t>Demontáž okien drevených, 1 bm obvodu - 0,008t</t>
  </si>
  <si>
    <t>m</t>
  </si>
  <si>
    <t>-478322806</t>
  </si>
  <si>
    <t>15</t>
  </si>
  <si>
    <t>968061126</t>
  </si>
  <si>
    <t>Vyvesenie dreveného dverného krídla do suti plochy nad 2 m2, -0,02700t</t>
  </si>
  <si>
    <t>-791054832</t>
  </si>
  <si>
    <t>16</t>
  </si>
  <si>
    <t>968072456</t>
  </si>
  <si>
    <t>Vybúranie kovových dverových zárubní plochy nad 2 m2,  -0,06300t</t>
  </si>
  <si>
    <t>-2092263329</t>
  </si>
  <si>
    <t>17</t>
  </si>
  <si>
    <t>971033631</t>
  </si>
  <si>
    <t>Vybúranie otvorov v murive tehl. plochy do 4 m2 hr. do 150 mm,  -0,27000t</t>
  </si>
  <si>
    <t>-575240735</t>
  </si>
  <si>
    <t>18</t>
  </si>
  <si>
    <t>979081111</t>
  </si>
  <si>
    <t>Odvoz sutiny a vybúraných hmôt na skládku do 1 km</t>
  </si>
  <si>
    <t>t</t>
  </si>
  <si>
    <t>-389869835</t>
  </si>
  <si>
    <t>19</t>
  </si>
  <si>
    <t>979081121</t>
  </si>
  <si>
    <t>Odvoz sutiny a vybúraných hmôt na skládku za každý ďalší 1 km</t>
  </si>
  <si>
    <t>11460499</t>
  </si>
  <si>
    <t>979082111</t>
  </si>
  <si>
    <t>Vnútrostavenisková doprava sutiny a vybúraných hmôt do 10 m</t>
  </si>
  <si>
    <t>523107389</t>
  </si>
  <si>
    <t>21</t>
  </si>
  <si>
    <t>979082121</t>
  </si>
  <si>
    <t>Vnútrostavenisková doprava sutiny a vybúraných hmôt za každých ďalších 5 m</t>
  </si>
  <si>
    <t>-1130335414</t>
  </si>
  <si>
    <t>22</t>
  </si>
  <si>
    <t>979089012</t>
  </si>
  <si>
    <t>Poplatok za skladovanie - betón, tehly, dlaždice (17 01) ostatné</t>
  </si>
  <si>
    <t>1403901614</t>
  </si>
  <si>
    <t>99</t>
  </si>
  <si>
    <t>Presun hmôt HSV</t>
  </si>
  <si>
    <t>23</t>
  </si>
  <si>
    <t>999281111</t>
  </si>
  <si>
    <t>Presun hmôt pre opravy a údržbu objektov vrátane vonkajších plášťov výšky do 25 m</t>
  </si>
  <si>
    <t>-1202876214</t>
  </si>
  <si>
    <t>PSV</t>
  </si>
  <si>
    <t>Práce a dodávky PSV</t>
  </si>
  <si>
    <t>763</t>
  </si>
  <si>
    <t>Konštrukcie - drevostavby</t>
  </si>
  <si>
    <t>24</t>
  </si>
  <si>
    <t>763138222</t>
  </si>
  <si>
    <t>Podhľad SDK Rigips RBI 12.5 mm závesný, dvojúrovňová oceľová podkonštrukcia CD</t>
  </si>
  <si>
    <t>-767459530</t>
  </si>
  <si>
    <t>25</t>
  </si>
  <si>
    <t>998763403</t>
  </si>
  <si>
    <t>Presun hmôt pre sádrokartónové konštrukcie v stavbách(objektoch )výšky od 7 do 24 m</t>
  </si>
  <si>
    <t>%</t>
  </si>
  <si>
    <t>1221142893</t>
  </si>
  <si>
    <t>766</t>
  </si>
  <si>
    <t>Konštrukcie stolárske</t>
  </si>
  <si>
    <t>26</t>
  </si>
  <si>
    <t>766662112</t>
  </si>
  <si>
    <t>Montáž dverového krídla otočného jednokrídlového poldrážkového, do existujúcej zárubne, vrátane kovania</t>
  </si>
  <si>
    <t>-626514705</t>
  </si>
  <si>
    <t>27</t>
  </si>
  <si>
    <t>549150000600.1</t>
  </si>
  <si>
    <t>Kľučka dverová 2x, 2x rozeta BB, FAB, nehrdzavejúca oceľ, povrch nerez brúsený, SAPELI (ozn.dlj2)</t>
  </si>
  <si>
    <t>32</t>
  </si>
  <si>
    <t>558258244</t>
  </si>
  <si>
    <t>28</t>
  </si>
  <si>
    <t>611610000400.1</t>
  </si>
  <si>
    <t>Dvere vnútorné jednokrídlové, šírka 600-900 mm, výplň papierová voština, povrch fólia M10, plné, SAPELI (ozn.dlj2)</t>
  </si>
  <si>
    <t>-664676000</t>
  </si>
  <si>
    <t>29</t>
  </si>
  <si>
    <t>766662132</t>
  </si>
  <si>
    <t>Montáž dverového krídla otočného dvojkrídlového poldrážkového, do existujúcej zárubne, vrátane kovania</t>
  </si>
  <si>
    <t>-282453802</t>
  </si>
  <si>
    <t>30</t>
  </si>
  <si>
    <t>549150000600</t>
  </si>
  <si>
    <t>Kľučka dverová 2x, 2x rozeta BB, FAB, nehrdzavejúca oceľ, povrch nerez brúsený, SAPELI (ozn.dlj1)</t>
  </si>
  <si>
    <t>284137848</t>
  </si>
  <si>
    <t>31</t>
  </si>
  <si>
    <t>611610000400</t>
  </si>
  <si>
    <t>Dvere vnútorné jednokrídlové, šírka 600-900 mm, výplň papierová voština, povrch fólia M10, plné, SAPELI (ozn.dlj1)</t>
  </si>
  <si>
    <t>-1874594701</t>
  </si>
  <si>
    <t>998766202</t>
  </si>
  <si>
    <t>Presun hmot pre konštrukcie stolárske v objektoch výšky nad 6 do 12 m</t>
  </si>
  <si>
    <t>-1229556562</t>
  </si>
  <si>
    <t>767</t>
  </si>
  <si>
    <t>Konštrukcie doplnkové kovové</t>
  </si>
  <si>
    <t>33</t>
  </si>
  <si>
    <t>767640010</t>
  </si>
  <si>
    <t>Montáž hliníkových dverí exteriérových s hydroizolačnými ISO páskami (exteriérová a interiérová)</t>
  </si>
  <si>
    <t>2107620407</t>
  </si>
  <si>
    <t>34</t>
  </si>
  <si>
    <t>283290006100</t>
  </si>
  <si>
    <t>Tesniaca fólia CX exteriér, š. 290 mm, dĺ. 30 m, pre tesnenie pripájacej škáry okenného rámu a muriva, polymér, ALLMEDIA</t>
  </si>
  <si>
    <t>1525187997</t>
  </si>
  <si>
    <t>35</t>
  </si>
  <si>
    <t>283290006200</t>
  </si>
  <si>
    <t>Tesniaca fólia CX interiér, š. 70 mm, dĺ. 30 m, pre tesnenie pripájacej škáry okenného rámu a muriva, polymér, ALLMEDIA</t>
  </si>
  <si>
    <t>1963354775</t>
  </si>
  <si>
    <t>36</t>
  </si>
  <si>
    <t>553410041000</t>
  </si>
  <si>
    <t>Dvere hliníkové exteriérové, trojkomorové (napr.Aluron AS75), izolačné trojsklo, systém Schuko ASS 70 (ozn.drj)</t>
  </si>
  <si>
    <t>850427942</t>
  </si>
  <si>
    <t>37</t>
  </si>
  <si>
    <t>767995106</t>
  </si>
  <si>
    <t xml:space="preserve">Montáž ostatných atypických kovových stavebných doplnkových konštrukcií nad 100 do 250 kg </t>
  </si>
  <si>
    <t>kg</t>
  </si>
  <si>
    <t>-487973078</t>
  </si>
  <si>
    <t>38</t>
  </si>
  <si>
    <t>134840000100r</t>
  </si>
  <si>
    <t>Dodávka ostatných atypických kovových stavebných doplnkvých konštrukcií nad 100 do 250 kg (ozn.jz1)</t>
  </si>
  <si>
    <t>2058005418</t>
  </si>
  <si>
    <t>39</t>
  </si>
  <si>
    <t>767995230</t>
  </si>
  <si>
    <t xml:space="preserve">Výroba atypického výrobku - schody </t>
  </si>
  <si>
    <t>-448470348</t>
  </si>
  <si>
    <t>40</t>
  </si>
  <si>
    <t>998767202</t>
  </si>
  <si>
    <t>Presun hmôt pre kovové stavebné doplnkové konštrukcie v objektoch výšky nad 6 do 12 m</t>
  </si>
  <si>
    <t>1070452081</t>
  </si>
  <si>
    <t>771</t>
  </si>
  <si>
    <t>Podlahy z dlaždíc</t>
  </si>
  <si>
    <t>41</t>
  </si>
  <si>
    <t>771415016</t>
  </si>
  <si>
    <t>Montáž soklíkov z obkladačiek rovných do tmelu veľ. 150 x 300 mm</t>
  </si>
  <si>
    <t>818111717</t>
  </si>
  <si>
    <t>42</t>
  </si>
  <si>
    <t>597640000600</t>
  </si>
  <si>
    <t>Obkladačky keramické glazované jednofarebné hladké lxv 300x150x14 mm</t>
  </si>
  <si>
    <t>2052983500</t>
  </si>
  <si>
    <t>43</t>
  </si>
  <si>
    <t>771541215</t>
  </si>
  <si>
    <t>Montáž podláh z dlaždíc gres kladených do tmelu flexibil. mrazuvzdorného veľ. 300 x 300 mm</t>
  </si>
  <si>
    <t>836524056</t>
  </si>
  <si>
    <t>44</t>
  </si>
  <si>
    <t>597740001900</t>
  </si>
  <si>
    <t>Dlaždice keramické TAURUS GRANIT leštené, lxvxhr 295x295x8 mm, farba 61 SL Tunis, RAKO</t>
  </si>
  <si>
    <t>1138662874</t>
  </si>
  <si>
    <t>45</t>
  </si>
  <si>
    <t>998771202</t>
  </si>
  <si>
    <t>Presun hmôt pre podlahy z dlaždíc v objektoch výšky nad 6 do 12 m</t>
  </si>
  <si>
    <t>-1046716187</t>
  </si>
  <si>
    <t>776</t>
  </si>
  <si>
    <t>Podlahy povlakové</t>
  </si>
  <si>
    <t>46</t>
  </si>
  <si>
    <t>776511820</t>
  </si>
  <si>
    <t>Odstránenie povlakových podláh z nášľapnej plochy lepených s podložkou,  -0,00100t</t>
  </si>
  <si>
    <t>-63909162</t>
  </si>
  <si>
    <t>783</t>
  </si>
  <si>
    <t>Nátery</t>
  </si>
  <si>
    <t>47</t>
  </si>
  <si>
    <t>783225900</t>
  </si>
  <si>
    <t>Oprava náterov kov.stav.doplnk.konštr.(zárubne) syntetické na vzduchu schnúce jednonásobné emailovaním - 35µm (ozn.nd1,nd2)</t>
  </si>
  <si>
    <t>1114416024</t>
  </si>
  <si>
    <t>48</t>
  </si>
  <si>
    <t>783623900</t>
  </si>
  <si>
    <t>Oprava náterov stolár.výrobkov syntetické jednonásobné 1x s emailovaním (ozn.nd1,nd2)</t>
  </si>
  <si>
    <t>-241629120</t>
  </si>
  <si>
    <t>49</t>
  </si>
  <si>
    <t>783894612</t>
  </si>
  <si>
    <t>Náter farbami ekologickými riediteľnými vodou SADAKRINOM bielym pre náter sadrokartón. stropov 2x</t>
  </si>
  <si>
    <t>1650041960</t>
  </si>
  <si>
    <t>784</t>
  </si>
  <si>
    <t>Maľby</t>
  </si>
  <si>
    <t>50</t>
  </si>
  <si>
    <t>784452373</t>
  </si>
  <si>
    <t>Maľby z maliarskych zmesí Primalex, Farmal, ručne nanášané tónované dvojnásobné na hrubozrnný podklad výšky do 3,80 m</t>
  </si>
  <si>
    <t>-1667430578</t>
  </si>
  <si>
    <t>SO 01 - Nový pavilón</t>
  </si>
  <si>
    <t>E1, E2 - Stavba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</si>
  <si>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</si>
  <si>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</si>
  <si>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</si>
  <si>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</si>
  <si>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</si>
  <si>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</si>
  <si>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</si>
  <si>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</t>
  </si>
  <si>
    <t xml:space="preserve">    762 - Konštrukcie tesárske</t>
  </si>
  <si>
    <t xml:space="preserve">    764 - Konštrukcie klampiarske</t>
  </si>
  <si>
    <t xml:space="preserve">    769 - Montáže vzduchotechnických zariadení</t>
  </si>
  <si>
    <t xml:space="preserve">    781 - Obklady</t>
  </si>
  <si>
    <t>VRN - Vedľajšie rozpočtové náklady</t>
  </si>
  <si>
    <t>Zemné práce</t>
  </si>
  <si>
    <t>121101112</t>
  </si>
  <si>
    <t>Odstránenie ornice s premiestn. na hromady, so zložením na vzdialenosť do 100 m a do 1000 m3</t>
  </si>
  <si>
    <t>-1879888088</t>
  </si>
  <si>
    <t>122201102</t>
  </si>
  <si>
    <t>Odkopávka a prekopávka nezapažená v hornine 3, nad 100 do 1000 m3</t>
  </si>
  <si>
    <t>-1728988593</t>
  </si>
  <si>
    <t>122201109</t>
  </si>
  <si>
    <t>Odkopávky a prekopávky nezapažené. Príplatok k cenám za lepivosť horniny 3</t>
  </si>
  <si>
    <t>889575212</t>
  </si>
  <si>
    <t>131201101</t>
  </si>
  <si>
    <t>Výkop nezapaženej jamy v hornine 3, do 100 m3</t>
  </si>
  <si>
    <t>71456327</t>
  </si>
  <si>
    <t>131201109</t>
  </si>
  <si>
    <t>Hĺbenie nezapažených jám a zárezov. Príplatok za lepivosť horniny 3</t>
  </si>
  <si>
    <t>-1362463623</t>
  </si>
  <si>
    <t>162301122</t>
  </si>
  <si>
    <t>Vodorovné premiestnenie výkopku po spevnenej ceste z  horniny tr.1-4, nad 100 do 1000 m3 na vzdialenosť do 1000 m</t>
  </si>
  <si>
    <t>928840389</t>
  </si>
  <si>
    <t>162501123</t>
  </si>
  <si>
    <t>Vodorovné premiestnenie výkopku po spevnenej ceste z horniny tr.1-4, nad 100 do 1000 m3, príplatok k cene za každých ďalšich a začatých 1000 m</t>
  </si>
  <si>
    <t>1318531097</t>
  </si>
  <si>
    <t>167101102</t>
  </si>
  <si>
    <t>Nakladanie neuľahnutého výkopku ornice nad 100 do 1000 m3</t>
  </si>
  <si>
    <t>186512023</t>
  </si>
  <si>
    <t>171201202</t>
  </si>
  <si>
    <t>Uloženie sypaniny na skládky nad 100 do 1000 m3</t>
  </si>
  <si>
    <t>-1109700212</t>
  </si>
  <si>
    <t>171209002.1</t>
  </si>
  <si>
    <t>Poplatok za skladovanie - zemina a kamenivo (17 05) ostatné</t>
  </si>
  <si>
    <t>-206538720</t>
  </si>
  <si>
    <t>175101202.1</t>
  </si>
  <si>
    <t>Obsyp objektov sypaninou z vhodných hornín 1 až 4 s prehodením sypaniny</t>
  </si>
  <si>
    <t>1396027579</t>
  </si>
  <si>
    <t>181301103</t>
  </si>
  <si>
    <t>Rozprestretie ornice v rovine , plocha do 500 m2, hr.do 200 mm</t>
  </si>
  <si>
    <t>1526856769</t>
  </si>
  <si>
    <t>Zakladanie</t>
  </si>
  <si>
    <t>273322511</t>
  </si>
  <si>
    <t>Betón základových dosiek, železový (bez výstuže), tr. C 30/37</t>
  </si>
  <si>
    <t>-1653885037</t>
  </si>
  <si>
    <t>273351215</t>
  </si>
  <si>
    <t>Debnenie stien základových dosiek, zhotovenie-dielce</t>
  </si>
  <si>
    <t>1110372681</t>
  </si>
  <si>
    <t>273351216</t>
  </si>
  <si>
    <t>Debnenie stien základových dosiek, odstránenie-dielce</t>
  </si>
  <si>
    <t>802263902</t>
  </si>
  <si>
    <t>273362021</t>
  </si>
  <si>
    <t>Výstuž základových dosiek zo zvár. sietí KARI</t>
  </si>
  <si>
    <t>2041891277</t>
  </si>
  <si>
    <t>274122011</t>
  </si>
  <si>
    <t>Montáž základového kalichu prefabrikovaného</t>
  </si>
  <si>
    <t>1906862077</t>
  </si>
  <si>
    <t>593310000500</t>
  </si>
  <si>
    <t>Kalich montážny základovej pätky zo žel-bet C30/37 (ozn. K1,K2)</t>
  </si>
  <si>
    <t>1574129594</t>
  </si>
  <si>
    <t>274122021</t>
  </si>
  <si>
    <t>Montáž základového nosníka prefabrikovaného</t>
  </si>
  <si>
    <t>850165693</t>
  </si>
  <si>
    <t>593230000200</t>
  </si>
  <si>
    <t>Základový nosník prefabrikovaný zo žel-bet C30/37 (ozn. ZN1-ZN14)</t>
  </si>
  <si>
    <t>1228239049</t>
  </si>
  <si>
    <t>274321511</t>
  </si>
  <si>
    <t>Betón základových pásov, železový (bez výstuže), tr. C 30/37</t>
  </si>
  <si>
    <t>-85379600</t>
  </si>
  <si>
    <t>274351215</t>
  </si>
  <si>
    <t>Debnenie stien základových pásov, zhotovenie-dielce</t>
  </si>
  <si>
    <t>1392775157</t>
  </si>
  <si>
    <t>274351216</t>
  </si>
  <si>
    <t>Debnenie stien základových pásov, odstránenie-dielce</t>
  </si>
  <si>
    <t>387496543</t>
  </si>
  <si>
    <t>274361821</t>
  </si>
  <si>
    <t>Výstuž základových pásov z ocele 10505</t>
  </si>
  <si>
    <t>-1298439532</t>
  </si>
  <si>
    <t>275321511</t>
  </si>
  <si>
    <t>Betón základových pätiek, železový (bez výstuže), tr. C 30/37</t>
  </si>
  <si>
    <t>797826660</t>
  </si>
  <si>
    <t>275361821</t>
  </si>
  <si>
    <t>Výstuž základových pätiek z ocele 10505</t>
  </si>
  <si>
    <t>-174669385</t>
  </si>
  <si>
    <t>279100004</t>
  </si>
  <si>
    <t>Prestup v základoch z oceľ. rúr dĺžky do 700 mm, vn. pr. 80 mm (ozn. z16)</t>
  </si>
  <si>
    <t>146144943</t>
  </si>
  <si>
    <t>631583012</t>
  </si>
  <si>
    <t>Násyp pod podlahy, mazaniny a dlažby z recyklátu betónového fr. 0-63 mm so zhutnením</t>
  </si>
  <si>
    <t>-1063085409</t>
  </si>
  <si>
    <t>711132107</t>
  </si>
  <si>
    <t>Zhotovenie izolácie proti zemnej vlhkosti nopovou fóloiu položenou voľne na ploche zvislej</t>
  </si>
  <si>
    <t>1008127767</t>
  </si>
  <si>
    <t>283230002700</t>
  </si>
  <si>
    <t>Nopová HDPE fólia FONDALINE 500, výška nopu 8 mm, proti zemnej vlhkosti s radónovou ochranou, pre spodnú stavbu, ONDULINE</t>
  </si>
  <si>
    <t>-782158889</t>
  </si>
  <si>
    <t>713132134</t>
  </si>
  <si>
    <t>Montáž tepelnej izolácie stien okolo základovej dosky polystyrénom, vložením voľne v jednej vrstve</t>
  </si>
  <si>
    <t>1454390530</t>
  </si>
  <si>
    <t>283750001300</t>
  </si>
  <si>
    <t>Doska XPS STYRODUR 2800 C hr. 150 mm, zateplenie soklov, suterénov, podláh, ISOVER</t>
  </si>
  <si>
    <t>626261136</t>
  </si>
  <si>
    <t>311231124</t>
  </si>
  <si>
    <t>Murivo nosné (m3) z tehál pálených plných rozmeru 290x140x65 mm, na maltu MVC</t>
  </si>
  <si>
    <t>1807257949</t>
  </si>
  <si>
    <t>311271301.1</t>
  </si>
  <si>
    <t>Murivo nosné (m3) PREMAC 50x20x25 s betónovou výplňou hr. 200 mm (svetlíky)</t>
  </si>
  <si>
    <t>1005662451</t>
  </si>
  <si>
    <t>311271301.1.1</t>
  </si>
  <si>
    <t>Murivo nosné (m3) PREMAC 50x20x25 s betónovou výplňou hr. 200 mm (atiky)</t>
  </si>
  <si>
    <t>-1325563963</t>
  </si>
  <si>
    <t>311271302</t>
  </si>
  <si>
    <t>Murivo nosné (m3) PREMAC 50x25x25 s betónovou výplňou hr. 250 mm</t>
  </si>
  <si>
    <t>-460311836</t>
  </si>
  <si>
    <t>311273116</t>
  </si>
  <si>
    <t>Murivo nosné (m3) z tvárnic YTONG Standard hr. 300 mm P2-400 PDK, na MVC a maltu YTONG (300x249x599)</t>
  </si>
  <si>
    <t>2042239309</t>
  </si>
  <si>
    <t>311361825</t>
  </si>
  <si>
    <t>Výstuž pre murivo nosné PREMAC s betónovou výplňou z ocele 10505</t>
  </si>
  <si>
    <t>1768193062</t>
  </si>
  <si>
    <t>317162101</t>
  </si>
  <si>
    <t>Keramický predpätý preklad POROTHERM KPP, šírky 150 mm, výšky 65 mm, dĺžky 1000 mm</t>
  </si>
  <si>
    <t>1577774494</t>
  </si>
  <si>
    <t>317162102</t>
  </si>
  <si>
    <t>Keramický predpätý preklad POROTHERM KPP, šírky 150 mm, výšky 65 mm, dĺžky 1250 mm</t>
  </si>
  <si>
    <t>-1356598196</t>
  </si>
  <si>
    <t>317162103</t>
  </si>
  <si>
    <t>Keramický predpätý preklad POROTHERM KPP, šírky 150 mm, výšky 65 mm, dĺžky 1500 mm</t>
  </si>
  <si>
    <t>-431374258</t>
  </si>
  <si>
    <t>317162104</t>
  </si>
  <si>
    <t>Keramický predpätý preklad POROTHERM KPP, šírky 150 mm, výšky 65 mm, dĺžky 1750 mm</t>
  </si>
  <si>
    <t>-1703689033</t>
  </si>
  <si>
    <t>317162105</t>
  </si>
  <si>
    <t>Keramický predpätý preklad POROTHERM KPP, šírky 150 mm, výšky 65 mm, dĺžky 2000 mm</t>
  </si>
  <si>
    <t>-1218614723</t>
  </si>
  <si>
    <t>317165125</t>
  </si>
  <si>
    <t>Prekladový trámec YTONG šírky 150 mm, výšky 124 mm, dĺžky 2000 mm</t>
  </si>
  <si>
    <t>1695115027</t>
  </si>
  <si>
    <t>Nenosný preklad YTONG šírky 150 mm, výšky 249 mm, dĺžky 1500 mm</t>
  </si>
  <si>
    <t>442478183</t>
  </si>
  <si>
    <t>331122014</t>
  </si>
  <si>
    <t>Montáž skeletového stĺpa prefabrikovaného</t>
  </si>
  <si>
    <t>-55091207</t>
  </si>
  <si>
    <t>593230000300</t>
  </si>
  <si>
    <t>Stĺp prefabrikovaný zo žel-bet C45/55 (ozn. S1- S21)</t>
  </si>
  <si>
    <t>-734283337</t>
  </si>
  <si>
    <t>342231312</t>
  </si>
  <si>
    <t>Priečky a múriky z tehál pálených plných rozmeru 290x140x65 mm, hr. 140 mm, na maltu MVC</t>
  </si>
  <si>
    <t>-1720802284</t>
  </si>
  <si>
    <t>-928930380</t>
  </si>
  <si>
    <t>342273506</t>
  </si>
  <si>
    <t>Priečky z tvárnic SILKA hr. 150 mm S20-2000 PDK, na MVC a maltu SILKA (150x199x333)</t>
  </si>
  <si>
    <t>-406335396</t>
  </si>
  <si>
    <t>51</t>
  </si>
  <si>
    <t>342948114</t>
  </si>
  <si>
    <t>Ukotvenie priečok k betónovým konštrukciam pristrelením</t>
  </si>
  <si>
    <t>-197963575</t>
  </si>
  <si>
    <t>Vodorovné konštrukcie</t>
  </si>
  <si>
    <t>52</t>
  </si>
  <si>
    <t>411122031</t>
  </si>
  <si>
    <t>Montáž stropného panelu prefabrikovaného hr.60 mm</t>
  </si>
  <si>
    <t>-452931820</t>
  </si>
  <si>
    <t>53</t>
  </si>
  <si>
    <t>593430006400</t>
  </si>
  <si>
    <t>Stropný panel predpätý Filigrán žel-bet C30/37 (ozn. F1-F18, FII.1-FII.2)</t>
  </si>
  <si>
    <t>-1071863194</t>
  </si>
  <si>
    <t>54</t>
  </si>
  <si>
    <t>411321616</t>
  </si>
  <si>
    <t>Betón stropov doskových a trámových,  železový tr. C 30/37</t>
  </si>
  <si>
    <t>-773955046</t>
  </si>
  <si>
    <t>55</t>
  </si>
  <si>
    <t>411351101</t>
  </si>
  <si>
    <t>Debnenie stropov doskových zhotovenie-dielce</t>
  </si>
  <si>
    <t>29689951</t>
  </si>
  <si>
    <t>56</t>
  </si>
  <si>
    <t>411351102</t>
  </si>
  <si>
    <t>Debnenie stropov doskových odstránenie-dielce</t>
  </si>
  <si>
    <t>505198992</t>
  </si>
  <si>
    <t>57</t>
  </si>
  <si>
    <t>411354175</t>
  </si>
  <si>
    <t>Podporná konštrukcia stropov výšky do 4 m pre zaťaženie do 20 kPa zhotovenie</t>
  </si>
  <si>
    <t>-891769829</t>
  </si>
  <si>
    <t>58</t>
  </si>
  <si>
    <t>411354176</t>
  </si>
  <si>
    <t>Podporná konštrukcia stropov výšky do 4 m pre zaťaženie do 20 kPa odstránenie</t>
  </si>
  <si>
    <t>-1051141331</t>
  </si>
  <si>
    <t>59</t>
  </si>
  <si>
    <t>411361821</t>
  </si>
  <si>
    <t>Výstuž stropov doskových, trámových, vložkových,konzolových alebo balkónových, 10505</t>
  </si>
  <si>
    <t>-2134492190</t>
  </si>
  <si>
    <t>60</t>
  </si>
  <si>
    <t>411361921</t>
  </si>
  <si>
    <t>Výstuž stropov doskových, trámových, vložkových,konzolových alebo balkónových, zo zváraných sietí Q188</t>
  </si>
  <si>
    <t>-1613187566</t>
  </si>
  <si>
    <t>61</t>
  </si>
  <si>
    <t>413122011</t>
  </si>
  <si>
    <t>Montáž  prievlakov prefabrikovaných</t>
  </si>
  <si>
    <t>208200172</t>
  </si>
  <si>
    <t>62</t>
  </si>
  <si>
    <t>593230000100</t>
  </si>
  <si>
    <t>Prievlak prefabrikovaný žel-bet C40/50 (ozn. P1-P21)</t>
  </si>
  <si>
    <t>-2050898746</t>
  </si>
  <si>
    <t>63</t>
  </si>
  <si>
    <t>413122011.</t>
  </si>
  <si>
    <t>Montáž stužidiel prefabrikovaných</t>
  </si>
  <si>
    <t>2051570681</t>
  </si>
  <si>
    <t>64</t>
  </si>
  <si>
    <t>593230001900</t>
  </si>
  <si>
    <t>Stužidlo prefabrikované žel-bet C40/50 (ozn.ST1-ST3)</t>
  </si>
  <si>
    <t>777680563</t>
  </si>
  <si>
    <t>Komunikácie</t>
  </si>
  <si>
    <t>65</t>
  </si>
  <si>
    <t>564761111</t>
  </si>
  <si>
    <t>Podklad alebo kryt z kameniva hrubého drveného veľ. 0-32 mm s rozprestretím a zhutnením hr. 350 mm</t>
  </si>
  <si>
    <t>-1668394872</t>
  </si>
  <si>
    <t>66</t>
  </si>
  <si>
    <t>567114211</t>
  </si>
  <si>
    <t>Podklad z podkladového betónu PB II tr. C 16/20 hr. 100 mm</t>
  </si>
  <si>
    <t>-410519815</t>
  </si>
  <si>
    <t>67</t>
  </si>
  <si>
    <t>596811320</t>
  </si>
  <si>
    <t>Kladenie betónovej dlažby s vyplnením škár do lôžka z kameniva, plochy do 50 m2 (strecha+rampa)</t>
  </si>
  <si>
    <t>1309538866</t>
  </si>
  <si>
    <t>68</t>
  </si>
  <si>
    <t>592460015000</t>
  </si>
  <si>
    <t>Platňa betónová PREMAC FORTE, rozmer 600x600x50 mm, sivá</t>
  </si>
  <si>
    <t>1939229755</t>
  </si>
  <si>
    <t>69</t>
  </si>
  <si>
    <t>596811321</t>
  </si>
  <si>
    <t>Kladenie betónovej dlažby s vyplnením škár do lôžka z kameniva, plochy od 50 do 100 m2 (terasa)</t>
  </si>
  <si>
    <t>80809256</t>
  </si>
  <si>
    <t>70</t>
  </si>
  <si>
    <t>592460014500</t>
  </si>
  <si>
    <t>Platňa betónová PREMAC ESTER, rozmer 800x800x80 mm, sivá</t>
  </si>
  <si>
    <t>152486569</t>
  </si>
  <si>
    <t>71</t>
  </si>
  <si>
    <t>711491171</t>
  </si>
  <si>
    <t>Zhotovenie podkladnej vrstvy izolácie z textílie na ploche vodorovnej, pre izolácie proti zemnej vlhkosti, podpovrchovej a tlakovej vode</t>
  </si>
  <si>
    <t>-1594679017</t>
  </si>
  <si>
    <t>72</t>
  </si>
  <si>
    <t>693110001100</t>
  </si>
  <si>
    <t>Geotextília polypropylénová Tatratex GTX N PP 200, šírka 0,7-3,5 m, dĺžka 20-60-120 m, hrúbka 1,68 mm, netkaná, MIVA</t>
  </si>
  <si>
    <t>1355540083</t>
  </si>
  <si>
    <t>73</t>
  </si>
  <si>
    <t>712391181.1</t>
  </si>
  <si>
    <t>Zhot. okapných chodníkov zásypom kamenivom hr.25 cm</t>
  </si>
  <si>
    <t>-2126934437</t>
  </si>
  <si>
    <t>74</t>
  </si>
  <si>
    <t>583410003300</t>
  </si>
  <si>
    <t>Kamenivo prírodné prané frakcia 22-63 mm, STN EN 12620 + A1</t>
  </si>
  <si>
    <t>351960788</t>
  </si>
  <si>
    <t>75</t>
  </si>
  <si>
    <t>916561112</t>
  </si>
  <si>
    <t>Osadenie záhonového alebo parkového obrubníka betón., do lôžka z bet. pros. tr. C 16/20 s bočnou oporou</t>
  </si>
  <si>
    <t>1931364239</t>
  </si>
  <si>
    <t>76</t>
  </si>
  <si>
    <t>592170001800</t>
  </si>
  <si>
    <t>Obrubník PREMAC parkový, lxšxv 1000x50x200 mm, sivá</t>
  </si>
  <si>
    <t>-1328561448</t>
  </si>
  <si>
    <t>77</t>
  </si>
  <si>
    <t>610991111</t>
  </si>
  <si>
    <t>Zakrývanie výplní vnútorných okenných otvorov, predmetov a konštrukcií</t>
  </si>
  <si>
    <t>2143020962</t>
  </si>
  <si>
    <t>78</t>
  </si>
  <si>
    <t>611461115</t>
  </si>
  <si>
    <t>Príprava vnútorného podkladu stropov BAUMIT, penetračný náter Baumit BetonKontakt</t>
  </si>
  <si>
    <t>974025308</t>
  </si>
  <si>
    <t>79</t>
  </si>
  <si>
    <t>611461131</t>
  </si>
  <si>
    <t>Vnútorná omietka stropov BAUMIT, vápennocementová, strojné nanášanie, MPI 25, hr. 8 mm</t>
  </si>
  <si>
    <t>-2065595752</t>
  </si>
  <si>
    <t>80</t>
  </si>
  <si>
    <t>612460332</t>
  </si>
  <si>
    <t>Vnútorná omietka stien barytová (ochrana proti RTG žiareniu), hr. 15 mm</t>
  </si>
  <si>
    <t>2039631581</t>
  </si>
  <si>
    <t>81</t>
  </si>
  <si>
    <t>612465114</t>
  </si>
  <si>
    <t>Príprava vnútorného podkladu stien BAUMIT, Regulátor nasiakavosti (Baumit SaugAusgleich)</t>
  </si>
  <si>
    <t>-2010939394</t>
  </si>
  <si>
    <t>82</t>
  </si>
  <si>
    <t>612465131</t>
  </si>
  <si>
    <t>Vnútorná omietka stien BAUMIT, vápennocementová, strojné nanášanie, MPI 25, hr. 10 mm</t>
  </si>
  <si>
    <t>-1592680009</t>
  </si>
  <si>
    <t>83</t>
  </si>
  <si>
    <t>612481022</t>
  </si>
  <si>
    <t>Okenný a dverový plastový dilatačný profil pre hrúbku omietky 9 mm</t>
  </si>
  <si>
    <t>-56260426</t>
  </si>
  <si>
    <t>84</t>
  </si>
  <si>
    <t>612481031</t>
  </si>
  <si>
    <t>Rohový profil z pozinkovaného plechu pre hrúbku omietky 8 až 12 mm</t>
  </si>
  <si>
    <t>-198618608</t>
  </si>
  <si>
    <t>85</t>
  </si>
  <si>
    <t>505574949</t>
  </si>
  <si>
    <t>86</t>
  </si>
  <si>
    <t>620991121</t>
  </si>
  <si>
    <t>Zakrývanie výplní vonkajších otvorov s rámami a zárubňami, zábradlí, oplechovania, atď. zhotovené z lešenia akýmkoľvek spôsobom</t>
  </si>
  <si>
    <t>970899762</t>
  </si>
  <si>
    <t>87</t>
  </si>
  <si>
    <t>622464231</t>
  </si>
  <si>
    <t>Vonkajšia omietka stien tenkovrstvová BAUMIT, silikónová, Baumit SilikonTop, škrabaná, hr. 1,5 mm</t>
  </si>
  <si>
    <t>-416127916</t>
  </si>
  <si>
    <t>88</t>
  </si>
  <si>
    <t>625251362</t>
  </si>
  <si>
    <t>Kontaktný zatepľovací systém hr. 200 mm BAUMIT STAR MINERAL, zatĺkacie kotvy</t>
  </si>
  <si>
    <t>438070673</t>
  </si>
  <si>
    <t>89</t>
  </si>
  <si>
    <t>625251372</t>
  </si>
  <si>
    <t>Kontaktný zatepľovací systém ostenia hr. 30 mm BAUMIT STAR - minerálne riešenie</t>
  </si>
  <si>
    <t>90909935</t>
  </si>
  <si>
    <t>90</t>
  </si>
  <si>
    <t>625251496</t>
  </si>
  <si>
    <t>Kontaktný zatepľovací systém vonkajších podhľadov hr. 100 mm BAUMIT STAR - minerálne riešenie, zatĺkacie kotvy</t>
  </si>
  <si>
    <t>-1809599313</t>
  </si>
  <si>
    <t>91</t>
  </si>
  <si>
    <t>631313661</t>
  </si>
  <si>
    <t>Mazanina z betónu prostého (m3) tr. C 20/25 hr.nad 80 do 120 mm</t>
  </si>
  <si>
    <t>-903777025</t>
  </si>
  <si>
    <t>92</t>
  </si>
  <si>
    <t>632001011</t>
  </si>
  <si>
    <t>Zhotovenie separačnej fólie v podlahových vrstvách z PE</t>
  </si>
  <si>
    <t>1767130272</t>
  </si>
  <si>
    <t>93</t>
  </si>
  <si>
    <t>283290003600</t>
  </si>
  <si>
    <t>Separačná fólia FE, šxl 1,3x100 m, na oddelenie poterov, PE, BAUMIT</t>
  </si>
  <si>
    <t>69835850</t>
  </si>
  <si>
    <t>94</t>
  </si>
  <si>
    <t>632001021</t>
  </si>
  <si>
    <t>Zhotovenie okrajovej dilatačnej pásky z PE</t>
  </si>
  <si>
    <t>1595308360</t>
  </si>
  <si>
    <t>95</t>
  </si>
  <si>
    <t>283320005000</t>
  </si>
  <si>
    <t>Okrajová dilatačná páska PE RST100/5 mm s fóliou na oddilatovanie poterov od stenových konštrukcií, BAUMIT</t>
  </si>
  <si>
    <t>-712363779</t>
  </si>
  <si>
    <t>96</t>
  </si>
  <si>
    <t>632455606</t>
  </si>
  <si>
    <t>Cementový poter BAUMIT Estrich, triedy CT-C20-F5, hr. 60 mm</t>
  </si>
  <si>
    <t>-394110324</t>
  </si>
  <si>
    <t>97</t>
  </si>
  <si>
    <t>275704266</t>
  </si>
  <si>
    <t>98</t>
  </si>
  <si>
    <t>553310008700</t>
  </si>
  <si>
    <t>Zárubňa oceľová CGAP šxvxhr 800x1970x160 mm  (ozn. dl8)</t>
  </si>
  <si>
    <t>1973705099</t>
  </si>
  <si>
    <t>553310010308n</t>
  </si>
  <si>
    <t>Zárubňa oceľová, CGAP+nadsvetlík šxvxhr 800x2700x170 mm, šedá, INTERIERDVERE (ozn. dl8n)</t>
  </si>
  <si>
    <t>1959950778</t>
  </si>
  <si>
    <t>100</t>
  </si>
  <si>
    <t>553310008900</t>
  </si>
  <si>
    <t>Zárubňa oceľová CGAP šxvxhr 900x1970x160 mm (ozn. dl9)</t>
  </si>
  <si>
    <t>-2024237640</t>
  </si>
  <si>
    <t>101</t>
  </si>
  <si>
    <t>342299885</t>
  </si>
  <si>
    <t>102</t>
  </si>
  <si>
    <t>553310009300</t>
  </si>
  <si>
    <t>Zárubňa oceľová CGAP šxvxhr 1250x1970x160 mm (ozn. dl12)</t>
  </si>
  <si>
    <t>887667056</t>
  </si>
  <si>
    <t>103</t>
  </si>
  <si>
    <t>642945111</t>
  </si>
  <si>
    <t>Osadenie oceľ. zárubní protiradiač. dverí s obetónov. jednokrídlové do 2,5 m2</t>
  </si>
  <si>
    <t>1269494671</t>
  </si>
  <si>
    <t>104</t>
  </si>
  <si>
    <t>553310010302</t>
  </si>
  <si>
    <t>Zárubňa protiradiačná oceľová, CGAP šxvxhr 800x1970x160 mm, šedá, INTERIERDVERE (ozn. dl8*)</t>
  </si>
  <si>
    <t>1875125517</t>
  </si>
  <si>
    <t>105</t>
  </si>
  <si>
    <t>553310010310</t>
  </si>
  <si>
    <t>Zárubňa protiradiačná oceľová, CGAP šxvxhr 900x1970x160 mm, šedá, INTERIERDVERE (ozn. dl9*)</t>
  </si>
  <si>
    <t>-654823734</t>
  </si>
  <si>
    <t>106</t>
  </si>
  <si>
    <t>642945112</t>
  </si>
  <si>
    <t>Osadenie oceľ. zárubní protiradiačných s obetónov. dvojkrídlové nad 2,5 do 6,5 m2</t>
  </si>
  <si>
    <t>-1988665979</t>
  </si>
  <si>
    <t>107</t>
  </si>
  <si>
    <t>553310010346</t>
  </si>
  <si>
    <t>Zárubňa protiradiačná oceľová, CGAP šxvxhr 1250x1970x160 mm bez povrchovej úpravy na zabetónovanie, INTERIERDVERE (ozn. dl12*)</t>
  </si>
  <si>
    <t>-1026689962</t>
  </si>
  <si>
    <t>108</t>
  </si>
  <si>
    <t>553310010356</t>
  </si>
  <si>
    <t>Zárubňa protiradiačná oceľová, CGAP šxvxhr 1500x2150x160 mm bez povrchovej úpravy na zabetónovanie, INTERIERDVERE (ozn. dr3*)</t>
  </si>
  <si>
    <t>-1027331164</t>
  </si>
  <si>
    <t>109</t>
  </si>
  <si>
    <t>953995113</t>
  </si>
  <si>
    <t>BAUMIT Rohová lišta z PVC</t>
  </si>
  <si>
    <t>587964681</t>
  </si>
  <si>
    <t>110</t>
  </si>
  <si>
    <t>953995184</t>
  </si>
  <si>
    <t>BAUMIT Okenný a dverový dilatačný profil (plastový)</t>
  </si>
  <si>
    <t>1474678566</t>
  </si>
  <si>
    <t>111</t>
  </si>
  <si>
    <t>912291111r</t>
  </si>
  <si>
    <t>Osadenie záhradného nábytku a mobiliáru</t>
  </si>
  <si>
    <t>1025745270</t>
  </si>
  <si>
    <t>112</t>
  </si>
  <si>
    <t>553560001500</t>
  </si>
  <si>
    <t>Lavička parková s operadlom a opierkami pod ruky AVIELA LAV156b, oceľová konštrukcia, sedadlo a operadlo z dosiek z borovicového dreva, dĺžky 1800 mm (ozn. la)</t>
  </si>
  <si>
    <t>295908027</t>
  </si>
  <si>
    <t>113</t>
  </si>
  <si>
    <t>912371111r</t>
  </si>
  <si>
    <t>D+M edukatívnych zariadení a prvkov</t>
  </si>
  <si>
    <t>-1048805058</t>
  </si>
  <si>
    <t>114</t>
  </si>
  <si>
    <t>553570027000.</t>
  </si>
  <si>
    <t>Televízor, rozmer 1200x700x125 mm, SONY (ozn. tv)</t>
  </si>
  <si>
    <t>-886073820</t>
  </si>
  <si>
    <t>115</t>
  </si>
  <si>
    <t>912451111r</t>
  </si>
  <si>
    <t>Montáž lineárnych nápisov vyrážaných do ocele</t>
  </si>
  <si>
    <t>súb</t>
  </si>
  <si>
    <t>-2030291299</t>
  </si>
  <si>
    <t>116</t>
  </si>
  <si>
    <t>553560013100</t>
  </si>
  <si>
    <t>Oceľový nápis kotvený trnmi, vypalovaný do oceľovej platne, úprava práškovaním (ozn. tx)</t>
  </si>
  <si>
    <t>1259166785</t>
  </si>
  <si>
    <t>117</t>
  </si>
  <si>
    <t>917831507r</t>
  </si>
  <si>
    <t>Osadenie prefabrikovaných prvkov doplnkových betónových</t>
  </si>
  <si>
    <t>-1702751525</t>
  </si>
  <si>
    <t>118</t>
  </si>
  <si>
    <t>553560004400.</t>
  </si>
  <si>
    <t>Kvetináč betónový prefa 50/50/50, FIBERTON (ozn. kv)</t>
  </si>
  <si>
    <t>1128018437</t>
  </si>
  <si>
    <t>119</t>
  </si>
  <si>
    <t>941941031</t>
  </si>
  <si>
    <t>Montáž lešenia ľahkého pracovného radového s podlahami šírky od 0,80 do 1,00 m, výšky do 10 m</t>
  </si>
  <si>
    <t>1096190410</t>
  </si>
  <si>
    <t>120</t>
  </si>
  <si>
    <t>941941191</t>
  </si>
  <si>
    <t>Príplatok za prvý a každý ďalší i začatý mesiac použitia lešenia ľahkého pracovného radového s podlahami šírky od 0,80 do 1,00 m, výšky do 10 m</t>
  </si>
  <si>
    <t>-2079649484</t>
  </si>
  <si>
    <t>121</t>
  </si>
  <si>
    <t>941941831</t>
  </si>
  <si>
    <t>Demontáž lešenia ľahkého pracovného radového s podlahami šírky nad 0,80 do 1,00 m, výšky do 10 m</t>
  </si>
  <si>
    <t>1785758368</t>
  </si>
  <si>
    <t>122</t>
  </si>
  <si>
    <t>941955001</t>
  </si>
  <si>
    <t>Lešenie ľahké pracovné pomocné, s výškou lešeňovej podlahy do 1,20 m</t>
  </si>
  <si>
    <t>-278697902</t>
  </si>
  <si>
    <t>123</t>
  </si>
  <si>
    <t>952901111</t>
  </si>
  <si>
    <t>Vyčistenie budov pri výške podlaží do 4m</t>
  </si>
  <si>
    <t>1094641513</t>
  </si>
  <si>
    <t>124</t>
  </si>
  <si>
    <t>953945102</t>
  </si>
  <si>
    <t>BAUMIT okapný profil SL 16 (hliníkový), s priznaným okapným nosom (ozn. klf)</t>
  </si>
  <si>
    <t>-2054644812</t>
  </si>
  <si>
    <t>125</t>
  </si>
  <si>
    <t>953995118</t>
  </si>
  <si>
    <t>BAUMIT Dilatačný profil priebežný fasádny (ozn. dlf)</t>
  </si>
  <si>
    <t>-77057397</t>
  </si>
  <si>
    <t>126</t>
  </si>
  <si>
    <t>998011002</t>
  </si>
  <si>
    <t>Presun hmôt pre budovy (801, 803, 812), zvislá konštr. z tehál, tvárnic, z kovu výšky do 12 m</t>
  </si>
  <si>
    <t>1864003879</t>
  </si>
  <si>
    <t>711</t>
  </si>
  <si>
    <t>Izolácie proti vode a vlhkosti</t>
  </si>
  <si>
    <t>127</t>
  </si>
  <si>
    <t>711111001</t>
  </si>
  <si>
    <t>Zhotovenie izolácie proti zemnej vlhkosti vodorovná náterom penetračným za studena</t>
  </si>
  <si>
    <t>1345599309</t>
  </si>
  <si>
    <t>128</t>
  </si>
  <si>
    <t>246170000900</t>
  </si>
  <si>
    <t>Lak asfaltový ALP-PENETRAL SN v sudoch</t>
  </si>
  <si>
    <t>1110354413</t>
  </si>
  <si>
    <t>129</t>
  </si>
  <si>
    <t>711112001</t>
  </si>
  <si>
    <t>Zhotovenie  izolácie proti zemnej vlhkosti zvislá penetračným náterom za studena</t>
  </si>
  <si>
    <t>-424370735</t>
  </si>
  <si>
    <t>130</t>
  </si>
  <si>
    <t>-1819557163</t>
  </si>
  <si>
    <t>131</t>
  </si>
  <si>
    <t>711141559</t>
  </si>
  <si>
    <t>Zhotovenie  izolácie proti zemnej vlhkosti a tlakovej vode vodorovná NAIP pritavením</t>
  </si>
  <si>
    <t>-875331475</t>
  </si>
  <si>
    <t>132</t>
  </si>
  <si>
    <t>628320000100</t>
  </si>
  <si>
    <t>Pás asfaltový GLASBIT G 200 S 40 pre spodné vrstvy hydroizolačných systémov, ICOPAL</t>
  </si>
  <si>
    <t>-1933345141</t>
  </si>
  <si>
    <t>133</t>
  </si>
  <si>
    <t>711142559</t>
  </si>
  <si>
    <t>Zhotovenie  izolácie proti zemnej vlhkosti a tlakovej vode zvislá NAIP pritavením</t>
  </si>
  <si>
    <t>671128685</t>
  </si>
  <si>
    <t>134</t>
  </si>
  <si>
    <t>628320000100.</t>
  </si>
  <si>
    <t>-1570053452</t>
  </si>
  <si>
    <t>135</t>
  </si>
  <si>
    <t>711411010</t>
  </si>
  <si>
    <t>Zhotovenie izolácie proti tlakovej vode na vodorovnej ploche jednonásobným náterom z kryštalickej izolácie</t>
  </si>
  <si>
    <t>1649442228</t>
  </si>
  <si>
    <t>136</t>
  </si>
  <si>
    <t>245640000100</t>
  </si>
  <si>
    <t>Náter ochranný Sikkaton Isol, 1-zložková kryštalická zmes na sekundárnu ochranu betónu</t>
  </si>
  <si>
    <t>1117080070</t>
  </si>
  <si>
    <t>137</t>
  </si>
  <si>
    <t>711411020</t>
  </si>
  <si>
    <t>Zhotovenie izolácie proti tlakovej vode na zvislej ploche jednonásobným náterom z kryštalickej izolácie</t>
  </si>
  <si>
    <t>-269589588</t>
  </si>
  <si>
    <t>138</t>
  </si>
  <si>
    <t>-1154727151</t>
  </si>
  <si>
    <t>139</t>
  </si>
  <si>
    <t>998711202</t>
  </si>
  <si>
    <t>Presun hmôt pre izoláciu proti vode v objektoch výšky nad 6 do 12 m</t>
  </si>
  <si>
    <t>2004399306</t>
  </si>
  <si>
    <t>712</t>
  </si>
  <si>
    <t>Izolácie striech, povlakové krytiny</t>
  </si>
  <si>
    <t>140</t>
  </si>
  <si>
    <t>712290010</t>
  </si>
  <si>
    <t>Zhotovenie parozábrany pre strechy ploché do 10°</t>
  </si>
  <si>
    <t>-1086737902</t>
  </si>
  <si>
    <t>141</t>
  </si>
  <si>
    <t>283230007300</t>
  </si>
  <si>
    <t>Parozábrana FATRAFOL Fatrapar E, hr. 0,15 mm, š. 2 m, materiál na báze PO - modifikovaný PE, FATRA IZOLFA</t>
  </si>
  <si>
    <t>-1919998270</t>
  </si>
  <si>
    <t>142</t>
  </si>
  <si>
    <t>712370070.</t>
  </si>
  <si>
    <t>Zhotovenie povlakovej krytiny striech plochých do 10° PVC-P fóliou upevnenou prikotvením so zvarením spoju, vodorovná</t>
  </si>
  <si>
    <t>546720625</t>
  </si>
  <si>
    <t>143</t>
  </si>
  <si>
    <t>283220002000</t>
  </si>
  <si>
    <t>Hydroizolačná fólia PVC-P FATRAFOL 810, hr. 1,5 mm, š. 1,3 m, izolácia plochých striech, farba sivá, FATRA IZOLFA</t>
  </si>
  <si>
    <t>-2041589437</t>
  </si>
  <si>
    <t>144</t>
  </si>
  <si>
    <t>712370070..</t>
  </si>
  <si>
    <t>Zhotovenie povlakovej krytiny striech plochých do 10° PVC-P fóliou upevnenou prikotvením so zvarením spoju, zvislá</t>
  </si>
  <si>
    <t>-1549779706</t>
  </si>
  <si>
    <t>145</t>
  </si>
  <si>
    <t>283220002000.</t>
  </si>
  <si>
    <t>1553733257</t>
  </si>
  <si>
    <t>146</t>
  </si>
  <si>
    <t>712391181</t>
  </si>
  <si>
    <t>Zhot. povlak. krytiny striech plochých do 10° zásypom kamenivom hr.5 cm</t>
  </si>
  <si>
    <t>-1567528158</t>
  </si>
  <si>
    <t>147</t>
  </si>
  <si>
    <t>382675468</t>
  </si>
  <si>
    <t>148</t>
  </si>
  <si>
    <t>712990040</t>
  </si>
  <si>
    <t>Položenie geotextílie vodorovne alebo zvislo na strechy ploché do 10°, podkladná</t>
  </si>
  <si>
    <t>1183798013</t>
  </si>
  <si>
    <t>149</t>
  </si>
  <si>
    <t>693110001300</t>
  </si>
  <si>
    <t>Geotextília polypropylénová Tatratex GTX N PP 400, šírka 1,75-3,5 m, dĺžka 60 m, hrúbka 3,4 mm, netkaná, MIVA</t>
  </si>
  <si>
    <t>95832212</t>
  </si>
  <si>
    <t>150</t>
  </si>
  <si>
    <t>712990040.</t>
  </si>
  <si>
    <t>Položenie geotextílie vodorovne alebo zvislo na strechy ploché do 10°, ochranná</t>
  </si>
  <si>
    <t>218245390</t>
  </si>
  <si>
    <t>151</t>
  </si>
  <si>
    <t>693110001300.</t>
  </si>
  <si>
    <t>921252429</t>
  </si>
  <si>
    <t>152</t>
  </si>
  <si>
    <t>712r</t>
  </si>
  <si>
    <t>Montáž a dodávka vrstiev zelenej plochej strechy "lithoplast"</t>
  </si>
  <si>
    <t>-1368259667</t>
  </si>
  <si>
    <t>153</t>
  </si>
  <si>
    <t>712961901</t>
  </si>
  <si>
    <t>Vykonanie údržby prienikov povlakovej krytiny striech gumami a PVC prilep. plnoplošne</t>
  </si>
  <si>
    <t>1579805257</t>
  </si>
  <si>
    <t>154</t>
  </si>
  <si>
    <t>247710011400</t>
  </si>
  <si>
    <t>Pás obojstranne kašírovaný polyetylénový PCI PECILASTIC U 5x1 m, tesniaci, hydroizolačný a oddeľovací</t>
  </si>
  <si>
    <t>2052826297</t>
  </si>
  <si>
    <t>155</t>
  </si>
  <si>
    <t>998712202</t>
  </si>
  <si>
    <t>Presun hmôt pre izoláciu povlakovej krytiny v objektoch výšky nad 6 do 12 m</t>
  </si>
  <si>
    <t>1487604770</t>
  </si>
  <si>
    <t>713</t>
  </si>
  <si>
    <t>Izolácie tepelné</t>
  </si>
  <si>
    <t>156</t>
  </si>
  <si>
    <t>631591115</t>
  </si>
  <si>
    <t>Násyp pod podlahy, mazaniny a dlažby, popr. na plochých strechách, s utlačením a urovnaním povrchu, z keramzitu</t>
  </si>
  <si>
    <t>-992681161</t>
  </si>
  <si>
    <t>157</t>
  </si>
  <si>
    <t>713122111</t>
  </si>
  <si>
    <t>Montáž tepelnej izolácie podláh polystyrénom, kladeným voľne v jednej vrstve</t>
  </si>
  <si>
    <t>-1686362617</t>
  </si>
  <si>
    <t>158</t>
  </si>
  <si>
    <t>283720009400</t>
  </si>
  <si>
    <t>Doska EPS 150S hr. 180 mm, na zateplenie podláh a strešných terás, ISOVER</t>
  </si>
  <si>
    <t>-1190895030</t>
  </si>
  <si>
    <t>159</t>
  </si>
  <si>
    <t>713142151</t>
  </si>
  <si>
    <t>Montáž tepelnej izolácie striech plochých do 10° polystyrénom, jednovrstvová kladenými voľne</t>
  </si>
  <si>
    <t>-112601937</t>
  </si>
  <si>
    <t>160</t>
  </si>
  <si>
    <t>283720009500</t>
  </si>
  <si>
    <t>Doska EPS 150S hr. 200 mm, na zateplenie podláh a strešných terás, ISOVER</t>
  </si>
  <si>
    <t>618880199</t>
  </si>
  <si>
    <t>161</t>
  </si>
  <si>
    <t>283720010100</t>
  </si>
  <si>
    <t>Doska EPS 200S hr. 120 mm, na zateplenie podláh a strešných terás, ISOVER</t>
  </si>
  <si>
    <t>-2144738553</t>
  </si>
  <si>
    <t>162</t>
  </si>
  <si>
    <t>283720010000</t>
  </si>
  <si>
    <t>Doska EPS 200S hr. 100 mm, na zateplenie podláh a strešných terás, ISOVER</t>
  </si>
  <si>
    <t>-110161893</t>
  </si>
  <si>
    <t>163</t>
  </si>
  <si>
    <t>713170110</t>
  </si>
  <si>
    <t>Montáž spádového klinu z EPS na balkóny a terasy položením voľne</t>
  </si>
  <si>
    <t>2701792</t>
  </si>
  <si>
    <t>164</t>
  </si>
  <si>
    <t>283720001800</t>
  </si>
  <si>
    <t>Spádový klin 4-12 EPS 150 S, hr. 100 mm, BASF-PCI</t>
  </si>
  <si>
    <t>1613602245</t>
  </si>
  <si>
    <t>165</t>
  </si>
  <si>
    <t>998713202</t>
  </si>
  <si>
    <t>Presun hmôt pre izolácie tepelné v objektoch výšky nad 6 m do 12 m</t>
  </si>
  <si>
    <t>745260961</t>
  </si>
  <si>
    <t>721</t>
  </si>
  <si>
    <t xml:space="preserve">Zdravotechnika </t>
  </si>
  <si>
    <t>166</t>
  </si>
  <si>
    <t>721230163</t>
  </si>
  <si>
    <t>Montáž strešného prestupu pre fóliové izolácie mechanicky kotvené DN 110</t>
  </si>
  <si>
    <t>-2071105210</t>
  </si>
  <si>
    <t>167</t>
  </si>
  <si>
    <t>286630014600</t>
  </si>
  <si>
    <t>Strešný prestup DN 110, HL62Safe/1, vertikálny s nastaviteľným límcom, PP/nerez</t>
  </si>
  <si>
    <t>-1820760665</t>
  </si>
  <si>
    <t>762</t>
  </si>
  <si>
    <t>Konštrukcie tesárske</t>
  </si>
  <si>
    <t>168</t>
  </si>
  <si>
    <t>762332110</t>
  </si>
  <si>
    <t>Montáž viazaných konštrukcií krovov striech z reziva priemernej plochy do 120 cm2</t>
  </si>
  <si>
    <t>1617658762</t>
  </si>
  <si>
    <t>169</t>
  </si>
  <si>
    <t>762332120</t>
  </si>
  <si>
    <t>Montáž viazaných konštrukcií krovov striech z reziva priemernej plochy 120-224 cm2</t>
  </si>
  <si>
    <t>1245808339</t>
  </si>
  <si>
    <t>170</t>
  </si>
  <si>
    <t>762332130</t>
  </si>
  <si>
    <t>Montáž viazaných konštrukcií krovov striech z reziva priemernej plochy 224-288 cm2</t>
  </si>
  <si>
    <t>-914309033</t>
  </si>
  <si>
    <t>171</t>
  </si>
  <si>
    <t>605120007400.</t>
  </si>
  <si>
    <t>Hranoly zo smrekovca neopracované hranené akosť I dĺ. 4000-6500 mm, hr. 120 mm, š. 120, 140, 180 mm (ozn. s6, s7)</t>
  </si>
  <si>
    <t>-1438135574</t>
  </si>
  <si>
    <t>172</t>
  </si>
  <si>
    <t>762341001</t>
  </si>
  <si>
    <t>Montáž debnenia jednoduchých striech a strešných prvkov, drevotrieskovými OSB doskami na zráz</t>
  </si>
  <si>
    <t>471011683</t>
  </si>
  <si>
    <t>173</t>
  </si>
  <si>
    <t>607260000900.</t>
  </si>
  <si>
    <t>Doska OSB 3 Superfinish ECO P+D nebrúsené hrxlxš 25x2500x1250 mm, JAFHOLZ (ozn. s1 - s7)</t>
  </si>
  <si>
    <t>1780092002</t>
  </si>
  <si>
    <t>174</t>
  </si>
  <si>
    <t>762395000</t>
  </si>
  <si>
    <t>Spojovacie prostriedky pre viazané konštrukcie krovov, debnenie a laťovanie, nadstrešné konštr., spádové kliny - svorky, dosky, klince, pásová oceľ, vruty</t>
  </si>
  <si>
    <t>478660682</t>
  </si>
  <si>
    <t>175</t>
  </si>
  <si>
    <t>762431231</t>
  </si>
  <si>
    <t>Montáž obloženia okapu striech doskami z drevovláknitých hmôt tvrdými cementotrieskovými na zraz</t>
  </si>
  <si>
    <t>-1806977268</t>
  </si>
  <si>
    <t>176</t>
  </si>
  <si>
    <t>591510001300.</t>
  </si>
  <si>
    <t>Cementotriesková doska CETRIS BASIC, rozmer 15x3350x1250 mm, s hladkým cementovo šedým povrchom (ozn. cp)</t>
  </si>
  <si>
    <t>-572173337</t>
  </si>
  <si>
    <t>177</t>
  </si>
  <si>
    <t>762495000</t>
  </si>
  <si>
    <t>Spojovacie prostriedky pre olištovanie škár, obloženie stropov, strešných podhľadov a stien - klince, závrtky</t>
  </si>
  <si>
    <t>1297105970</t>
  </si>
  <si>
    <t>178</t>
  </si>
  <si>
    <t>998762202</t>
  </si>
  <si>
    <t>Presun hmôt pre konštrukcie tesárske v objektoch výšky do 12 m</t>
  </si>
  <si>
    <t>-1915768930</t>
  </si>
  <si>
    <t>179</t>
  </si>
  <si>
    <t>763115714</t>
  </si>
  <si>
    <t>Priečka SDK Rigips hr. 150 mm dvojito opláštená doskami RBI 12.5 mm s tep. izoláciou, CW 100</t>
  </si>
  <si>
    <t>-345128508</t>
  </si>
  <si>
    <t>180</t>
  </si>
  <si>
    <t>763115814</t>
  </si>
  <si>
    <t>Konštrukcia nadpražia SDK Rigips hr. 150 mm dvojito opláštená doskami RFI 12.5 mm s vloženou výplňou otvoru</t>
  </si>
  <si>
    <t>422718884</t>
  </si>
  <si>
    <t>181</t>
  </si>
  <si>
    <t>763120010</t>
  </si>
  <si>
    <t>Sadrokartónová inštalačná predstena pre sanitárne zariadenia, jednoduché opláštenie, doska RBI 12,5 mm</t>
  </si>
  <si>
    <t>-159627578</t>
  </si>
  <si>
    <t>182</t>
  </si>
  <si>
    <t>763126612</t>
  </si>
  <si>
    <t>Predsadená SDK stena Rigips hr. 62.5 mm, opláštená doskou RBI 12.5 mm s tep. izoláciou, spriahnutá na oceľ. konštrukcií R-CD</t>
  </si>
  <si>
    <t>-1534440345</t>
  </si>
  <si>
    <t>183</t>
  </si>
  <si>
    <t>763138222.</t>
  </si>
  <si>
    <t>Podhľad SDK Rigips RBI 12.5 mm závesný, dvojúrovňová oceľová podkonštrukcia CD (ozn. zp1)</t>
  </si>
  <si>
    <t>-1042734784</t>
  </si>
  <si>
    <t>184</t>
  </si>
  <si>
    <t>763138281</t>
  </si>
  <si>
    <t>Radiácii vzdorný podhľad SDK Rigips RTG, doska Rigiton Climafit RL, TI 50 mm (ozn. zp2)</t>
  </si>
  <si>
    <t>79152276</t>
  </si>
  <si>
    <t>185</t>
  </si>
  <si>
    <t>-1595128982</t>
  </si>
  <si>
    <t>764</t>
  </si>
  <si>
    <t>Konštrukcie klampiarske</t>
  </si>
  <si>
    <t>186</t>
  </si>
  <si>
    <t>764313221</t>
  </si>
  <si>
    <t>Krytiny hladké z poplastovaného plechu falcované, sklon do 30° (ozn. k7)</t>
  </si>
  <si>
    <t>-267644000</t>
  </si>
  <si>
    <t>187</t>
  </si>
  <si>
    <t>764421530</t>
  </si>
  <si>
    <t>Oplechovanie ríms, balkónov, terás z poplastovaného plechu, r.š. 280 mm (ozn. k6)</t>
  </si>
  <si>
    <t>-2109570451</t>
  </si>
  <si>
    <t>188</t>
  </si>
  <si>
    <t>764421540</t>
  </si>
  <si>
    <t>Oplechovanie ríms, balkónov, terás z poplastovaného plechu, r.š. 300 mm (ozn. k8)</t>
  </si>
  <si>
    <t>908699417</t>
  </si>
  <si>
    <t>189</t>
  </si>
  <si>
    <t>764421550</t>
  </si>
  <si>
    <t>Oplechovanie ríms, balkónov, terás z poplastovaného plechu, r.š. 400 mm (ozn. k2)</t>
  </si>
  <si>
    <t>1241547739</t>
  </si>
  <si>
    <t>190</t>
  </si>
  <si>
    <t>764421570</t>
  </si>
  <si>
    <t>Oplechovanie ríms, balkónov, terás z poplastovaného plechu, r.š. 550 mm (ozn. k5)</t>
  </si>
  <si>
    <t>1142438056</t>
  </si>
  <si>
    <t>191</t>
  </si>
  <si>
    <t>764430500</t>
  </si>
  <si>
    <t>Oplechovanie muriva svetlíkov z poplastovaného plechu, vrátane rohov r.š. 130 mm (ozn. k3)</t>
  </si>
  <si>
    <t>1374669751</t>
  </si>
  <si>
    <t>192</t>
  </si>
  <si>
    <t>764430550</t>
  </si>
  <si>
    <t>Oplechovanie muriva a atík z poplastovaného plechu, vrátane rohov r.š. 750 mm (ozn. k1, k4)</t>
  </si>
  <si>
    <t>-1501787853</t>
  </si>
  <si>
    <t>193</t>
  </si>
  <si>
    <t>764758245</t>
  </si>
  <si>
    <t>Strešný bezpečnostný prepad 15/5/60 cm, PLASTIKA (ozn. k9)</t>
  </si>
  <si>
    <t>-1307515831</t>
  </si>
  <si>
    <t>194</t>
  </si>
  <si>
    <t>764950751</t>
  </si>
  <si>
    <t>Odpadové rúry z PVC-HI PLASTIKA rovné štvorcové, priemer 75 mm (ozn. k10)</t>
  </si>
  <si>
    <t>-1371101145</t>
  </si>
  <si>
    <t>195</t>
  </si>
  <si>
    <t>998764202</t>
  </si>
  <si>
    <t>Presun hmôt pre konštrukcie klampiarske v objektoch výšky nad 6 do 12 m</t>
  </si>
  <si>
    <t>486640458</t>
  </si>
  <si>
    <t>196</t>
  </si>
  <si>
    <t>766412133</t>
  </si>
  <si>
    <t>Montáž obloženia stien, doskami z tvrdého dreva, š. nad 80 do 100 mm</t>
  </si>
  <si>
    <t>-475036632</t>
  </si>
  <si>
    <t>197</t>
  </si>
  <si>
    <t>605460002700</t>
  </si>
  <si>
    <t>Dosky hobľované zo sibírskeho smrekovca 95x19 mm, sušené 14±2%, triedy 3A STN 480055, bez defektov, hniloby, hrčí (ozn. s8)</t>
  </si>
  <si>
    <t>604451160</t>
  </si>
  <si>
    <t>198</t>
  </si>
  <si>
    <t>766421233</t>
  </si>
  <si>
    <t>Montáž obloženia podhľadov, doskami z tvrdého dreva, š. nad 80 do 100 mm</t>
  </si>
  <si>
    <t>54351242</t>
  </si>
  <si>
    <t>199</t>
  </si>
  <si>
    <t>605460002700.</t>
  </si>
  <si>
    <t>Dosky hobľované zo sibírskeho smrekovca 95x19 mm, sušené 14±2%, triedy 3A STN 480055, bez defektov, hniloby, hrčí (ozn. s9)</t>
  </si>
  <si>
    <t>-684991130</t>
  </si>
  <si>
    <t>200</t>
  </si>
  <si>
    <t>766427112</t>
  </si>
  <si>
    <t>Montáž obloženia podhľadov, podkladový rošt</t>
  </si>
  <si>
    <t>1328599077</t>
  </si>
  <si>
    <t>201</t>
  </si>
  <si>
    <t>605440000700</t>
  </si>
  <si>
    <t>Lišty drevené zo sibírskeho smrekovca 50x40 mm, triedy 3A STN 480055, sušené drevo 14±2%, bez defektov, hniloby, hrčí (ozn. s8,s9)</t>
  </si>
  <si>
    <t>-1402644122</t>
  </si>
  <si>
    <t>202</t>
  </si>
  <si>
    <t>766651201</t>
  </si>
  <si>
    <t>Montáž púzdra posuvných dverí do montovanej priečky (napr. sadrokartón) s jedným zasúvacím púzdrom pre jedno krídlo, priechod 0,6-1 m</t>
  </si>
  <si>
    <t>-179189072</t>
  </si>
  <si>
    <t>203</t>
  </si>
  <si>
    <t>553310013000</t>
  </si>
  <si>
    <t>Stavebné puzdro pre posuvné dvere ŠTANDARD čistý priechod 800 mm (ozn. dp8)</t>
  </si>
  <si>
    <t>-1581128839</t>
  </si>
  <si>
    <t>204</t>
  </si>
  <si>
    <t>553310013100</t>
  </si>
  <si>
    <t>Stavebné puzdro pre posuvné dvere ŠTANDARD čistý priechod 900 mm (ozn. dp9)</t>
  </si>
  <si>
    <t>-1538753656</t>
  </si>
  <si>
    <t>205</t>
  </si>
  <si>
    <t>553420000200e</t>
  </si>
  <si>
    <t>Systém posuvných dverí - motorizácia E-motion (ozn. dp8)</t>
  </si>
  <si>
    <t>súb.</t>
  </si>
  <si>
    <t>-12801254</t>
  </si>
  <si>
    <t>206</t>
  </si>
  <si>
    <t>766651211</t>
  </si>
  <si>
    <t>Montáž púzdra posuvných dverí do montovanej priečky (napr. sadrokartón), jedno zasúvacie púzdro, priechod 1,2-2,4 m</t>
  </si>
  <si>
    <t>477217328</t>
  </si>
  <si>
    <t>207</t>
  </si>
  <si>
    <t>553310014800</t>
  </si>
  <si>
    <t>Stavebné puzdro pre posuvné dvere UNIBOX čistý priechod 1400 mm (ozn. dp14)</t>
  </si>
  <si>
    <t>1840198109</t>
  </si>
  <si>
    <t>208</t>
  </si>
  <si>
    <t>553420000200</t>
  </si>
  <si>
    <t>Systém posuvných dverí - sada pojazdov</t>
  </si>
  <si>
    <t>139125651</t>
  </si>
  <si>
    <t>209</t>
  </si>
  <si>
    <t>1054922107</t>
  </si>
  <si>
    <t>210</t>
  </si>
  <si>
    <t>Kľučka dverová 2x, 2x rozeta BB, FAB, nehrdzavejúca oceľ, povrch nerez brúsený, SAPELI</t>
  </si>
  <si>
    <t>1279922523</t>
  </si>
  <si>
    <t>211</t>
  </si>
  <si>
    <t>611610000400r</t>
  </si>
  <si>
    <t>Dvere vnútorné jednokrídlové, šírka 800 mm, výplň papierová voština, povrch fólia M10, plné, SAPELI (ozn. dl8)</t>
  </si>
  <si>
    <t>216535577</t>
  </si>
  <si>
    <t>212</t>
  </si>
  <si>
    <t>611610000400n</t>
  </si>
  <si>
    <t>Dvere vnútorné jednokrídlové, šírka 900 mm, výplň papierová voština, povrch fólia M10, plné, SAPELI (ozn. dl9)</t>
  </si>
  <si>
    <t>-1364956986</t>
  </si>
  <si>
    <t>213</t>
  </si>
  <si>
    <t>611610000400x</t>
  </si>
  <si>
    <t>Dvere vnútorné jednokrídlové+nadsvetlík, šírka 800 mm, výplň papierová voština, povrch fólia M10, plné, SAPELI (ozn. dl8n)</t>
  </si>
  <si>
    <t>-1454933777</t>
  </si>
  <si>
    <t>214</t>
  </si>
  <si>
    <t>611610000400t</t>
  </si>
  <si>
    <t>Dvere vnútorné jednokrídlové, šírka 1250 mm, výplň papierová voština, povrch fólia M10, plné, SAPELI (ozn. dl12)</t>
  </si>
  <si>
    <t>84399058</t>
  </si>
  <si>
    <t>215</t>
  </si>
  <si>
    <t>766662114.</t>
  </si>
  <si>
    <t>Montáž dverového krídla otočného jednokrídlového špeciálneho protiradiačného, do existujúcej zárubne, vrátane kovania</t>
  </si>
  <si>
    <t>-1199944894</t>
  </si>
  <si>
    <t>216</t>
  </si>
  <si>
    <t>-291214921</t>
  </si>
  <si>
    <t>217</t>
  </si>
  <si>
    <t>611650001060.</t>
  </si>
  <si>
    <t>Dvere vnútorné protiradiačné drevené, šxv 800x1970 mm, SK certifikát, fólia, INTERIERDVERE (ozn. dl8*)</t>
  </si>
  <si>
    <t>-2029944847</t>
  </si>
  <si>
    <t>218</t>
  </si>
  <si>
    <t>611650001140.</t>
  </si>
  <si>
    <t>Dvere vnútorné protiradiačné drevené, šxv 900x1970 mm, SK certifikát, fólia, INTERIERDVERE (ozn. dl9*)</t>
  </si>
  <si>
    <t>1373064076</t>
  </si>
  <si>
    <t>219</t>
  </si>
  <si>
    <t>766662134</t>
  </si>
  <si>
    <t>Montáž dverového krídla otočného dvojkrídlového špeciálneho protiradiačného, do existujúcej zárubne, vrátane kovania</t>
  </si>
  <si>
    <t>1866650</t>
  </si>
  <si>
    <t>220</t>
  </si>
  <si>
    <t>794194880</t>
  </si>
  <si>
    <t>221</t>
  </si>
  <si>
    <t>611650001170</t>
  </si>
  <si>
    <t>Dvere vnútorné protiradiačné drevené, šxv 1500x2150 mm, SK certifikát, fólia, INTERIERDVERE (ozn. dr3*)</t>
  </si>
  <si>
    <t>1583607362</t>
  </si>
  <si>
    <t>222</t>
  </si>
  <si>
    <t>611650001160</t>
  </si>
  <si>
    <t>Dvere vnútorné protiradiačné drevené, šxv 1250x1970 mm, SK certifikát, fólia, INTERIERDVERE (ozn.dl12*)</t>
  </si>
  <si>
    <t>1563883205</t>
  </si>
  <si>
    <t>223</t>
  </si>
  <si>
    <t>766664125</t>
  </si>
  <si>
    <t>Montáž dverí drevených posuvných jednokrídlových, posun do puzdra</t>
  </si>
  <si>
    <t>-1957306395</t>
  </si>
  <si>
    <t>224</t>
  </si>
  <si>
    <t>611610000400p8</t>
  </si>
  <si>
    <t>Dvere vnútorné jednokrídlové posuvné, šírka 800 mm, výplň papierová voština, povrch fólia M10, plné, SAPELI (ozn. dp8)</t>
  </si>
  <si>
    <t>2108518518</t>
  </si>
  <si>
    <t>225</t>
  </si>
  <si>
    <t>611610000400p9</t>
  </si>
  <si>
    <t>Dvere vnútorné jednokrídlové posuvné, šírka 900 mm, výplň papierová voština, povrch fólia M10, plné, SAPELI (ozn. dp9)</t>
  </si>
  <si>
    <t>1680907995</t>
  </si>
  <si>
    <t>226</t>
  </si>
  <si>
    <t>611610000400p14</t>
  </si>
  <si>
    <t>Dvere vnútorné jednokrídlové posuvné, šírka 1400 mm, výplň papierová voština, povrch fólia M10, plné, SAPELI (ozn. dp14)</t>
  </si>
  <si>
    <t>968300522</t>
  </si>
  <si>
    <t>227</t>
  </si>
  <si>
    <t>611610006300</t>
  </si>
  <si>
    <t>Montážny materiál pre dvere, okná, SAPELI</t>
  </si>
  <si>
    <t>-1893195349</t>
  </si>
  <si>
    <t>228</t>
  </si>
  <si>
    <t>766694143</t>
  </si>
  <si>
    <t>Montáž parapetných dosiek šírky do 300 mm</t>
  </si>
  <si>
    <t>-334205614</t>
  </si>
  <si>
    <t>229</t>
  </si>
  <si>
    <t>611560000300</t>
  </si>
  <si>
    <t>Parapetná doska plastová, komôrková vnútorná, (napr.WINK TRADE)</t>
  </si>
  <si>
    <t>-1498096481</t>
  </si>
  <si>
    <t>230</t>
  </si>
  <si>
    <t>611560000400</t>
  </si>
  <si>
    <t>Parapetná doska vonkajšia hliník poplastovaný (napr. Alucobond)</t>
  </si>
  <si>
    <t>1073273923</t>
  </si>
  <si>
    <t>231</t>
  </si>
  <si>
    <t>767635010</t>
  </si>
  <si>
    <t>Montáž a dodávka ochrannej sieťky na okná</t>
  </si>
  <si>
    <t>1302339079</t>
  </si>
  <si>
    <t>232</t>
  </si>
  <si>
    <t>767661500</t>
  </si>
  <si>
    <t>Montáž interierovej žalúzie hliníkovej lamelovej štandardnej</t>
  </si>
  <si>
    <t>-1937199900</t>
  </si>
  <si>
    <t>233</t>
  </si>
  <si>
    <t>611530061300</t>
  </si>
  <si>
    <t>Žalúzie interiérové hliníkové STANDART, lamela šírky 18/25 mm, biela, bez vedenia</t>
  </si>
  <si>
    <t>1043559767</t>
  </si>
  <si>
    <t>234</t>
  </si>
  <si>
    <t>-1591057376</t>
  </si>
  <si>
    <t>235</t>
  </si>
  <si>
    <t>725149710</t>
  </si>
  <si>
    <t>Montáž stenového systému sanitárnych kabín do kombinovaných stien vr. kovania</t>
  </si>
  <si>
    <t>-459482577</t>
  </si>
  <si>
    <t>236</t>
  </si>
  <si>
    <t>552370001600</t>
  </si>
  <si>
    <t>Stenový systém sanitárnych kabín, drevoplast AlcaPlast (ozn. sk1, sk2)</t>
  </si>
  <si>
    <t>161015611</t>
  </si>
  <si>
    <t>237</t>
  </si>
  <si>
    <t>766492100</t>
  </si>
  <si>
    <t>Ostatné - montáž obloženia ochranného stien</t>
  </si>
  <si>
    <t>810315150</t>
  </si>
  <si>
    <t>238</t>
  </si>
  <si>
    <t>283190004900</t>
  </si>
  <si>
    <t>Obkladová doska GERFLOR CONTACT, š.350 mm, drevoplast (ozn. os)</t>
  </si>
  <si>
    <t>-872471093</t>
  </si>
  <si>
    <t>239</t>
  </si>
  <si>
    <t>766691610srv</t>
  </si>
  <si>
    <t>D+M servopohonu k svetlíku (napr. GEZE), svetlíkové okná (ozn. SV3)</t>
  </si>
  <si>
    <t>-1587720783</t>
  </si>
  <si>
    <t>240</t>
  </si>
  <si>
    <t>767163100</t>
  </si>
  <si>
    <t>Montáž zábradlia pozinkované na terasy a balkóny, výplň rebrovanie, kotvenie do podlahy</t>
  </si>
  <si>
    <t>-223371258</t>
  </si>
  <si>
    <t>241</t>
  </si>
  <si>
    <t>553520001300</t>
  </si>
  <si>
    <t>Zábradlie pozinkované, vertikálna výplň rebrová výška 1000 mm, kotvenie do podlahy (ozn.z3 - z5)</t>
  </si>
  <si>
    <t>-1917140020</t>
  </si>
  <si>
    <t>242</t>
  </si>
  <si>
    <t>767165120</t>
  </si>
  <si>
    <t>Montáž zábradlia rovného montáž madiel z rúrok alebo tenkostenných profilov zváraním</t>
  </si>
  <si>
    <t>-1696165655</t>
  </si>
  <si>
    <t>243</t>
  </si>
  <si>
    <t>133110001700md</t>
  </si>
  <si>
    <t>Oceľové madlá zo zváraných profilov pozinkovaných (ozn. z8)</t>
  </si>
  <si>
    <t>914234684</t>
  </si>
  <si>
    <t>244</t>
  </si>
  <si>
    <t>767222110sch</t>
  </si>
  <si>
    <t>Montáž schodiskových konštrukcií z profilovej ocele do muriva a do podlahy, úprava pozinkom</t>
  </si>
  <si>
    <t>2055837804</t>
  </si>
  <si>
    <t>245</t>
  </si>
  <si>
    <t>133110001700sch</t>
  </si>
  <si>
    <t>Oceľové schodište zo zváraných profilov pozinkovaných (ozn. z6, z7)</t>
  </si>
  <si>
    <t>-1764951947</t>
  </si>
  <si>
    <t>246</t>
  </si>
  <si>
    <t>767310030</t>
  </si>
  <si>
    <t>Montáž strešného svetlíka elektricky otváravého do plochej strechy</t>
  </si>
  <si>
    <t>-1460202415</t>
  </si>
  <si>
    <t>247</t>
  </si>
  <si>
    <t>611340012300</t>
  </si>
  <si>
    <t>Strešný svetlík, z hliníkových profilov, obdĺžnikový tvar, bezpečnostné izolačné 3-sklo, TOPIX (ozn. sv1 - sv3)</t>
  </si>
  <si>
    <t>-1677893935</t>
  </si>
  <si>
    <t>248</t>
  </si>
  <si>
    <t>767422101</t>
  </si>
  <si>
    <t>Montáž a dodávka opláštenia kovová fasáda ALUCOBOND rošt opláštenia (ozn. alc)</t>
  </si>
  <si>
    <t>-797146745</t>
  </si>
  <si>
    <t>249</t>
  </si>
  <si>
    <t>767422102</t>
  </si>
  <si>
    <t>Montáž a dodávka opláštenia kovová fasáda ALUCOBOND plošné        prvky (ozn. alc)</t>
  </si>
  <si>
    <t>137690351</t>
  </si>
  <si>
    <t>250</t>
  </si>
  <si>
    <t>767590210</t>
  </si>
  <si>
    <t>-986087449</t>
  </si>
  <si>
    <t>251</t>
  </si>
  <si>
    <t>697510004600</t>
  </si>
  <si>
    <t>1032140623</t>
  </si>
  <si>
    <t>252</t>
  </si>
  <si>
    <t>767590225</t>
  </si>
  <si>
    <t>-933955581</t>
  </si>
  <si>
    <t>253</t>
  </si>
  <si>
    <t>697590000200</t>
  </si>
  <si>
    <t>-1077292469</t>
  </si>
  <si>
    <t>254</t>
  </si>
  <si>
    <t>767612100f</t>
  </si>
  <si>
    <t>Montáž stien hliníkových s hydroizolačnými ISO páskami (exteriérová a interiérová)</t>
  </si>
  <si>
    <t>349090544</t>
  </si>
  <si>
    <t>255</t>
  </si>
  <si>
    <t>283290006100f</t>
  </si>
  <si>
    <t>2034124186</t>
  </si>
  <si>
    <t>256</t>
  </si>
  <si>
    <t>283290006300f</t>
  </si>
  <si>
    <t>Tesniaca fólia CX interiér, š. 90 mm, dĺ. 30 m, pre tesnenie pripájacej škáry okenného rámu a muriva, polymér, ALLMEDIA</t>
  </si>
  <si>
    <t>843694679</t>
  </si>
  <si>
    <t>257</t>
  </si>
  <si>
    <t>55341000390f</t>
  </si>
  <si>
    <t>Stena z hliníkových trojkomorových profilov (napr.Aluron AS52), bezpečnostné trojsklo (ozn. f1 - f3)</t>
  </si>
  <si>
    <t>553505709</t>
  </si>
  <si>
    <t>258</t>
  </si>
  <si>
    <t>767612100i</t>
  </si>
  <si>
    <t>Montáž okien hliníkových interiérových s hydroizolačnými ISO páskami (exteriérová a interiérová)</t>
  </si>
  <si>
    <t>1163537858</t>
  </si>
  <si>
    <t>259</t>
  </si>
  <si>
    <t>553410003900i</t>
  </si>
  <si>
    <t>Okno z hliníkových  profilov, obyčajná sklo, (ozn. oi1* - oi3*)</t>
  </si>
  <si>
    <t>313688062</t>
  </si>
  <si>
    <t>260</t>
  </si>
  <si>
    <t>767612100o</t>
  </si>
  <si>
    <t>Montáž okien hliníkových exteriérových s hydroizolačnými ISO páskami (exteriérová a interiérová)</t>
  </si>
  <si>
    <t>-312566175</t>
  </si>
  <si>
    <t>261</t>
  </si>
  <si>
    <t>-1126584140</t>
  </si>
  <si>
    <t>262</t>
  </si>
  <si>
    <t>283290006300</t>
  </si>
  <si>
    <t>799147134</t>
  </si>
  <si>
    <t>263</t>
  </si>
  <si>
    <t>553410003900o</t>
  </si>
  <si>
    <t>Okno z hliníkových trojkomorových profilov, bezpečnostné trojsklo, (ozn. o1 - o5)</t>
  </si>
  <si>
    <t>-1084329103</t>
  </si>
  <si>
    <t>264</t>
  </si>
  <si>
    <t>767612100st</t>
  </si>
  <si>
    <t>Montáž stien hliníkových vr.posuvných vchodových dverí s hydroizolačnými ISO páskami (exteriérová a interiérová)</t>
  </si>
  <si>
    <t>1223581431</t>
  </si>
  <si>
    <t>265</t>
  </si>
  <si>
    <t>1528513675</t>
  </si>
  <si>
    <t>266</t>
  </si>
  <si>
    <t>920931702</t>
  </si>
  <si>
    <t>267</t>
  </si>
  <si>
    <t>553410003900da</t>
  </si>
  <si>
    <t>Stena z hliníkových trojkomorových profilov (napr.Aluron AS75), bezpečnostné trojsklo, posuvné dvere vr.elektrozámku a senzora (ozn. da1, da2)</t>
  </si>
  <si>
    <t>-1886330011</t>
  </si>
  <si>
    <t>268</t>
  </si>
  <si>
    <t>1230481667</t>
  </si>
  <si>
    <t>269</t>
  </si>
  <si>
    <t>789456385</t>
  </si>
  <si>
    <t>270</t>
  </si>
  <si>
    <t>-1469957862</t>
  </si>
  <si>
    <t>271</t>
  </si>
  <si>
    <t>553410041000e</t>
  </si>
  <si>
    <t>Dvere hliníkové exteriérové, trojkomorové (napr.Aluron AS75), izolačné trojsklo, systém Schuko ASS 70 (ozn. dr4)</t>
  </si>
  <si>
    <t>1652175835</t>
  </si>
  <si>
    <t>272</t>
  </si>
  <si>
    <t>767640010.</t>
  </si>
  <si>
    <t>Montáž hliníkových dverí interiérových s hydroizolačnými ISO páskami (exteriérová a interiérová)</t>
  </si>
  <si>
    <t>-1655469755</t>
  </si>
  <si>
    <t>273</t>
  </si>
  <si>
    <t>283290006100.</t>
  </si>
  <si>
    <t>-311377209</t>
  </si>
  <si>
    <t>274</t>
  </si>
  <si>
    <t>283290006200.</t>
  </si>
  <si>
    <t>-446181847</t>
  </si>
  <si>
    <t>275</t>
  </si>
  <si>
    <t>553410041000i</t>
  </si>
  <si>
    <t>Dvere interiérové z hliníkových profilov (napr.Yawal TM 75El), jednoduché zasklenie, systém Schuko ASS 70 (ozn. dr1, dr2)</t>
  </si>
  <si>
    <t>2145156082</t>
  </si>
  <si>
    <t>276</t>
  </si>
  <si>
    <t>767833100</t>
  </si>
  <si>
    <t>Montáž rebríkov do muriva s bočnicami z profilovej ocele, z rúrok alebo z tenkostenných profilov</t>
  </si>
  <si>
    <t>-212272133</t>
  </si>
  <si>
    <t>277</t>
  </si>
  <si>
    <t>155110003200r</t>
  </si>
  <si>
    <t>Oceľový materiál rebríka, žiarovo pozinkovaný ozn. 11 373 (EN S235JRG1) (ozn.z1, z2)</t>
  </si>
  <si>
    <t>1380079573</t>
  </si>
  <si>
    <t>278</t>
  </si>
  <si>
    <t>767834102</t>
  </si>
  <si>
    <t>Montáž ochranného koša zváraním</t>
  </si>
  <si>
    <t>-2023013662</t>
  </si>
  <si>
    <t>279</t>
  </si>
  <si>
    <t>155110003200k</t>
  </si>
  <si>
    <t>Oceľový materiál ochranného koša, žiarovo pozinkovaný ozn. 11 373 (EN S235JRG1) (ozn.z1, z2)</t>
  </si>
  <si>
    <t>819567229</t>
  </si>
  <si>
    <t>280</t>
  </si>
  <si>
    <t>767896120</t>
  </si>
  <si>
    <t>Montáž ostatných doplnkov stavieb, častí z hliník. a iných zliatin okopových plechov výšky do 500 mm</t>
  </si>
  <si>
    <t>1010905830</t>
  </si>
  <si>
    <t>281</t>
  </si>
  <si>
    <t>136110035300</t>
  </si>
  <si>
    <t>Plech nerezový rozmer 4x1500x3000 mm, akosť ocele 1.4301 (ozn. okp)</t>
  </si>
  <si>
    <t>1329301090</t>
  </si>
  <si>
    <t>282</t>
  </si>
  <si>
    <t>Montáž ostatných atypických kovových stavebných doplnkových konštrukcií nad 100 do 250 kg (ozn. s8, z9 - z17, z20)</t>
  </si>
  <si>
    <t>1216033764</t>
  </si>
  <si>
    <t>283</t>
  </si>
  <si>
    <t>767995200r</t>
  </si>
  <si>
    <t>Výroba atypických kovových stavebných doplnkových konštrukcií (ozn. s8, z9 - z17, z20)</t>
  </si>
  <si>
    <t>770734588</t>
  </si>
  <si>
    <t>284</t>
  </si>
  <si>
    <t>767995108</t>
  </si>
  <si>
    <t>Montáž ostatných atypických kovových stavebných doplnkových konštrukcií nad 500 kg (ozn.BK14 a OK1)</t>
  </si>
  <si>
    <t>-708522585</t>
  </si>
  <si>
    <t>285</t>
  </si>
  <si>
    <t>767995200</t>
  </si>
  <si>
    <t>Výroba atypického výrobku - oceľový prístrešok nad vstupom a jeho kovanie (ozn. BK14 a OK1)</t>
  </si>
  <si>
    <t>-1767928424</t>
  </si>
  <si>
    <t>286</t>
  </si>
  <si>
    <t>781491011</t>
  </si>
  <si>
    <t>Montáž plastových profilov ochranných  - roh steny</t>
  </si>
  <si>
    <t>169037841</t>
  </si>
  <si>
    <t>287</t>
  </si>
  <si>
    <t>283410010300</t>
  </si>
  <si>
    <t>Profil rohový PVC 100x100 mm, dĺ. 1000 mm, PROFI (ozn. rh)</t>
  </si>
  <si>
    <t>-1936103903</t>
  </si>
  <si>
    <t>288</t>
  </si>
  <si>
    <t>787892311</t>
  </si>
  <si>
    <t>Zasklievanie podhľadov zrkadlom (bez  dodávky  zrkadla) s podtmelením hrúbky do 4 mm</t>
  </si>
  <si>
    <t>333312622</t>
  </si>
  <si>
    <t>289</t>
  </si>
  <si>
    <t>634650000100r</t>
  </si>
  <si>
    <t>Zrkadlo lepené antivandalové, SLZN 30, SANELA (ozn. zr1, zr2)</t>
  </si>
  <si>
    <t>1218998775</t>
  </si>
  <si>
    <t>290</t>
  </si>
  <si>
    <t>935151134</t>
  </si>
  <si>
    <t>Osadenie odvodňovacieho plastového žľabu XTRADRAIN vnútornej šírky 200 mm s roštom pre zaťaženie triedy D 400 (ozn. kk1, ri1)</t>
  </si>
  <si>
    <t>1258397839</t>
  </si>
  <si>
    <t>291</t>
  </si>
  <si>
    <t>286630000700</t>
  </si>
  <si>
    <t>Odvodňovací žľab XtraDrain X200S, dĺ. 1,0 m, s ochrannou pozinkovanou hranou, plastový PP, ACO</t>
  </si>
  <si>
    <t>-375235978</t>
  </si>
  <si>
    <t>292</t>
  </si>
  <si>
    <t>286630002100</t>
  </si>
  <si>
    <t>Kombi stena pre začiatok/koniec, pre odvodňovacie žľaby XtraDrain X200, plastový PP, ACO</t>
  </si>
  <si>
    <t>-1492889718</t>
  </si>
  <si>
    <t>293</t>
  </si>
  <si>
    <t>592270075600</t>
  </si>
  <si>
    <t>Mriežkový rošt Drainlock V/X200 Q+, nerezový, dĺ. 0,5 m, triedy D 400, pre odvodňovacie žľaby MultiDrain, ACO</t>
  </si>
  <si>
    <t>1855420360</t>
  </si>
  <si>
    <t>294</t>
  </si>
  <si>
    <t>959941071</t>
  </si>
  <si>
    <t>Chemická kotva s kotevným svorníkom tesnená polyesterovou živicou a sieťovou rozperkou do muriva z tvárnic, s vyvŕtaním otvoru M12/10/135 mm (k z8)</t>
  </si>
  <si>
    <t>49763563</t>
  </si>
  <si>
    <t>295</t>
  </si>
  <si>
    <t>-957430626</t>
  </si>
  <si>
    <t>769</t>
  </si>
  <si>
    <t>Montáže vzduchotechnických zariadení</t>
  </si>
  <si>
    <t>296</t>
  </si>
  <si>
    <t>769035081</t>
  </si>
  <si>
    <t>Montáž krycej mriežky hranatej prierezu do 0.355 m2 (ozn. vz1 - vz3)</t>
  </si>
  <si>
    <t>-45464154</t>
  </si>
  <si>
    <t>297</t>
  </si>
  <si>
    <t>429720199300</t>
  </si>
  <si>
    <t>Mriežka krycia hranatá KMH, rozmery šxv 200x200 mm</t>
  </si>
  <si>
    <t>-572402061</t>
  </si>
  <si>
    <t>298</t>
  </si>
  <si>
    <t>429720199800</t>
  </si>
  <si>
    <t>Mriežka krycia hranatá KMH, rozmery šxv 450x450 mm</t>
  </si>
  <si>
    <t>1555329321</t>
  </si>
  <si>
    <t>299</t>
  </si>
  <si>
    <t>429720200500</t>
  </si>
  <si>
    <t>Mriežka krycia hranatá KMH, rozmery šxv 300x300 mm</t>
  </si>
  <si>
    <t>-619630988</t>
  </si>
  <si>
    <t>300</t>
  </si>
  <si>
    <t>769035090</t>
  </si>
  <si>
    <t>Montáž krycej mriežky hranatej prierezu 1.600-4.000 m2 (ozn. pz1)</t>
  </si>
  <si>
    <t>-878063172</t>
  </si>
  <si>
    <t>301</t>
  </si>
  <si>
    <t>429720207100</t>
  </si>
  <si>
    <t>Mriežka krycia hranatá KMH, rozmery šxv 1550x1650 mm</t>
  </si>
  <si>
    <t>-278813912</t>
  </si>
  <si>
    <t>302</t>
  </si>
  <si>
    <t>769036006</t>
  </si>
  <si>
    <t>Montáž protidažďovej žalúzie prierezu do 0,355 m2 (ozn. vz1 - vz3)</t>
  </si>
  <si>
    <t>331450401</t>
  </si>
  <si>
    <t>303</t>
  </si>
  <si>
    <t>429720066300</t>
  </si>
  <si>
    <t>Žalúzia protidažďová oceľová, pozinkovaná PZZN, rozmery šxv 200x200 mm</t>
  </si>
  <si>
    <t>943741353</t>
  </si>
  <si>
    <t>304</t>
  </si>
  <si>
    <t>429720067700</t>
  </si>
  <si>
    <t>Žalúzia protidažďová oceľová, pozinkovaná PZZN, rozmery šxv 450x450 mm</t>
  </si>
  <si>
    <t>-136995405</t>
  </si>
  <si>
    <t>305</t>
  </si>
  <si>
    <t>429720069200</t>
  </si>
  <si>
    <t>Žalúzia protidažďová oceľová, pozinkovaná PZZN, rozmery šxv 300x300 mm</t>
  </si>
  <si>
    <t>-1670905755</t>
  </si>
  <si>
    <t>306</t>
  </si>
  <si>
    <t>769036042</t>
  </si>
  <si>
    <t>Montáž protidažďovej žalúzie prierezu 1.680-4.000 m2 (ozn. pz1)</t>
  </si>
  <si>
    <t>-1905983252</t>
  </si>
  <si>
    <t>307</t>
  </si>
  <si>
    <t>429720089700</t>
  </si>
  <si>
    <t>Žalúzia protidažďová hlíníková, široká PZALS, rozmery šxv 1550x1650 mm</t>
  </si>
  <si>
    <t>1554270742</t>
  </si>
  <si>
    <t>308</t>
  </si>
  <si>
    <t>998769201</t>
  </si>
  <si>
    <t>Presun hmôt pre montáž vzduchotechnických zariadení v stavbe (objekte) výšky do 7 m</t>
  </si>
  <si>
    <t>1366275917</t>
  </si>
  <si>
    <t>309</t>
  </si>
  <si>
    <t>Montáž soklíkov z obkladačiek do tmelu veľ. 150 x 300 mm</t>
  </si>
  <si>
    <t>206097484</t>
  </si>
  <si>
    <t>310</t>
  </si>
  <si>
    <t>-2023236372</t>
  </si>
  <si>
    <t>311</t>
  </si>
  <si>
    <t>1168782585</t>
  </si>
  <si>
    <t>312</t>
  </si>
  <si>
    <t>597740000700</t>
  </si>
  <si>
    <t>Dlaždice keramické s protišmykovým povrchom lxvxhr 300x300x11 mm, jednofarebné</t>
  </si>
  <si>
    <t>-1613815404</t>
  </si>
  <si>
    <t>313</t>
  </si>
  <si>
    <t>-1653152131</t>
  </si>
  <si>
    <t>314</t>
  </si>
  <si>
    <t>776420010</t>
  </si>
  <si>
    <t>Lepenie podlahových soklov z PVC homogénneho</t>
  </si>
  <si>
    <t>1883763166</t>
  </si>
  <si>
    <t>315</t>
  </si>
  <si>
    <t>284110002100</t>
  </si>
  <si>
    <t>Podlaha PVC homogénna - stredná trieda, hrúbka 2 mm, trieda záťaže 34, Mipolam Elegance</t>
  </si>
  <si>
    <t>-1464478120</t>
  </si>
  <si>
    <t>316</t>
  </si>
  <si>
    <t>776420011</t>
  </si>
  <si>
    <t>Lepenie podlahových soklov z PVC antistatických</t>
  </si>
  <si>
    <t>580473259</t>
  </si>
  <si>
    <t>317</t>
  </si>
  <si>
    <t>284110002600</t>
  </si>
  <si>
    <t>Podlaha PVC homogénna antistatická Primo SD, hrúbka 2 mm, trieda záťaže 34/43, R 10^8 ohms, TARKETT</t>
  </si>
  <si>
    <t>1617524967</t>
  </si>
  <si>
    <t>318</t>
  </si>
  <si>
    <t>776521100</t>
  </si>
  <si>
    <t>Lepenie povlakových podláh z PVC homogénnych pásov</t>
  </si>
  <si>
    <t>1293242343</t>
  </si>
  <si>
    <t>319</t>
  </si>
  <si>
    <t>284110002100.</t>
  </si>
  <si>
    <t>-945875280</t>
  </si>
  <si>
    <t>320</t>
  </si>
  <si>
    <t>776521230</t>
  </si>
  <si>
    <t>Lepenie povlakových podláh PVC, kaučukových elektrostaticky vodivých na Cu pásku zo štvorcov, dielcov</t>
  </si>
  <si>
    <t>-1630764037</t>
  </si>
  <si>
    <t>321</t>
  </si>
  <si>
    <t>284110002600.</t>
  </si>
  <si>
    <t>144461034</t>
  </si>
  <si>
    <t>322</t>
  </si>
  <si>
    <t>776992127</t>
  </si>
  <si>
    <t>Vyspravenie podkladu nivelačnou stierkou hr. 5 mm</t>
  </si>
  <si>
    <t>1596526897</t>
  </si>
  <si>
    <t>323</t>
  </si>
  <si>
    <t>776995111</t>
  </si>
  <si>
    <t>Ostatné práce - lepenie prechodových profilov</t>
  </si>
  <si>
    <t>417476889</t>
  </si>
  <si>
    <t>324</t>
  </si>
  <si>
    <t>611990001400</t>
  </si>
  <si>
    <t>Lišta prechodová samolepiaca, šírka 40 mm,s hladkým povrchom</t>
  </si>
  <si>
    <t>-1564146871</t>
  </si>
  <si>
    <t>325</t>
  </si>
  <si>
    <t>998776202</t>
  </si>
  <si>
    <t>Presun hmôt pre podlahy povlakové v objektoch výšky nad 6 do 12 m</t>
  </si>
  <si>
    <t>-670463693</t>
  </si>
  <si>
    <t>781</t>
  </si>
  <si>
    <t>Obklady</t>
  </si>
  <si>
    <t>326</t>
  </si>
  <si>
    <t>781445017</t>
  </si>
  <si>
    <t>Montáž obkladov vnútor. stien z obkladačiek kladených do tmelu veľ. 300x200 mm</t>
  </si>
  <si>
    <t>1308820300</t>
  </si>
  <si>
    <t>327</t>
  </si>
  <si>
    <t>597640000700</t>
  </si>
  <si>
    <t>Obkladačky keramické glazované jednofarebné hladké lxv 300x200x14 mm</t>
  </si>
  <si>
    <t>-754199107</t>
  </si>
  <si>
    <t>328</t>
  </si>
  <si>
    <t>998781202</t>
  </si>
  <si>
    <t>Presun hmôt pre obklady keramické v objektoch výšky nad 6 do 12 m</t>
  </si>
  <si>
    <t>320956542</t>
  </si>
  <si>
    <t>329</t>
  </si>
  <si>
    <t>783225100</t>
  </si>
  <si>
    <t>Nátery kov.stav.doplnk.konštr. syntetické na vzduchu schnúce dvojnás. 1x s emailov. - 105µm</t>
  </si>
  <si>
    <t>300733862</t>
  </si>
  <si>
    <t>330</t>
  </si>
  <si>
    <t>783612100</t>
  </si>
  <si>
    <t>Nátery stolárskych výrobkov olejové farby bielej dvojnásobné</t>
  </si>
  <si>
    <t>1852943180</t>
  </si>
  <si>
    <t>331</t>
  </si>
  <si>
    <t>1037469805</t>
  </si>
  <si>
    <t>332</t>
  </si>
  <si>
    <t>783894622</t>
  </si>
  <si>
    <t>Náter farbami ekologickými riediteľnými vodou SADAKRINOM pre náter sadrokartón. stien 2x</t>
  </si>
  <si>
    <t>1118125877</t>
  </si>
  <si>
    <t>333</t>
  </si>
  <si>
    <t>784152371</t>
  </si>
  <si>
    <t>Maľby z maliarskych zmesí Primalex, Farmal, strojne nanášané dvojnásobné, tónované na jemnozrnný podklad výšky do 3,80 m</t>
  </si>
  <si>
    <t>518374432</t>
  </si>
  <si>
    <t>334</t>
  </si>
  <si>
    <t>784418011</t>
  </si>
  <si>
    <t>Zakrývanie otvorov, podláh a zariadení fóliou v miestnostiach alebo na schodisku</t>
  </si>
  <si>
    <t>1728327379</t>
  </si>
  <si>
    <t>335</t>
  </si>
  <si>
    <t>784452461</t>
  </si>
  <si>
    <t>Maľby z maliarskych zmesí Primalex, Farmal, ručne nanášané jednonásobné stropov na podklad jemnozrnný  výšky do 3,80 m</t>
  </si>
  <si>
    <t>12718844</t>
  </si>
  <si>
    <t>VRN</t>
  </si>
  <si>
    <t>Vedľajšie rozpočtové náklady</t>
  </si>
  <si>
    <t>336</t>
  </si>
  <si>
    <t>000200011</t>
  </si>
  <si>
    <t>Prieskumné práce - geologický prieskum inžiniersko-geologický a geotechnický</t>
  </si>
  <si>
    <t>1024</t>
  </si>
  <si>
    <t>1407685045</t>
  </si>
  <si>
    <t>E3 - Zdravotechnika</t>
  </si>
  <si>
    <t>721r</t>
  </si>
  <si>
    <t>Zdravotechnika (viď.samostatný podklad)</t>
  </si>
  <si>
    <t>-704300415</t>
  </si>
  <si>
    <t>E4 - Vnútorné silnoprúdové rozvody</t>
  </si>
  <si>
    <t>Úroveň 3:</t>
  </si>
  <si>
    <t>E4.1 - Umelé osvetlenie, vnútorné silnoprúdové rozvody</t>
  </si>
  <si>
    <t>M - Práce a dodávky M</t>
  </si>
  <si>
    <t xml:space="preserve">    21-M - Elektromontáže</t>
  </si>
  <si>
    <t>Práce a dodávky M</t>
  </si>
  <si>
    <t>21-M</t>
  </si>
  <si>
    <t>Elektromontáže</t>
  </si>
  <si>
    <t>21r</t>
  </si>
  <si>
    <t>Silnoprúdová elektroinštalácia (viď.samostatný podklad)</t>
  </si>
  <si>
    <t>-1554007576</t>
  </si>
  <si>
    <t>E4.2 - Bleskozvod</t>
  </si>
  <si>
    <t>Bleskozvod (viď.samostatný podklad)</t>
  </si>
  <si>
    <t>-588073458</t>
  </si>
  <si>
    <t>E5 - Vnútorné slaboprúdové rozvody</t>
  </si>
  <si>
    <t>E5.1 - Slaboprúdové rozvody</t>
  </si>
  <si>
    <t xml:space="preserve">    22-M - Montáže oznamovacích a zabezpečovacích zariadení</t>
  </si>
  <si>
    <t>22-M</t>
  </si>
  <si>
    <t>Montáže oznamovacích a zabezpečovacích zariadení</t>
  </si>
  <si>
    <t>22r</t>
  </si>
  <si>
    <t>Slaboprúdové rozvody (viď.samostatný podklad)</t>
  </si>
  <si>
    <t>-630199443</t>
  </si>
  <si>
    <t>E5.2 - EPS</t>
  </si>
  <si>
    <t>Elektrická požiarna signalizácia (viď.samostatný podklad)</t>
  </si>
  <si>
    <t>1708230079</t>
  </si>
  <si>
    <t>E5.3 - MaR</t>
  </si>
  <si>
    <t>Meranie a regulácia kotolne (viď.samostatný podklad)</t>
  </si>
  <si>
    <t>1826578518</t>
  </si>
  <si>
    <t>E6 - Vzduchotechnika, chladenie</t>
  </si>
  <si>
    <t>769r</t>
  </si>
  <si>
    <t>Vzduchotechnika (viď.samostatný podklad)</t>
  </si>
  <si>
    <t>-305006681</t>
  </si>
  <si>
    <t>E7 - Vykurovanie</t>
  </si>
  <si>
    <t xml:space="preserve">    731 - Ústredné kúrenie - kotolne</t>
  </si>
  <si>
    <t>731</t>
  </si>
  <si>
    <t>Ústredné kúrenie - kotolne</t>
  </si>
  <si>
    <t>731r</t>
  </si>
  <si>
    <t>Vykurovanie (viď.samostatný podklad)</t>
  </si>
  <si>
    <t>-637288364</t>
  </si>
  <si>
    <t>SO 02 - NN prípojka</t>
  </si>
  <si>
    <t xml:space="preserve">    46-M - Prípojka NN</t>
  </si>
  <si>
    <t>46-M</t>
  </si>
  <si>
    <t>Prípojka NN</t>
  </si>
  <si>
    <t>46r</t>
  </si>
  <si>
    <t>Prípojka NN (viď.samostatný podklad)</t>
  </si>
  <si>
    <t>1382357013</t>
  </si>
  <si>
    <t>SO 03 - SLP prípojka</t>
  </si>
  <si>
    <t xml:space="preserve">    46-M - Prípojka SLP</t>
  </si>
  <si>
    <t>Prípojka SLP</t>
  </si>
  <si>
    <t>Prípojka slaboprúdu (viď.samostatný podklad)</t>
  </si>
  <si>
    <t>420335921</t>
  </si>
  <si>
    <t>SO 04 - Prípojky splaškovej a dažďovej kanalizácie</t>
  </si>
  <si>
    <t xml:space="preserve">    8 - Vonkajšie kanalizácie</t>
  </si>
  <si>
    <t>Vonkajšie kanalizácie</t>
  </si>
  <si>
    <t>811r</t>
  </si>
  <si>
    <t>Prípojky splaškovej a dažďovej kanalizácie (viď.samostatný podklad)</t>
  </si>
  <si>
    <t>997611821</t>
  </si>
  <si>
    <t>SO 05 - Spevnené plochy</t>
  </si>
  <si>
    <t xml:space="preserve">    5 - Komunikácie a spevnené plochy</t>
  </si>
  <si>
    <t>Komunikácie a spevnené plochy</t>
  </si>
  <si>
    <t>581r</t>
  </si>
  <si>
    <t>Spevnené plochy (viď.samostatný podklad)</t>
  </si>
  <si>
    <t>1212417490</t>
  </si>
  <si>
    <t>SO 06 - Sadové úpravy</t>
  </si>
  <si>
    <t>180402111</t>
  </si>
  <si>
    <t>Založenie trávnika parkového výsevom v rovine do 1:5</t>
  </si>
  <si>
    <t>1592875211</t>
  </si>
  <si>
    <t>005720001400</t>
  </si>
  <si>
    <t>Osivá tráv - semená parkovej zmesi</t>
  </si>
  <si>
    <t>-29623508</t>
  </si>
  <si>
    <t>184852010</t>
  </si>
  <si>
    <t>Hnojenie trávnika v rovine alebo na svahu do 1:5 umelým hnojivom</t>
  </si>
  <si>
    <t>-1263905250</t>
  </si>
  <si>
    <t>251910000100</t>
  </si>
  <si>
    <t>Hnojivo záhradné Cererit bezchloridové granulované balené</t>
  </si>
  <si>
    <t>806880985</t>
  </si>
  <si>
    <t>185803111</t>
  </si>
  <si>
    <t>Ošetrenie trávnika v rovine alebo na svahu do 1:5</t>
  </si>
  <si>
    <t>-1793491453</t>
  </si>
  <si>
    <t>185851111</t>
  </si>
  <si>
    <t>Dovoz vody a zálievka trávnika po prvú kosbu</t>
  </si>
  <si>
    <t>1581965996</t>
  </si>
  <si>
    <t>184201111</t>
  </si>
  <si>
    <t>Výsadba stromu do predom vyhĺbenej jamky v rovine alebo na svahu do 1:5 pri výške kmeňa do 1, 8 m</t>
  </si>
  <si>
    <t>855981530</t>
  </si>
  <si>
    <t>026510003200</t>
  </si>
  <si>
    <t>Strom listnatý Javor poľný - Acer campestre, v. 60/80, dekoratívny listom</t>
  </si>
  <si>
    <t>982425039</t>
  </si>
  <si>
    <t>183101215</t>
  </si>
  <si>
    <t>Hĺbenie jamiek pre výsadbu v horn. 1-4 s výmenou pôdy do 50% v rovine alebo na svahu do 1:5 objemu nad 0,125 do 0,40 m3</t>
  </si>
  <si>
    <t>-68929723</t>
  </si>
  <si>
    <t>184202111</t>
  </si>
  <si>
    <t>Zakotvenie dreviny troma a viac kolmi pri priemere kolov do 100 mm pri dĺžke kolov do 2 m</t>
  </si>
  <si>
    <t>1699353747</t>
  </si>
  <si>
    <t>052170000900</t>
  </si>
  <si>
    <t>Tyčka ihličňanová tr. 2, dĺžky 3-4 m bez kôry</t>
  </si>
  <si>
    <t>1444627627</t>
  </si>
  <si>
    <t>184501111</t>
  </si>
  <si>
    <t>Zhotovenie obalu kmeňa stromu z juty v jednej vrstve v rovine alebo na svahu do 1:5</t>
  </si>
  <si>
    <t>1166955632</t>
  </si>
  <si>
    <t>184801121</t>
  </si>
  <si>
    <t>Ošetrenie vysadených drevín solitérnych, v rovine alebo na svahu do 1:5</t>
  </si>
  <si>
    <t>1619149528</t>
  </si>
  <si>
    <t>184851111</t>
  </si>
  <si>
    <t>Hnojenie roztokom hnojiva s dovozom vody do 10 km v rovine alebo na svahu do 1:5</t>
  </si>
  <si>
    <t>-1989494298</t>
  </si>
  <si>
    <t>251110000100</t>
  </si>
  <si>
    <t>Hnojivo Liadok amónny s vápencom 24,5 % N dusíkaté priemyselné v PE vreciach</t>
  </si>
  <si>
    <t>-1201195986</t>
  </si>
  <si>
    <t>185851111.</t>
  </si>
  <si>
    <t>Dovoz vody a zálievka stromov po sadbe</t>
  </si>
  <si>
    <t>-1159651866</t>
  </si>
  <si>
    <t>685371006</t>
  </si>
  <si>
    <t>2054897843</t>
  </si>
  <si>
    <t>-1293597421</t>
  </si>
  <si>
    <t>583990003500</t>
  </si>
  <si>
    <t>Zmes prírodného kameniva, makadam s bielym cementom</t>
  </si>
  <si>
    <t>-924043149</t>
  </si>
  <si>
    <t>915930021</t>
  </si>
  <si>
    <t>Montáž plastovej ochrannej bariéry k zemine, dĺ. 2 m</t>
  </si>
  <si>
    <t>-363327366</t>
  </si>
  <si>
    <t>404490007900</t>
  </si>
  <si>
    <t>Krajník ochranný plastové EÚ (typ I.), dĺžka 2 m</t>
  </si>
  <si>
    <t>2109142903</t>
  </si>
  <si>
    <t>998231311</t>
  </si>
  <si>
    <t>Presun hmôt pre sadovnícke a krajinárske úpravy do 5000 m vodorovne bez zvislého presunu</t>
  </si>
  <si>
    <t>36662559</t>
  </si>
  <si>
    <t>SO 07 - Príprava územia</t>
  </si>
  <si>
    <t>SO 07.1 - Asanácia spojovacej chodby</t>
  </si>
  <si>
    <t>113107141</t>
  </si>
  <si>
    <t>Odstránenie krytu v ploche do 200 m2 asfaltového, hr. vrstvy do 50 mm,  -0,09800t</t>
  </si>
  <si>
    <t>-1626726570</t>
  </si>
  <si>
    <t>174101001</t>
  </si>
  <si>
    <t>Zásyp sypaninou so zhutnením jám, šachiet, rýh, zárezov alebo okolo objektov do 100 m3</t>
  </si>
  <si>
    <t>-286439713</t>
  </si>
  <si>
    <t>103640000200</t>
  </si>
  <si>
    <t>Zemina pre terénne úpravy - zásypová</t>
  </si>
  <si>
    <t>513255964</t>
  </si>
  <si>
    <t>961043111</t>
  </si>
  <si>
    <t>Búranie základov alebo vybúranie otvorov plochy nad 4 m2 z betónu prostého alebo preloženého kameňom,  -2,20000t</t>
  </si>
  <si>
    <t>1537163692</t>
  </si>
  <si>
    <t>961043111r</t>
  </si>
  <si>
    <t>Búranie spevnenej plochy z betónu prostého,  -2,20000t</t>
  </si>
  <si>
    <t>991468012</t>
  </si>
  <si>
    <t>961055111</t>
  </si>
  <si>
    <t>Búranie základovej dosky železobetónovej,  -2,40000t</t>
  </si>
  <si>
    <t>740743123</t>
  </si>
  <si>
    <t>962052211</t>
  </si>
  <si>
    <t>Búranie muriva alebo vybúranie otvorov plochy nad 4 m2 železobetonového nadzákladného,  -2,40000t</t>
  </si>
  <si>
    <t>808110787</t>
  </si>
  <si>
    <t>963051313</t>
  </si>
  <si>
    <t>Búranie železobetónových stropov rebrových s rovným podhľadom,  -2,40000t</t>
  </si>
  <si>
    <t>-705694719</t>
  </si>
  <si>
    <t>965024121</t>
  </si>
  <si>
    <t>Búranie kamenných podláh alebo dlažieb z dosiek, mozaiky, alebo terazza,  -0,19200t</t>
  </si>
  <si>
    <t>-1421390068</t>
  </si>
  <si>
    <t>965043341</t>
  </si>
  <si>
    <t>Búranie podkladov pod dlažby, betón s poterom, hr.do 100 mm, plochy nad 4 m2  -2,20000t</t>
  </si>
  <si>
    <t>1643763855</t>
  </si>
  <si>
    <t>965082930</t>
  </si>
  <si>
    <t>Odstránenie násypu pod podlahami alebo na strechách, hr.do 200 mm,  -1,40000t</t>
  </si>
  <si>
    <t>2029480755</t>
  </si>
  <si>
    <t>968071116</t>
  </si>
  <si>
    <t>Demontáž dverí kovových vchodových, 1 bm obvodu - 0,005t</t>
  </si>
  <si>
    <t>702605599</t>
  </si>
  <si>
    <t>978071251</t>
  </si>
  <si>
    <t>Odsekanie a odstránenie izolácie lepenkovej vodorovnej,  -0,07300t</t>
  </si>
  <si>
    <t>1367897767</t>
  </si>
  <si>
    <t>1899544581</t>
  </si>
  <si>
    <t>-1415986611</t>
  </si>
  <si>
    <t>-513992843</t>
  </si>
  <si>
    <t>-709337854</t>
  </si>
  <si>
    <t>1829682920</t>
  </si>
  <si>
    <t>979089212</t>
  </si>
  <si>
    <t>Poplatok za skladovanie - bitúmenové zmesi, uholný decht, dechtové výrobky (17 03 ), ostatné</t>
  </si>
  <si>
    <t>1021020610</t>
  </si>
  <si>
    <t>979089312</t>
  </si>
  <si>
    <t>Poplatok za skladovanie - kovy (17 04 ), ostatné</t>
  </si>
  <si>
    <t>1874306719</t>
  </si>
  <si>
    <t>Presun hmôt pre asanáciu objektov výšky do 25 m</t>
  </si>
  <si>
    <t>-852499698</t>
  </si>
  <si>
    <t>712300833</t>
  </si>
  <si>
    <t>Odstránenie živičnej krytiny na strechách plochých 10° trojvrstvovej,  -0,01400t</t>
  </si>
  <si>
    <t>-1470701865</t>
  </si>
  <si>
    <t>998712201</t>
  </si>
  <si>
    <t>Presun hmôt pre izoláciu povlakovej krytiny v objektoch výšky do 6 m</t>
  </si>
  <si>
    <t>-1404579399</t>
  </si>
  <si>
    <t>764323820</t>
  </si>
  <si>
    <t>Demontáž odkvapov na strechách s lepenkovou krytinou rš 250 mm,  -0,00260t</t>
  </si>
  <si>
    <t>973364141</t>
  </si>
  <si>
    <t>764352800</t>
  </si>
  <si>
    <t>Demontáž žľabov pododkvapových polkruhových so sklonom do 30st. rš 250 mm,  -0,00280t</t>
  </si>
  <si>
    <t>925552608</t>
  </si>
  <si>
    <t>764359810</t>
  </si>
  <si>
    <t>Demontáž kotlíka kónického, so sklonom žľabu do 30st.,  -0,00110t</t>
  </si>
  <si>
    <t>-1673469665</t>
  </si>
  <si>
    <t>764453842</t>
  </si>
  <si>
    <t>Demontáž odpadového kolena horného dvojitého 75 mm 100 mm,  -0,00210t</t>
  </si>
  <si>
    <t>-2119730094</t>
  </si>
  <si>
    <t>764454801</t>
  </si>
  <si>
    <t>Demontáž odpadových rúr kruhových, s priemerom 75 a 100 mm,  -0,00226t</t>
  </si>
  <si>
    <t>167953019</t>
  </si>
  <si>
    <t>998764201</t>
  </si>
  <si>
    <t>Presun hmôt pre konštrukcie klampiarske v objektoch výšky do 6 m</t>
  </si>
  <si>
    <t>1712192491</t>
  </si>
  <si>
    <t>767631800</t>
  </si>
  <si>
    <t>Demontáž copilitovej zasklenej steny vrátane oceľového rámu a zasklenia,  -0,06500t</t>
  </si>
  <si>
    <t>1532744257</t>
  </si>
  <si>
    <t>767996803</t>
  </si>
  <si>
    <t>Demontáž ostatných doplnkov stavieb s hmotnosťou jednotlivých dielov konšt. nad 100 do 250 kg,  -0,00100t</t>
  </si>
  <si>
    <t>167793194</t>
  </si>
  <si>
    <t>998767201</t>
  </si>
  <si>
    <t>Presun hmôt pre kovové stavebné doplnkové konštrukcie v objektoch výšky do 6 m</t>
  </si>
  <si>
    <t>573444458</t>
  </si>
  <si>
    <t>SO 07.2 - Výrub stromov</t>
  </si>
  <si>
    <t>111201101</t>
  </si>
  <si>
    <t>Odstránenie krovín a stromov s koreňom s priemerom kmeňa do 100 mm, do 1000 m2</t>
  </si>
  <si>
    <t>1630360053</t>
  </si>
  <si>
    <t>162301500</t>
  </si>
  <si>
    <t>Vodorovné premiestnenie vyklčovaných krovín do priemeru kmeňa 100 mm na vzdialenosť 3000 m</t>
  </si>
  <si>
    <t>880625553</t>
  </si>
  <si>
    <t>162301509</t>
  </si>
  <si>
    <t>Príplatok za každých ďalších 1000 m premiest., vyklčovaných krovín po spevnenej ceste</t>
  </si>
  <si>
    <t>252791184</t>
  </si>
  <si>
    <t>112101101</t>
  </si>
  <si>
    <t>Odstránenie listnatých stromov do priemeru 300 mm, motorovou pílou</t>
  </si>
  <si>
    <t>-409887124</t>
  </si>
  <si>
    <t>112101102</t>
  </si>
  <si>
    <t>Odstránenie listnatých stromov do priemeru 500 mm, motorovou pílou</t>
  </si>
  <si>
    <t>1499519579</t>
  </si>
  <si>
    <t>112101103</t>
  </si>
  <si>
    <t>Odstránenie listnatých stromov do priemeru 700 mm, motorovou pílou</t>
  </si>
  <si>
    <t>1440385602</t>
  </si>
  <si>
    <t>112201201</t>
  </si>
  <si>
    <t>Odrezanie pňov s odprataním na vzdialenosť 50 m, priemer nad 100 do 300 mm</t>
  </si>
  <si>
    <t>-1828789677</t>
  </si>
  <si>
    <t>112201202</t>
  </si>
  <si>
    <t>Odrezanie pňov s odprataním na vzdialenosť 50 m, priemer nad 300 do 500 mm</t>
  </si>
  <si>
    <t>-799610971</t>
  </si>
  <si>
    <t>112201203</t>
  </si>
  <si>
    <t>Odrezanie pňov s odprataním na vzdialenosť 50 m, priemer nad 500 do 700 mm</t>
  </si>
  <si>
    <t>-776454889</t>
  </si>
  <si>
    <t>162401411</t>
  </si>
  <si>
    <t>Vodorovné premiestnenie konárov stromov nad 100 do 300 mm do 3000 m</t>
  </si>
  <si>
    <t>-863461421</t>
  </si>
  <si>
    <t>162401412</t>
  </si>
  <si>
    <t>Vodorovné premiestnenie konárov stromov nad 300 do 500 mm do 3000 m</t>
  </si>
  <si>
    <t>1874207798</t>
  </si>
  <si>
    <t>162401413</t>
  </si>
  <si>
    <t>Vodorovné premiestnenie konárov stromov nad 500 do 700 mm do 3000 m</t>
  </si>
  <si>
    <t>-2143942091</t>
  </si>
  <si>
    <t>162401421</t>
  </si>
  <si>
    <t>Príplatok za každých ďalších 1000 m premiest.,konárov stromov nad 100 do 300 mm po spevnenej ceste</t>
  </si>
  <si>
    <t>973625736</t>
  </si>
  <si>
    <t>162401422</t>
  </si>
  <si>
    <t>Príplatok za každých ďalších 1000 m premiest.,konárov stromov nad 300 do 500 mm po spevnenej ceste</t>
  </si>
  <si>
    <t>1245426604</t>
  </si>
  <si>
    <t>162401423</t>
  </si>
  <si>
    <t>Príplatok za každých ďalších 1000 m premiest.,konárov stromov nad 500 do 700 mm po spevnenej ceste</t>
  </si>
  <si>
    <t>1016711723</t>
  </si>
  <si>
    <t>162501411</t>
  </si>
  <si>
    <t>Vodorovné premiestnenie kmeňov nad 100 do 300 mm do 3000 m</t>
  </si>
  <si>
    <t>-709241286</t>
  </si>
  <si>
    <t>162501412</t>
  </si>
  <si>
    <t>Vodorovné premiestnenie kmeňov nad 300 do 500 mm do 3000 m</t>
  </si>
  <si>
    <t>-1025942031</t>
  </si>
  <si>
    <t>162501413</t>
  </si>
  <si>
    <t>Vodorovné premiestnenie kmeňov nad 500 do 700 mm do 3000 m</t>
  </si>
  <si>
    <t>1816546194</t>
  </si>
  <si>
    <t>162501421</t>
  </si>
  <si>
    <t>Príplatok za každých ďalších 1000 m premiest.,kmeňov stromov nad 100 do 300 mm po spevnenej ceste</t>
  </si>
  <si>
    <t>888568582</t>
  </si>
  <si>
    <t>162501422</t>
  </si>
  <si>
    <t>Príplatok za každých ďalších 1000 m premiest.,kmeňov stromov nad 300 do 500 mm po spevnenej ceste</t>
  </si>
  <si>
    <t>538913333</t>
  </si>
  <si>
    <t>162501423</t>
  </si>
  <si>
    <t>Príplatok za každých ďalších 1000 m premiest.,kmeňov stromov nad 500 do 700 mm po spevnenej ceste</t>
  </si>
  <si>
    <t>730352582</t>
  </si>
  <si>
    <t>162601411</t>
  </si>
  <si>
    <t>Vodorovné premiestnenie pňov nad 100 do 300 mm do 3000 m</t>
  </si>
  <si>
    <t>-1289479518</t>
  </si>
  <si>
    <t>162601412</t>
  </si>
  <si>
    <t>Vodorovné premiestnenie pňov nad 300 do 500 mm do 3000 m</t>
  </si>
  <si>
    <t>-2090026459</t>
  </si>
  <si>
    <t>162601413</t>
  </si>
  <si>
    <t>Vodorovné premiestnenie pňov nad 500 do 700 mm do 3000 m</t>
  </si>
  <si>
    <t>1777690627</t>
  </si>
  <si>
    <t>162601421</t>
  </si>
  <si>
    <t>Príplatok za každých ďalších 1000 m premiest.,pňov nad 100 do 300 mm po spevnenej ceste</t>
  </si>
  <si>
    <t>-1804088473</t>
  </si>
  <si>
    <t>162601422</t>
  </si>
  <si>
    <t>Príplatok za každých ďalších 1000 m premiest.,pňov nad 300 do 500 mm po spevnenej ceste</t>
  </si>
  <si>
    <t>-574283717</t>
  </si>
  <si>
    <t>162601423</t>
  </si>
  <si>
    <t>Príplatok za každých ďalších 1000 m premiest.,pňov nad 500 do 700 mm po spevnenej ceste</t>
  </si>
  <si>
    <t>1321782500</t>
  </si>
  <si>
    <t>121101111</t>
  </si>
  <si>
    <t>Odstránenie ornice s vodor. premiestn. na hromady, so zložením na vzdialenosť do 100 m a do 100m3</t>
  </si>
  <si>
    <t>-1607203842</t>
  </si>
  <si>
    <t>Nakladanie neuľahnutého výkopku z hornín tr.1-4 nad 100 do 1000 m3</t>
  </si>
  <si>
    <t>-1053076091</t>
  </si>
  <si>
    <t>181301112</t>
  </si>
  <si>
    <t>Rozprestretie ornice v rovine, plocha nad 500 m2, hr.do 150 mm</t>
  </si>
  <si>
    <t>-1414102668</t>
  </si>
  <si>
    <t>SO 07.3 - Preložka metalického kábla T-com</t>
  </si>
  <si>
    <t xml:space="preserve">    23-M - Prekládky vedení a káblov</t>
  </si>
  <si>
    <t>23-M</t>
  </si>
  <si>
    <t>Prekládky vedení a káblov</t>
  </si>
  <si>
    <t>23r</t>
  </si>
  <si>
    <t>Prekládka metalického kábla T-com (viď.samostatný podklad)</t>
  </si>
  <si>
    <t>-1667880333</t>
  </si>
  <si>
    <t>PS 01 - Zdravotnícka technológia</t>
  </si>
  <si>
    <t>PS 01.1 - MRI</t>
  </si>
  <si>
    <t xml:space="preserve">    725 - Technologické zariadenia</t>
  </si>
  <si>
    <t>725</t>
  </si>
  <si>
    <t>Technologické zariadenia</t>
  </si>
  <si>
    <t>725r</t>
  </si>
  <si>
    <t>Dodávka a montáž MRI (viď.cenová ponuka po vytendrovaní dodávateľa)</t>
  </si>
  <si>
    <t>2081971516</t>
  </si>
  <si>
    <t>PS 01.2 - CT</t>
  </si>
  <si>
    <t>Dodávka a montáž CT (viď.cenová ponuka po vytendrovaní dodávateľa)</t>
  </si>
  <si>
    <t>-242836062</t>
  </si>
  <si>
    <t>PS 01.3 - RTG</t>
  </si>
  <si>
    <t>Dodávka a montáž RTG (viď.cenová ponuka po vytendrovaní dodávateľa)</t>
  </si>
  <si>
    <t>-1045361676</t>
  </si>
  <si>
    <t>PS 01.4 - SONO</t>
  </si>
  <si>
    <t>Dodávka a montáž SONO (viď.cenová ponuka po vytendrovaní dodávateľa)</t>
  </si>
  <si>
    <t>-901869627</t>
  </si>
  <si>
    <t>Montáž čistiacej rohože exteriérovej na podlahu</t>
  </si>
  <si>
    <t>Montáž oceľového pozinkovaného rámu L, k čistiacim rohožiam</t>
  </si>
  <si>
    <t>Zápustný pozinkovaný oceľový rám L 40x30x15 mm, (napr. k rohoži RINGO - typ MARTALL) (ozn.r1, r2)</t>
  </si>
  <si>
    <t>Exteriérová rohož (napr.RINGO), výška rohože 23 mm, typ štetiniek - spevnené, vhodné pre prejazd (ozn.r1, 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</si>
</sst>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8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24"/>
  <sheetViews>
    <sheetView showGridLines="0" topLeftCell="A82" workbookViewId="0">
      <selection activeCell="L85" sqref="L85:AO8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208" t="s">
        <v>5</v>
      </c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 x14ac:dyDescent="0.2">
      <c r="B5" s="17"/>
      <c r="D5" s="21" t="s">
        <v>11</v>
      </c>
      <c r="K5" s="21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R5" s="17"/>
      <c r="BE5" s="228" t="s">
        <v>12</v>
      </c>
      <c r="BS5" s="14" t="s">
        <v>6</v>
      </c>
    </row>
    <row r="6" spans="1:74" s="1" customFormat="1" ht="36.950000000000003" customHeight="1" x14ac:dyDescent="0.2">
      <c r="B6" s="17"/>
      <c r="D6" s="23" t="s">
        <v>13</v>
      </c>
      <c r="K6" s="220" t="s">
        <v>14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R6" s="17"/>
      <c r="BE6" s="229"/>
      <c r="BS6" s="14" t="s">
        <v>6</v>
      </c>
    </row>
    <row r="7" spans="1:74" s="1" customFormat="1" ht="12" customHeight="1" x14ac:dyDescent="0.2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229"/>
      <c r="BS7" s="14" t="s">
        <v>6</v>
      </c>
    </row>
    <row r="8" spans="1:74" s="1" customFormat="1" ht="12" customHeight="1" x14ac:dyDescent="0.2">
      <c r="B8" s="17"/>
      <c r="D8" s="24" t="s">
        <v>17</v>
      </c>
      <c r="K8" s="22" t="s">
        <v>18</v>
      </c>
      <c r="AK8" s="24" t="s">
        <v>19</v>
      </c>
      <c r="AN8" s="25"/>
      <c r="AR8" s="17"/>
      <c r="BE8" s="229"/>
      <c r="BS8" s="14" t="s">
        <v>6</v>
      </c>
    </row>
    <row r="9" spans="1:74" s="1" customFormat="1" ht="14.45" customHeight="1" x14ac:dyDescent="0.2">
      <c r="B9" s="17"/>
      <c r="AR9" s="17"/>
      <c r="BE9" s="229"/>
      <c r="BS9" s="14" t="s">
        <v>6</v>
      </c>
    </row>
    <row r="10" spans="1:74" s="1" customFormat="1" ht="12" customHeight="1" x14ac:dyDescent="0.2">
      <c r="B10" s="17"/>
      <c r="D10" s="24" t="s">
        <v>20</v>
      </c>
      <c r="AK10" s="24" t="s">
        <v>21</v>
      </c>
      <c r="AN10" s="22" t="s">
        <v>1</v>
      </c>
      <c r="AR10" s="17"/>
      <c r="BE10" s="229"/>
      <c r="BS10" s="14" t="s">
        <v>6</v>
      </c>
    </row>
    <row r="11" spans="1:74" s="1" customFormat="1" ht="18.399999999999999" customHeight="1" x14ac:dyDescent="0.2">
      <c r="B11" s="17"/>
      <c r="E11" s="22" t="s">
        <v>22</v>
      </c>
      <c r="AK11" s="24" t="s">
        <v>23</v>
      </c>
      <c r="AN11" s="22" t="s">
        <v>1</v>
      </c>
      <c r="AR11" s="17"/>
      <c r="BE11" s="229"/>
      <c r="BS11" s="14" t="s">
        <v>6</v>
      </c>
    </row>
    <row r="12" spans="1:74" s="1" customFormat="1" ht="6.95" customHeight="1" x14ac:dyDescent="0.2">
      <c r="B12" s="17"/>
      <c r="AR12" s="17"/>
      <c r="BE12" s="229"/>
      <c r="BS12" s="14" t="s">
        <v>6</v>
      </c>
    </row>
    <row r="13" spans="1:74" s="1" customFormat="1" ht="12" customHeight="1" x14ac:dyDescent="0.2">
      <c r="B13" s="17"/>
      <c r="D13" s="24" t="s">
        <v>24</v>
      </c>
      <c r="AK13" s="24" t="s">
        <v>21</v>
      </c>
      <c r="AN13" s="26" t="s">
        <v>25</v>
      </c>
      <c r="AR13" s="17"/>
      <c r="BE13" s="229"/>
      <c r="BS13" s="14" t="s">
        <v>6</v>
      </c>
    </row>
    <row r="14" spans="1:74" ht="12.75" x14ac:dyDescent="0.2">
      <c r="B14" s="17"/>
      <c r="E14" s="221" t="s">
        <v>25</v>
      </c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4" t="s">
        <v>23</v>
      </c>
      <c r="AN14" s="26" t="s">
        <v>25</v>
      </c>
      <c r="AR14" s="17"/>
      <c r="BE14" s="229"/>
      <c r="BS14" s="14" t="s">
        <v>6</v>
      </c>
    </row>
    <row r="15" spans="1:74" s="1" customFormat="1" ht="6.95" customHeight="1" x14ac:dyDescent="0.2">
      <c r="B15" s="17"/>
      <c r="AR15" s="17"/>
      <c r="BE15" s="229"/>
      <c r="BS15" s="14" t="s">
        <v>3</v>
      </c>
    </row>
    <row r="16" spans="1:74" s="1" customFormat="1" ht="12" customHeight="1" x14ac:dyDescent="0.2">
      <c r="B16" s="17"/>
      <c r="D16" s="24" t="s">
        <v>26</v>
      </c>
      <c r="AK16" s="24" t="s">
        <v>21</v>
      </c>
      <c r="AN16" s="22" t="s">
        <v>1</v>
      </c>
      <c r="AR16" s="17"/>
      <c r="BE16" s="229"/>
      <c r="BS16" s="14" t="s">
        <v>3</v>
      </c>
    </row>
    <row r="17" spans="1:71" s="1" customFormat="1" ht="18.399999999999999" customHeight="1" x14ac:dyDescent="0.2">
      <c r="B17" s="17"/>
      <c r="E17" s="22" t="s">
        <v>27</v>
      </c>
      <c r="AK17" s="24" t="s">
        <v>23</v>
      </c>
      <c r="AN17" s="22" t="s">
        <v>1</v>
      </c>
      <c r="AR17" s="17"/>
      <c r="BE17" s="229"/>
      <c r="BS17" s="14" t="s">
        <v>28</v>
      </c>
    </row>
    <row r="18" spans="1:71" s="1" customFormat="1" ht="6.95" customHeight="1" x14ac:dyDescent="0.2">
      <c r="B18" s="17"/>
      <c r="AR18" s="17"/>
      <c r="BE18" s="229"/>
      <c r="BS18" s="14" t="s">
        <v>29</v>
      </c>
    </row>
    <row r="19" spans="1:71" s="1" customFormat="1" ht="12" customHeight="1" x14ac:dyDescent="0.2">
      <c r="B19" s="17"/>
      <c r="D19" s="24" t="s">
        <v>30</v>
      </c>
      <c r="AK19" s="24" t="s">
        <v>21</v>
      </c>
      <c r="AN19" s="22" t="s">
        <v>1</v>
      </c>
      <c r="AR19" s="17"/>
      <c r="BE19" s="229"/>
      <c r="BS19" s="14" t="s">
        <v>29</v>
      </c>
    </row>
    <row r="20" spans="1:71" s="1" customFormat="1" ht="18.399999999999999" customHeight="1" x14ac:dyDescent="0.2">
      <c r="B20" s="17"/>
      <c r="E20" s="22" t="s">
        <v>31</v>
      </c>
      <c r="AK20" s="24" t="s">
        <v>23</v>
      </c>
      <c r="AN20" s="22" t="s">
        <v>1</v>
      </c>
      <c r="AR20" s="17"/>
      <c r="BE20" s="229"/>
      <c r="BS20" s="14" t="s">
        <v>28</v>
      </c>
    </row>
    <row r="21" spans="1:71" s="1" customFormat="1" ht="6.95" customHeight="1" x14ac:dyDescent="0.2">
      <c r="B21" s="17"/>
      <c r="AR21" s="17"/>
      <c r="BE21" s="229"/>
    </row>
    <row r="22" spans="1:71" s="1" customFormat="1" ht="12" customHeight="1" x14ac:dyDescent="0.2">
      <c r="B22" s="17"/>
      <c r="D22" s="24" t="s">
        <v>32</v>
      </c>
      <c r="AR22" s="17"/>
      <c r="BE22" s="229"/>
    </row>
    <row r="23" spans="1:71" s="1" customFormat="1" ht="16.5" customHeight="1" x14ac:dyDescent="0.2">
      <c r="B23" s="17"/>
      <c r="E23" s="223" t="s">
        <v>1</v>
      </c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R23" s="17"/>
      <c r="BE23" s="229"/>
    </row>
    <row r="24" spans="1:71" s="1" customFormat="1" ht="6.95" customHeight="1" x14ac:dyDescent="0.2">
      <c r="B24" s="17"/>
      <c r="AR24" s="17"/>
      <c r="BE24" s="229"/>
    </row>
    <row r="25" spans="1:71" s="1" customFormat="1" ht="6.95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9"/>
    </row>
    <row r="26" spans="1:71" s="2" customFormat="1" ht="25.9" customHeight="1" x14ac:dyDescent="0.2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31">
        <f>ROUND(AG94,2)</f>
        <v>0</v>
      </c>
      <c r="AL26" s="232"/>
      <c r="AM26" s="232"/>
      <c r="AN26" s="232"/>
      <c r="AO26" s="232"/>
      <c r="AP26" s="29"/>
      <c r="AQ26" s="29"/>
      <c r="AR26" s="30"/>
      <c r="BE26" s="229"/>
    </row>
    <row r="27" spans="1:7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9"/>
    </row>
    <row r="28" spans="1:71" s="2" customFormat="1" ht="12.75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4" t="s">
        <v>34</v>
      </c>
      <c r="M28" s="224"/>
      <c r="N28" s="224"/>
      <c r="O28" s="224"/>
      <c r="P28" s="224"/>
      <c r="Q28" s="29"/>
      <c r="R28" s="29"/>
      <c r="S28" s="29"/>
      <c r="T28" s="29"/>
      <c r="U28" s="29"/>
      <c r="V28" s="29"/>
      <c r="W28" s="224" t="s">
        <v>35</v>
      </c>
      <c r="X28" s="224"/>
      <c r="Y28" s="224"/>
      <c r="Z28" s="224"/>
      <c r="AA28" s="224"/>
      <c r="AB28" s="224"/>
      <c r="AC28" s="224"/>
      <c r="AD28" s="224"/>
      <c r="AE28" s="224"/>
      <c r="AF28" s="29"/>
      <c r="AG28" s="29"/>
      <c r="AH28" s="29"/>
      <c r="AI28" s="29"/>
      <c r="AJ28" s="29"/>
      <c r="AK28" s="224" t="s">
        <v>36</v>
      </c>
      <c r="AL28" s="224"/>
      <c r="AM28" s="224"/>
      <c r="AN28" s="224"/>
      <c r="AO28" s="224"/>
      <c r="AP28" s="29"/>
      <c r="AQ28" s="29"/>
      <c r="AR28" s="30"/>
      <c r="BE28" s="229"/>
    </row>
    <row r="29" spans="1:71" s="3" customFormat="1" ht="14.45" customHeight="1" x14ac:dyDescent="0.2">
      <c r="B29" s="34"/>
      <c r="D29" s="24" t="s">
        <v>37</v>
      </c>
      <c r="F29" s="24" t="s">
        <v>38</v>
      </c>
      <c r="L29" s="225">
        <v>0.2</v>
      </c>
      <c r="M29" s="226"/>
      <c r="N29" s="226"/>
      <c r="O29" s="226"/>
      <c r="P29" s="226"/>
      <c r="W29" s="227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K29" s="227">
        <f>ROUND(AV94, 2)</f>
        <v>0</v>
      </c>
      <c r="AL29" s="226"/>
      <c r="AM29" s="226"/>
      <c r="AN29" s="226"/>
      <c r="AO29" s="226"/>
      <c r="AR29" s="34"/>
      <c r="BE29" s="230"/>
    </row>
    <row r="30" spans="1:71" s="3" customFormat="1" ht="14.45" customHeight="1" x14ac:dyDescent="0.2">
      <c r="B30" s="34"/>
      <c r="F30" s="24" t="s">
        <v>39</v>
      </c>
      <c r="L30" s="225">
        <v>0.2</v>
      </c>
      <c r="M30" s="226"/>
      <c r="N30" s="226"/>
      <c r="O30" s="226"/>
      <c r="P30" s="226"/>
      <c r="W30" s="227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K30" s="227">
        <f>ROUND(AW94, 2)</f>
        <v>0</v>
      </c>
      <c r="AL30" s="226"/>
      <c r="AM30" s="226"/>
      <c r="AN30" s="226"/>
      <c r="AO30" s="226"/>
      <c r="AR30" s="34"/>
      <c r="BE30" s="230"/>
    </row>
    <row r="31" spans="1:71" s="3" customFormat="1" ht="14.45" hidden="1" customHeight="1" x14ac:dyDescent="0.2">
      <c r="B31" s="34"/>
      <c r="F31" s="24" t="s">
        <v>40</v>
      </c>
      <c r="L31" s="225">
        <v>0.2</v>
      </c>
      <c r="M31" s="226"/>
      <c r="N31" s="226"/>
      <c r="O31" s="226"/>
      <c r="P31" s="226"/>
      <c r="W31" s="227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7">
        <v>0</v>
      </c>
      <c r="AL31" s="226"/>
      <c r="AM31" s="226"/>
      <c r="AN31" s="226"/>
      <c r="AO31" s="226"/>
      <c r="AR31" s="34"/>
      <c r="BE31" s="230"/>
    </row>
    <row r="32" spans="1:71" s="3" customFormat="1" ht="14.45" hidden="1" customHeight="1" x14ac:dyDescent="0.2">
      <c r="B32" s="34"/>
      <c r="F32" s="24" t="s">
        <v>41</v>
      </c>
      <c r="L32" s="225">
        <v>0.2</v>
      </c>
      <c r="M32" s="226"/>
      <c r="N32" s="226"/>
      <c r="O32" s="226"/>
      <c r="P32" s="226"/>
      <c r="W32" s="227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7">
        <v>0</v>
      </c>
      <c r="AL32" s="226"/>
      <c r="AM32" s="226"/>
      <c r="AN32" s="226"/>
      <c r="AO32" s="226"/>
      <c r="AR32" s="34"/>
      <c r="BE32" s="230"/>
    </row>
    <row r="33" spans="1:57" s="3" customFormat="1" ht="14.45" hidden="1" customHeight="1" x14ac:dyDescent="0.2">
      <c r="B33" s="34"/>
      <c r="F33" s="24" t="s">
        <v>42</v>
      </c>
      <c r="L33" s="225">
        <v>0</v>
      </c>
      <c r="M33" s="226"/>
      <c r="N33" s="226"/>
      <c r="O33" s="226"/>
      <c r="P33" s="226"/>
      <c r="W33" s="227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K33" s="227">
        <v>0</v>
      </c>
      <c r="AL33" s="226"/>
      <c r="AM33" s="226"/>
      <c r="AN33" s="226"/>
      <c r="AO33" s="226"/>
      <c r="AR33" s="34"/>
      <c r="BE33" s="230"/>
    </row>
    <row r="34" spans="1:57" s="2" customFormat="1" ht="6.9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9"/>
    </row>
    <row r="35" spans="1:57" s="2" customFormat="1" ht="25.9" customHeight="1" x14ac:dyDescent="0.2">
      <c r="A35" s="29"/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233" t="s">
        <v>45</v>
      </c>
      <c r="Y35" s="234"/>
      <c r="Z35" s="234"/>
      <c r="AA35" s="234"/>
      <c r="AB35" s="234"/>
      <c r="AC35" s="37"/>
      <c r="AD35" s="37"/>
      <c r="AE35" s="37"/>
      <c r="AF35" s="37"/>
      <c r="AG35" s="37"/>
      <c r="AH35" s="37"/>
      <c r="AI35" s="37"/>
      <c r="AJ35" s="37"/>
      <c r="AK35" s="235">
        <f>SUM(AK26:AK33)</f>
        <v>0</v>
      </c>
      <c r="AL35" s="234"/>
      <c r="AM35" s="234"/>
      <c r="AN35" s="234"/>
      <c r="AO35" s="236"/>
      <c r="AP35" s="35"/>
      <c r="AQ35" s="35"/>
      <c r="AR35" s="30"/>
      <c r="BE35" s="29"/>
    </row>
    <row r="36" spans="1:57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9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9"/>
      <c r="B60" s="30"/>
      <c r="C60" s="29"/>
      <c r="D60" s="42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48</v>
      </c>
      <c r="AI60" s="32"/>
      <c r="AJ60" s="32"/>
      <c r="AK60" s="32"/>
      <c r="AL60" s="32"/>
      <c r="AM60" s="42" t="s">
        <v>49</v>
      </c>
      <c r="AN60" s="32"/>
      <c r="AO60" s="32"/>
      <c r="AP60" s="29"/>
      <c r="AQ60" s="29"/>
      <c r="AR60" s="30"/>
      <c r="BE60" s="29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9"/>
      <c r="B64" s="30"/>
      <c r="C64" s="29"/>
      <c r="D64" s="40" t="s">
        <v>50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51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9"/>
      <c r="B75" s="30"/>
      <c r="C75" s="29"/>
      <c r="D75" s="42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48</v>
      </c>
      <c r="AI75" s="32"/>
      <c r="AJ75" s="32"/>
      <c r="AK75" s="32"/>
      <c r="AL75" s="32"/>
      <c r="AM75" s="42" t="s">
        <v>49</v>
      </c>
      <c r="AN75" s="32"/>
      <c r="AO75" s="32"/>
      <c r="AP75" s="29"/>
      <c r="AQ75" s="29"/>
      <c r="AR75" s="30"/>
      <c r="BE75" s="29"/>
    </row>
    <row r="76" spans="1:57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 x14ac:dyDescent="0.2">
      <c r="A82" s="29"/>
      <c r="B82" s="30"/>
      <c r="C82" s="18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48"/>
      <c r="C84" s="24" t="s">
        <v>11</v>
      </c>
      <c r="AR84" s="48"/>
    </row>
    <row r="85" spans="1:91" s="5" customFormat="1" ht="36.950000000000003" customHeight="1" x14ac:dyDescent="0.2">
      <c r="B85" s="49"/>
      <c r="C85" s="50" t="s">
        <v>13</v>
      </c>
      <c r="L85" s="216" t="str">
        <f>K6</f>
        <v>Centrum Diagnostiky - Nový pavilón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R85" s="49"/>
    </row>
    <row r="86" spans="1:91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Považská Bystrica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18" t="str">
        <f>IF(AN8= "","",AN8)</f>
        <v/>
      </c>
      <c r="AN87" s="218"/>
      <c r="AO87" s="29"/>
      <c r="AP87" s="29"/>
      <c r="AQ87" s="29"/>
      <c r="AR87" s="30"/>
      <c r="BE87" s="29"/>
    </row>
    <row r="88" spans="1:91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 x14ac:dyDescent="0.2">
      <c r="A89" s="29"/>
      <c r="B89" s="30"/>
      <c r="C89" s="24" t="s">
        <v>20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Trenčiansky samosprávny kraj - Trenčín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14" t="str">
        <f>IF(E17="","",E17)</f>
        <v>ARCHICO s.r.o.</v>
      </c>
      <c r="AN89" s="215"/>
      <c r="AO89" s="215"/>
      <c r="AP89" s="215"/>
      <c r="AQ89" s="29"/>
      <c r="AR89" s="30"/>
      <c r="AS89" s="210" t="s">
        <v>53</v>
      </c>
      <c r="AT89" s="211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 x14ac:dyDescent="0.2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14" t="str">
        <f>IF(E20="","",E20)</f>
        <v xml:space="preserve"> </v>
      </c>
      <c r="AN90" s="215"/>
      <c r="AO90" s="215"/>
      <c r="AP90" s="215"/>
      <c r="AQ90" s="29"/>
      <c r="AR90" s="30"/>
      <c r="AS90" s="212"/>
      <c r="AT90" s="213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12"/>
      <c r="AT91" s="213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 x14ac:dyDescent="0.2">
      <c r="A92" s="29"/>
      <c r="B92" s="30"/>
      <c r="C92" s="200" t="s">
        <v>54</v>
      </c>
      <c r="D92" s="201"/>
      <c r="E92" s="201"/>
      <c r="F92" s="201"/>
      <c r="G92" s="201"/>
      <c r="H92" s="57"/>
      <c r="I92" s="202" t="s">
        <v>55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6" t="s">
        <v>56</v>
      </c>
      <c r="AH92" s="201"/>
      <c r="AI92" s="201"/>
      <c r="AJ92" s="201"/>
      <c r="AK92" s="201"/>
      <c r="AL92" s="201"/>
      <c r="AM92" s="201"/>
      <c r="AN92" s="202" t="s">
        <v>57</v>
      </c>
      <c r="AO92" s="201"/>
      <c r="AP92" s="205"/>
      <c r="AQ92" s="58" t="s">
        <v>58</v>
      </c>
      <c r="AR92" s="30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  <c r="BE92" s="29"/>
    </row>
    <row r="93" spans="1:91" s="2" customFormat="1" ht="10.9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 x14ac:dyDescent="0.2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3">
        <f>ROUND(AG95+AG97+SUM(AG109:AG114)+AG118,2)</f>
        <v>0</v>
      </c>
      <c r="AH94" s="203"/>
      <c r="AI94" s="203"/>
      <c r="AJ94" s="203"/>
      <c r="AK94" s="203"/>
      <c r="AL94" s="203"/>
      <c r="AM94" s="203"/>
      <c r="AN94" s="204">
        <f t="shared" ref="AN94:AN122" si="0">SUM(AG94,AT94)</f>
        <v>0</v>
      </c>
      <c r="AO94" s="204"/>
      <c r="AP94" s="204"/>
      <c r="AQ94" s="69" t="s">
        <v>1</v>
      </c>
      <c r="AR94" s="65"/>
      <c r="AS94" s="70">
        <f>ROUND(AS95+AS97+SUM(AS109:AS114)+AS118,2)</f>
        <v>0</v>
      </c>
      <c r="AT94" s="71">
        <f t="shared" ref="AT94:AT122" si="1">ROUND(SUM(AV94:AW94),2)</f>
        <v>0</v>
      </c>
      <c r="AU94" s="72">
        <f>ROUND(AU95+AU97+SUM(AU109:AU114)+AU118,5)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ROUND(AZ95+AZ97+SUM(AZ109:AZ114)+AZ118,2)</f>
        <v>0</v>
      </c>
      <c r="BA94" s="71">
        <f>ROUND(BA95+BA97+SUM(BA109:BA114)+BA118,2)</f>
        <v>0</v>
      </c>
      <c r="BB94" s="71">
        <f>ROUND(BB95+BB97+SUM(BB109:BB114)+BB118,2)</f>
        <v>0</v>
      </c>
      <c r="BC94" s="71">
        <f>ROUND(BC95+BC97+SUM(BC109:BC114)+BC118,2)</f>
        <v>0</v>
      </c>
      <c r="BD94" s="73">
        <f>ROUND(BD95+BD97+SUM(BD109:BD114)+BD118,2)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4</v>
      </c>
      <c r="BX94" s="74" t="s">
        <v>76</v>
      </c>
      <c r="CL94" s="74" t="s">
        <v>1</v>
      </c>
    </row>
    <row r="95" spans="1:91" s="7" customFormat="1" ht="27" customHeight="1" x14ac:dyDescent="0.2">
      <c r="B95" s="76"/>
      <c r="C95" s="77"/>
      <c r="D95" s="198" t="s">
        <v>77</v>
      </c>
      <c r="E95" s="198"/>
      <c r="F95" s="198"/>
      <c r="G95" s="198"/>
      <c r="H95" s="198"/>
      <c r="I95" s="78"/>
      <c r="J95" s="198" t="s">
        <v>78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207">
        <f>ROUND(AG96,2)</f>
        <v>0</v>
      </c>
      <c r="AH95" s="196"/>
      <c r="AI95" s="196"/>
      <c r="AJ95" s="196"/>
      <c r="AK95" s="196"/>
      <c r="AL95" s="196"/>
      <c r="AM95" s="196"/>
      <c r="AN95" s="195">
        <f t="shared" si="0"/>
        <v>0</v>
      </c>
      <c r="AO95" s="196"/>
      <c r="AP95" s="196"/>
      <c r="AQ95" s="79" t="s">
        <v>79</v>
      </c>
      <c r="AR95" s="76"/>
      <c r="AS95" s="80">
        <f>ROUND(AS96,2)</f>
        <v>0</v>
      </c>
      <c r="AT95" s="81">
        <f t="shared" si="1"/>
        <v>0</v>
      </c>
      <c r="AU95" s="82">
        <f>ROUND(AU96,5)</f>
        <v>0</v>
      </c>
      <c r="AV95" s="81">
        <f>ROUND(AZ95*L29,2)</f>
        <v>0</v>
      </c>
      <c r="AW95" s="81">
        <f>ROUND(BA95*L30,2)</f>
        <v>0</v>
      </c>
      <c r="AX95" s="81">
        <f>ROUND(BB95*L29,2)</f>
        <v>0</v>
      </c>
      <c r="AY95" s="81">
        <f>ROUND(BC95*L30,2)</f>
        <v>0</v>
      </c>
      <c r="AZ95" s="81">
        <f>ROUND(AZ96,2)</f>
        <v>0</v>
      </c>
      <c r="BA95" s="81">
        <f>ROUND(BA96,2)</f>
        <v>0</v>
      </c>
      <c r="BB95" s="81">
        <f>ROUND(BB96,2)</f>
        <v>0</v>
      </c>
      <c r="BC95" s="81">
        <f>ROUND(BC96,2)</f>
        <v>0</v>
      </c>
      <c r="BD95" s="83">
        <f>ROUND(BD96,2)</f>
        <v>0</v>
      </c>
      <c r="BS95" s="84" t="s">
        <v>72</v>
      </c>
      <c r="BT95" s="84" t="s">
        <v>80</v>
      </c>
      <c r="BU95" s="84" t="s">
        <v>74</v>
      </c>
      <c r="BV95" s="84" t="s">
        <v>75</v>
      </c>
      <c r="BW95" s="84" t="s">
        <v>81</v>
      </c>
      <c r="BX95" s="84" t="s">
        <v>4</v>
      </c>
      <c r="CL95" s="84" t="s">
        <v>1</v>
      </c>
      <c r="CM95" s="84" t="s">
        <v>73</v>
      </c>
    </row>
    <row r="96" spans="1:91" s="4" customFormat="1" ht="16.5" customHeight="1" x14ac:dyDescent="0.2">
      <c r="A96" s="85" t="s">
        <v>82</v>
      </c>
      <c r="B96" s="48"/>
      <c r="C96" s="10"/>
      <c r="D96" s="10"/>
      <c r="E96" s="197" t="s">
        <v>83</v>
      </c>
      <c r="F96" s="197"/>
      <c r="G96" s="197"/>
      <c r="H96" s="197"/>
      <c r="I96" s="197"/>
      <c r="J96" s="10"/>
      <c r="K96" s="197" t="s">
        <v>84</v>
      </c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3">
        <f>'E1.1 - Stavebné úpravy je...'!J32</f>
        <v>0</v>
      </c>
      <c r="AH96" s="194"/>
      <c r="AI96" s="194"/>
      <c r="AJ96" s="194"/>
      <c r="AK96" s="194"/>
      <c r="AL96" s="194"/>
      <c r="AM96" s="194"/>
      <c r="AN96" s="193">
        <f t="shared" si="0"/>
        <v>0</v>
      </c>
      <c r="AO96" s="194"/>
      <c r="AP96" s="194"/>
      <c r="AQ96" s="86" t="s">
        <v>85</v>
      </c>
      <c r="AR96" s="48"/>
      <c r="AS96" s="87">
        <v>0</v>
      </c>
      <c r="AT96" s="88">
        <f t="shared" si="1"/>
        <v>0</v>
      </c>
      <c r="AU96" s="89">
        <f>'E1.1 - Stavebné úpravy je...'!P133</f>
        <v>0</v>
      </c>
      <c r="AV96" s="88">
        <f>'E1.1 - Stavebné úpravy je...'!J35</f>
        <v>0</v>
      </c>
      <c r="AW96" s="88">
        <f>'E1.1 - Stavebné úpravy je...'!J36</f>
        <v>0</v>
      </c>
      <c r="AX96" s="88">
        <f>'E1.1 - Stavebné úpravy je...'!J37</f>
        <v>0</v>
      </c>
      <c r="AY96" s="88">
        <f>'E1.1 - Stavebné úpravy je...'!J38</f>
        <v>0</v>
      </c>
      <c r="AZ96" s="88">
        <f>'E1.1 - Stavebné úpravy je...'!F35</f>
        <v>0</v>
      </c>
      <c r="BA96" s="88">
        <f>'E1.1 - Stavebné úpravy je...'!F36</f>
        <v>0</v>
      </c>
      <c r="BB96" s="88">
        <f>'E1.1 - Stavebné úpravy je...'!F37</f>
        <v>0</v>
      </c>
      <c r="BC96" s="88">
        <f>'E1.1 - Stavebné úpravy je...'!F38</f>
        <v>0</v>
      </c>
      <c r="BD96" s="90">
        <f>'E1.1 - Stavebné úpravy je...'!F39</f>
        <v>0</v>
      </c>
      <c r="BT96" s="22" t="s">
        <v>86</v>
      </c>
      <c r="BV96" s="22" t="s">
        <v>75</v>
      </c>
      <c r="BW96" s="22" t="s">
        <v>87</v>
      </c>
      <c r="BX96" s="22" t="s">
        <v>81</v>
      </c>
      <c r="CL96" s="22" t="s">
        <v>1</v>
      </c>
    </row>
    <row r="97" spans="1:91" s="7" customFormat="1" ht="16.5" customHeight="1" x14ac:dyDescent="0.2">
      <c r="B97" s="76"/>
      <c r="C97" s="77"/>
      <c r="D97" s="198" t="s">
        <v>88</v>
      </c>
      <c r="E97" s="198"/>
      <c r="F97" s="198"/>
      <c r="G97" s="198"/>
      <c r="H97" s="198"/>
      <c r="I97" s="78"/>
      <c r="J97" s="198" t="s">
        <v>89</v>
      </c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207">
        <f>ROUND(AG98+AG99+AG100+AG103+AG107+AG108,2)</f>
        <v>0</v>
      </c>
      <c r="AH97" s="196"/>
      <c r="AI97" s="196"/>
      <c r="AJ97" s="196"/>
      <c r="AK97" s="196"/>
      <c r="AL97" s="196"/>
      <c r="AM97" s="196"/>
      <c r="AN97" s="195">
        <f t="shared" si="0"/>
        <v>0</v>
      </c>
      <c r="AO97" s="196"/>
      <c r="AP97" s="196"/>
      <c r="AQ97" s="79" t="s">
        <v>79</v>
      </c>
      <c r="AR97" s="76"/>
      <c r="AS97" s="80">
        <f>ROUND(AS98+AS99+AS100+AS103+AS107+AS108,2)</f>
        <v>0</v>
      </c>
      <c r="AT97" s="81">
        <f t="shared" si="1"/>
        <v>0</v>
      </c>
      <c r="AU97" s="82">
        <f>ROUND(AU98+AU99+AU100+AU103+AU107+AU108,5)</f>
        <v>0</v>
      </c>
      <c r="AV97" s="81">
        <f>ROUND(AZ97*L29,2)</f>
        <v>0</v>
      </c>
      <c r="AW97" s="81">
        <f>ROUND(BA97*L30,2)</f>
        <v>0</v>
      </c>
      <c r="AX97" s="81">
        <f>ROUND(BB97*L29,2)</f>
        <v>0</v>
      </c>
      <c r="AY97" s="81">
        <f>ROUND(BC97*L30,2)</f>
        <v>0</v>
      </c>
      <c r="AZ97" s="81">
        <f>ROUND(AZ98+AZ99+AZ100+AZ103+AZ107+AZ108,2)</f>
        <v>0</v>
      </c>
      <c r="BA97" s="81">
        <f>ROUND(BA98+BA99+BA100+BA103+BA107+BA108,2)</f>
        <v>0</v>
      </c>
      <c r="BB97" s="81">
        <f>ROUND(BB98+BB99+BB100+BB103+BB107+BB108,2)</f>
        <v>0</v>
      </c>
      <c r="BC97" s="81">
        <f>ROUND(BC98+BC99+BC100+BC103+BC107+BC108,2)</f>
        <v>0</v>
      </c>
      <c r="BD97" s="83">
        <f>ROUND(BD98+BD99+BD100+BD103+BD107+BD108,2)</f>
        <v>0</v>
      </c>
      <c r="BS97" s="84" t="s">
        <v>72</v>
      </c>
      <c r="BT97" s="84" t="s">
        <v>80</v>
      </c>
      <c r="BU97" s="84" t="s">
        <v>74</v>
      </c>
      <c r="BV97" s="84" t="s">
        <v>75</v>
      </c>
      <c r="BW97" s="84" t="s">
        <v>90</v>
      </c>
      <c r="BX97" s="84" t="s">
        <v>4</v>
      </c>
      <c r="CL97" s="84" t="s">
        <v>1</v>
      </c>
      <c r="CM97" s="84" t="s">
        <v>73</v>
      </c>
    </row>
    <row r="98" spans="1:91" s="4" customFormat="1" ht="16.5" customHeight="1" x14ac:dyDescent="0.2">
      <c r="A98" s="85" t="s">
        <v>82</v>
      </c>
      <c r="B98" s="48"/>
      <c r="C98" s="10"/>
      <c r="D98" s="10"/>
      <c r="E98" s="197" t="s">
        <v>91</v>
      </c>
      <c r="F98" s="197"/>
      <c r="G98" s="197"/>
      <c r="H98" s="197"/>
      <c r="I98" s="197"/>
      <c r="J98" s="10"/>
      <c r="K98" s="197" t="s">
        <v>92</v>
      </c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3">
        <f>'E1, E2 - Stavba'!J32</f>
        <v>0</v>
      </c>
      <c r="AH98" s="194"/>
      <c r="AI98" s="194"/>
      <c r="AJ98" s="194"/>
      <c r="AK98" s="194"/>
      <c r="AL98" s="194"/>
      <c r="AM98" s="194"/>
      <c r="AN98" s="193">
        <f t="shared" si="0"/>
        <v>0</v>
      </c>
      <c r="AO98" s="194"/>
      <c r="AP98" s="194"/>
      <c r="AQ98" s="86" t="s">
        <v>85</v>
      </c>
      <c r="AR98" s="48"/>
      <c r="AS98" s="87">
        <v>0</v>
      </c>
      <c r="AT98" s="88">
        <f t="shared" si="1"/>
        <v>0</v>
      </c>
      <c r="AU98" s="89">
        <f>'E1, E2 - Stavba'!P146</f>
        <v>0</v>
      </c>
      <c r="AV98" s="88">
        <f>'E1, E2 - Stavba'!J35</f>
        <v>0</v>
      </c>
      <c r="AW98" s="88">
        <f>'E1, E2 - Stavba'!J36</f>
        <v>0</v>
      </c>
      <c r="AX98" s="88">
        <f>'E1, E2 - Stavba'!J37</f>
        <v>0</v>
      </c>
      <c r="AY98" s="88">
        <f>'E1, E2 - Stavba'!J38</f>
        <v>0</v>
      </c>
      <c r="AZ98" s="88">
        <f>'E1, E2 - Stavba'!F35</f>
        <v>0</v>
      </c>
      <c r="BA98" s="88">
        <f>'E1, E2 - Stavba'!F36</f>
        <v>0</v>
      </c>
      <c r="BB98" s="88">
        <f>'E1, E2 - Stavba'!F37</f>
        <v>0</v>
      </c>
      <c r="BC98" s="88">
        <f>'E1, E2 - Stavba'!F38</f>
        <v>0</v>
      </c>
      <c r="BD98" s="90">
        <f>'E1, E2 - Stavba'!F39</f>
        <v>0</v>
      </c>
      <c r="BT98" s="22" t="s">
        <v>86</v>
      </c>
      <c r="BV98" s="22" t="s">
        <v>75</v>
      </c>
      <c r="BW98" s="22" t="s">
        <v>93</v>
      </c>
      <c r="BX98" s="22" t="s">
        <v>90</v>
      </c>
      <c r="CL98" s="22" t="s">
        <v>1</v>
      </c>
    </row>
    <row r="99" spans="1:91" s="4" customFormat="1" ht="16.5" customHeight="1" x14ac:dyDescent="0.2">
      <c r="A99" s="85" t="s">
        <v>82</v>
      </c>
      <c r="B99" s="48"/>
      <c r="C99" s="10"/>
      <c r="D99" s="10"/>
      <c r="E99" s="197" t="s">
        <v>94</v>
      </c>
      <c r="F99" s="197"/>
      <c r="G99" s="197"/>
      <c r="H99" s="197"/>
      <c r="I99" s="197"/>
      <c r="J99" s="10"/>
      <c r="K99" s="197" t="s">
        <v>95</v>
      </c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3">
        <f>'E3 - Zdravotechnika'!J32</f>
        <v>0</v>
      </c>
      <c r="AH99" s="194"/>
      <c r="AI99" s="194"/>
      <c r="AJ99" s="194"/>
      <c r="AK99" s="194"/>
      <c r="AL99" s="194"/>
      <c r="AM99" s="194"/>
      <c r="AN99" s="193">
        <f t="shared" si="0"/>
        <v>0</v>
      </c>
      <c r="AO99" s="194"/>
      <c r="AP99" s="194"/>
      <c r="AQ99" s="86" t="s">
        <v>85</v>
      </c>
      <c r="AR99" s="48"/>
      <c r="AS99" s="87">
        <v>0</v>
      </c>
      <c r="AT99" s="88">
        <f t="shared" si="1"/>
        <v>0</v>
      </c>
      <c r="AU99" s="89">
        <f>'E3 - Zdravotechnika'!P122</f>
        <v>0</v>
      </c>
      <c r="AV99" s="88">
        <f>'E3 - Zdravotechnika'!J35</f>
        <v>0</v>
      </c>
      <c r="AW99" s="88">
        <f>'E3 - Zdravotechnika'!J36</f>
        <v>0</v>
      </c>
      <c r="AX99" s="88">
        <f>'E3 - Zdravotechnika'!J37</f>
        <v>0</v>
      </c>
      <c r="AY99" s="88">
        <f>'E3 - Zdravotechnika'!J38</f>
        <v>0</v>
      </c>
      <c r="AZ99" s="88">
        <f>'E3 - Zdravotechnika'!F35</f>
        <v>0</v>
      </c>
      <c r="BA99" s="88">
        <f>'E3 - Zdravotechnika'!F36</f>
        <v>0</v>
      </c>
      <c r="BB99" s="88">
        <f>'E3 - Zdravotechnika'!F37</f>
        <v>0</v>
      </c>
      <c r="BC99" s="88">
        <f>'E3 - Zdravotechnika'!F38</f>
        <v>0</v>
      </c>
      <c r="BD99" s="90">
        <f>'E3 - Zdravotechnika'!F39</f>
        <v>0</v>
      </c>
      <c r="BT99" s="22" t="s">
        <v>86</v>
      </c>
      <c r="BV99" s="22" t="s">
        <v>75</v>
      </c>
      <c r="BW99" s="22" t="s">
        <v>96</v>
      </c>
      <c r="BX99" s="22" t="s">
        <v>90</v>
      </c>
      <c r="CL99" s="22" t="s">
        <v>1</v>
      </c>
    </row>
    <row r="100" spans="1:91" s="4" customFormat="1" ht="16.5" customHeight="1" x14ac:dyDescent="0.2">
      <c r="B100" s="48"/>
      <c r="C100" s="10"/>
      <c r="D100" s="10"/>
      <c r="E100" s="197" t="s">
        <v>97</v>
      </c>
      <c r="F100" s="197"/>
      <c r="G100" s="197"/>
      <c r="H100" s="197"/>
      <c r="I100" s="197"/>
      <c r="J100" s="10"/>
      <c r="K100" s="197" t="s">
        <v>98</v>
      </c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9">
        <f>ROUND(SUM(AG101:AG102),2)</f>
        <v>0</v>
      </c>
      <c r="AH100" s="194"/>
      <c r="AI100" s="194"/>
      <c r="AJ100" s="194"/>
      <c r="AK100" s="194"/>
      <c r="AL100" s="194"/>
      <c r="AM100" s="194"/>
      <c r="AN100" s="193">
        <f t="shared" si="0"/>
        <v>0</v>
      </c>
      <c r="AO100" s="194"/>
      <c r="AP100" s="194"/>
      <c r="AQ100" s="86" t="s">
        <v>85</v>
      </c>
      <c r="AR100" s="48"/>
      <c r="AS100" s="87">
        <f>ROUND(SUM(AS101:AS102),2)</f>
        <v>0</v>
      </c>
      <c r="AT100" s="88">
        <f t="shared" si="1"/>
        <v>0</v>
      </c>
      <c r="AU100" s="89">
        <f>ROUND(SUM(AU101:AU102),5)</f>
        <v>0</v>
      </c>
      <c r="AV100" s="88">
        <f>ROUND(AZ100*L29,2)</f>
        <v>0</v>
      </c>
      <c r="AW100" s="88">
        <f>ROUND(BA100*L30,2)</f>
        <v>0</v>
      </c>
      <c r="AX100" s="88">
        <f>ROUND(BB100*L29,2)</f>
        <v>0</v>
      </c>
      <c r="AY100" s="88">
        <f>ROUND(BC100*L30,2)</f>
        <v>0</v>
      </c>
      <c r="AZ100" s="88">
        <f>ROUND(SUM(AZ101:AZ102),2)</f>
        <v>0</v>
      </c>
      <c r="BA100" s="88">
        <f>ROUND(SUM(BA101:BA102),2)</f>
        <v>0</v>
      </c>
      <c r="BB100" s="88">
        <f>ROUND(SUM(BB101:BB102),2)</f>
        <v>0</v>
      </c>
      <c r="BC100" s="88">
        <f>ROUND(SUM(BC101:BC102),2)</f>
        <v>0</v>
      </c>
      <c r="BD100" s="90">
        <f>ROUND(SUM(BD101:BD102),2)</f>
        <v>0</v>
      </c>
      <c r="BS100" s="22" t="s">
        <v>72</v>
      </c>
      <c r="BT100" s="22" t="s">
        <v>86</v>
      </c>
      <c r="BU100" s="22" t="s">
        <v>74</v>
      </c>
      <c r="BV100" s="22" t="s">
        <v>75</v>
      </c>
      <c r="BW100" s="22" t="s">
        <v>99</v>
      </c>
      <c r="BX100" s="22" t="s">
        <v>90</v>
      </c>
      <c r="CL100" s="22" t="s">
        <v>1</v>
      </c>
    </row>
    <row r="101" spans="1:91" s="4" customFormat="1" ht="25.5" customHeight="1" x14ac:dyDescent="0.2">
      <c r="A101" s="85" t="s">
        <v>82</v>
      </c>
      <c r="B101" s="48"/>
      <c r="C101" s="10"/>
      <c r="D101" s="10"/>
      <c r="E101" s="10"/>
      <c r="F101" s="197" t="s">
        <v>100</v>
      </c>
      <c r="G101" s="197"/>
      <c r="H101" s="197"/>
      <c r="I101" s="197"/>
      <c r="J101" s="197"/>
      <c r="K101" s="10"/>
      <c r="L101" s="197" t="s">
        <v>101</v>
      </c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3">
        <f>'E4.1 - Umelé osvetlenie, ...'!J34</f>
        <v>0</v>
      </c>
      <c r="AH101" s="194"/>
      <c r="AI101" s="194"/>
      <c r="AJ101" s="194"/>
      <c r="AK101" s="194"/>
      <c r="AL101" s="194"/>
      <c r="AM101" s="194"/>
      <c r="AN101" s="193">
        <f t="shared" si="0"/>
        <v>0</v>
      </c>
      <c r="AO101" s="194"/>
      <c r="AP101" s="194"/>
      <c r="AQ101" s="86" t="s">
        <v>85</v>
      </c>
      <c r="AR101" s="48"/>
      <c r="AS101" s="87">
        <v>0</v>
      </c>
      <c r="AT101" s="88">
        <f t="shared" si="1"/>
        <v>0</v>
      </c>
      <c r="AU101" s="89">
        <f>'E4.1 - Umelé osvetlenie, ...'!P126</f>
        <v>0</v>
      </c>
      <c r="AV101" s="88">
        <f>'E4.1 - Umelé osvetlenie, ...'!J37</f>
        <v>0</v>
      </c>
      <c r="AW101" s="88">
        <f>'E4.1 - Umelé osvetlenie, ...'!J38</f>
        <v>0</v>
      </c>
      <c r="AX101" s="88">
        <f>'E4.1 - Umelé osvetlenie, ...'!J39</f>
        <v>0</v>
      </c>
      <c r="AY101" s="88">
        <f>'E4.1 - Umelé osvetlenie, ...'!J40</f>
        <v>0</v>
      </c>
      <c r="AZ101" s="88">
        <f>'E4.1 - Umelé osvetlenie, ...'!F37</f>
        <v>0</v>
      </c>
      <c r="BA101" s="88">
        <f>'E4.1 - Umelé osvetlenie, ...'!F38</f>
        <v>0</v>
      </c>
      <c r="BB101" s="88">
        <f>'E4.1 - Umelé osvetlenie, ...'!F39</f>
        <v>0</v>
      </c>
      <c r="BC101" s="88">
        <f>'E4.1 - Umelé osvetlenie, ...'!F40</f>
        <v>0</v>
      </c>
      <c r="BD101" s="90">
        <f>'E4.1 - Umelé osvetlenie, ...'!F41</f>
        <v>0</v>
      </c>
      <c r="BT101" s="22" t="s">
        <v>102</v>
      </c>
      <c r="BV101" s="22" t="s">
        <v>75</v>
      </c>
      <c r="BW101" s="22" t="s">
        <v>103</v>
      </c>
      <c r="BX101" s="22" t="s">
        <v>99</v>
      </c>
      <c r="CL101" s="22" t="s">
        <v>1</v>
      </c>
    </row>
    <row r="102" spans="1:91" s="4" customFormat="1" ht="16.5" customHeight="1" x14ac:dyDescent="0.2">
      <c r="A102" s="85" t="s">
        <v>82</v>
      </c>
      <c r="B102" s="48"/>
      <c r="C102" s="10"/>
      <c r="D102" s="10"/>
      <c r="E102" s="10"/>
      <c r="F102" s="197" t="s">
        <v>104</v>
      </c>
      <c r="G102" s="197"/>
      <c r="H102" s="197"/>
      <c r="I102" s="197"/>
      <c r="J102" s="197"/>
      <c r="K102" s="10"/>
      <c r="L102" s="197" t="s">
        <v>105</v>
      </c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3">
        <f>'E4.2 - Bleskozvod'!J34</f>
        <v>0</v>
      </c>
      <c r="AH102" s="194"/>
      <c r="AI102" s="194"/>
      <c r="AJ102" s="194"/>
      <c r="AK102" s="194"/>
      <c r="AL102" s="194"/>
      <c r="AM102" s="194"/>
      <c r="AN102" s="193">
        <f t="shared" si="0"/>
        <v>0</v>
      </c>
      <c r="AO102" s="194"/>
      <c r="AP102" s="194"/>
      <c r="AQ102" s="86" t="s">
        <v>85</v>
      </c>
      <c r="AR102" s="48"/>
      <c r="AS102" s="87">
        <v>0</v>
      </c>
      <c r="AT102" s="88">
        <f t="shared" si="1"/>
        <v>0</v>
      </c>
      <c r="AU102" s="89">
        <f>'E4.2 - Bleskozvod'!P126</f>
        <v>0</v>
      </c>
      <c r="AV102" s="88">
        <f>'E4.2 - Bleskozvod'!J37</f>
        <v>0</v>
      </c>
      <c r="AW102" s="88">
        <f>'E4.2 - Bleskozvod'!J38</f>
        <v>0</v>
      </c>
      <c r="AX102" s="88">
        <f>'E4.2 - Bleskozvod'!J39</f>
        <v>0</v>
      </c>
      <c r="AY102" s="88">
        <f>'E4.2 - Bleskozvod'!J40</f>
        <v>0</v>
      </c>
      <c r="AZ102" s="88">
        <f>'E4.2 - Bleskozvod'!F37</f>
        <v>0</v>
      </c>
      <c r="BA102" s="88">
        <f>'E4.2 - Bleskozvod'!F38</f>
        <v>0</v>
      </c>
      <c r="BB102" s="88">
        <f>'E4.2 - Bleskozvod'!F39</f>
        <v>0</v>
      </c>
      <c r="BC102" s="88">
        <f>'E4.2 - Bleskozvod'!F40</f>
        <v>0</v>
      </c>
      <c r="BD102" s="90">
        <f>'E4.2 - Bleskozvod'!F41</f>
        <v>0</v>
      </c>
      <c r="BT102" s="22" t="s">
        <v>102</v>
      </c>
      <c r="BV102" s="22" t="s">
        <v>75</v>
      </c>
      <c r="BW102" s="22" t="s">
        <v>106</v>
      </c>
      <c r="BX102" s="22" t="s">
        <v>99</v>
      </c>
      <c r="CL102" s="22" t="s">
        <v>1</v>
      </c>
    </row>
    <row r="103" spans="1:91" s="4" customFormat="1" ht="16.5" customHeight="1" x14ac:dyDescent="0.2">
      <c r="B103" s="48"/>
      <c r="C103" s="10"/>
      <c r="D103" s="10"/>
      <c r="E103" s="197" t="s">
        <v>107</v>
      </c>
      <c r="F103" s="197"/>
      <c r="G103" s="197"/>
      <c r="H103" s="197"/>
      <c r="I103" s="197"/>
      <c r="J103" s="10"/>
      <c r="K103" s="197" t="s">
        <v>108</v>
      </c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199">
        <f>ROUND(SUM(AG104:AG106),2)</f>
        <v>0</v>
      </c>
      <c r="AH103" s="194"/>
      <c r="AI103" s="194"/>
      <c r="AJ103" s="194"/>
      <c r="AK103" s="194"/>
      <c r="AL103" s="194"/>
      <c r="AM103" s="194"/>
      <c r="AN103" s="193">
        <f t="shared" si="0"/>
        <v>0</v>
      </c>
      <c r="AO103" s="194"/>
      <c r="AP103" s="194"/>
      <c r="AQ103" s="86" t="s">
        <v>85</v>
      </c>
      <c r="AR103" s="48"/>
      <c r="AS103" s="87">
        <f>ROUND(SUM(AS104:AS106),2)</f>
        <v>0</v>
      </c>
      <c r="AT103" s="88">
        <f t="shared" si="1"/>
        <v>0</v>
      </c>
      <c r="AU103" s="89">
        <f>ROUND(SUM(AU104:AU106),5)</f>
        <v>0</v>
      </c>
      <c r="AV103" s="88">
        <f>ROUND(AZ103*L29,2)</f>
        <v>0</v>
      </c>
      <c r="AW103" s="88">
        <f>ROUND(BA103*L30,2)</f>
        <v>0</v>
      </c>
      <c r="AX103" s="88">
        <f>ROUND(BB103*L29,2)</f>
        <v>0</v>
      </c>
      <c r="AY103" s="88">
        <f>ROUND(BC103*L30,2)</f>
        <v>0</v>
      </c>
      <c r="AZ103" s="88">
        <f>ROUND(SUM(AZ104:AZ106),2)</f>
        <v>0</v>
      </c>
      <c r="BA103" s="88">
        <f>ROUND(SUM(BA104:BA106),2)</f>
        <v>0</v>
      </c>
      <c r="BB103" s="88">
        <f>ROUND(SUM(BB104:BB106),2)</f>
        <v>0</v>
      </c>
      <c r="BC103" s="88">
        <f>ROUND(SUM(BC104:BC106),2)</f>
        <v>0</v>
      </c>
      <c r="BD103" s="90">
        <f>ROUND(SUM(BD104:BD106),2)</f>
        <v>0</v>
      </c>
      <c r="BS103" s="22" t="s">
        <v>72</v>
      </c>
      <c r="BT103" s="22" t="s">
        <v>86</v>
      </c>
      <c r="BU103" s="22" t="s">
        <v>74</v>
      </c>
      <c r="BV103" s="22" t="s">
        <v>75</v>
      </c>
      <c r="BW103" s="22" t="s">
        <v>109</v>
      </c>
      <c r="BX103" s="22" t="s">
        <v>90</v>
      </c>
      <c r="CL103" s="22" t="s">
        <v>1</v>
      </c>
    </row>
    <row r="104" spans="1:91" s="4" customFormat="1" ht="16.5" customHeight="1" x14ac:dyDescent="0.2">
      <c r="A104" s="85" t="s">
        <v>82</v>
      </c>
      <c r="B104" s="48"/>
      <c r="C104" s="10"/>
      <c r="D104" s="10"/>
      <c r="E104" s="10"/>
      <c r="F104" s="197" t="s">
        <v>110</v>
      </c>
      <c r="G104" s="197"/>
      <c r="H104" s="197"/>
      <c r="I104" s="197"/>
      <c r="J104" s="197"/>
      <c r="K104" s="10"/>
      <c r="L104" s="197" t="s">
        <v>111</v>
      </c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3">
        <f>'E5.1 - Slaboprúdové rozvody'!J34</f>
        <v>0</v>
      </c>
      <c r="AH104" s="194"/>
      <c r="AI104" s="194"/>
      <c r="AJ104" s="194"/>
      <c r="AK104" s="194"/>
      <c r="AL104" s="194"/>
      <c r="AM104" s="194"/>
      <c r="AN104" s="193">
        <f t="shared" si="0"/>
        <v>0</v>
      </c>
      <c r="AO104" s="194"/>
      <c r="AP104" s="194"/>
      <c r="AQ104" s="86" t="s">
        <v>85</v>
      </c>
      <c r="AR104" s="48"/>
      <c r="AS104" s="87">
        <v>0</v>
      </c>
      <c r="AT104" s="88">
        <f t="shared" si="1"/>
        <v>0</v>
      </c>
      <c r="AU104" s="89">
        <f>'E5.1 - Slaboprúdové rozvody'!P126</f>
        <v>0</v>
      </c>
      <c r="AV104" s="88">
        <f>'E5.1 - Slaboprúdové rozvody'!J37</f>
        <v>0</v>
      </c>
      <c r="AW104" s="88">
        <f>'E5.1 - Slaboprúdové rozvody'!J38</f>
        <v>0</v>
      </c>
      <c r="AX104" s="88">
        <f>'E5.1 - Slaboprúdové rozvody'!J39</f>
        <v>0</v>
      </c>
      <c r="AY104" s="88">
        <f>'E5.1 - Slaboprúdové rozvody'!J40</f>
        <v>0</v>
      </c>
      <c r="AZ104" s="88">
        <f>'E5.1 - Slaboprúdové rozvody'!F37</f>
        <v>0</v>
      </c>
      <c r="BA104" s="88">
        <f>'E5.1 - Slaboprúdové rozvody'!F38</f>
        <v>0</v>
      </c>
      <c r="BB104" s="88">
        <f>'E5.1 - Slaboprúdové rozvody'!F39</f>
        <v>0</v>
      </c>
      <c r="BC104" s="88">
        <f>'E5.1 - Slaboprúdové rozvody'!F40</f>
        <v>0</v>
      </c>
      <c r="BD104" s="90">
        <f>'E5.1 - Slaboprúdové rozvody'!F41</f>
        <v>0</v>
      </c>
      <c r="BT104" s="22" t="s">
        <v>102</v>
      </c>
      <c r="BV104" s="22" t="s">
        <v>75</v>
      </c>
      <c r="BW104" s="22" t="s">
        <v>112</v>
      </c>
      <c r="BX104" s="22" t="s">
        <v>109</v>
      </c>
      <c r="CL104" s="22" t="s">
        <v>1</v>
      </c>
    </row>
    <row r="105" spans="1:91" s="4" customFormat="1" ht="16.5" customHeight="1" x14ac:dyDescent="0.2">
      <c r="A105" s="85" t="s">
        <v>82</v>
      </c>
      <c r="B105" s="48"/>
      <c r="C105" s="10"/>
      <c r="D105" s="10"/>
      <c r="E105" s="10"/>
      <c r="F105" s="197" t="s">
        <v>113</v>
      </c>
      <c r="G105" s="197"/>
      <c r="H105" s="197"/>
      <c r="I105" s="197"/>
      <c r="J105" s="197"/>
      <c r="K105" s="10"/>
      <c r="L105" s="197" t="s">
        <v>114</v>
      </c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3">
        <f>'E5.2 - EPS'!J34</f>
        <v>0</v>
      </c>
      <c r="AH105" s="194"/>
      <c r="AI105" s="194"/>
      <c r="AJ105" s="194"/>
      <c r="AK105" s="194"/>
      <c r="AL105" s="194"/>
      <c r="AM105" s="194"/>
      <c r="AN105" s="193">
        <f t="shared" si="0"/>
        <v>0</v>
      </c>
      <c r="AO105" s="194"/>
      <c r="AP105" s="194"/>
      <c r="AQ105" s="86" t="s">
        <v>85</v>
      </c>
      <c r="AR105" s="48"/>
      <c r="AS105" s="87">
        <v>0</v>
      </c>
      <c r="AT105" s="88">
        <f t="shared" si="1"/>
        <v>0</v>
      </c>
      <c r="AU105" s="89">
        <f>'E5.2 - EPS'!P126</f>
        <v>0</v>
      </c>
      <c r="AV105" s="88">
        <f>'E5.2 - EPS'!J37</f>
        <v>0</v>
      </c>
      <c r="AW105" s="88">
        <f>'E5.2 - EPS'!J38</f>
        <v>0</v>
      </c>
      <c r="AX105" s="88">
        <f>'E5.2 - EPS'!J39</f>
        <v>0</v>
      </c>
      <c r="AY105" s="88">
        <f>'E5.2 - EPS'!J40</f>
        <v>0</v>
      </c>
      <c r="AZ105" s="88">
        <f>'E5.2 - EPS'!F37</f>
        <v>0</v>
      </c>
      <c r="BA105" s="88">
        <f>'E5.2 - EPS'!F38</f>
        <v>0</v>
      </c>
      <c r="BB105" s="88">
        <f>'E5.2 - EPS'!F39</f>
        <v>0</v>
      </c>
      <c r="BC105" s="88">
        <f>'E5.2 - EPS'!F40</f>
        <v>0</v>
      </c>
      <c r="BD105" s="90">
        <f>'E5.2 - EPS'!F41</f>
        <v>0</v>
      </c>
      <c r="BT105" s="22" t="s">
        <v>102</v>
      </c>
      <c r="BV105" s="22" t="s">
        <v>75</v>
      </c>
      <c r="BW105" s="22" t="s">
        <v>115</v>
      </c>
      <c r="BX105" s="22" t="s">
        <v>109</v>
      </c>
      <c r="CL105" s="22" t="s">
        <v>1</v>
      </c>
    </row>
    <row r="106" spans="1:91" s="4" customFormat="1" ht="16.5" customHeight="1" x14ac:dyDescent="0.2">
      <c r="A106" s="85" t="s">
        <v>82</v>
      </c>
      <c r="B106" s="48"/>
      <c r="C106" s="10"/>
      <c r="D106" s="10"/>
      <c r="E106" s="10"/>
      <c r="F106" s="197" t="s">
        <v>116</v>
      </c>
      <c r="G106" s="197"/>
      <c r="H106" s="197"/>
      <c r="I106" s="197"/>
      <c r="J106" s="197"/>
      <c r="K106" s="10"/>
      <c r="L106" s="197" t="s">
        <v>117</v>
      </c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  <c r="AG106" s="193">
        <f>'E5.3 - MaR'!J34</f>
        <v>0</v>
      </c>
      <c r="AH106" s="194"/>
      <c r="AI106" s="194"/>
      <c r="AJ106" s="194"/>
      <c r="AK106" s="194"/>
      <c r="AL106" s="194"/>
      <c r="AM106" s="194"/>
      <c r="AN106" s="193">
        <f t="shared" si="0"/>
        <v>0</v>
      </c>
      <c r="AO106" s="194"/>
      <c r="AP106" s="194"/>
      <c r="AQ106" s="86" t="s">
        <v>85</v>
      </c>
      <c r="AR106" s="48"/>
      <c r="AS106" s="87">
        <v>0</v>
      </c>
      <c r="AT106" s="88">
        <f t="shared" si="1"/>
        <v>0</v>
      </c>
      <c r="AU106" s="89">
        <f>'E5.3 - MaR'!P126</f>
        <v>0</v>
      </c>
      <c r="AV106" s="88">
        <f>'E5.3 - MaR'!J37</f>
        <v>0</v>
      </c>
      <c r="AW106" s="88">
        <f>'E5.3 - MaR'!J38</f>
        <v>0</v>
      </c>
      <c r="AX106" s="88">
        <f>'E5.3 - MaR'!J39</f>
        <v>0</v>
      </c>
      <c r="AY106" s="88">
        <f>'E5.3 - MaR'!J40</f>
        <v>0</v>
      </c>
      <c r="AZ106" s="88">
        <f>'E5.3 - MaR'!F37</f>
        <v>0</v>
      </c>
      <c r="BA106" s="88">
        <f>'E5.3 - MaR'!F38</f>
        <v>0</v>
      </c>
      <c r="BB106" s="88">
        <f>'E5.3 - MaR'!F39</f>
        <v>0</v>
      </c>
      <c r="BC106" s="88">
        <f>'E5.3 - MaR'!F40</f>
        <v>0</v>
      </c>
      <c r="BD106" s="90">
        <f>'E5.3 - MaR'!F41</f>
        <v>0</v>
      </c>
      <c r="BT106" s="22" t="s">
        <v>102</v>
      </c>
      <c r="BV106" s="22" t="s">
        <v>75</v>
      </c>
      <c r="BW106" s="22" t="s">
        <v>118</v>
      </c>
      <c r="BX106" s="22" t="s">
        <v>109</v>
      </c>
      <c r="CL106" s="22" t="s">
        <v>1</v>
      </c>
    </row>
    <row r="107" spans="1:91" s="4" customFormat="1" ht="16.5" customHeight="1" x14ac:dyDescent="0.2">
      <c r="A107" s="85" t="s">
        <v>82</v>
      </c>
      <c r="B107" s="48"/>
      <c r="C107" s="10"/>
      <c r="D107" s="10"/>
      <c r="E107" s="197" t="s">
        <v>119</v>
      </c>
      <c r="F107" s="197"/>
      <c r="G107" s="197"/>
      <c r="H107" s="197"/>
      <c r="I107" s="197"/>
      <c r="J107" s="10"/>
      <c r="K107" s="197" t="s">
        <v>120</v>
      </c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3">
        <f>'E6 - Vzduchotechnika, chl...'!J32</f>
        <v>0</v>
      </c>
      <c r="AH107" s="194"/>
      <c r="AI107" s="194"/>
      <c r="AJ107" s="194"/>
      <c r="AK107" s="194"/>
      <c r="AL107" s="194"/>
      <c r="AM107" s="194"/>
      <c r="AN107" s="193">
        <f t="shared" si="0"/>
        <v>0</v>
      </c>
      <c r="AO107" s="194"/>
      <c r="AP107" s="194"/>
      <c r="AQ107" s="86" t="s">
        <v>85</v>
      </c>
      <c r="AR107" s="48"/>
      <c r="AS107" s="87">
        <v>0</v>
      </c>
      <c r="AT107" s="88">
        <f t="shared" si="1"/>
        <v>0</v>
      </c>
      <c r="AU107" s="89">
        <f>'E6 - Vzduchotechnika, chl...'!P122</f>
        <v>0</v>
      </c>
      <c r="AV107" s="88">
        <f>'E6 - Vzduchotechnika, chl...'!J35</f>
        <v>0</v>
      </c>
      <c r="AW107" s="88">
        <f>'E6 - Vzduchotechnika, chl...'!J36</f>
        <v>0</v>
      </c>
      <c r="AX107" s="88">
        <f>'E6 - Vzduchotechnika, chl...'!J37</f>
        <v>0</v>
      </c>
      <c r="AY107" s="88">
        <f>'E6 - Vzduchotechnika, chl...'!J38</f>
        <v>0</v>
      </c>
      <c r="AZ107" s="88">
        <f>'E6 - Vzduchotechnika, chl...'!F35</f>
        <v>0</v>
      </c>
      <c r="BA107" s="88">
        <f>'E6 - Vzduchotechnika, chl...'!F36</f>
        <v>0</v>
      </c>
      <c r="BB107" s="88">
        <f>'E6 - Vzduchotechnika, chl...'!F37</f>
        <v>0</v>
      </c>
      <c r="BC107" s="88">
        <f>'E6 - Vzduchotechnika, chl...'!F38</f>
        <v>0</v>
      </c>
      <c r="BD107" s="90">
        <f>'E6 - Vzduchotechnika, chl...'!F39</f>
        <v>0</v>
      </c>
      <c r="BT107" s="22" t="s">
        <v>86</v>
      </c>
      <c r="BV107" s="22" t="s">
        <v>75</v>
      </c>
      <c r="BW107" s="22" t="s">
        <v>121</v>
      </c>
      <c r="BX107" s="22" t="s">
        <v>90</v>
      </c>
      <c r="CL107" s="22" t="s">
        <v>1</v>
      </c>
    </row>
    <row r="108" spans="1:91" s="4" customFormat="1" ht="16.5" customHeight="1" x14ac:dyDescent="0.2">
      <c r="A108" s="85" t="s">
        <v>82</v>
      </c>
      <c r="B108" s="48"/>
      <c r="C108" s="10"/>
      <c r="D108" s="10"/>
      <c r="E108" s="197" t="s">
        <v>122</v>
      </c>
      <c r="F108" s="197"/>
      <c r="G108" s="197"/>
      <c r="H108" s="197"/>
      <c r="I108" s="197"/>
      <c r="J108" s="10"/>
      <c r="K108" s="197" t="s">
        <v>123</v>
      </c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193">
        <f>'E7 - Vykurovanie'!J32</f>
        <v>0</v>
      </c>
      <c r="AH108" s="194"/>
      <c r="AI108" s="194"/>
      <c r="AJ108" s="194"/>
      <c r="AK108" s="194"/>
      <c r="AL108" s="194"/>
      <c r="AM108" s="194"/>
      <c r="AN108" s="193">
        <f t="shared" si="0"/>
        <v>0</v>
      </c>
      <c r="AO108" s="194"/>
      <c r="AP108" s="194"/>
      <c r="AQ108" s="86" t="s">
        <v>85</v>
      </c>
      <c r="AR108" s="48"/>
      <c r="AS108" s="87">
        <v>0</v>
      </c>
      <c r="AT108" s="88">
        <f t="shared" si="1"/>
        <v>0</v>
      </c>
      <c r="AU108" s="89">
        <f>'E7 - Vykurovanie'!P122</f>
        <v>0</v>
      </c>
      <c r="AV108" s="88">
        <f>'E7 - Vykurovanie'!J35</f>
        <v>0</v>
      </c>
      <c r="AW108" s="88">
        <f>'E7 - Vykurovanie'!J36</f>
        <v>0</v>
      </c>
      <c r="AX108" s="88">
        <f>'E7 - Vykurovanie'!J37</f>
        <v>0</v>
      </c>
      <c r="AY108" s="88">
        <f>'E7 - Vykurovanie'!J38</f>
        <v>0</v>
      </c>
      <c r="AZ108" s="88">
        <f>'E7 - Vykurovanie'!F35</f>
        <v>0</v>
      </c>
      <c r="BA108" s="88">
        <f>'E7 - Vykurovanie'!F36</f>
        <v>0</v>
      </c>
      <c r="BB108" s="88">
        <f>'E7 - Vykurovanie'!F37</f>
        <v>0</v>
      </c>
      <c r="BC108" s="88">
        <f>'E7 - Vykurovanie'!F38</f>
        <v>0</v>
      </c>
      <c r="BD108" s="90">
        <f>'E7 - Vykurovanie'!F39</f>
        <v>0</v>
      </c>
      <c r="BT108" s="22" t="s">
        <v>86</v>
      </c>
      <c r="BV108" s="22" t="s">
        <v>75</v>
      </c>
      <c r="BW108" s="22" t="s">
        <v>124</v>
      </c>
      <c r="BX108" s="22" t="s">
        <v>90</v>
      </c>
      <c r="CL108" s="22" t="s">
        <v>1</v>
      </c>
    </row>
    <row r="109" spans="1:91" s="7" customFormat="1" ht="16.5" customHeight="1" x14ac:dyDescent="0.2">
      <c r="A109" s="85" t="s">
        <v>82</v>
      </c>
      <c r="B109" s="76"/>
      <c r="C109" s="77"/>
      <c r="D109" s="198" t="s">
        <v>125</v>
      </c>
      <c r="E109" s="198"/>
      <c r="F109" s="198"/>
      <c r="G109" s="198"/>
      <c r="H109" s="198"/>
      <c r="I109" s="78"/>
      <c r="J109" s="198" t="s">
        <v>126</v>
      </c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8"/>
      <c r="AE109" s="198"/>
      <c r="AF109" s="198"/>
      <c r="AG109" s="195">
        <f>'SO 02 - NN prípojka'!J30</f>
        <v>0</v>
      </c>
      <c r="AH109" s="196"/>
      <c r="AI109" s="196"/>
      <c r="AJ109" s="196"/>
      <c r="AK109" s="196"/>
      <c r="AL109" s="196"/>
      <c r="AM109" s="196"/>
      <c r="AN109" s="195">
        <f t="shared" si="0"/>
        <v>0</v>
      </c>
      <c r="AO109" s="196"/>
      <c r="AP109" s="196"/>
      <c r="AQ109" s="79" t="s">
        <v>79</v>
      </c>
      <c r="AR109" s="76"/>
      <c r="AS109" s="80">
        <v>0</v>
      </c>
      <c r="AT109" s="81">
        <f t="shared" si="1"/>
        <v>0</v>
      </c>
      <c r="AU109" s="82">
        <f>'SO 02 - NN prípojka'!P118</f>
        <v>0</v>
      </c>
      <c r="AV109" s="81">
        <f>'SO 02 - NN prípojka'!J33</f>
        <v>0</v>
      </c>
      <c r="AW109" s="81">
        <f>'SO 02 - NN prípojka'!J34</f>
        <v>0</v>
      </c>
      <c r="AX109" s="81">
        <f>'SO 02 - NN prípojka'!J35</f>
        <v>0</v>
      </c>
      <c r="AY109" s="81">
        <f>'SO 02 - NN prípojka'!J36</f>
        <v>0</v>
      </c>
      <c r="AZ109" s="81">
        <f>'SO 02 - NN prípojka'!F33</f>
        <v>0</v>
      </c>
      <c r="BA109" s="81">
        <f>'SO 02 - NN prípojka'!F34</f>
        <v>0</v>
      </c>
      <c r="BB109" s="81">
        <f>'SO 02 - NN prípojka'!F35</f>
        <v>0</v>
      </c>
      <c r="BC109" s="81">
        <f>'SO 02 - NN prípojka'!F36</f>
        <v>0</v>
      </c>
      <c r="BD109" s="83">
        <f>'SO 02 - NN prípojka'!F37</f>
        <v>0</v>
      </c>
      <c r="BT109" s="84" t="s">
        <v>80</v>
      </c>
      <c r="BV109" s="84" t="s">
        <v>75</v>
      </c>
      <c r="BW109" s="84" t="s">
        <v>127</v>
      </c>
      <c r="BX109" s="84" t="s">
        <v>4</v>
      </c>
      <c r="CL109" s="84" t="s">
        <v>1</v>
      </c>
      <c r="CM109" s="84" t="s">
        <v>73</v>
      </c>
    </row>
    <row r="110" spans="1:91" s="7" customFormat="1" ht="16.5" customHeight="1" x14ac:dyDescent="0.2">
      <c r="A110" s="85" t="s">
        <v>82</v>
      </c>
      <c r="B110" s="76"/>
      <c r="C110" s="77"/>
      <c r="D110" s="198" t="s">
        <v>128</v>
      </c>
      <c r="E110" s="198"/>
      <c r="F110" s="198"/>
      <c r="G110" s="198"/>
      <c r="H110" s="198"/>
      <c r="I110" s="78"/>
      <c r="J110" s="198" t="s">
        <v>129</v>
      </c>
      <c r="K110" s="198"/>
      <c r="L110" s="198"/>
      <c r="M110" s="198"/>
      <c r="N110" s="198"/>
      <c r="O110" s="198"/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198"/>
      <c r="AB110" s="198"/>
      <c r="AC110" s="198"/>
      <c r="AD110" s="198"/>
      <c r="AE110" s="198"/>
      <c r="AF110" s="198"/>
      <c r="AG110" s="195">
        <f>'SO 03 - SLP prípojka'!J30</f>
        <v>0</v>
      </c>
      <c r="AH110" s="196"/>
      <c r="AI110" s="196"/>
      <c r="AJ110" s="196"/>
      <c r="AK110" s="196"/>
      <c r="AL110" s="196"/>
      <c r="AM110" s="196"/>
      <c r="AN110" s="195">
        <f t="shared" si="0"/>
        <v>0</v>
      </c>
      <c r="AO110" s="196"/>
      <c r="AP110" s="196"/>
      <c r="AQ110" s="79" t="s">
        <v>79</v>
      </c>
      <c r="AR110" s="76"/>
      <c r="AS110" s="80">
        <v>0</v>
      </c>
      <c r="AT110" s="81">
        <f t="shared" si="1"/>
        <v>0</v>
      </c>
      <c r="AU110" s="82">
        <f>'SO 03 - SLP prípojka'!P118</f>
        <v>0</v>
      </c>
      <c r="AV110" s="81">
        <f>'SO 03 - SLP prípojka'!J33</f>
        <v>0</v>
      </c>
      <c r="AW110" s="81">
        <f>'SO 03 - SLP prípojka'!J34</f>
        <v>0</v>
      </c>
      <c r="AX110" s="81">
        <f>'SO 03 - SLP prípojka'!J35</f>
        <v>0</v>
      </c>
      <c r="AY110" s="81">
        <f>'SO 03 - SLP prípojka'!J36</f>
        <v>0</v>
      </c>
      <c r="AZ110" s="81">
        <f>'SO 03 - SLP prípojka'!F33</f>
        <v>0</v>
      </c>
      <c r="BA110" s="81">
        <f>'SO 03 - SLP prípojka'!F34</f>
        <v>0</v>
      </c>
      <c r="BB110" s="81">
        <f>'SO 03 - SLP prípojka'!F35</f>
        <v>0</v>
      </c>
      <c r="BC110" s="81">
        <f>'SO 03 - SLP prípojka'!F36</f>
        <v>0</v>
      </c>
      <c r="BD110" s="83">
        <f>'SO 03 - SLP prípojka'!F37</f>
        <v>0</v>
      </c>
      <c r="BT110" s="84" t="s">
        <v>80</v>
      </c>
      <c r="BV110" s="84" t="s">
        <v>75</v>
      </c>
      <c r="BW110" s="84" t="s">
        <v>130</v>
      </c>
      <c r="BX110" s="84" t="s">
        <v>4</v>
      </c>
      <c r="CL110" s="84" t="s">
        <v>1</v>
      </c>
      <c r="CM110" s="84" t="s">
        <v>73</v>
      </c>
    </row>
    <row r="111" spans="1:91" s="7" customFormat="1" ht="27" customHeight="1" x14ac:dyDescent="0.2">
      <c r="A111" s="85" t="s">
        <v>82</v>
      </c>
      <c r="B111" s="76"/>
      <c r="C111" s="77"/>
      <c r="D111" s="198" t="s">
        <v>131</v>
      </c>
      <c r="E111" s="198"/>
      <c r="F111" s="198"/>
      <c r="G111" s="198"/>
      <c r="H111" s="198"/>
      <c r="I111" s="78"/>
      <c r="J111" s="198" t="s">
        <v>132</v>
      </c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5">
        <f>'SO 04 - Prípojky splaškov...'!J30</f>
        <v>0</v>
      </c>
      <c r="AH111" s="196"/>
      <c r="AI111" s="196"/>
      <c r="AJ111" s="196"/>
      <c r="AK111" s="196"/>
      <c r="AL111" s="196"/>
      <c r="AM111" s="196"/>
      <c r="AN111" s="195">
        <f t="shared" si="0"/>
        <v>0</v>
      </c>
      <c r="AO111" s="196"/>
      <c r="AP111" s="196"/>
      <c r="AQ111" s="79" t="s">
        <v>79</v>
      </c>
      <c r="AR111" s="76"/>
      <c r="AS111" s="80">
        <v>0</v>
      </c>
      <c r="AT111" s="81">
        <f t="shared" si="1"/>
        <v>0</v>
      </c>
      <c r="AU111" s="82">
        <f>'SO 04 - Prípojky splaškov...'!P118</f>
        <v>0</v>
      </c>
      <c r="AV111" s="81">
        <f>'SO 04 - Prípojky splaškov...'!J33</f>
        <v>0</v>
      </c>
      <c r="AW111" s="81">
        <f>'SO 04 - Prípojky splaškov...'!J34</f>
        <v>0</v>
      </c>
      <c r="AX111" s="81">
        <f>'SO 04 - Prípojky splaškov...'!J35</f>
        <v>0</v>
      </c>
      <c r="AY111" s="81">
        <f>'SO 04 - Prípojky splaškov...'!J36</f>
        <v>0</v>
      </c>
      <c r="AZ111" s="81">
        <f>'SO 04 - Prípojky splaškov...'!F33</f>
        <v>0</v>
      </c>
      <c r="BA111" s="81">
        <f>'SO 04 - Prípojky splaškov...'!F34</f>
        <v>0</v>
      </c>
      <c r="BB111" s="81">
        <f>'SO 04 - Prípojky splaškov...'!F35</f>
        <v>0</v>
      </c>
      <c r="BC111" s="81">
        <f>'SO 04 - Prípojky splaškov...'!F36</f>
        <v>0</v>
      </c>
      <c r="BD111" s="83">
        <f>'SO 04 - Prípojky splaškov...'!F37</f>
        <v>0</v>
      </c>
      <c r="BT111" s="84" t="s">
        <v>80</v>
      </c>
      <c r="BV111" s="84" t="s">
        <v>75</v>
      </c>
      <c r="BW111" s="84" t="s">
        <v>133</v>
      </c>
      <c r="BX111" s="84" t="s">
        <v>4</v>
      </c>
      <c r="CL111" s="84" t="s">
        <v>1</v>
      </c>
      <c r="CM111" s="84" t="s">
        <v>73</v>
      </c>
    </row>
    <row r="112" spans="1:91" s="7" customFormat="1" ht="16.5" customHeight="1" x14ac:dyDescent="0.2">
      <c r="A112" s="85" t="s">
        <v>82</v>
      </c>
      <c r="B112" s="76"/>
      <c r="C112" s="77"/>
      <c r="D112" s="198" t="s">
        <v>134</v>
      </c>
      <c r="E112" s="198"/>
      <c r="F112" s="198"/>
      <c r="G112" s="198"/>
      <c r="H112" s="198"/>
      <c r="I112" s="78"/>
      <c r="J112" s="198" t="s">
        <v>135</v>
      </c>
      <c r="K112" s="198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5">
        <f>'SO 05 - Spevnené plochy'!J30</f>
        <v>0</v>
      </c>
      <c r="AH112" s="196"/>
      <c r="AI112" s="196"/>
      <c r="AJ112" s="196"/>
      <c r="AK112" s="196"/>
      <c r="AL112" s="196"/>
      <c r="AM112" s="196"/>
      <c r="AN112" s="195">
        <f t="shared" si="0"/>
        <v>0</v>
      </c>
      <c r="AO112" s="196"/>
      <c r="AP112" s="196"/>
      <c r="AQ112" s="79" t="s">
        <v>79</v>
      </c>
      <c r="AR112" s="76"/>
      <c r="AS112" s="80">
        <v>0</v>
      </c>
      <c r="AT112" s="81">
        <f t="shared" si="1"/>
        <v>0</v>
      </c>
      <c r="AU112" s="82">
        <f>'SO 05 - Spevnené plochy'!P118</f>
        <v>0</v>
      </c>
      <c r="AV112" s="81">
        <f>'SO 05 - Spevnené plochy'!J33</f>
        <v>0</v>
      </c>
      <c r="AW112" s="81">
        <f>'SO 05 - Spevnené plochy'!J34</f>
        <v>0</v>
      </c>
      <c r="AX112" s="81">
        <f>'SO 05 - Spevnené plochy'!J35</f>
        <v>0</v>
      </c>
      <c r="AY112" s="81">
        <f>'SO 05 - Spevnené plochy'!J36</f>
        <v>0</v>
      </c>
      <c r="AZ112" s="81">
        <f>'SO 05 - Spevnené plochy'!F33</f>
        <v>0</v>
      </c>
      <c r="BA112" s="81">
        <f>'SO 05 - Spevnené plochy'!F34</f>
        <v>0</v>
      </c>
      <c r="BB112" s="81">
        <f>'SO 05 - Spevnené plochy'!F35</f>
        <v>0</v>
      </c>
      <c r="BC112" s="81">
        <f>'SO 05 - Spevnené plochy'!F36</f>
        <v>0</v>
      </c>
      <c r="BD112" s="83">
        <f>'SO 05 - Spevnené plochy'!F37</f>
        <v>0</v>
      </c>
      <c r="BT112" s="84" t="s">
        <v>80</v>
      </c>
      <c r="BV112" s="84" t="s">
        <v>75</v>
      </c>
      <c r="BW112" s="84" t="s">
        <v>136</v>
      </c>
      <c r="BX112" s="84" t="s">
        <v>4</v>
      </c>
      <c r="CL112" s="84" t="s">
        <v>1</v>
      </c>
      <c r="CM112" s="84" t="s">
        <v>73</v>
      </c>
    </row>
    <row r="113" spans="1:91" s="7" customFormat="1" ht="16.5" customHeight="1" x14ac:dyDescent="0.2">
      <c r="A113" s="85" t="s">
        <v>82</v>
      </c>
      <c r="B113" s="76"/>
      <c r="C113" s="77"/>
      <c r="D113" s="198" t="s">
        <v>137</v>
      </c>
      <c r="E113" s="198"/>
      <c r="F113" s="198"/>
      <c r="G113" s="198"/>
      <c r="H113" s="198"/>
      <c r="I113" s="78"/>
      <c r="J113" s="198" t="s">
        <v>138</v>
      </c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  <c r="Z113" s="198"/>
      <c r="AA113" s="198"/>
      <c r="AB113" s="198"/>
      <c r="AC113" s="198"/>
      <c r="AD113" s="198"/>
      <c r="AE113" s="198"/>
      <c r="AF113" s="198"/>
      <c r="AG113" s="195">
        <f>'SO 06 - Sadové úpravy'!J30</f>
        <v>0</v>
      </c>
      <c r="AH113" s="196"/>
      <c r="AI113" s="196"/>
      <c r="AJ113" s="196"/>
      <c r="AK113" s="196"/>
      <c r="AL113" s="196"/>
      <c r="AM113" s="196"/>
      <c r="AN113" s="195">
        <f t="shared" si="0"/>
        <v>0</v>
      </c>
      <c r="AO113" s="196"/>
      <c r="AP113" s="196"/>
      <c r="AQ113" s="79" t="s">
        <v>79</v>
      </c>
      <c r="AR113" s="76"/>
      <c r="AS113" s="80">
        <v>0</v>
      </c>
      <c r="AT113" s="81">
        <f t="shared" si="1"/>
        <v>0</v>
      </c>
      <c r="AU113" s="82">
        <f>'SO 06 - Sadové úpravy'!P121</f>
        <v>0</v>
      </c>
      <c r="AV113" s="81">
        <f>'SO 06 - Sadové úpravy'!J33</f>
        <v>0</v>
      </c>
      <c r="AW113" s="81">
        <f>'SO 06 - Sadové úpravy'!J34</f>
        <v>0</v>
      </c>
      <c r="AX113" s="81">
        <f>'SO 06 - Sadové úpravy'!J35</f>
        <v>0</v>
      </c>
      <c r="AY113" s="81">
        <f>'SO 06 - Sadové úpravy'!J36</f>
        <v>0</v>
      </c>
      <c r="AZ113" s="81">
        <f>'SO 06 - Sadové úpravy'!F33</f>
        <v>0</v>
      </c>
      <c r="BA113" s="81">
        <f>'SO 06 - Sadové úpravy'!F34</f>
        <v>0</v>
      </c>
      <c r="BB113" s="81">
        <f>'SO 06 - Sadové úpravy'!F35</f>
        <v>0</v>
      </c>
      <c r="BC113" s="81">
        <f>'SO 06 - Sadové úpravy'!F36</f>
        <v>0</v>
      </c>
      <c r="BD113" s="83">
        <f>'SO 06 - Sadové úpravy'!F37</f>
        <v>0</v>
      </c>
      <c r="BT113" s="84" t="s">
        <v>80</v>
      </c>
      <c r="BV113" s="84" t="s">
        <v>75</v>
      </c>
      <c r="BW113" s="84" t="s">
        <v>139</v>
      </c>
      <c r="BX113" s="84" t="s">
        <v>4</v>
      </c>
      <c r="CL113" s="84" t="s">
        <v>1</v>
      </c>
      <c r="CM113" s="84" t="s">
        <v>73</v>
      </c>
    </row>
    <row r="114" spans="1:91" s="7" customFormat="1" ht="16.5" customHeight="1" x14ac:dyDescent="0.2">
      <c r="B114" s="76"/>
      <c r="C114" s="77"/>
      <c r="D114" s="198" t="s">
        <v>140</v>
      </c>
      <c r="E114" s="198"/>
      <c r="F114" s="198"/>
      <c r="G114" s="198"/>
      <c r="H114" s="198"/>
      <c r="I114" s="78"/>
      <c r="J114" s="198" t="s">
        <v>141</v>
      </c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207">
        <f>ROUND(SUM(AG115:AG117),2)</f>
        <v>0</v>
      </c>
      <c r="AH114" s="196"/>
      <c r="AI114" s="196"/>
      <c r="AJ114" s="196"/>
      <c r="AK114" s="196"/>
      <c r="AL114" s="196"/>
      <c r="AM114" s="196"/>
      <c r="AN114" s="195">
        <f t="shared" si="0"/>
        <v>0</v>
      </c>
      <c r="AO114" s="196"/>
      <c r="AP114" s="196"/>
      <c r="AQ114" s="79" t="s">
        <v>79</v>
      </c>
      <c r="AR114" s="76"/>
      <c r="AS114" s="80">
        <f>ROUND(SUM(AS115:AS117),2)</f>
        <v>0</v>
      </c>
      <c r="AT114" s="81">
        <f t="shared" si="1"/>
        <v>0</v>
      </c>
      <c r="AU114" s="82">
        <f>ROUND(SUM(AU115:AU117),5)</f>
        <v>0</v>
      </c>
      <c r="AV114" s="81">
        <f>ROUND(AZ114*L29,2)</f>
        <v>0</v>
      </c>
      <c r="AW114" s="81">
        <f>ROUND(BA114*L30,2)</f>
        <v>0</v>
      </c>
      <c r="AX114" s="81">
        <f>ROUND(BB114*L29,2)</f>
        <v>0</v>
      </c>
      <c r="AY114" s="81">
        <f>ROUND(BC114*L30,2)</f>
        <v>0</v>
      </c>
      <c r="AZ114" s="81">
        <f>ROUND(SUM(AZ115:AZ117),2)</f>
        <v>0</v>
      </c>
      <c r="BA114" s="81">
        <f>ROUND(SUM(BA115:BA117),2)</f>
        <v>0</v>
      </c>
      <c r="BB114" s="81">
        <f>ROUND(SUM(BB115:BB117),2)</f>
        <v>0</v>
      </c>
      <c r="BC114" s="81">
        <f>ROUND(SUM(BC115:BC117),2)</f>
        <v>0</v>
      </c>
      <c r="BD114" s="83">
        <f>ROUND(SUM(BD115:BD117),2)</f>
        <v>0</v>
      </c>
      <c r="BS114" s="84" t="s">
        <v>72</v>
      </c>
      <c r="BT114" s="84" t="s">
        <v>80</v>
      </c>
      <c r="BU114" s="84" t="s">
        <v>74</v>
      </c>
      <c r="BV114" s="84" t="s">
        <v>75</v>
      </c>
      <c r="BW114" s="84" t="s">
        <v>142</v>
      </c>
      <c r="BX114" s="84" t="s">
        <v>4</v>
      </c>
      <c r="CL114" s="84" t="s">
        <v>1</v>
      </c>
      <c r="CM114" s="84" t="s">
        <v>73</v>
      </c>
    </row>
    <row r="115" spans="1:91" s="4" customFormat="1" ht="16.5" customHeight="1" x14ac:dyDescent="0.2">
      <c r="A115" s="85" t="s">
        <v>82</v>
      </c>
      <c r="B115" s="48"/>
      <c r="C115" s="10"/>
      <c r="D115" s="10"/>
      <c r="E115" s="197" t="s">
        <v>143</v>
      </c>
      <c r="F115" s="197"/>
      <c r="G115" s="197"/>
      <c r="H115" s="197"/>
      <c r="I115" s="197"/>
      <c r="J115" s="10"/>
      <c r="K115" s="197" t="s">
        <v>144</v>
      </c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3">
        <f>'SO 07.1 - Asanácia spojov...'!J32</f>
        <v>0</v>
      </c>
      <c r="AH115" s="194"/>
      <c r="AI115" s="194"/>
      <c r="AJ115" s="194"/>
      <c r="AK115" s="194"/>
      <c r="AL115" s="194"/>
      <c r="AM115" s="194"/>
      <c r="AN115" s="193">
        <f t="shared" si="0"/>
        <v>0</v>
      </c>
      <c r="AO115" s="194"/>
      <c r="AP115" s="194"/>
      <c r="AQ115" s="86" t="s">
        <v>85</v>
      </c>
      <c r="AR115" s="48"/>
      <c r="AS115" s="87">
        <v>0</v>
      </c>
      <c r="AT115" s="88">
        <f t="shared" si="1"/>
        <v>0</v>
      </c>
      <c r="AU115" s="89">
        <f>'SO 07.1 - Asanácia spojov...'!P128</f>
        <v>0</v>
      </c>
      <c r="AV115" s="88">
        <f>'SO 07.1 - Asanácia spojov...'!J35</f>
        <v>0</v>
      </c>
      <c r="AW115" s="88">
        <f>'SO 07.1 - Asanácia spojov...'!J36</f>
        <v>0</v>
      </c>
      <c r="AX115" s="88">
        <f>'SO 07.1 - Asanácia spojov...'!J37</f>
        <v>0</v>
      </c>
      <c r="AY115" s="88">
        <f>'SO 07.1 - Asanácia spojov...'!J38</f>
        <v>0</v>
      </c>
      <c r="AZ115" s="88">
        <f>'SO 07.1 - Asanácia spojov...'!F35</f>
        <v>0</v>
      </c>
      <c r="BA115" s="88">
        <f>'SO 07.1 - Asanácia spojov...'!F36</f>
        <v>0</v>
      </c>
      <c r="BB115" s="88">
        <f>'SO 07.1 - Asanácia spojov...'!F37</f>
        <v>0</v>
      </c>
      <c r="BC115" s="88">
        <f>'SO 07.1 - Asanácia spojov...'!F38</f>
        <v>0</v>
      </c>
      <c r="BD115" s="90">
        <f>'SO 07.1 - Asanácia spojov...'!F39</f>
        <v>0</v>
      </c>
      <c r="BT115" s="22" t="s">
        <v>86</v>
      </c>
      <c r="BV115" s="22" t="s">
        <v>75</v>
      </c>
      <c r="BW115" s="22" t="s">
        <v>145</v>
      </c>
      <c r="BX115" s="22" t="s">
        <v>142</v>
      </c>
      <c r="CL115" s="22" t="s">
        <v>1</v>
      </c>
    </row>
    <row r="116" spans="1:91" s="4" customFormat="1" ht="16.5" customHeight="1" x14ac:dyDescent="0.2">
      <c r="A116" s="85" t="s">
        <v>82</v>
      </c>
      <c r="B116" s="48"/>
      <c r="C116" s="10"/>
      <c r="D116" s="10"/>
      <c r="E116" s="197" t="s">
        <v>146</v>
      </c>
      <c r="F116" s="197"/>
      <c r="G116" s="197"/>
      <c r="H116" s="197"/>
      <c r="I116" s="197"/>
      <c r="J116" s="10"/>
      <c r="K116" s="197" t="s">
        <v>147</v>
      </c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3">
        <f>'SO 07.2 - Výrub stromov'!J32</f>
        <v>0</v>
      </c>
      <c r="AH116" s="194"/>
      <c r="AI116" s="194"/>
      <c r="AJ116" s="194"/>
      <c r="AK116" s="194"/>
      <c r="AL116" s="194"/>
      <c r="AM116" s="194"/>
      <c r="AN116" s="193">
        <f t="shared" si="0"/>
        <v>0</v>
      </c>
      <c r="AO116" s="194"/>
      <c r="AP116" s="194"/>
      <c r="AQ116" s="86" t="s">
        <v>85</v>
      </c>
      <c r="AR116" s="48"/>
      <c r="AS116" s="87">
        <v>0</v>
      </c>
      <c r="AT116" s="88">
        <f t="shared" si="1"/>
        <v>0</v>
      </c>
      <c r="AU116" s="89">
        <f>'SO 07.2 - Výrub stromov'!P122</f>
        <v>0</v>
      </c>
      <c r="AV116" s="88">
        <f>'SO 07.2 - Výrub stromov'!J35</f>
        <v>0</v>
      </c>
      <c r="AW116" s="88">
        <f>'SO 07.2 - Výrub stromov'!J36</f>
        <v>0</v>
      </c>
      <c r="AX116" s="88">
        <f>'SO 07.2 - Výrub stromov'!J37</f>
        <v>0</v>
      </c>
      <c r="AY116" s="88">
        <f>'SO 07.2 - Výrub stromov'!J38</f>
        <v>0</v>
      </c>
      <c r="AZ116" s="88">
        <f>'SO 07.2 - Výrub stromov'!F35</f>
        <v>0</v>
      </c>
      <c r="BA116" s="88">
        <f>'SO 07.2 - Výrub stromov'!F36</f>
        <v>0</v>
      </c>
      <c r="BB116" s="88">
        <f>'SO 07.2 - Výrub stromov'!F37</f>
        <v>0</v>
      </c>
      <c r="BC116" s="88">
        <f>'SO 07.2 - Výrub stromov'!F38</f>
        <v>0</v>
      </c>
      <c r="BD116" s="90">
        <f>'SO 07.2 - Výrub stromov'!F39</f>
        <v>0</v>
      </c>
      <c r="BT116" s="22" t="s">
        <v>86</v>
      </c>
      <c r="BV116" s="22" t="s">
        <v>75</v>
      </c>
      <c r="BW116" s="22" t="s">
        <v>148</v>
      </c>
      <c r="BX116" s="22" t="s">
        <v>142</v>
      </c>
      <c r="CL116" s="22" t="s">
        <v>1</v>
      </c>
    </row>
    <row r="117" spans="1:91" s="4" customFormat="1" ht="16.5" customHeight="1" x14ac:dyDescent="0.2">
      <c r="A117" s="85" t="s">
        <v>82</v>
      </c>
      <c r="B117" s="48"/>
      <c r="C117" s="10"/>
      <c r="D117" s="10"/>
      <c r="E117" s="197" t="s">
        <v>149</v>
      </c>
      <c r="F117" s="197"/>
      <c r="G117" s="197"/>
      <c r="H117" s="197"/>
      <c r="I117" s="197"/>
      <c r="J117" s="10"/>
      <c r="K117" s="197" t="s">
        <v>150</v>
      </c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3">
        <f>'SO 07.3 - Preložka metali...'!J32</f>
        <v>0</v>
      </c>
      <c r="AH117" s="194"/>
      <c r="AI117" s="194"/>
      <c r="AJ117" s="194"/>
      <c r="AK117" s="194"/>
      <c r="AL117" s="194"/>
      <c r="AM117" s="194"/>
      <c r="AN117" s="193">
        <f t="shared" si="0"/>
        <v>0</v>
      </c>
      <c r="AO117" s="194"/>
      <c r="AP117" s="194"/>
      <c r="AQ117" s="86" t="s">
        <v>85</v>
      </c>
      <c r="AR117" s="48"/>
      <c r="AS117" s="87">
        <v>0</v>
      </c>
      <c r="AT117" s="88">
        <f t="shared" si="1"/>
        <v>0</v>
      </c>
      <c r="AU117" s="89">
        <f>'SO 07.3 - Preložka metali...'!P122</f>
        <v>0</v>
      </c>
      <c r="AV117" s="88">
        <f>'SO 07.3 - Preložka metali...'!J35</f>
        <v>0</v>
      </c>
      <c r="AW117" s="88">
        <f>'SO 07.3 - Preložka metali...'!J36</f>
        <v>0</v>
      </c>
      <c r="AX117" s="88">
        <f>'SO 07.3 - Preložka metali...'!J37</f>
        <v>0</v>
      </c>
      <c r="AY117" s="88">
        <f>'SO 07.3 - Preložka metali...'!J38</f>
        <v>0</v>
      </c>
      <c r="AZ117" s="88">
        <f>'SO 07.3 - Preložka metali...'!F35</f>
        <v>0</v>
      </c>
      <c r="BA117" s="88">
        <f>'SO 07.3 - Preložka metali...'!F36</f>
        <v>0</v>
      </c>
      <c r="BB117" s="88">
        <f>'SO 07.3 - Preložka metali...'!F37</f>
        <v>0</v>
      </c>
      <c r="BC117" s="88">
        <f>'SO 07.3 - Preložka metali...'!F38</f>
        <v>0</v>
      </c>
      <c r="BD117" s="90">
        <f>'SO 07.3 - Preložka metali...'!F39</f>
        <v>0</v>
      </c>
      <c r="BT117" s="22" t="s">
        <v>86</v>
      </c>
      <c r="BV117" s="22" t="s">
        <v>75</v>
      </c>
      <c r="BW117" s="22" t="s">
        <v>151</v>
      </c>
      <c r="BX117" s="22" t="s">
        <v>142</v>
      </c>
      <c r="CL117" s="22" t="s">
        <v>1</v>
      </c>
    </row>
    <row r="118" spans="1:91" s="7" customFormat="1" ht="16.5" customHeight="1" x14ac:dyDescent="0.2">
      <c r="B118" s="76"/>
      <c r="C118" s="77"/>
      <c r="D118" s="198" t="s">
        <v>152</v>
      </c>
      <c r="E118" s="198"/>
      <c r="F118" s="198"/>
      <c r="G118" s="198"/>
      <c r="H118" s="198"/>
      <c r="I118" s="78"/>
      <c r="J118" s="198" t="s">
        <v>153</v>
      </c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207">
        <f>ROUND(SUM(AG119:AG122),2)</f>
        <v>0</v>
      </c>
      <c r="AH118" s="196"/>
      <c r="AI118" s="196"/>
      <c r="AJ118" s="196"/>
      <c r="AK118" s="196"/>
      <c r="AL118" s="196"/>
      <c r="AM118" s="196"/>
      <c r="AN118" s="195">
        <f t="shared" si="0"/>
        <v>0</v>
      </c>
      <c r="AO118" s="196"/>
      <c r="AP118" s="196"/>
      <c r="AQ118" s="79" t="s">
        <v>79</v>
      </c>
      <c r="AR118" s="76"/>
      <c r="AS118" s="80">
        <f>ROUND(SUM(AS119:AS122),2)</f>
        <v>0</v>
      </c>
      <c r="AT118" s="81">
        <f t="shared" si="1"/>
        <v>0</v>
      </c>
      <c r="AU118" s="82">
        <f>ROUND(SUM(AU119:AU122),5)</f>
        <v>0</v>
      </c>
      <c r="AV118" s="81">
        <f>ROUND(AZ118*L29,2)</f>
        <v>0</v>
      </c>
      <c r="AW118" s="81">
        <f>ROUND(BA118*L30,2)</f>
        <v>0</v>
      </c>
      <c r="AX118" s="81">
        <f>ROUND(BB118*L29,2)</f>
        <v>0</v>
      </c>
      <c r="AY118" s="81">
        <f>ROUND(BC118*L30,2)</f>
        <v>0</v>
      </c>
      <c r="AZ118" s="81">
        <f>ROUND(SUM(AZ119:AZ122),2)</f>
        <v>0</v>
      </c>
      <c r="BA118" s="81">
        <f>ROUND(SUM(BA119:BA122),2)</f>
        <v>0</v>
      </c>
      <c r="BB118" s="81">
        <f>ROUND(SUM(BB119:BB122),2)</f>
        <v>0</v>
      </c>
      <c r="BC118" s="81">
        <f>ROUND(SUM(BC119:BC122),2)</f>
        <v>0</v>
      </c>
      <c r="BD118" s="83">
        <f>ROUND(SUM(BD119:BD122),2)</f>
        <v>0</v>
      </c>
      <c r="BS118" s="84" t="s">
        <v>72</v>
      </c>
      <c r="BT118" s="84" t="s">
        <v>80</v>
      </c>
      <c r="BU118" s="84" t="s">
        <v>74</v>
      </c>
      <c r="BV118" s="84" t="s">
        <v>75</v>
      </c>
      <c r="BW118" s="84" t="s">
        <v>154</v>
      </c>
      <c r="BX118" s="84" t="s">
        <v>4</v>
      </c>
      <c r="CL118" s="84" t="s">
        <v>1</v>
      </c>
      <c r="CM118" s="84" t="s">
        <v>73</v>
      </c>
    </row>
    <row r="119" spans="1:91" s="4" customFormat="1" ht="16.5" customHeight="1" x14ac:dyDescent="0.2">
      <c r="A119" s="85" t="s">
        <v>82</v>
      </c>
      <c r="B119" s="48"/>
      <c r="C119" s="10"/>
      <c r="D119" s="10"/>
      <c r="E119" s="197" t="s">
        <v>155</v>
      </c>
      <c r="F119" s="197"/>
      <c r="G119" s="197"/>
      <c r="H119" s="197"/>
      <c r="I119" s="197"/>
      <c r="J119" s="10"/>
      <c r="K119" s="197" t="s">
        <v>156</v>
      </c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3">
        <f>'PS 01.1 - MRI'!J32</f>
        <v>0</v>
      </c>
      <c r="AH119" s="194"/>
      <c r="AI119" s="194"/>
      <c r="AJ119" s="194"/>
      <c r="AK119" s="194"/>
      <c r="AL119" s="194"/>
      <c r="AM119" s="194"/>
      <c r="AN119" s="193">
        <f t="shared" si="0"/>
        <v>0</v>
      </c>
      <c r="AO119" s="194"/>
      <c r="AP119" s="194"/>
      <c r="AQ119" s="86" t="s">
        <v>85</v>
      </c>
      <c r="AR119" s="48"/>
      <c r="AS119" s="87">
        <v>0</v>
      </c>
      <c r="AT119" s="88">
        <f t="shared" si="1"/>
        <v>0</v>
      </c>
      <c r="AU119" s="89">
        <f>'PS 01.1 - MRI'!P122</f>
        <v>0</v>
      </c>
      <c r="AV119" s="88">
        <f>'PS 01.1 - MRI'!J35</f>
        <v>0</v>
      </c>
      <c r="AW119" s="88">
        <f>'PS 01.1 - MRI'!J36</f>
        <v>0</v>
      </c>
      <c r="AX119" s="88">
        <f>'PS 01.1 - MRI'!J37</f>
        <v>0</v>
      </c>
      <c r="AY119" s="88">
        <f>'PS 01.1 - MRI'!J38</f>
        <v>0</v>
      </c>
      <c r="AZ119" s="88">
        <f>'PS 01.1 - MRI'!F35</f>
        <v>0</v>
      </c>
      <c r="BA119" s="88">
        <f>'PS 01.1 - MRI'!F36</f>
        <v>0</v>
      </c>
      <c r="BB119" s="88">
        <f>'PS 01.1 - MRI'!F37</f>
        <v>0</v>
      </c>
      <c r="BC119" s="88">
        <f>'PS 01.1 - MRI'!F38</f>
        <v>0</v>
      </c>
      <c r="BD119" s="90">
        <f>'PS 01.1 - MRI'!F39</f>
        <v>0</v>
      </c>
      <c r="BT119" s="22" t="s">
        <v>86</v>
      </c>
      <c r="BV119" s="22" t="s">
        <v>75</v>
      </c>
      <c r="BW119" s="22" t="s">
        <v>157</v>
      </c>
      <c r="BX119" s="22" t="s">
        <v>154</v>
      </c>
      <c r="CL119" s="22" t="s">
        <v>1</v>
      </c>
    </row>
    <row r="120" spans="1:91" s="4" customFormat="1" ht="16.5" customHeight="1" x14ac:dyDescent="0.2">
      <c r="A120" s="85" t="s">
        <v>82</v>
      </c>
      <c r="B120" s="48"/>
      <c r="C120" s="10"/>
      <c r="D120" s="10"/>
      <c r="E120" s="197" t="s">
        <v>158</v>
      </c>
      <c r="F120" s="197"/>
      <c r="G120" s="197"/>
      <c r="H120" s="197"/>
      <c r="I120" s="197"/>
      <c r="J120" s="10"/>
      <c r="K120" s="197" t="s">
        <v>159</v>
      </c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3">
        <f>'PS 01.2 - CT'!J32</f>
        <v>0</v>
      </c>
      <c r="AH120" s="194"/>
      <c r="AI120" s="194"/>
      <c r="AJ120" s="194"/>
      <c r="AK120" s="194"/>
      <c r="AL120" s="194"/>
      <c r="AM120" s="194"/>
      <c r="AN120" s="193">
        <f t="shared" si="0"/>
        <v>0</v>
      </c>
      <c r="AO120" s="194"/>
      <c r="AP120" s="194"/>
      <c r="AQ120" s="86" t="s">
        <v>85</v>
      </c>
      <c r="AR120" s="48"/>
      <c r="AS120" s="87">
        <v>0</v>
      </c>
      <c r="AT120" s="88">
        <f t="shared" si="1"/>
        <v>0</v>
      </c>
      <c r="AU120" s="89">
        <f>'PS 01.2 - CT'!P122</f>
        <v>0</v>
      </c>
      <c r="AV120" s="88">
        <f>'PS 01.2 - CT'!J35</f>
        <v>0</v>
      </c>
      <c r="AW120" s="88">
        <f>'PS 01.2 - CT'!J36</f>
        <v>0</v>
      </c>
      <c r="AX120" s="88">
        <f>'PS 01.2 - CT'!J37</f>
        <v>0</v>
      </c>
      <c r="AY120" s="88">
        <f>'PS 01.2 - CT'!J38</f>
        <v>0</v>
      </c>
      <c r="AZ120" s="88">
        <f>'PS 01.2 - CT'!F35</f>
        <v>0</v>
      </c>
      <c r="BA120" s="88">
        <f>'PS 01.2 - CT'!F36</f>
        <v>0</v>
      </c>
      <c r="BB120" s="88">
        <f>'PS 01.2 - CT'!F37</f>
        <v>0</v>
      </c>
      <c r="BC120" s="88">
        <f>'PS 01.2 - CT'!F38</f>
        <v>0</v>
      </c>
      <c r="BD120" s="90">
        <f>'PS 01.2 - CT'!F39</f>
        <v>0</v>
      </c>
      <c r="BT120" s="22" t="s">
        <v>86</v>
      </c>
      <c r="BV120" s="22" t="s">
        <v>75</v>
      </c>
      <c r="BW120" s="22" t="s">
        <v>160</v>
      </c>
      <c r="BX120" s="22" t="s">
        <v>154</v>
      </c>
      <c r="CL120" s="22" t="s">
        <v>1</v>
      </c>
    </row>
    <row r="121" spans="1:91" s="4" customFormat="1" ht="16.5" customHeight="1" x14ac:dyDescent="0.2">
      <c r="A121" s="85" t="s">
        <v>82</v>
      </c>
      <c r="B121" s="48"/>
      <c r="C121" s="10"/>
      <c r="D121" s="10"/>
      <c r="E121" s="197" t="s">
        <v>161</v>
      </c>
      <c r="F121" s="197"/>
      <c r="G121" s="197"/>
      <c r="H121" s="197"/>
      <c r="I121" s="197"/>
      <c r="J121" s="10"/>
      <c r="K121" s="197" t="s">
        <v>162</v>
      </c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3">
        <f>'PS 01.3 - RTG'!J32</f>
        <v>0</v>
      </c>
      <c r="AH121" s="194"/>
      <c r="AI121" s="194"/>
      <c r="AJ121" s="194"/>
      <c r="AK121" s="194"/>
      <c r="AL121" s="194"/>
      <c r="AM121" s="194"/>
      <c r="AN121" s="193">
        <f t="shared" si="0"/>
        <v>0</v>
      </c>
      <c r="AO121" s="194"/>
      <c r="AP121" s="194"/>
      <c r="AQ121" s="86" t="s">
        <v>85</v>
      </c>
      <c r="AR121" s="48"/>
      <c r="AS121" s="87">
        <v>0</v>
      </c>
      <c r="AT121" s="88">
        <f t="shared" si="1"/>
        <v>0</v>
      </c>
      <c r="AU121" s="89">
        <f>'PS 01.3 - RTG'!P122</f>
        <v>0</v>
      </c>
      <c r="AV121" s="88">
        <f>'PS 01.3 - RTG'!J35</f>
        <v>0</v>
      </c>
      <c r="AW121" s="88">
        <f>'PS 01.3 - RTG'!J36</f>
        <v>0</v>
      </c>
      <c r="AX121" s="88">
        <f>'PS 01.3 - RTG'!J37</f>
        <v>0</v>
      </c>
      <c r="AY121" s="88">
        <f>'PS 01.3 - RTG'!J38</f>
        <v>0</v>
      </c>
      <c r="AZ121" s="88">
        <f>'PS 01.3 - RTG'!F35</f>
        <v>0</v>
      </c>
      <c r="BA121" s="88">
        <f>'PS 01.3 - RTG'!F36</f>
        <v>0</v>
      </c>
      <c r="BB121" s="88">
        <f>'PS 01.3 - RTG'!F37</f>
        <v>0</v>
      </c>
      <c r="BC121" s="88">
        <f>'PS 01.3 - RTG'!F38</f>
        <v>0</v>
      </c>
      <c r="BD121" s="90">
        <f>'PS 01.3 - RTG'!F39</f>
        <v>0</v>
      </c>
      <c r="BT121" s="22" t="s">
        <v>86</v>
      </c>
      <c r="BV121" s="22" t="s">
        <v>75</v>
      </c>
      <c r="BW121" s="22" t="s">
        <v>163</v>
      </c>
      <c r="BX121" s="22" t="s">
        <v>154</v>
      </c>
      <c r="CL121" s="22" t="s">
        <v>1</v>
      </c>
    </row>
    <row r="122" spans="1:91" s="4" customFormat="1" ht="16.5" customHeight="1" x14ac:dyDescent="0.2">
      <c r="A122" s="85" t="s">
        <v>82</v>
      </c>
      <c r="B122" s="48"/>
      <c r="C122" s="10"/>
      <c r="D122" s="10"/>
      <c r="E122" s="197" t="s">
        <v>164</v>
      </c>
      <c r="F122" s="197"/>
      <c r="G122" s="197"/>
      <c r="H122" s="197"/>
      <c r="I122" s="197"/>
      <c r="J122" s="10"/>
      <c r="K122" s="197" t="s">
        <v>165</v>
      </c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3">
        <f>'PS 01.4 - SONO'!J32</f>
        <v>0</v>
      </c>
      <c r="AH122" s="194"/>
      <c r="AI122" s="194"/>
      <c r="AJ122" s="194"/>
      <c r="AK122" s="194"/>
      <c r="AL122" s="194"/>
      <c r="AM122" s="194"/>
      <c r="AN122" s="193">
        <f t="shared" si="0"/>
        <v>0</v>
      </c>
      <c r="AO122" s="194"/>
      <c r="AP122" s="194"/>
      <c r="AQ122" s="86" t="s">
        <v>85</v>
      </c>
      <c r="AR122" s="48"/>
      <c r="AS122" s="91">
        <v>0</v>
      </c>
      <c r="AT122" s="92">
        <f t="shared" si="1"/>
        <v>0</v>
      </c>
      <c r="AU122" s="93">
        <f>'PS 01.4 - SONO'!P122</f>
        <v>0</v>
      </c>
      <c r="AV122" s="92">
        <f>'PS 01.4 - SONO'!J35</f>
        <v>0</v>
      </c>
      <c r="AW122" s="92">
        <f>'PS 01.4 - SONO'!J36</f>
        <v>0</v>
      </c>
      <c r="AX122" s="92">
        <f>'PS 01.4 - SONO'!J37</f>
        <v>0</v>
      </c>
      <c r="AY122" s="92">
        <f>'PS 01.4 - SONO'!J38</f>
        <v>0</v>
      </c>
      <c r="AZ122" s="92">
        <f>'PS 01.4 - SONO'!F35</f>
        <v>0</v>
      </c>
      <c r="BA122" s="92">
        <f>'PS 01.4 - SONO'!F36</f>
        <v>0</v>
      </c>
      <c r="BB122" s="92">
        <f>'PS 01.4 - SONO'!F37</f>
        <v>0</v>
      </c>
      <c r="BC122" s="92">
        <f>'PS 01.4 - SONO'!F38</f>
        <v>0</v>
      </c>
      <c r="BD122" s="94">
        <f>'PS 01.4 - SONO'!F39</f>
        <v>0</v>
      </c>
      <c r="BT122" s="22" t="s">
        <v>86</v>
      </c>
      <c r="BV122" s="22" t="s">
        <v>75</v>
      </c>
      <c r="BW122" s="22" t="s">
        <v>166</v>
      </c>
      <c r="BX122" s="22" t="s">
        <v>154</v>
      </c>
      <c r="CL122" s="22" t="s">
        <v>1</v>
      </c>
    </row>
    <row r="123" spans="1:91" s="2" customFormat="1" ht="30" customHeight="1" x14ac:dyDescent="0.2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30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91" s="2" customFormat="1" ht="6.95" customHeight="1" x14ac:dyDescent="0.2">
      <c r="A124" s="29"/>
      <c r="B124" s="44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30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</sheetData>
  <mergeCells count="150"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W31:AE31"/>
    <mergeCell ref="BE5:BE34"/>
    <mergeCell ref="AK26:AO26"/>
    <mergeCell ref="W29:AE29"/>
    <mergeCell ref="AK29:AO29"/>
    <mergeCell ref="W30:AE30"/>
    <mergeCell ref="AG121:AM121"/>
    <mergeCell ref="AG122:AM122"/>
    <mergeCell ref="K117:AF117"/>
    <mergeCell ref="J118:AF118"/>
    <mergeCell ref="K119:AF119"/>
    <mergeCell ref="K120:AF120"/>
    <mergeCell ref="K121:AF121"/>
    <mergeCell ref="AN114:AP114"/>
    <mergeCell ref="AN113:AP113"/>
    <mergeCell ref="AN115:AP115"/>
    <mergeCell ref="AN116:AP116"/>
    <mergeCell ref="AN117:AP117"/>
    <mergeCell ref="AN118:AP118"/>
    <mergeCell ref="AN119:AP119"/>
    <mergeCell ref="AN120:AP120"/>
    <mergeCell ref="AN121:AP121"/>
    <mergeCell ref="K122:AF122"/>
    <mergeCell ref="AG114:AM114"/>
    <mergeCell ref="AG115:AM115"/>
    <mergeCell ref="AG116:AM116"/>
    <mergeCell ref="AG117:AM117"/>
    <mergeCell ref="J110:AF110"/>
    <mergeCell ref="J111:AF111"/>
    <mergeCell ref="J112:AF112"/>
    <mergeCell ref="J113:AF113"/>
    <mergeCell ref="J114:AF114"/>
    <mergeCell ref="K115:AF115"/>
    <mergeCell ref="K116:AF116"/>
    <mergeCell ref="AN122:AP122"/>
    <mergeCell ref="D111:H111"/>
    <mergeCell ref="D110:H110"/>
    <mergeCell ref="D112:H112"/>
    <mergeCell ref="D113:H113"/>
    <mergeCell ref="D114:H114"/>
    <mergeCell ref="E115:I115"/>
    <mergeCell ref="E116:I116"/>
    <mergeCell ref="E117:I117"/>
    <mergeCell ref="D118:H118"/>
    <mergeCell ref="E119:I119"/>
    <mergeCell ref="E120:I120"/>
    <mergeCell ref="E121:I121"/>
    <mergeCell ref="E122:I122"/>
    <mergeCell ref="AG119:AM119"/>
    <mergeCell ref="AG118:AM118"/>
    <mergeCell ref="AG120:AM120"/>
    <mergeCell ref="AG94:AM94"/>
    <mergeCell ref="AN94:AP94"/>
    <mergeCell ref="L102:AF102"/>
    <mergeCell ref="K103:AF103"/>
    <mergeCell ref="L104:AF104"/>
    <mergeCell ref="AN104:AP104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8:AM98"/>
    <mergeCell ref="AN111:AP111"/>
    <mergeCell ref="E96:I96"/>
    <mergeCell ref="D97:H97"/>
    <mergeCell ref="E98:I98"/>
    <mergeCell ref="E99:I99"/>
    <mergeCell ref="E100:I100"/>
    <mergeCell ref="F101:J101"/>
    <mergeCell ref="E103:I103"/>
    <mergeCell ref="F104:J104"/>
    <mergeCell ref="F105:J105"/>
    <mergeCell ref="F106:J106"/>
    <mergeCell ref="E107:I107"/>
    <mergeCell ref="E108:I108"/>
    <mergeCell ref="D109:H109"/>
    <mergeCell ref="AN98:AP98"/>
    <mergeCell ref="AN101:AP101"/>
    <mergeCell ref="AN99:AP99"/>
    <mergeCell ref="AN100:AP100"/>
    <mergeCell ref="AN102:AP102"/>
    <mergeCell ref="AN103:AP103"/>
    <mergeCell ref="AG99:AM99"/>
    <mergeCell ref="AG100:AM100"/>
    <mergeCell ref="AG101:AM101"/>
    <mergeCell ref="AG102:AM102"/>
    <mergeCell ref="C92:G92"/>
    <mergeCell ref="I92:AF92"/>
    <mergeCell ref="J95:AF95"/>
    <mergeCell ref="K96:AF96"/>
    <mergeCell ref="J97:AF97"/>
    <mergeCell ref="K98:AF98"/>
    <mergeCell ref="K99:AF99"/>
    <mergeCell ref="K100:AF100"/>
    <mergeCell ref="L101:AF101"/>
    <mergeCell ref="D95:H95"/>
    <mergeCell ref="AN105:AP105"/>
    <mergeCell ref="AN106:AP106"/>
    <mergeCell ref="AN107:AP107"/>
    <mergeCell ref="AN108:AP108"/>
    <mergeCell ref="AN109:AP109"/>
    <mergeCell ref="F102:J102"/>
    <mergeCell ref="J109:AF109"/>
    <mergeCell ref="K108:AF108"/>
    <mergeCell ref="AG113:AM113"/>
    <mergeCell ref="AN112:AP112"/>
    <mergeCell ref="AG103:AM103"/>
    <mergeCell ref="AG104:AM104"/>
    <mergeCell ref="AG105:AM105"/>
    <mergeCell ref="AG106:AM106"/>
    <mergeCell ref="AG107:AM107"/>
    <mergeCell ref="AG108:AM108"/>
    <mergeCell ref="AG109:AM109"/>
    <mergeCell ref="AG110:AM110"/>
    <mergeCell ref="AG111:AM111"/>
    <mergeCell ref="AG112:AM112"/>
    <mergeCell ref="L105:AF105"/>
    <mergeCell ref="L106:AF106"/>
    <mergeCell ref="K107:AF107"/>
    <mergeCell ref="AN110:AP110"/>
  </mergeCells>
  <hyperlinks>
    <hyperlink ref="A96" location="'E1.1 - Stavebné úpravy je...'!C2" display="/"/>
    <hyperlink ref="A98" location="'E1, E2 - Stavba'!C2" display="/"/>
    <hyperlink ref="A99" location="'E3 - Zdravotechnika'!C2" display="/"/>
    <hyperlink ref="A101" location="'E4.1 - Umelé osvetlenie, ...'!C2" display="/"/>
    <hyperlink ref="A102" location="'E4.2 - Bleskozvod'!C2" display="/"/>
    <hyperlink ref="A104" location="'E5.1 - Slaboprúdové rozvody'!C2" display="/"/>
    <hyperlink ref="A105" location="'E5.2 - EPS'!C2" display="/"/>
    <hyperlink ref="A106" location="'E5.3 - MaR'!C2" display="/"/>
    <hyperlink ref="A107" location="'E6 - Vzduchotechnika, chl...'!C2" display="/"/>
    <hyperlink ref="A108" location="'E7 - Vykurovanie'!C2" display="/"/>
    <hyperlink ref="A109" location="'SO 02 - NN prípojka'!C2" display="/"/>
    <hyperlink ref="A110" location="'SO 03 - SLP prípojka'!C2" display="/"/>
    <hyperlink ref="A111" location="'SO 04 - Prípojky splaškov...'!C2" display="/"/>
    <hyperlink ref="A112" location="'SO 05 - Spevnené plochy'!C2" display="/"/>
    <hyperlink ref="A113" location="'SO 06 - Sadové úpravy'!C2" display="/"/>
    <hyperlink ref="A115" location="'SO 07.1 - Asanácia spojov...'!C2" display="/"/>
    <hyperlink ref="A116" location="'SO 07.2 - Výrub stromov'!C2" display="/"/>
    <hyperlink ref="A117" location="'SO 07.3 - Preložka metali...'!C2" display="/"/>
    <hyperlink ref="A119" location="'PS 01.1 - MRI'!C2" display="/"/>
    <hyperlink ref="A120" location="'PS 01.2 - CT'!C2" display="/"/>
    <hyperlink ref="A121" location="'PS 01.3 - RTG'!C2" display="/"/>
    <hyperlink ref="A122" location="'PS 01.4 - SONO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topLeftCell="A100" workbookViewId="0">
      <selection activeCell="V13" sqref="V13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121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431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1733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ROUND(J122,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ROUND((SUM(BE122:BE125)),  2)</f>
        <v>0</v>
      </c>
      <c r="G35" s="29"/>
      <c r="H35" s="29"/>
      <c r="I35" s="109">
        <v>0.2</v>
      </c>
      <c r="J35" s="108">
        <f>ROUND(((SUM(BE122:BE125))*I35),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ROUND((SUM(BF122:BF125)),  2)</f>
        <v>0</v>
      </c>
      <c r="G36" s="29"/>
      <c r="H36" s="29"/>
      <c r="I36" s="109">
        <v>0.2</v>
      </c>
      <c r="J36" s="108">
        <f>ROUND(((SUM(BF122:BF125))*I36),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ROUND((SUM(BG122:BG125)),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ROUND((SUM(BH122:BH125)),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ROUND((SUM(BI122:BI125)),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431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E6 - Vzduchotechnika, chladenie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J122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182</v>
      </c>
      <c r="E99" s="130"/>
      <c r="F99" s="130"/>
      <c r="G99" s="130"/>
      <c r="H99" s="130"/>
      <c r="I99" s="131"/>
      <c r="J99" s="132">
        <f>J123</f>
        <v>0</v>
      </c>
      <c r="L99" s="128"/>
    </row>
    <row r="100" spans="1:47" s="10" customFormat="1" ht="19.899999999999999" customHeight="1" x14ac:dyDescent="0.2">
      <c r="B100" s="133"/>
      <c r="D100" s="134" t="s">
        <v>443</v>
      </c>
      <c r="E100" s="135"/>
      <c r="F100" s="135"/>
      <c r="G100" s="135"/>
      <c r="H100" s="135"/>
      <c r="I100" s="136"/>
      <c r="J100" s="137">
        <f>J124</f>
        <v>0</v>
      </c>
      <c r="L100" s="133"/>
    </row>
    <row r="101" spans="1:47" s="2" customFormat="1" ht="21.75" customHeight="1" x14ac:dyDescent="0.2">
      <c r="A101" s="29"/>
      <c r="B101" s="30"/>
      <c r="C101" s="29"/>
      <c r="D101" s="29"/>
      <c r="E101" s="29"/>
      <c r="F101" s="29"/>
      <c r="G101" s="29"/>
      <c r="H101" s="29"/>
      <c r="I101" s="98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customHeight="1" x14ac:dyDescent="0.2">
      <c r="A102" s="29"/>
      <c r="B102" s="44"/>
      <c r="C102" s="45"/>
      <c r="D102" s="45"/>
      <c r="E102" s="45"/>
      <c r="F102" s="45"/>
      <c r="G102" s="45"/>
      <c r="H102" s="45"/>
      <c r="I102" s="122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47" s="2" customFormat="1" ht="6.95" customHeight="1" x14ac:dyDescent="0.2">
      <c r="A106" s="29"/>
      <c r="B106" s="46"/>
      <c r="C106" s="47"/>
      <c r="D106" s="47"/>
      <c r="E106" s="47"/>
      <c r="F106" s="47"/>
      <c r="G106" s="47"/>
      <c r="H106" s="47"/>
      <c r="I106" s="123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190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13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38" t="str">
        <f>E7</f>
        <v>Centrum Diagnostiky - Nový pavilón</v>
      </c>
      <c r="F110" s="239"/>
      <c r="G110" s="239"/>
      <c r="H110" s="23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168</v>
      </c>
      <c r="I111" s="95"/>
      <c r="L111" s="17"/>
    </row>
    <row r="112" spans="1:47" s="2" customFormat="1" ht="16.5" customHeight="1" x14ac:dyDescent="0.2">
      <c r="A112" s="29"/>
      <c r="B112" s="30"/>
      <c r="C112" s="29"/>
      <c r="D112" s="29"/>
      <c r="E112" s="238" t="s">
        <v>431</v>
      </c>
      <c r="F112" s="237"/>
      <c r="G112" s="237"/>
      <c r="H112" s="237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170</v>
      </c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16" t="str">
        <f>E11</f>
        <v>E6 - Vzduchotechnika, chladenie</v>
      </c>
      <c r="F114" s="237"/>
      <c r="G114" s="237"/>
      <c r="H114" s="237"/>
      <c r="I114" s="9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98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17</v>
      </c>
      <c r="D116" s="29"/>
      <c r="E116" s="29"/>
      <c r="F116" s="22" t="str">
        <f>F14</f>
        <v>Považská Bystrica</v>
      </c>
      <c r="G116" s="29"/>
      <c r="H116" s="29"/>
      <c r="I116" s="99" t="s">
        <v>19</v>
      </c>
      <c r="J116" s="52" t="str">
        <f>IF(J14="","",J14)</f>
        <v/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20</v>
      </c>
      <c r="D118" s="29"/>
      <c r="E118" s="29"/>
      <c r="F118" s="22" t="str">
        <f>E17</f>
        <v>Trenčiansky samosprávny kraj - Trenčín</v>
      </c>
      <c r="G118" s="29"/>
      <c r="H118" s="29"/>
      <c r="I118" s="99" t="s">
        <v>26</v>
      </c>
      <c r="J118" s="27" t="str">
        <f>E23</f>
        <v>ARCHICO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24</v>
      </c>
      <c r="D119" s="29"/>
      <c r="E119" s="29"/>
      <c r="F119" s="22" t="str">
        <f>IF(E20="","",E20)</f>
        <v>Vyplň údaj</v>
      </c>
      <c r="G119" s="29"/>
      <c r="H119" s="29"/>
      <c r="I119" s="99" t="s">
        <v>30</v>
      </c>
      <c r="J119" s="27" t="str">
        <f>E26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9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38"/>
      <c r="B121" s="139"/>
      <c r="C121" s="140" t="s">
        <v>191</v>
      </c>
      <c r="D121" s="141" t="s">
        <v>58</v>
      </c>
      <c r="E121" s="141" t="s">
        <v>54</v>
      </c>
      <c r="F121" s="141" t="s">
        <v>55</v>
      </c>
      <c r="G121" s="141" t="s">
        <v>192</v>
      </c>
      <c r="H121" s="141" t="s">
        <v>193</v>
      </c>
      <c r="I121" s="142" t="s">
        <v>194</v>
      </c>
      <c r="J121" s="143" t="s">
        <v>174</v>
      </c>
      <c r="K121" s="144" t="s">
        <v>195</v>
      </c>
      <c r="L121" s="145"/>
      <c r="M121" s="59" t="s">
        <v>1</v>
      </c>
      <c r="N121" s="60" t="s">
        <v>37</v>
      </c>
      <c r="O121" s="60" t="s">
        <v>196</v>
      </c>
      <c r="P121" s="60" t="s">
        <v>197</v>
      </c>
      <c r="Q121" s="60" t="s">
        <v>198</v>
      </c>
      <c r="R121" s="60" t="s">
        <v>199</v>
      </c>
      <c r="S121" s="60" t="s">
        <v>200</v>
      </c>
      <c r="T121" s="61" t="s">
        <v>201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65" s="2" customFormat="1" ht="22.9" customHeight="1" x14ac:dyDescent="0.25">
      <c r="A122" s="29"/>
      <c r="B122" s="30"/>
      <c r="C122" s="66" t="s">
        <v>175</v>
      </c>
      <c r="D122" s="29"/>
      <c r="E122" s="29"/>
      <c r="F122" s="29"/>
      <c r="G122" s="29"/>
      <c r="H122" s="29"/>
      <c r="I122" s="98"/>
      <c r="J122" s="146">
        <f>BK122</f>
        <v>0</v>
      </c>
      <c r="K122" s="29"/>
      <c r="L122" s="30"/>
      <c r="M122" s="62"/>
      <c r="N122" s="53"/>
      <c r="O122" s="63"/>
      <c r="P122" s="147">
        <f>P123</f>
        <v>0</v>
      </c>
      <c r="Q122" s="63"/>
      <c r="R122" s="147">
        <f>R123</f>
        <v>0</v>
      </c>
      <c r="S122" s="63"/>
      <c r="T122" s="148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176</v>
      </c>
      <c r="BK122" s="149">
        <f>BK123</f>
        <v>0</v>
      </c>
    </row>
    <row r="123" spans="1:65" s="12" customFormat="1" ht="25.9" customHeight="1" x14ac:dyDescent="0.2">
      <c r="B123" s="150"/>
      <c r="D123" s="151" t="s">
        <v>72</v>
      </c>
      <c r="E123" s="152" t="s">
        <v>305</v>
      </c>
      <c r="F123" s="152" t="s">
        <v>306</v>
      </c>
      <c r="I123" s="153"/>
      <c r="J123" s="154">
        <f>BK123</f>
        <v>0</v>
      </c>
      <c r="L123" s="150"/>
      <c r="M123" s="155"/>
      <c r="N123" s="156"/>
      <c r="O123" s="156"/>
      <c r="P123" s="157">
        <f>P124</f>
        <v>0</v>
      </c>
      <c r="Q123" s="156"/>
      <c r="R123" s="157">
        <f>R124</f>
        <v>0</v>
      </c>
      <c r="S123" s="156"/>
      <c r="T123" s="158">
        <f>T124</f>
        <v>0</v>
      </c>
      <c r="AR123" s="151" t="s">
        <v>86</v>
      </c>
      <c r="AT123" s="159" t="s">
        <v>72</v>
      </c>
      <c r="AU123" s="159" t="s">
        <v>73</v>
      </c>
      <c r="AY123" s="151" t="s">
        <v>204</v>
      </c>
      <c r="BK123" s="160">
        <f>BK124</f>
        <v>0</v>
      </c>
    </row>
    <row r="124" spans="1:65" s="12" customFormat="1" ht="22.9" customHeight="1" x14ac:dyDescent="0.2">
      <c r="B124" s="150"/>
      <c r="D124" s="151" t="s">
        <v>72</v>
      </c>
      <c r="E124" s="161" t="s">
        <v>1541</v>
      </c>
      <c r="F124" s="161" t="s">
        <v>1542</v>
      </c>
      <c r="I124" s="153"/>
      <c r="J124" s="162">
        <f>BK124</f>
        <v>0</v>
      </c>
      <c r="L124" s="150"/>
      <c r="M124" s="155"/>
      <c r="N124" s="156"/>
      <c r="O124" s="156"/>
      <c r="P124" s="157">
        <f>P125</f>
        <v>0</v>
      </c>
      <c r="Q124" s="156"/>
      <c r="R124" s="157">
        <f>R125</f>
        <v>0</v>
      </c>
      <c r="S124" s="156"/>
      <c r="T124" s="158">
        <f>T125</f>
        <v>0</v>
      </c>
      <c r="AR124" s="151" t="s">
        <v>86</v>
      </c>
      <c r="AT124" s="159" t="s">
        <v>72</v>
      </c>
      <c r="AU124" s="159" t="s">
        <v>80</v>
      </c>
      <c r="AY124" s="151" t="s">
        <v>204</v>
      </c>
      <c r="BK124" s="160">
        <f>BK125</f>
        <v>0</v>
      </c>
    </row>
    <row r="125" spans="1:65" s="2" customFormat="1" ht="16.5" customHeight="1" x14ac:dyDescent="0.2">
      <c r="A125" s="29"/>
      <c r="B125" s="163"/>
      <c r="C125" s="164" t="s">
        <v>80</v>
      </c>
      <c r="D125" s="164" t="s">
        <v>206</v>
      </c>
      <c r="E125" s="165" t="s">
        <v>1734</v>
      </c>
      <c r="F125" s="166" t="s">
        <v>1735</v>
      </c>
      <c r="G125" s="167" t="s">
        <v>849</v>
      </c>
      <c r="H125" s="168">
        <v>1</v>
      </c>
      <c r="I125" s="169"/>
      <c r="J125" s="168">
        <f>ROUND(I125*H125,3)</f>
        <v>0</v>
      </c>
      <c r="K125" s="170"/>
      <c r="L125" s="30"/>
      <c r="M125" s="188" t="s">
        <v>1</v>
      </c>
      <c r="N125" s="189" t="s">
        <v>39</v>
      </c>
      <c r="O125" s="190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5" t="s">
        <v>271</v>
      </c>
      <c r="AT125" s="175" t="s">
        <v>206</v>
      </c>
      <c r="AU125" s="175" t="s">
        <v>86</v>
      </c>
      <c r="AY125" s="14" t="s">
        <v>204</v>
      </c>
      <c r="BE125" s="176">
        <f>IF(N125="základná",J125,0)</f>
        <v>0</v>
      </c>
      <c r="BF125" s="176">
        <f>IF(N125="znížená",J125,0)</f>
        <v>0</v>
      </c>
      <c r="BG125" s="176">
        <f>IF(N125="zákl. prenesená",J125,0)</f>
        <v>0</v>
      </c>
      <c r="BH125" s="176">
        <f>IF(N125="zníž. prenesená",J125,0)</f>
        <v>0</v>
      </c>
      <c r="BI125" s="176">
        <f>IF(N125="nulová",J125,0)</f>
        <v>0</v>
      </c>
      <c r="BJ125" s="14" t="s">
        <v>86</v>
      </c>
      <c r="BK125" s="177">
        <f>ROUND(I125*H125,3)</f>
        <v>0</v>
      </c>
      <c r="BL125" s="14" t="s">
        <v>271</v>
      </c>
      <c r="BM125" s="175" t="s">
        <v>1736</v>
      </c>
    </row>
    <row r="126" spans="1:65" s="2" customFormat="1" ht="6.95" customHeight="1" x14ac:dyDescent="0.2">
      <c r="A126" s="29"/>
      <c r="B126" s="44"/>
      <c r="C126" s="45"/>
      <c r="D126" s="45"/>
      <c r="E126" s="45"/>
      <c r="F126" s="45"/>
      <c r="G126" s="45"/>
      <c r="H126" s="45"/>
      <c r="I126" s="122"/>
      <c r="J126" s="45"/>
      <c r="K126" s="45"/>
      <c r="L126" s="30"/>
      <c r="M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</sheetData>
  <autoFilter ref="C121:K12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topLeftCell="A106" workbookViewId="0">
      <selection activeCell="V14" sqref="V1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124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431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1737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ROUND(J122,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ROUND((SUM(BE122:BE125)),  2)</f>
        <v>0</v>
      </c>
      <c r="G35" s="29"/>
      <c r="H35" s="29"/>
      <c r="I35" s="109">
        <v>0.2</v>
      </c>
      <c r="J35" s="108">
        <f>ROUND(((SUM(BE122:BE125))*I35),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ROUND((SUM(BF122:BF125)),  2)</f>
        <v>0</v>
      </c>
      <c r="G36" s="29"/>
      <c r="H36" s="29"/>
      <c r="I36" s="109">
        <v>0.2</v>
      </c>
      <c r="J36" s="108">
        <f>ROUND(((SUM(BF122:BF125))*I36),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ROUND((SUM(BG122:BG125)),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ROUND((SUM(BH122:BH125)),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ROUND((SUM(BI122:BI125)),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431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E7 - Vykurovanie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J122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182</v>
      </c>
      <c r="E99" s="130"/>
      <c r="F99" s="130"/>
      <c r="G99" s="130"/>
      <c r="H99" s="130"/>
      <c r="I99" s="131"/>
      <c r="J99" s="132">
        <f>J123</f>
        <v>0</v>
      </c>
      <c r="L99" s="128"/>
    </row>
    <row r="100" spans="1:47" s="10" customFormat="1" ht="19.899999999999999" customHeight="1" x14ac:dyDescent="0.2">
      <c r="B100" s="133"/>
      <c r="D100" s="134" t="s">
        <v>1738</v>
      </c>
      <c r="E100" s="135"/>
      <c r="F100" s="135"/>
      <c r="G100" s="135"/>
      <c r="H100" s="135"/>
      <c r="I100" s="136"/>
      <c r="J100" s="137">
        <f>J124</f>
        <v>0</v>
      </c>
      <c r="L100" s="133"/>
    </row>
    <row r="101" spans="1:47" s="2" customFormat="1" ht="21.75" customHeight="1" x14ac:dyDescent="0.2">
      <c r="A101" s="29"/>
      <c r="B101" s="30"/>
      <c r="C101" s="29"/>
      <c r="D101" s="29"/>
      <c r="E101" s="29"/>
      <c r="F101" s="29"/>
      <c r="G101" s="29"/>
      <c r="H101" s="29"/>
      <c r="I101" s="98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customHeight="1" x14ac:dyDescent="0.2">
      <c r="A102" s="29"/>
      <c r="B102" s="44"/>
      <c r="C102" s="45"/>
      <c r="D102" s="45"/>
      <c r="E102" s="45"/>
      <c r="F102" s="45"/>
      <c r="G102" s="45"/>
      <c r="H102" s="45"/>
      <c r="I102" s="122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47" s="2" customFormat="1" ht="6.95" customHeight="1" x14ac:dyDescent="0.2">
      <c r="A106" s="29"/>
      <c r="B106" s="46"/>
      <c r="C106" s="47"/>
      <c r="D106" s="47"/>
      <c r="E106" s="47"/>
      <c r="F106" s="47"/>
      <c r="G106" s="47"/>
      <c r="H106" s="47"/>
      <c r="I106" s="123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190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13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38" t="str">
        <f>E7</f>
        <v>Centrum Diagnostiky - Nový pavilón</v>
      </c>
      <c r="F110" s="239"/>
      <c r="G110" s="239"/>
      <c r="H110" s="23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168</v>
      </c>
      <c r="I111" s="95"/>
      <c r="L111" s="17"/>
    </row>
    <row r="112" spans="1:47" s="2" customFormat="1" ht="16.5" customHeight="1" x14ac:dyDescent="0.2">
      <c r="A112" s="29"/>
      <c r="B112" s="30"/>
      <c r="C112" s="29"/>
      <c r="D112" s="29"/>
      <c r="E112" s="238" t="s">
        <v>431</v>
      </c>
      <c r="F112" s="237"/>
      <c r="G112" s="237"/>
      <c r="H112" s="237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170</v>
      </c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16" t="str">
        <f>E11</f>
        <v>E7 - Vykurovanie</v>
      </c>
      <c r="F114" s="237"/>
      <c r="G114" s="237"/>
      <c r="H114" s="237"/>
      <c r="I114" s="9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98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17</v>
      </c>
      <c r="D116" s="29"/>
      <c r="E116" s="29"/>
      <c r="F116" s="22" t="str">
        <f>F14</f>
        <v>Považská Bystrica</v>
      </c>
      <c r="G116" s="29"/>
      <c r="H116" s="29"/>
      <c r="I116" s="99" t="s">
        <v>19</v>
      </c>
      <c r="J116" s="52" t="str">
        <f>IF(J14="","",J14)</f>
        <v/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20</v>
      </c>
      <c r="D118" s="29"/>
      <c r="E118" s="29"/>
      <c r="F118" s="22" t="str">
        <f>E17</f>
        <v>Trenčiansky samosprávny kraj - Trenčín</v>
      </c>
      <c r="G118" s="29"/>
      <c r="H118" s="29"/>
      <c r="I118" s="99" t="s">
        <v>26</v>
      </c>
      <c r="J118" s="27" t="str">
        <f>E23</f>
        <v>ARCHICO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24</v>
      </c>
      <c r="D119" s="29"/>
      <c r="E119" s="29"/>
      <c r="F119" s="22" t="str">
        <f>IF(E20="","",E20)</f>
        <v>Vyplň údaj</v>
      </c>
      <c r="G119" s="29"/>
      <c r="H119" s="29"/>
      <c r="I119" s="99" t="s">
        <v>30</v>
      </c>
      <c r="J119" s="27" t="str">
        <f>E26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9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38"/>
      <c r="B121" s="139"/>
      <c r="C121" s="140" t="s">
        <v>191</v>
      </c>
      <c r="D121" s="141" t="s">
        <v>58</v>
      </c>
      <c r="E121" s="141" t="s">
        <v>54</v>
      </c>
      <c r="F121" s="141" t="s">
        <v>55</v>
      </c>
      <c r="G121" s="141" t="s">
        <v>192</v>
      </c>
      <c r="H121" s="141" t="s">
        <v>193</v>
      </c>
      <c r="I121" s="142" t="s">
        <v>194</v>
      </c>
      <c r="J121" s="143" t="s">
        <v>174</v>
      </c>
      <c r="K121" s="144" t="s">
        <v>195</v>
      </c>
      <c r="L121" s="145"/>
      <c r="M121" s="59" t="s">
        <v>1</v>
      </c>
      <c r="N121" s="60" t="s">
        <v>37</v>
      </c>
      <c r="O121" s="60" t="s">
        <v>196</v>
      </c>
      <c r="P121" s="60" t="s">
        <v>197</v>
      </c>
      <c r="Q121" s="60" t="s">
        <v>198</v>
      </c>
      <c r="R121" s="60" t="s">
        <v>199</v>
      </c>
      <c r="S121" s="60" t="s">
        <v>200</v>
      </c>
      <c r="T121" s="61" t="s">
        <v>201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65" s="2" customFormat="1" ht="22.9" customHeight="1" x14ac:dyDescent="0.25">
      <c r="A122" s="29"/>
      <c r="B122" s="30"/>
      <c r="C122" s="66" t="s">
        <v>175</v>
      </c>
      <c r="D122" s="29"/>
      <c r="E122" s="29"/>
      <c r="F122" s="29"/>
      <c r="G122" s="29"/>
      <c r="H122" s="29"/>
      <c r="I122" s="98"/>
      <c r="J122" s="146">
        <f>BK122</f>
        <v>0</v>
      </c>
      <c r="K122" s="29"/>
      <c r="L122" s="30"/>
      <c r="M122" s="62"/>
      <c r="N122" s="53"/>
      <c r="O122" s="63"/>
      <c r="P122" s="147">
        <f>P123</f>
        <v>0</v>
      </c>
      <c r="Q122" s="63"/>
      <c r="R122" s="147">
        <f>R123</f>
        <v>0</v>
      </c>
      <c r="S122" s="63"/>
      <c r="T122" s="148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176</v>
      </c>
      <c r="BK122" s="149">
        <f>BK123</f>
        <v>0</v>
      </c>
    </row>
    <row r="123" spans="1:65" s="12" customFormat="1" ht="25.9" customHeight="1" x14ac:dyDescent="0.2">
      <c r="B123" s="150"/>
      <c r="D123" s="151" t="s">
        <v>72</v>
      </c>
      <c r="E123" s="152" t="s">
        <v>305</v>
      </c>
      <c r="F123" s="152" t="s">
        <v>306</v>
      </c>
      <c r="I123" s="153"/>
      <c r="J123" s="154">
        <f>BK123</f>
        <v>0</v>
      </c>
      <c r="L123" s="150"/>
      <c r="M123" s="155"/>
      <c r="N123" s="156"/>
      <c r="O123" s="156"/>
      <c r="P123" s="157">
        <f>P124</f>
        <v>0</v>
      </c>
      <c r="Q123" s="156"/>
      <c r="R123" s="157">
        <f>R124</f>
        <v>0</v>
      </c>
      <c r="S123" s="156"/>
      <c r="T123" s="158">
        <f>T124</f>
        <v>0</v>
      </c>
      <c r="AR123" s="151" t="s">
        <v>86</v>
      </c>
      <c r="AT123" s="159" t="s">
        <v>72</v>
      </c>
      <c r="AU123" s="159" t="s">
        <v>73</v>
      </c>
      <c r="AY123" s="151" t="s">
        <v>204</v>
      </c>
      <c r="BK123" s="160">
        <f>BK124</f>
        <v>0</v>
      </c>
    </row>
    <row r="124" spans="1:65" s="12" customFormat="1" ht="22.9" customHeight="1" x14ac:dyDescent="0.2">
      <c r="B124" s="150"/>
      <c r="D124" s="151" t="s">
        <v>72</v>
      </c>
      <c r="E124" s="161" t="s">
        <v>1739</v>
      </c>
      <c r="F124" s="161" t="s">
        <v>1740</v>
      </c>
      <c r="I124" s="153"/>
      <c r="J124" s="162">
        <f>BK124</f>
        <v>0</v>
      </c>
      <c r="L124" s="150"/>
      <c r="M124" s="155"/>
      <c r="N124" s="156"/>
      <c r="O124" s="156"/>
      <c r="P124" s="157">
        <f>P125</f>
        <v>0</v>
      </c>
      <c r="Q124" s="156"/>
      <c r="R124" s="157">
        <f>R125</f>
        <v>0</v>
      </c>
      <c r="S124" s="156"/>
      <c r="T124" s="158">
        <f>T125</f>
        <v>0</v>
      </c>
      <c r="AR124" s="151" t="s">
        <v>86</v>
      </c>
      <c r="AT124" s="159" t="s">
        <v>72</v>
      </c>
      <c r="AU124" s="159" t="s">
        <v>80</v>
      </c>
      <c r="AY124" s="151" t="s">
        <v>204</v>
      </c>
      <c r="BK124" s="160">
        <f>BK125</f>
        <v>0</v>
      </c>
    </row>
    <row r="125" spans="1:65" s="2" customFormat="1" ht="16.5" customHeight="1" x14ac:dyDescent="0.2">
      <c r="A125" s="29"/>
      <c r="B125" s="163"/>
      <c r="C125" s="164" t="s">
        <v>80</v>
      </c>
      <c r="D125" s="164" t="s">
        <v>206</v>
      </c>
      <c r="E125" s="165" t="s">
        <v>1741</v>
      </c>
      <c r="F125" s="166" t="s">
        <v>1742</v>
      </c>
      <c r="G125" s="167" t="s">
        <v>849</v>
      </c>
      <c r="H125" s="168">
        <v>1</v>
      </c>
      <c r="I125" s="169"/>
      <c r="J125" s="168">
        <f>ROUND(I125*H125,3)</f>
        <v>0</v>
      </c>
      <c r="K125" s="170"/>
      <c r="L125" s="30"/>
      <c r="M125" s="188" t="s">
        <v>1</v>
      </c>
      <c r="N125" s="189" t="s">
        <v>39</v>
      </c>
      <c r="O125" s="190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5" t="s">
        <v>271</v>
      </c>
      <c r="AT125" s="175" t="s">
        <v>206</v>
      </c>
      <c r="AU125" s="175" t="s">
        <v>86</v>
      </c>
      <c r="AY125" s="14" t="s">
        <v>204</v>
      </c>
      <c r="BE125" s="176">
        <f>IF(N125="základná",J125,0)</f>
        <v>0</v>
      </c>
      <c r="BF125" s="176">
        <f>IF(N125="znížená",J125,0)</f>
        <v>0</v>
      </c>
      <c r="BG125" s="176">
        <f>IF(N125="zákl. prenesená",J125,0)</f>
        <v>0</v>
      </c>
      <c r="BH125" s="176">
        <f>IF(N125="zníž. prenesená",J125,0)</f>
        <v>0</v>
      </c>
      <c r="BI125" s="176">
        <f>IF(N125="nulová",J125,0)</f>
        <v>0</v>
      </c>
      <c r="BJ125" s="14" t="s">
        <v>86</v>
      </c>
      <c r="BK125" s="177">
        <f>ROUND(I125*H125,3)</f>
        <v>0</v>
      </c>
      <c r="BL125" s="14" t="s">
        <v>271</v>
      </c>
      <c r="BM125" s="175" t="s">
        <v>1743</v>
      </c>
    </row>
    <row r="126" spans="1:65" s="2" customFormat="1" ht="6.95" customHeight="1" x14ac:dyDescent="0.2">
      <c r="A126" s="29"/>
      <c r="B126" s="44"/>
      <c r="C126" s="45"/>
      <c r="D126" s="45"/>
      <c r="E126" s="45"/>
      <c r="F126" s="45"/>
      <c r="G126" s="45"/>
      <c r="H126" s="45"/>
      <c r="I126" s="122"/>
      <c r="J126" s="45"/>
      <c r="K126" s="45"/>
      <c r="L126" s="30"/>
      <c r="M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</sheetData>
  <autoFilter ref="C121:K12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2"/>
  <sheetViews>
    <sheetView showGridLines="0" topLeftCell="A101" workbookViewId="0">
      <selection activeCell="V13" sqref="V13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127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2" customFormat="1" ht="12" customHeight="1" x14ac:dyDescent="0.2">
      <c r="A8" s="29"/>
      <c r="B8" s="30"/>
      <c r="C8" s="29"/>
      <c r="D8" s="24" t="s">
        <v>168</v>
      </c>
      <c r="E8" s="29"/>
      <c r="F8" s="29"/>
      <c r="G8" s="29"/>
      <c r="H8" s="29"/>
      <c r="I8" s="98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6" t="s">
        <v>1744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9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9" t="s">
        <v>19</v>
      </c>
      <c r="J12" s="52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98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20</v>
      </c>
      <c r="E14" s="29"/>
      <c r="F14" s="29"/>
      <c r="G14" s="29"/>
      <c r="H14" s="29"/>
      <c r="I14" s="99" t="s">
        <v>21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22</v>
      </c>
      <c r="F15" s="29"/>
      <c r="G15" s="29"/>
      <c r="H15" s="29"/>
      <c r="I15" s="99" t="s">
        <v>23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98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24</v>
      </c>
      <c r="E17" s="29"/>
      <c r="F17" s="29"/>
      <c r="G17" s="29"/>
      <c r="H17" s="29"/>
      <c r="I17" s="99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40" t="str">
        <f>'Rekapitulácia stavby'!E14</f>
        <v>Vyplň údaj</v>
      </c>
      <c r="F18" s="219"/>
      <c r="G18" s="219"/>
      <c r="H18" s="219"/>
      <c r="I18" s="99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98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26</v>
      </c>
      <c r="E20" s="29"/>
      <c r="F20" s="29"/>
      <c r="G20" s="29"/>
      <c r="H20" s="29"/>
      <c r="I20" s="99" t="s">
        <v>21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">
        <v>27</v>
      </c>
      <c r="F21" s="29"/>
      <c r="G21" s="29"/>
      <c r="H21" s="29"/>
      <c r="I21" s="99" t="s">
        <v>23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98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30</v>
      </c>
      <c r="E23" s="29"/>
      <c r="F23" s="29"/>
      <c r="G23" s="29"/>
      <c r="H23" s="29"/>
      <c r="I23" s="99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9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98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32</v>
      </c>
      <c r="E26" s="29"/>
      <c r="F26" s="29"/>
      <c r="G26" s="29"/>
      <c r="H26" s="29"/>
      <c r="I26" s="98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100"/>
      <c r="B27" s="101"/>
      <c r="C27" s="100"/>
      <c r="D27" s="100"/>
      <c r="E27" s="223" t="s">
        <v>1</v>
      </c>
      <c r="F27" s="223"/>
      <c r="G27" s="223"/>
      <c r="H27" s="223"/>
      <c r="I27" s="102"/>
      <c r="J27" s="100"/>
      <c r="K27" s="100"/>
      <c r="L27" s="103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104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105" t="s">
        <v>33</v>
      </c>
      <c r="E30" s="29"/>
      <c r="F30" s="29"/>
      <c r="G30" s="29"/>
      <c r="H30" s="29"/>
      <c r="I30" s="98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35</v>
      </c>
      <c r="G32" s="29"/>
      <c r="H32" s="29"/>
      <c r="I32" s="106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107" t="s">
        <v>37</v>
      </c>
      <c r="E33" s="24" t="s">
        <v>38</v>
      </c>
      <c r="F33" s="108">
        <f>ROUND((SUM(BE118:BE121)),  2)</f>
        <v>0</v>
      </c>
      <c r="G33" s="29"/>
      <c r="H33" s="29"/>
      <c r="I33" s="109">
        <v>0.2</v>
      </c>
      <c r="J33" s="108">
        <f>ROUND(((SUM(BE118:BE121))*I33),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4" t="s">
        <v>39</v>
      </c>
      <c r="F34" s="108">
        <f>ROUND((SUM(BF118:BF121)),  2)</f>
        <v>0</v>
      </c>
      <c r="G34" s="29"/>
      <c r="H34" s="29"/>
      <c r="I34" s="109">
        <v>0.2</v>
      </c>
      <c r="J34" s="108">
        <f>ROUND(((SUM(BF118:BF121))*I34),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4" t="s">
        <v>40</v>
      </c>
      <c r="F35" s="108">
        <f>ROUND((SUM(BG118:BG121)),  2)</f>
        <v>0</v>
      </c>
      <c r="G35" s="29"/>
      <c r="H35" s="29"/>
      <c r="I35" s="109">
        <v>0.2</v>
      </c>
      <c r="J35" s="108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4" t="s">
        <v>41</v>
      </c>
      <c r="F36" s="108">
        <f>ROUND((SUM(BH118:BH121)),  2)</f>
        <v>0</v>
      </c>
      <c r="G36" s="29"/>
      <c r="H36" s="29"/>
      <c r="I36" s="109">
        <v>0.2</v>
      </c>
      <c r="J36" s="108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42</v>
      </c>
      <c r="F37" s="108">
        <f>ROUND((SUM(BI118:BI121)),  2)</f>
        <v>0</v>
      </c>
      <c r="G37" s="29"/>
      <c r="H37" s="29"/>
      <c r="I37" s="109">
        <v>0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98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10"/>
      <c r="D39" s="111" t="s">
        <v>43</v>
      </c>
      <c r="E39" s="57"/>
      <c r="F39" s="57"/>
      <c r="G39" s="112" t="s">
        <v>44</v>
      </c>
      <c r="H39" s="113" t="s">
        <v>45</v>
      </c>
      <c r="I39" s="114"/>
      <c r="J39" s="115">
        <f>SUM(J30:J37)</f>
        <v>0</v>
      </c>
      <c r="K39" s="116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17"/>
      <c r="I41" s="95"/>
      <c r="L41" s="17"/>
    </row>
    <row r="42" spans="1:31" s="1" customFormat="1" ht="14.45" customHeight="1" x14ac:dyDescent="0.2">
      <c r="B42" s="17"/>
      <c r="I42" s="95"/>
      <c r="L42" s="17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168</v>
      </c>
      <c r="D86" s="29"/>
      <c r="E86" s="29"/>
      <c r="F86" s="29"/>
      <c r="G86" s="29"/>
      <c r="H86" s="29"/>
      <c r="I86" s="98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6" t="str">
        <f>E9</f>
        <v>SO 02 - NN prípojka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17</v>
      </c>
      <c r="D89" s="29"/>
      <c r="E89" s="29"/>
      <c r="F89" s="22" t="str">
        <f>F12</f>
        <v>Považská Bystrica</v>
      </c>
      <c r="G89" s="29"/>
      <c r="H89" s="29"/>
      <c r="I89" s="99" t="s">
        <v>19</v>
      </c>
      <c r="J89" s="52" t="str">
        <f>IF(J12="","",J12)</f>
        <v/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4" t="s">
        <v>20</v>
      </c>
      <c r="D91" s="29"/>
      <c r="E91" s="29"/>
      <c r="F91" s="22" t="str">
        <f>E15</f>
        <v>Trenčiansky samosprávny kraj - Trenčín</v>
      </c>
      <c r="G91" s="29"/>
      <c r="H91" s="29"/>
      <c r="I91" s="99" t="s">
        <v>26</v>
      </c>
      <c r="J91" s="27" t="str">
        <f>E21</f>
        <v>ARCHICO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9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98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24" t="s">
        <v>173</v>
      </c>
      <c r="D94" s="110"/>
      <c r="E94" s="110"/>
      <c r="F94" s="110"/>
      <c r="G94" s="110"/>
      <c r="H94" s="110"/>
      <c r="I94" s="125"/>
      <c r="J94" s="126" t="s">
        <v>174</v>
      </c>
      <c r="K94" s="110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27" t="s">
        <v>175</v>
      </c>
      <c r="D96" s="29"/>
      <c r="E96" s="29"/>
      <c r="F96" s="29"/>
      <c r="G96" s="29"/>
      <c r="H96" s="29"/>
      <c r="I96" s="98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176</v>
      </c>
    </row>
    <row r="97" spans="1:31" s="9" customFormat="1" ht="24.95" customHeight="1" x14ac:dyDescent="0.2">
      <c r="B97" s="128"/>
      <c r="D97" s="129" t="s">
        <v>1708</v>
      </c>
      <c r="E97" s="130"/>
      <c r="F97" s="130"/>
      <c r="G97" s="130"/>
      <c r="H97" s="130"/>
      <c r="I97" s="131"/>
      <c r="J97" s="132">
        <f>J119</f>
        <v>0</v>
      </c>
      <c r="L97" s="128"/>
    </row>
    <row r="98" spans="1:31" s="10" customFormat="1" ht="19.899999999999999" customHeight="1" x14ac:dyDescent="0.2">
      <c r="B98" s="133"/>
      <c r="D98" s="134" t="s">
        <v>1745</v>
      </c>
      <c r="E98" s="135"/>
      <c r="F98" s="135"/>
      <c r="G98" s="135"/>
      <c r="H98" s="135"/>
      <c r="I98" s="136"/>
      <c r="J98" s="137">
        <f>J120</f>
        <v>0</v>
      </c>
      <c r="L98" s="133"/>
    </row>
    <row r="99" spans="1:31" s="2" customFormat="1" ht="21.75" customHeight="1" x14ac:dyDescent="0.2">
      <c r="A99" s="29"/>
      <c r="B99" s="30"/>
      <c r="C99" s="29"/>
      <c r="D99" s="29"/>
      <c r="E99" s="29"/>
      <c r="F99" s="29"/>
      <c r="G99" s="29"/>
      <c r="H99" s="29"/>
      <c r="I99" s="98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customHeight="1" x14ac:dyDescent="0.2">
      <c r="A100" s="29"/>
      <c r="B100" s="44"/>
      <c r="C100" s="45"/>
      <c r="D100" s="45"/>
      <c r="E100" s="45"/>
      <c r="F100" s="45"/>
      <c r="G100" s="45"/>
      <c r="H100" s="45"/>
      <c r="I100" s="122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5" customHeight="1" x14ac:dyDescent="0.2">
      <c r="A104" s="29"/>
      <c r="B104" s="46"/>
      <c r="C104" s="47"/>
      <c r="D104" s="47"/>
      <c r="E104" s="47"/>
      <c r="F104" s="47"/>
      <c r="G104" s="47"/>
      <c r="H104" s="47"/>
      <c r="I104" s="123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 x14ac:dyDescent="0.2">
      <c r="A105" s="29"/>
      <c r="B105" s="30"/>
      <c r="C105" s="18" t="s">
        <v>190</v>
      </c>
      <c r="D105" s="29"/>
      <c r="E105" s="29"/>
      <c r="F105" s="29"/>
      <c r="G105" s="29"/>
      <c r="H105" s="29"/>
      <c r="I105" s="98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 x14ac:dyDescent="0.2">
      <c r="A106" s="29"/>
      <c r="B106" s="30"/>
      <c r="C106" s="29"/>
      <c r="D106" s="29"/>
      <c r="E106" s="29"/>
      <c r="F106" s="29"/>
      <c r="G106" s="29"/>
      <c r="H106" s="29"/>
      <c r="I106" s="98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 x14ac:dyDescent="0.2">
      <c r="A107" s="29"/>
      <c r="B107" s="30"/>
      <c r="C107" s="24" t="s">
        <v>13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 x14ac:dyDescent="0.2">
      <c r="A108" s="29"/>
      <c r="B108" s="30"/>
      <c r="C108" s="29"/>
      <c r="D108" s="29"/>
      <c r="E108" s="238" t="str">
        <f>E7</f>
        <v>Centrum Diagnostiky - Nový pavilón</v>
      </c>
      <c r="F108" s="239"/>
      <c r="G108" s="239"/>
      <c r="H108" s="23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 x14ac:dyDescent="0.2">
      <c r="A109" s="29"/>
      <c r="B109" s="30"/>
      <c r="C109" s="24" t="s">
        <v>168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 x14ac:dyDescent="0.2">
      <c r="A110" s="29"/>
      <c r="B110" s="30"/>
      <c r="C110" s="29"/>
      <c r="D110" s="29"/>
      <c r="E110" s="216" t="str">
        <f>E9</f>
        <v>SO 02 - NN prípojka</v>
      </c>
      <c r="F110" s="237"/>
      <c r="G110" s="237"/>
      <c r="H110" s="237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98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17</v>
      </c>
      <c r="D112" s="29"/>
      <c r="E112" s="29"/>
      <c r="F112" s="22" t="str">
        <f>F12</f>
        <v>Považská Bystrica</v>
      </c>
      <c r="G112" s="29"/>
      <c r="H112" s="29"/>
      <c r="I112" s="99" t="s">
        <v>19</v>
      </c>
      <c r="J112" s="52" t="str">
        <f>IF(J12="","",J12)</f>
        <v/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 x14ac:dyDescent="0.2">
      <c r="A114" s="29"/>
      <c r="B114" s="30"/>
      <c r="C114" s="24" t="s">
        <v>20</v>
      </c>
      <c r="D114" s="29"/>
      <c r="E114" s="29"/>
      <c r="F114" s="22" t="str">
        <f>E15</f>
        <v>Trenčiansky samosprávny kraj - Trenčín</v>
      </c>
      <c r="G114" s="29"/>
      <c r="H114" s="29"/>
      <c r="I114" s="99" t="s">
        <v>26</v>
      </c>
      <c r="J114" s="27" t="str">
        <f>E21</f>
        <v>ARCHICO s.r.o.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 x14ac:dyDescent="0.2">
      <c r="A115" s="29"/>
      <c r="B115" s="30"/>
      <c r="C115" s="24" t="s">
        <v>24</v>
      </c>
      <c r="D115" s="29"/>
      <c r="E115" s="29"/>
      <c r="F115" s="22" t="str">
        <f>IF(E18="","",E18)</f>
        <v>Vyplň údaj</v>
      </c>
      <c r="G115" s="29"/>
      <c r="H115" s="29"/>
      <c r="I115" s="99" t="s">
        <v>30</v>
      </c>
      <c r="J115" s="27" t="str">
        <f>E24</f>
        <v xml:space="preserve">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9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 x14ac:dyDescent="0.2">
      <c r="A117" s="138"/>
      <c r="B117" s="139"/>
      <c r="C117" s="140" t="s">
        <v>191</v>
      </c>
      <c r="D117" s="141" t="s">
        <v>58</v>
      </c>
      <c r="E117" s="141" t="s">
        <v>54</v>
      </c>
      <c r="F117" s="141" t="s">
        <v>55</v>
      </c>
      <c r="G117" s="141" t="s">
        <v>192</v>
      </c>
      <c r="H117" s="141" t="s">
        <v>193</v>
      </c>
      <c r="I117" s="142" t="s">
        <v>194</v>
      </c>
      <c r="J117" s="143" t="s">
        <v>174</v>
      </c>
      <c r="K117" s="144" t="s">
        <v>195</v>
      </c>
      <c r="L117" s="145"/>
      <c r="M117" s="59" t="s">
        <v>1</v>
      </c>
      <c r="N117" s="60" t="s">
        <v>37</v>
      </c>
      <c r="O117" s="60" t="s">
        <v>196</v>
      </c>
      <c r="P117" s="60" t="s">
        <v>197</v>
      </c>
      <c r="Q117" s="60" t="s">
        <v>198</v>
      </c>
      <c r="R117" s="60" t="s">
        <v>199</v>
      </c>
      <c r="S117" s="60" t="s">
        <v>200</v>
      </c>
      <c r="T117" s="61" t="s">
        <v>201</v>
      </c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</row>
    <row r="118" spans="1:65" s="2" customFormat="1" ht="22.9" customHeight="1" x14ac:dyDescent="0.25">
      <c r="A118" s="29"/>
      <c r="B118" s="30"/>
      <c r="C118" s="66" t="s">
        <v>175</v>
      </c>
      <c r="D118" s="29"/>
      <c r="E118" s="29"/>
      <c r="F118" s="29"/>
      <c r="G118" s="29"/>
      <c r="H118" s="29"/>
      <c r="I118" s="98"/>
      <c r="J118" s="146">
        <f>BK118</f>
        <v>0</v>
      </c>
      <c r="K118" s="29"/>
      <c r="L118" s="30"/>
      <c r="M118" s="62"/>
      <c r="N118" s="53"/>
      <c r="O118" s="63"/>
      <c r="P118" s="147">
        <f>P119</f>
        <v>0</v>
      </c>
      <c r="Q118" s="63"/>
      <c r="R118" s="147">
        <f>R119</f>
        <v>0</v>
      </c>
      <c r="S118" s="63"/>
      <c r="T118" s="148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72</v>
      </c>
      <c r="AU118" s="14" t="s">
        <v>176</v>
      </c>
      <c r="BK118" s="149">
        <f>BK119</f>
        <v>0</v>
      </c>
    </row>
    <row r="119" spans="1:65" s="12" customFormat="1" ht="25.9" customHeight="1" x14ac:dyDescent="0.2">
      <c r="B119" s="150"/>
      <c r="D119" s="151" t="s">
        <v>72</v>
      </c>
      <c r="E119" s="152" t="s">
        <v>241</v>
      </c>
      <c r="F119" s="152" t="s">
        <v>1710</v>
      </c>
      <c r="I119" s="153"/>
      <c r="J119" s="154">
        <f>BK119</f>
        <v>0</v>
      </c>
      <c r="L119" s="150"/>
      <c r="M119" s="155"/>
      <c r="N119" s="156"/>
      <c r="O119" s="156"/>
      <c r="P119" s="157">
        <f>P120</f>
        <v>0</v>
      </c>
      <c r="Q119" s="156"/>
      <c r="R119" s="157">
        <f>R120</f>
        <v>0</v>
      </c>
      <c r="S119" s="156"/>
      <c r="T119" s="158">
        <f>T120</f>
        <v>0</v>
      </c>
      <c r="AR119" s="151" t="s">
        <v>102</v>
      </c>
      <c r="AT119" s="159" t="s">
        <v>72</v>
      </c>
      <c r="AU119" s="159" t="s">
        <v>73</v>
      </c>
      <c r="AY119" s="151" t="s">
        <v>204</v>
      </c>
      <c r="BK119" s="160">
        <f>BK120</f>
        <v>0</v>
      </c>
    </row>
    <row r="120" spans="1:65" s="12" customFormat="1" ht="22.9" customHeight="1" x14ac:dyDescent="0.2">
      <c r="B120" s="150"/>
      <c r="D120" s="151" t="s">
        <v>72</v>
      </c>
      <c r="E120" s="161" t="s">
        <v>1746</v>
      </c>
      <c r="F120" s="161" t="s">
        <v>1747</v>
      </c>
      <c r="I120" s="153"/>
      <c r="J120" s="162">
        <f>BK120</f>
        <v>0</v>
      </c>
      <c r="L120" s="150"/>
      <c r="M120" s="155"/>
      <c r="N120" s="156"/>
      <c r="O120" s="156"/>
      <c r="P120" s="157">
        <f>P121</f>
        <v>0</v>
      </c>
      <c r="Q120" s="156"/>
      <c r="R120" s="157">
        <f>R121</f>
        <v>0</v>
      </c>
      <c r="S120" s="156"/>
      <c r="T120" s="158">
        <f>T121</f>
        <v>0</v>
      </c>
      <c r="AR120" s="151" t="s">
        <v>102</v>
      </c>
      <c r="AT120" s="159" t="s">
        <v>72</v>
      </c>
      <c r="AU120" s="159" t="s">
        <v>80</v>
      </c>
      <c r="AY120" s="151" t="s">
        <v>204</v>
      </c>
      <c r="BK120" s="160">
        <f>BK121</f>
        <v>0</v>
      </c>
    </row>
    <row r="121" spans="1:65" s="2" customFormat="1" ht="16.5" customHeight="1" x14ac:dyDescent="0.2">
      <c r="A121" s="29"/>
      <c r="B121" s="163"/>
      <c r="C121" s="164" t="s">
        <v>80</v>
      </c>
      <c r="D121" s="164" t="s">
        <v>206</v>
      </c>
      <c r="E121" s="165" t="s">
        <v>1748</v>
      </c>
      <c r="F121" s="166" t="s">
        <v>1749</v>
      </c>
      <c r="G121" s="167" t="s">
        <v>849</v>
      </c>
      <c r="H121" s="168">
        <v>1</v>
      </c>
      <c r="I121" s="169"/>
      <c r="J121" s="168">
        <f>ROUND(I121*H121,3)</f>
        <v>0</v>
      </c>
      <c r="K121" s="170"/>
      <c r="L121" s="30"/>
      <c r="M121" s="188" t="s">
        <v>1</v>
      </c>
      <c r="N121" s="189" t="s">
        <v>39</v>
      </c>
      <c r="O121" s="190"/>
      <c r="P121" s="191">
        <f>O121*H121</f>
        <v>0</v>
      </c>
      <c r="Q121" s="191">
        <v>0</v>
      </c>
      <c r="R121" s="191">
        <f>Q121*H121</f>
        <v>0</v>
      </c>
      <c r="S121" s="191">
        <v>0</v>
      </c>
      <c r="T121" s="192">
        <f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5" t="s">
        <v>648</v>
      </c>
      <c r="AT121" s="175" t="s">
        <v>206</v>
      </c>
      <c r="AU121" s="175" t="s">
        <v>86</v>
      </c>
      <c r="AY121" s="14" t="s">
        <v>204</v>
      </c>
      <c r="BE121" s="176">
        <f>IF(N121="základná",J121,0)</f>
        <v>0</v>
      </c>
      <c r="BF121" s="176">
        <f>IF(N121="znížená",J121,0)</f>
        <v>0</v>
      </c>
      <c r="BG121" s="176">
        <f>IF(N121="zákl. prenesená",J121,0)</f>
        <v>0</v>
      </c>
      <c r="BH121" s="176">
        <f>IF(N121="zníž. prenesená",J121,0)</f>
        <v>0</v>
      </c>
      <c r="BI121" s="176">
        <f>IF(N121="nulová",J121,0)</f>
        <v>0</v>
      </c>
      <c r="BJ121" s="14" t="s">
        <v>86</v>
      </c>
      <c r="BK121" s="177">
        <f>ROUND(I121*H121,3)</f>
        <v>0</v>
      </c>
      <c r="BL121" s="14" t="s">
        <v>648</v>
      </c>
      <c r="BM121" s="175" t="s">
        <v>1750</v>
      </c>
    </row>
    <row r="122" spans="1:65" s="2" customFormat="1" ht="6.95" customHeight="1" x14ac:dyDescent="0.2">
      <c r="A122" s="29"/>
      <c r="B122" s="44"/>
      <c r="C122" s="45"/>
      <c r="D122" s="45"/>
      <c r="E122" s="45"/>
      <c r="F122" s="45"/>
      <c r="G122" s="45"/>
      <c r="H122" s="45"/>
      <c r="I122" s="122"/>
      <c r="J122" s="45"/>
      <c r="K122" s="45"/>
      <c r="L122" s="30"/>
      <c r="M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2"/>
  <sheetViews>
    <sheetView showGridLines="0" topLeftCell="A98" workbookViewId="0">
      <selection activeCell="V12" sqref="V1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130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2" customFormat="1" ht="12" customHeight="1" x14ac:dyDescent="0.2">
      <c r="A8" s="29"/>
      <c r="B8" s="30"/>
      <c r="C8" s="29"/>
      <c r="D8" s="24" t="s">
        <v>168</v>
      </c>
      <c r="E8" s="29"/>
      <c r="F8" s="29"/>
      <c r="G8" s="29"/>
      <c r="H8" s="29"/>
      <c r="I8" s="98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6" t="s">
        <v>1751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9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9" t="s">
        <v>19</v>
      </c>
      <c r="J12" s="52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98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20</v>
      </c>
      <c r="E14" s="29"/>
      <c r="F14" s="29"/>
      <c r="G14" s="29"/>
      <c r="H14" s="29"/>
      <c r="I14" s="99" t="s">
        <v>21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22</v>
      </c>
      <c r="F15" s="29"/>
      <c r="G15" s="29"/>
      <c r="H15" s="29"/>
      <c r="I15" s="99" t="s">
        <v>23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98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24</v>
      </c>
      <c r="E17" s="29"/>
      <c r="F17" s="29"/>
      <c r="G17" s="29"/>
      <c r="H17" s="29"/>
      <c r="I17" s="99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40" t="str">
        <f>'Rekapitulácia stavby'!E14</f>
        <v>Vyplň údaj</v>
      </c>
      <c r="F18" s="219"/>
      <c r="G18" s="219"/>
      <c r="H18" s="219"/>
      <c r="I18" s="99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98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26</v>
      </c>
      <c r="E20" s="29"/>
      <c r="F20" s="29"/>
      <c r="G20" s="29"/>
      <c r="H20" s="29"/>
      <c r="I20" s="99" t="s">
        <v>21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">
        <v>27</v>
      </c>
      <c r="F21" s="29"/>
      <c r="G21" s="29"/>
      <c r="H21" s="29"/>
      <c r="I21" s="99" t="s">
        <v>23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98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30</v>
      </c>
      <c r="E23" s="29"/>
      <c r="F23" s="29"/>
      <c r="G23" s="29"/>
      <c r="H23" s="29"/>
      <c r="I23" s="99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9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98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32</v>
      </c>
      <c r="E26" s="29"/>
      <c r="F26" s="29"/>
      <c r="G26" s="29"/>
      <c r="H26" s="29"/>
      <c r="I26" s="98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100"/>
      <c r="B27" s="101"/>
      <c r="C27" s="100"/>
      <c r="D27" s="100"/>
      <c r="E27" s="223" t="s">
        <v>1</v>
      </c>
      <c r="F27" s="223"/>
      <c r="G27" s="223"/>
      <c r="H27" s="223"/>
      <c r="I27" s="102"/>
      <c r="J27" s="100"/>
      <c r="K27" s="100"/>
      <c r="L27" s="103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104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105" t="s">
        <v>33</v>
      </c>
      <c r="E30" s="29"/>
      <c r="F30" s="29"/>
      <c r="G30" s="29"/>
      <c r="H30" s="29"/>
      <c r="I30" s="98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35</v>
      </c>
      <c r="G32" s="29"/>
      <c r="H32" s="29"/>
      <c r="I32" s="106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107" t="s">
        <v>37</v>
      </c>
      <c r="E33" s="24" t="s">
        <v>38</v>
      </c>
      <c r="F33" s="108">
        <f>ROUND((SUM(BE118:BE121)),  2)</f>
        <v>0</v>
      </c>
      <c r="G33" s="29"/>
      <c r="H33" s="29"/>
      <c r="I33" s="109">
        <v>0.2</v>
      </c>
      <c r="J33" s="108">
        <f>ROUND(((SUM(BE118:BE121))*I33),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4" t="s">
        <v>39</v>
      </c>
      <c r="F34" s="108">
        <f>ROUND((SUM(BF118:BF121)),  2)</f>
        <v>0</v>
      </c>
      <c r="G34" s="29"/>
      <c r="H34" s="29"/>
      <c r="I34" s="109">
        <v>0.2</v>
      </c>
      <c r="J34" s="108">
        <f>ROUND(((SUM(BF118:BF121))*I34),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4" t="s">
        <v>40</v>
      </c>
      <c r="F35" s="108">
        <f>ROUND((SUM(BG118:BG121)),  2)</f>
        <v>0</v>
      </c>
      <c r="G35" s="29"/>
      <c r="H35" s="29"/>
      <c r="I35" s="109">
        <v>0.2</v>
      </c>
      <c r="J35" s="108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4" t="s">
        <v>41</v>
      </c>
      <c r="F36" s="108">
        <f>ROUND((SUM(BH118:BH121)),  2)</f>
        <v>0</v>
      </c>
      <c r="G36" s="29"/>
      <c r="H36" s="29"/>
      <c r="I36" s="109">
        <v>0.2</v>
      </c>
      <c r="J36" s="108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42</v>
      </c>
      <c r="F37" s="108">
        <f>ROUND((SUM(BI118:BI121)),  2)</f>
        <v>0</v>
      </c>
      <c r="G37" s="29"/>
      <c r="H37" s="29"/>
      <c r="I37" s="109">
        <v>0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98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10"/>
      <c r="D39" s="111" t="s">
        <v>43</v>
      </c>
      <c r="E39" s="57"/>
      <c r="F39" s="57"/>
      <c r="G39" s="112" t="s">
        <v>44</v>
      </c>
      <c r="H39" s="113" t="s">
        <v>45</v>
      </c>
      <c r="I39" s="114"/>
      <c r="J39" s="115">
        <f>SUM(J30:J37)</f>
        <v>0</v>
      </c>
      <c r="K39" s="116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17"/>
      <c r="I41" s="95"/>
      <c r="L41" s="17"/>
    </row>
    <row r="42" spans="1:31" s="1" customFormat="1" ht="14.45" customHeight="1" x14ac:dyDescent="0.2">
      <c r="B42" s="17"/>
      <c r="I42" s="95"/>
      <c r="L42" s="17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168</v>
      </c>
      <c r="D86" s="29"/>
      <c r="E86" s="29"/>
      <c r="F86" s="29"/>
      <c r="G86" s="29"/>
      <c r="H86" s="29"/>
      <c r="I86" s="98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6" t="str">
        <f>E9</f>
        <v>SO 03 - SLP prípojka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17</v>
      </c>
      <c r="D89" s="29"/>
      <c r="E89" s="29"/>
      <c r="F89" s="22" t="str">
        <f>F12</f>
        <v>Považská Bystrica</v>
      </c>
      <c r="G89" s="29"/>
      <c r="H89" s="29"/>
      <c r="I89" s="99" t="s">
        <v>19</v>
      </c>
      <c r="J89" s="52" t="str">
        <f>IF(J12="","",J12)</f>
        <v/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4" t="s">
        <v>20</v>
      </c>
      <c r="D91" s="29"/>
      <c r="E91" s="29"/>
      <c r="F91" s="22" t="str">
        <f>E15</f>
        <v>Trenčiansky samosprávny kraj - Trenčín</v>
      </c>
      <c r="G91" s="29"/>
      <c r="H91" s="29"/>
      <c r="I91" s="99" t="s">
        <v>26</v>
      </c>
      <c r="J91" s="27" t="str">
        <f>E21</f>
        <v>ARCHICO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9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98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24" t="s">
        <v>173</v>
      </c>
      <c r="D94" s="110"/>
      <c r="E94" s="110"/>
      <c r="F94" s="110"/>
      <c r="G94" s="110"/>
      <c r="H94" s="110"/>
      <c r="I94" s="125"/>
      <c r="J94" s="126" t="s">
        <v>174</v>
      </c>
      <c r="K94" s="110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27" t="s">
        <v>175</v>
      </c>
      <c r="D96" s="29"/>
      <c r="E96" s="29"/>
      <c r="F96" s="29"/>
      <c r="G96" s="29"/>
      <c r="H96" s="29"/>
      <c r="I96" s="98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176</v>
      </c>
    </row>
    <row r="97" spans="1:31" s="9" customFormat="1" ht="24.95" customHeight="1" x14ac:dyDescent="0.2">
      <c r="B97" s="128"/>
      <c r="D97" s="129" t="s">
        <v>1708</v>
      </c>
      <c r="E97" s="130"/>
      <c r="F97" s="130"/>
      <c r="G97" s="130"/>
      <c r="H97" s="130"/>
      <c r="I97" s="131"/>
      <c r="J97" s="132">
        <f>J119</f>
        <v>0</v>
      </c>
      <c r="L97" s="128"/>
    </row>
    <row r="98" spans="1:31" s="10" customFormat="1" ht="19.899999999999999" customHeight="1" x14ac:dyDescent="0.2">
      <c r="B98" s="133"/>
      <c r="D98" s="134" t="s">
        <v>1752</v>
      </c>
      <c r="E98" s="135"/>
      <c r="F98" s="135"/>
      <c r="G98" s="135"/>
      <c r="H98" s="135"/>
      <c r="I98" s="136"/>
      <c r="J98" s="137">
        <f>J120</f>
        <v>0</v>
      </c>
      <c r="L98" s="133"/>
    </row>
    <row r="99" spans="1:31" s="2" customFormat="1" ht="21.75" customHeight="1" x14ac:dyDescent="0.2">
      <c r="A99" s="29"/>
      <c r="B99" s="30"/>
      <c r="C99" s="29"/>
      <c r="D99" s="29"/>
      <c r="E99" s="29"/>
      <c r="F99" s="29"/>
      <c r="G99" s="29"/>
      <c r="H99" s="29"/>
      <c r="I99" s="98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customHeight="1" x14ac:dyDescent="0.2">
      <c r="A100" s="29"/>
      <c r="B100" s="44"/>
      <c r="C100" s="45"/>
      <c r="D100" s="45"/>
      <c r="E100" s="45"/>
      <c r="F100" s="45"/>
      <c r="G100" s="45"/>
      <c r="H100" s="45"/>
      <c r="I100" s="122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5" customHeight="1" x14ac:dyDescent="0.2">
      <c r="A104" s="29"/>
      <c r="B104" s="46"/>
      <c r="C104" s="47"/>
      <c r="D104" s="47"/>
      <c r="E104" s="47"/>
      <c r="F104" s="47"/>
      <c r="G104" s="47"/>
      <c r="H104" s="47"/>
      <c r="I104" s="123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 x14ac:dyDescent="0.2">
      <c r="A105" s="29"/>
      <c r="B105" s="30"/>
      <c r="C105" s="18" t="s">
        <v>190</v>
      </c>
      <c r="D105" s="29"/>
      <c r="E105" s="29"/>
      <c r="F105" s="29"/>
      <c r="G105" s="29"/>
      <c r="H105" s="29"/>
      <c r="I105" s="98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 x14ac:dyDescent="0.2">
      <c r="A106" s="29"/>
      <c r="B106" s="30"/>
      <c r="C106" s="29"/>
      <c r="D106" s="29"/>
      <c r="E106" s="29"/>
      <c r="F106" s="29"/>
      <c r="G106" s="29"/>
      <c r="H106" s="29"/>
      <c r="I106" s="98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 x14ac:dyDescent="0.2">
      <c r="A107" s="29"/>
      <c r="B107" s="30"/>
      <c r="C107" s="24" t="s">
        <v>13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 x14ac:dyDescent="0.2">
      <c r="A108" s="29"/>
      <c r="B108" s="30"/>
      <c r="C108" s="29"/>
      <c r="D108" s="29"/>
      <c r="E108" s="238" t="str">
        <f>E7</f>
        <v>Centrum Diagnostiky - Nový pavilón</v>
      </c>
      <c r="F108" s="239"/>
      <c r="G108" s="239"/>
      <c r="H108" s="23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 x14ac:dyDescent="0.2">
      <c r="A109" s="29"/>
      <c r="B109" s="30"/>
      <c r="C109" s="24" t="s">
        <v>168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 x14ac:dyDescent="0.2">
      <c r="A110" s="29"/>
      <c r="B110" s="30"/>
      <c r="C110" s="29"/>
      <c r="D110" s="29"/>
      <c r="E110" s="216" t="str">
        <f>E9</f>
        <v>SO 03 - SLP prípojka</v>
      </c>
      <c r="F110" s="237"/>
      <c r="G110" s="237"/>
      <c r="H110" s="237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98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17</v>
      </c>
      <c r="D112" s="29"/>
      <c r="E112" s="29"/>
      <c r="F112" s="22" t="str">
        <f>F12</f>
        <v>Považská Bystrica</v>
      </c>
      <c r="G112" s="29"/>
      <c r="H112" s="29"/>
      <c r="I112" s="99" t="s">
        <v>19</v>
      </c>
      <c r="J112" s="52" t="str">
        <f>IF(J12="","",J12)</f>
        <v/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 x14ac:dyDescent="0.2">
      <c r="A114" s="29"/>
      <c r="B114" s="30"/>
      <c r="C114" s="24" t="s">
        <v>20</v>
      </c>
      <c r="D114" s="29"/>
      <c r="E114" s="29"/>
      <c r="F114" s="22" t="str">
        <f>E15</f>
        <v>Trenčiansky samosprávny kraj - Trenčín</v>
      </c>
      <c r="G114" s="29"/>
      <c r="H114" s="29"/>
      <c r="I114" s="99" t="s">
        <v>26</v>
      </c>
      <c r="J114" s="27" t="str">
        <f>E21</f>
        <v>ARCHICO s.r.o.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 x14ac:dyDescent="0.2">
      <c r="A115" s="29"/>
      <c r="B115" s="30"/>
      <c r="C115" s="24" t="s">
        <v>24</v>
      </c>
      <c r="D115" s="29"/>
      <c r="E115" s="29"/>
      <c r="F115" s="22" t="str">
        <f>IF(E18="","",E18)</f>
        <v>Vyplň údaj</v>
      </c>
      <c r="G115" s="29"/>
      <c r="H115" s="29"/>
      <c r="I115" s="99" t="s">
        <v>30</v>
      </c>
      <c r="J115" s="27" t="str">
        <f>E24</f>
        <v xml:space="preserve">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9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 x14ac:dyDescent="0.2">
      <c r="A117" s="138"/>
      <c r="B117" s="139"/>
      <c r="C117" s="140" t="s">
        <v>191</v>
      </c>
      <c r="D117" s="141" t="s">
        <v>58</v>
      </c>
      <c r="E117" s="141" t="s">
        <v>54</v>
      </c>
      <c r="F117" s="141" t="s">
        <v>55</v>
      </c>
      <c r="G117" s="141" t="s">
        <v>192</v>
      </c>
      <c r="H117" s="141" t="s">
        <v>193</v>
      </c>
      <c r="I117" s="142" t="s">
        <v>194</v>
      </c>
      <c r="J117" s="143" t="s">
        <v>174</v>
      </c>
      <c r="K117" s="144" t="s">
        <v>195</v>
      </c>
      <c r="L117" s="145"/>
      <c r="M117" s="59" t="s">
        <v>1</v>
      </c>
      <c r="N117" s="60" t="s">
        <v>37</v>
      </c>
      <c r="O117" s="60" t="s">
        <v>196</v>
      </c>
      <c r="P117" s="60" t="s">
        <v>197</v>
      </c>
      <c r="Q117" s="60" t="s">
        <v>198</v>
      </c>
      <c r="R117" s="60" t="s">
        <v>199</v>
      </c>
      <c r="S117" s="60" t="s">
        <v>200</v>
      </c>
      <c r="T117" s="61" t="s">
        <v>201</v>
      </c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</row>
    <row r="118" spans="1:65" s="2" customFormat="1" ht="22.9" customHeight="1" x14ac:dyDescent="0.25">
      <c r="A118" s="29"/>
      <c r="B118" s="30"/>
      <c r="C118" s="66" t="s">
        <v>175</v>
      </c>
      <c r="D118" s="29"/>
      <c r="E118" s="29"/>
      <c r="F118" s="29"/>
      <c r="G118" s="29"/>
      <c r="H118" s="29"/>
      <c r="I118" s="98"/>
      <c r="J118" s="146">
        <f>BK118</f>
        <v>0</v>
      </c>
      <c r="K118" s="29"/>
      <c r="L118" s="30"/>
      <c r="M118" s="62"/>
      <c r="N118" s="53"/>
      <c r="O118" s="63"/>
      <c r="P118" s="147">
        <f>P119</f>
        <v>0</v>
      </c>
      <c r="Q118" s="63"/>
      <c r="R118" s="147">
        <f>R119</f>
        <v>0</v>
      </c>
      <c r="S118" s="63"/>
      <c r="T118" s="148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72</v>
      </c>
      <c r="AU118" s="14" t="s">
        <v>176</v>
      </c>
      <c r="BK118" s="149">
        <f>BK119</f>
        <v>0</v>
      </c>
    </row>
    <row r="119" spans="1:65" s="12" customFormat="1" ht="25.9" customHeight="1" x14ac:dyDescent="0.2">
      <c r="B119" s="150"/>
      <c r="D119" s="151" t="s">
        <v>72</v>
      </c>
      <c r="E119" s="152" t="s">
        <v>241</v>
      </c>
      <c r="F119" s="152" t="s">
        <v>1710</v>
      </c>
      <c r="I119" s="153"/>
      <c r="J119" s="154">
        <f>BK119</f>
        <v>0</v>
      </c>
      <c r="L119" s="150"/>
      <c r="M119" s="155"/>
      <c r="N119" s="156"/>
      <c r="O119" s="156"/>
      <c r="P119" s="157">
        <f>P120</f>
        <v>0</v>
      </c>
      <c r="Q119" s="156"/>
      <c r="R119" s="157">
        <f>R120</f>
        <v>0</v>
      </c>
      <c r="S119" s="156"/>
      <c r="T119" s="158">
        <f>T120</f>
        <v>0</v>
      </c>
      <c r="AR119" s="151" t="s">
        <v>102</v>
      </c>
      <c r="AT119" s="159" t="s">
        <v>72</v>
      </c>
      <c r="AU119" s="159" t="s">
        <v>73</v>
      </c>
      <c r="AY119" s="151" t="s">
        <v>204</v>
      </c>
      <c r="BK119" s="160">
        <f>BK120</f>
        <v>0</v>
      </c>
    </row>
    <row r="120" spans="1:65" s="12" customFormat="1" ht="22.9" customHeight="1" x14ac:dyDescent="0.2">
      <c r="B120" s="150"/>
      <c r="D120" s="151" t="s">
        <v>72</v>
      </c>
      <c r="E120" s="161" t="s">
        <v>1746</v>
      </c>
      <c r="F120" s="161" t="s">
        <v>1753</v>
      </c>
      <c r="I120" s="153"/>
      <c r="J120" s="162">
        <f>BK120</f>
        <v>0</v>
      </c>
      <c r="L120" s="150"/>
      <c r="M120" s="155"/>
      <c r="N120" s="156"/>
      <c r="O120" s="156"/>
      <c r="P120" s="157">
        <f>P121</f>
        <v>0</v>
      </c>
      <c r="Q120" s="156"/>
      <c r="R120" s="157">
        <f>R121</f>
        <v>0</v>
      </c>
      <c r="S120" s="156"/>
      <c r="T120" s="158">
        <f>T121</f>
        <v>0</v>
      </c>
      <c r="AR120" s="151" t="s">
        <v>102</v>
      </c>
      <c r="AT120" s="159" t="s">
        <v>72</v>
      </c>
      <c r="AU120" s="159" t="s">
        <v>80</v>
      </c>
      <c r="AY120" s="151" t="s">
        <v>204</v>
      </c>
      <c r="BK120" s="160">
        <f>BK121</f>
        <v>0</v>
      </c>
    </row>
    <row r="121" spans="1:65" s="2" customFormat="1" ht="16.5" customHeight="1" x14ac:dyDescent="0.2">
      <c r="A121" s="29"/>
      <c r="B121" s="163"/>
      <c r="C121" s="164" t="s">
        <v>80</v>
      </c>
      <c r="D121" s="164" t="s">
        <v>206</v>
      </c>
      <c r="E121" s="165" t="s">
        <v>1748</v>
      </c>
      <c r="F121" s="166" t="s">
        <v>1754</v>
      </c>
      <c r="G121" s="167" t="s">
        <v>849</v>
      </c>
      <c r="H121" s="168">
        <v>1</v>
      </c>
      <c r="I121" s="169"/>
      <c r="J121" s="168">
        <f>ROUND(I121*H121,3)</f>
        <v>0</v>
      </c>
      <c r="K121" s="170"/>
      <c r="L121" s="30"/>
      <c r="M121" s="188" t="s">
        <v>1</v>
      </c>
      <c r="N121" s="189" t="s">
        <v>39</v>
      </c>
      <c r="O121" s="190"/>
      <c r="P121" s="191">
        <f>O121*H121</f>
        <v>0</v>
      </c>
      <c r="Q121" s="191">
        <v>0</v>
      </c>
      <c r="R121" s="191">
        <f>Q121*H121</f>
        <v>0</v>
      </c>
      <c r="S121" s="191">
        <v>0</v>
      </c>
      <c r="T121" s="192">
        <f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5" t="s">
        <v>648</v>
      </c>
      <c r="AT121" s="175" t="s">
        <v>206</v>
      </c>
      <c r="AU121" s="175" t="s">
        <v>86</v>
      </c>
      <c r="AY121" s="14" t="s">
        <v>204</v>
      </c>
      <c r="BE121" s="176">
        <f>IF(N121="základná",J121,0)</f>
        <v>0</v>
      </c>
      <c r="BF121" s="176">
        <f>IF(N121="znížená",J121,0)</f>
        <v>0</v>
      </c>
      <c r="BG121" s="176">
        <f>IF(N121="zákl. prenesená",J121,0)</f>
        <v>0</v>
      </c>
      <c r="BH121" s="176">
        <f>IF(N121="zníž. prenesená",J121,0)</f>
        <v>0</v>
      </c>
      <c r="BI121" s="176">
        <f>IF(N121="nulová",J121,0)</f>
        <v>0</v>
      </c>
      <c r="BJ121" s="14" t="s">
        <v>86</v>
      </c>
      <c r="BK121" s="177">
        <f>ROUND(I121*H121,3)</f>
        <v>0</v>
      </c>
      <c r="BL121" s="14" t="s">
        <v>648</v>
      </c>
      <c r="BM121" s="175" t="s">
        <v>1755</v>
      </c>
    </row>
    <row r="122" spans="1:65" s="2" customFormat="1" ht="6.95" customHeight="1" x14ac:dyDescent="0.2">
      <c r="A122" s="29"/>
      <c r="B122" s="44"/>
      <c r="C122" s="45"/>
      <c r="D122" s="45"/>
      <c r="E122" s="45"/>
      <c r="F122" s="45"/>
      <c r="G122" s="45"/>
      <c r="H122" s="45"/>
      <c r="I122" s="122"/>
      <c r="J122" s="45"/>
      <c r="K122" s="45"/>
      <c r="L122" s="30"/>
      <c r="M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2"/>
  <sheetViews>
    <sheetView showGridLines="0" topLeftCell="A107" workbookViewId="0">
      <selection activeCell="V14" sqref="V1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133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2" customFormat="1" ht="12" customHeight="1" x14ac:dyDescent="0.2">
      <c r="A8" s="29"/>
      <c r="B8" s="30"/>
      <c r="C8" s="29"/>
      <c r="D8" s="24" t="s">
        <v>168</v>
      </c>
      <c r="E8" s="29"/>
      <c r="F8" s="29"/>
      <c r="G8" s="29"/>
      <c r="H8" s="29"/>
      <c r="I8" s="98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6" t="s">
        <v>1756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9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9" t="s">
        <v>19</v>
      </c>
      <c r="J12" s="52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98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20</v>
      </c>
      <c r="E14" s="29"/>
      <c r="F14" s="29"/>
      <c r="G14" s="29"/>
      <c r="H14" s="29"/>
      <c r="I14" s="99" t="s">
        <v>21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22</v>
      </c>
      <c r="F15" s="29"/>
      <c r="G15" s="29"/>
      <c r="H15" s="29"/>
      <c r="I15" s="99" t="s">
        <v>23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98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24</v>
      </c>
      <c r="E17" s="29"/>
      <c r="F17" s="29"/>
      <c r="G17" s="29"/>
      <c r="H17" s="29"/>
      <c r="I17" s="99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40" t="str">
        <f>'Rekapitulácia stavby'!E14</f>
        <v>Vyplň údaj</v>
      </c>
      <c r="F18" s="219"/>
      <c r="G18" s="219"/>
      <c r="H18" s="219"/>
      <c r="I18" s="99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98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26</v>
      </c>
      <c r="E20" s="29"/>
      <c r="F20" s="29"/>
      <c r="G20" s="29"/>
      <c r="H20" s="29"/>
      <c r="I20" s="99" t="s">
        <v>21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">
        <v>27</v>
      </c>
      <c r="F21" s="29"/>
      <c r="G21" s="29"/>
      <c r="H21" s="29"/>
      <c r="I21" s="99" t="s">
        <v>23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98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30</v>
      </c>
      <c r="E23" s="29"/>
      <c r="F23" s="29"/>
      <c r="G23" s="29"/>
      <c r="H23" s="29"/>
      <c r="I23" s="99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9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98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32</v>
      </c>
      <c r="E26" s="29"/>
      <c r="F26" s="29"/>
      <c r="G26" s="29"/>
      <c r="H26" s="29"/>
      <c r="I26" s="98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100"/>
      <c r="B27" s="101"/>
      <c r="C27" s="100"/>
      <c r="D27" s="100"/>
      <c r="E27" s="223" t="s">
        <v>1</v>
      </c>
      <c r="F27" s="223"/>
      <c r="G27" s="223"/>
      <c r="H27" s="223"/>
      <c r="I27" s="102"/>
      <c r="J27" s="100"/>
      <c r="K27" s="100"/>
      <c r="L27" s="103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104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105" t="s">
        <v>33</v>
      </c>
      <c r="E30" s="29"/>
      <c r="F30" s="29"/>
      <c r="G30" s="29"/>
      <c r="H30" s="29"/>
      <c r="I30" s="98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35</v>
      </c>
      <c r="G32" s="29"/>
      <c r="H32" s="29"/>
      <c r="I32" s="106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107" t="s">
        <v>37</v>
      </c>
      <c r="E33" s="24" t="s">
        <v>38</v>
      </c>
      <c r="F33" s="108">
        <f>ROUND((SUM(BE118:BE121)),  2)</f>
        <v>0</v>
      </c>
      <c r="G33" s="29"/>
      <c r="H33" s="29"/>
      <c r="I33" s="109">
        <v>0.2</v>
      </c>
      <c r="J33" s="108">
        <f>ROUND(((SUM(BE118:BE121))*I33),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4" t="s">
        <v>39</v>
      </c>
      <c r="F34" s="108">
        <f>ROUND((SUM(BF118:BF121)),  2)</f>
        <v>0</v>
      </c>
      <c r="G34" s="29"/>
      <c r="H34" s="29"/>
      <c r="I34" s="109">
        <v>0.2</v>
      </c>
      <c r="J34" s="108">
        <f>ROUND(((SUM(BF118:BF121))*I34),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4" t="s">
        <v>40</v>
      </c>
      <c r="F35" s="108">
        <f>ROUND((SUM(BG118:BG121)),  2)</f>
        <v>0</v>
      </c>
      <c r="G35" s="29"/>
      <c r="H35" s="29"/>
      <c r="I35" s="109">
        <v>0.2</v>
      </c>
      <c r="J35" s="108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4" t="s">
        <v>41</v>
      </c>
      <c r="F36" s="108">
        <f>ROUND((SUM(BH118:BH121)),  2)</f>
        <v>0</v>
      </c>
      <c r="G36" s="29"/>
      <c r="H36" s="29"/>
      <c r="I36" s="109">
        <v>0.2</v>
      </c>
      <c r="J36" s="108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42</v>
      </c>
      <c r="F37" s="108">
        <f>ROUND((SUM(BI118:BI121)),  2)</f>
        <v>0</v>
      </c>
      <c r="G37" s="29"/>
      <c r="H37" s="29"/>
      <c r="I37" s="109">
        <v>0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98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10"/>
      <c r="D39" s="111" t="s">
        <v>43</v>
      </c>
      <c r="E39" s="57"/>
      <c r="F39" s="57"/>
      <c r="G39" s="112" t="s">
        <v>44</v>
      </c>
      <c r="H39" s="113" t="s">
        <v>45</v>
      </c>
      <c r="I39" s="114"/>
      <c r="J39" s="115">
        <f>SUM(J30:J37)</f>
        <v>0</v>
      </c>
      <c r="K39" s="116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17"/>
      <c r="I41" s="95"/>
      <c r="L41" s="17"/>
    </row>
    <row r="42" spans="1:31" s="1" customFormat="1" ht="14.45" customHeight="1" x14ac:dyDescent="0.2">
      <c r="B42" s="17"/>
      <c r="I42" s="95"/>
      <c r="L42" s="17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168</v>
      </c>
      <c r="D86" s="29"/>
      <c r="E86" s="29"/>
      <c r="F86" s="29"/>
      <c r="G86" s="29"/>
      <c r="H86" s="29"/>
      <c r="I86" s="98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6" t="str">
        <f>E9</f>
        <v>SO 04 - Prípojky splaškovej a dažďovej kanalizácie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17</v>
      </c>
      <c r="D89" s="29"/>
      <c r="E89" s="29"/>
      <c r="F89" s="22" t="str">
        <f>F12</f>
        <v>Považská Bystrica</v>
      </c>
      <c r="G89" s="29"/>
      <c r="H89" s="29"/>
      <c r="I89" s="99" t="s">
        <v>19</v>
      </c>
      <c r="J89" s="52" t="str">
        <f>IF(J12="","",J12)</f>
        <v/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4" t="s">
        <v>20</v>
      </c>
      <c r="D91" s="29"/>
      <c r="E91" s="29"/>
      <c r="F91" s="22" t="str">
        <f>E15</f>
        <v>Trenčiansky samosprávny kraj - Trenčín</v>
      </c>
      <c r="G91" s="29"/>
      <c r="H91" s="29"/>
      <c r="I91" s="99" t="s">
        <v>26</v>
      </c>
      <c r="J91" s="27" t="str">
        <f>E21</f>
        <v>ARCHICO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9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98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24" t="s">
        <v>173</v>
      </c>
      <c r="D94" s="110"/>
      <c r="E94" s="110"/>
      <c r="F94" s="110"/>
      <c r="G94" s="110"/>
      <c r="H94" s="110"/>
      <c r="I94" s="125"/>
      <c r="J94" s="126" t="s">
        <v>174</v>
      </c>
      <c r="K94" s="110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27" t="s">
        <v>175</v>
      </c>
      <c r="D96" s="29"/>
      <c r="E96" s="29"/>
      <c r="F96" s="29"/>
      <c r="G96" s="29"/>
      <c r="H96" s="29"/>
      <c r="I96" s="98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176</v>
      </c>
    </row>
    <row r="97" spans="1:31" s="9" customFormat="1" ht="24.95" customHeight="1" x14ac:dyDescent="0.2">
      <c r="B97" s="128"/>
      <c r="D97" s="129" t="s">
        <v>177</v>
      </c>
      <c r="E97" s="130"/>
      <c r="F97" s="130"/>
      <c r="G97" s="130"/>
      <c r="H97" s="130"/>
      <c r="I97" s="131"/>
      <c r="J97" s="132">
        <f>J119</f>
        <v>0</v>
      </c>
      <c r="L97" s="128"/>
    </row>
    <row r="98" spans="1:31" s="10" customFormat="1" ht="19.899999999999999" customHeight="1" x14ac:dyDescent="0.2">
      <c r="B98" s="133"/>
      <c r="D98" s="134" t="s">
        <v>1757</v>
      </c>
      <c r="E98" s="135"/>
      <c r="F98" s="135"/>
      <c r="G98" s="135"/>
      <c r="H98" s="135"/>
      <c r="I98" s="136"/>
      <c r="J98" s="137">
        <f>J120</f>
        <v>0</v>
      </c>
      <c r="L98" s="133"/>
    </row>
    <row r="99" spans="1:31" s="2" customFormat="1" ht="21.75" customHeight="1" x14ac:dyDescent="0.2">
      <c r="A99" s="29"/>
      <c r="B99" s="30"/>
      <c r="C99" s="29"/>
      <c r="D99" s="29"/>
      <c r="E99" s="29"/>
      <c r="F99" s="29"/>
      <c r="G99" s="29"/>
      <c r="H99" s="29"/>
      <c r="I99" s="98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customHeight="1" x14ac:dyDescent="0.2">
      <c r="A100" s="29"/>
      <c r="B100" s="44"/>
      <c r="C100" s="45"/>
      <c r="D100" s="45"/>
      <c r="E100" s="45"/>
      <c r="F100" s="45"/>
      <c r="G100" s="45"/>
      <c r="H100" s="45"/>
      <c r="I100" s="122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5" customHeight="1" x14ac:dyDescent="0.2">
      <c r="A104" s="29"/>
      <c r="B104" s="46"/>
      <c r="C104" s="47"/>
      <c r="D104" s="47"/>
      <c r="E104" s="47"/>
      <c r="F104" s="47"/>
      <c r="G104" s="47"/>
      <c r="H104" s="47"/>
      <c r="I104" s="123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 x14ac:dyDescent="0.2">
      <c r="A105" s="29"/>
      <c r="B105" s="30"/>
      <c r="C105" s="18" t="s">
        <v>190</v>
      </c>
      <c r="D105" s="29"/>
      <c r="E105" s="29"/>
      <c r="F105" s="29"/>
      <c r="G105" s="29"/>
      <c r="H105" s="29"/>
      <c r="I105" s="98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 x14ac:dyDescent="0.2">
      <c r="A106" s="29"/>
      <c r="B106" s="30"/>
      <c r="C106" s="29"/>
      <c r="D106" s="29"/>
      <c r="E106" s="29"/>
      <c r="F106" s="29"/>
      <c r="G106" s="29"/>
      <c r="H106" s="29"/>
      <c r="I106" s="98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 x14ac:dyDescent="0.2">
      <c r="A107" s="29"/>
      <c r="B107" s="30"/>
      <c r="C107" s="24" t="s">
        <v>13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 x14ac:dyDescent="0.2">
      <c r="A108" s="29"/>
      <c r="B108" s="30"/>
      <c r="C108" s="29"/>
      <c r="D108" s="29"/>
      <c r="E108" s="238" t="str">
        <f>E7</f>
        <v>Centrum Diagnostiky - Nový pavilón</v>
      </c>
      <c r="F108" s="239"/>
      <c r="G108" s="239"/>
      <c r="H108" s="23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 x14ac:dyDescent="0.2">
      <c r="A109" s="29"/>
      <c r="B109" s="30"/>
      <c r="C109" s="24" t="s">
        <v>168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 x14ac:dyDescent="0.2">
      <c r="A110" s="29"/>
      <c r="B110" s="30"/>
      <c r="C110" s="29"/>
      <c r="D110" s="29"/>
      <c r="E110" s="216" t="str">
        <f>E9</f>
        <v>SO 04 - Prípojky splaškovej a dažďovej kanalizácie</v>
      </c>
      <c r="F110" s="237"/>
      <c r="G110" s="237"/>
      <c r="H110" s="237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98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17</v>
      </c>
      <c r="D112" s="29"/>
      <c r="E112" s="29"/>
      <c r="F112" s="22" t="str">
        <f>F12</f>
        <v>Považská Bystrica</v>
      </c>
      <c r="G112" s="29"/>
      <c r="H112" s="29"/>
      <c r="I112" s="99" t="s">
        <v>19</v>
      </c>
      <c r="J112" s="52" t="str">
        <f>IF(J12="","",J12)</f>
        <v/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 x14ac:dyDescent="0.2">
      <c r="A114" s="29"/>
      <c r="B114" s="30"/>
      <c r="C114" s="24" t="s">
        <v>20</v>
      </c>
      <c r="D114" s="29"/>
      <c r="E114" s="29"/>
      <c r="F114" s="22" t="str">
        <f>E15</f>
        <v>Trenčiansky samosprávny kraj - Trenčín</v>
      </c>
      <c r="G114" s="29"/>
      <c r="H114" s="29"/>
      <c r="I114" s="99" t="s">
        <v>26</v>
      </c>
      <c r="J114" s="27" t="str">
        <f>E21</f>
        <v>ARCHICO s.r.o.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 x14ac:dyDescent="0.2">
      <c r="A115" s="29"/>
      <c r="B115" s="30"/>
      <c r="C115" s="24" t="s">
        <v>24</v>
      </c>
      <c r="D115" s="29"/>
      <c r="E115" s="29"/>
      <c r="F115" s="22" t="str">
        <f>IF(E18="","",E18)</f>
        <v>Vyplň údaj</v>
      </c>
      <c r="G115" s="29"/>
      <c r="H115" s="29"/>
      <c r="I115" s="99" t="s">
        <v>30</v>
      </c>
      <c r="J115" s="27" t="str">
        <f>E24</f>
        <v xml:space="preserve">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9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 x14ac:dyDescent="0.2">
      <c r="A117" s="138"/>
      <c r="B117" s="139"/>
      <c r="C117" s="140" t="s">
        <v>191</v>
      </c>
      <c r="D117" s="141" t="s">
        <v>58</v>
      </c>
      <c r="E117" s="141" t="s">
        <v>54</v>
      </c>
      <c r="F117" s="141" t="s">
        <v>55</v>
      </c>
      <c r="G117" s="141" t="s">
        <v>192</v>
      </c>
      <c r="H117" s="141" t="s">
        <v>193</v>
      </c>
      <c r="I117" s="142" t="s">
        <v>194</v>
      </c>
      <c r="J117" s="143" t="s">
        <v>174</v>
      </c>
      <c r="K117" s="144" t="s">
        <v>195</v>
      </c>
      <c r="L117" s="145"/>
      <c r="M117" s="59" t="s">
        <v>1</v>
      </c>
      <c r="N117" s="60" t="s">
        <v>37</v>
      </c>
      <c r="O117" s="60" t="s">
        <v>196</v>
      </c>
      <c r="P117" s="60" t="s">
        <v>197</v>
      </c>
      <c r="Q117" s="60" t="s">
        <v>198</v>
      </c>
      <c r="R117" s="60" t="s">
        <v>199</v>
      </c>
      <c r="S117" s="60" t="s">
        <v>200</v>
      </c>
      <c r="T117" s="61" t="s">
        <v>201</v>
      </c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</row>
    <row r="118" spans="1:65" s="2" customFormat="1" ht="22.9" customHeight="1" x14ac:dyDescent="0.25">
      <c r="A118" s="29"/>
      <c r="B118" s="30"/>
      <c r="C118" s="66" t="s">
        <v>175</v>
      </c>
      <c r="D118" s="29"/>
      <c r="E118" s="29"/>
      <c r="F118" s="29"/>
      <c r="G118" s="29"/>
      <c r="H118" s="29"/>
      <c r="I118" s="98"/>
      <c r="J118" s="146">
        <f>BK118</f>
        <v>0</v>
      </c>
      <c r="K118" s="29"/>
      <c r="L118" s="30"/>
      <c r="M118" s="62"/>
      <c r="N118" s="53"/>
      <c r="O118" s="63"/>
      <c r="P118" s="147">
        <f>P119</f>
        <v>0</v>
      </c>
      <c r="Q118" s="63"/>
      <c r="R118" s="147">
        <f>R119</f>
        <v>0</v>
      </c>
      <c r="S118" s="63"/>
      <c r="T118" s="148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72</v>
      </c>
      <c r="AU118" s="14" t="s">
        <v>176</v>
      </c>
      <c r="BK118" s="149">
        <f>BK119</f>
        <v>0</v>
      </c>
    </row>
    <row r="119" spans="1:65" s="12" customFormat="1" ht="25.9" customHeight="1" x14ac:dyDescent="0.2">
      <c r="B119" s="150"/>
      <c r="D119" s="151" t="s">
        <v>72</v>
      </c>
      <c r="E119" s="152" t="s">
        <v>202</v>
      </c>
      <c r="F119" s="152" t="s">
        <v>203</v>
      </c>
      <c r="I119" s="153"/>
      <c r="J119" s="154">
        <f>BK119</f>
        <v>0</v>
      </c>
      <c r="L119" s="150"/>
      <c r="M119" s="155"/>
      <c r="N119" s="156"/>
      <c r="O119" s="156"/>
      <c r="P119" s="157">
        <f>P120</f>
        <v>0</v>
      </c>
      <c r="Q119" s="156"/>
      <c r="R119" s="157">
        <f>R120</f>
        <v>0</v>
      </c>
      <c r="S119" s="156"/>
      <c r="T119" s="158">
        <f>T120</f>
        <v>0</v>
      </c>
      <c r="AR119" s="151" t="s">
        <v>80</v>
      </c>
      <c r="AT119" s="159" t="s">
        <v>72</v>
      </c>
      <c r="AU119" s="159" t="s">
        <v>73</v>
      </c>
      <c r="AY119" s="151" t="s">
        <v>204</v>
      </c>
      <c r="BK119" s="160">
        <f>BK120</f>
        <v>0</v>
      </c>
    </row>
    <row r="120" spans="1:65" s="12" customFormat="1" ht="22.9" customHeight="1" x14ac:dyDescent="0.2">
      <c r="B120" s="150"/>
      <c r="D120" s="151" t="s">
        <v>72</v>
      </c>
      <c r="E120" s="161" t="s">
        <v>236</v>
      </c>
      <c r="F120" s="161" t="s">
        <v>1758</v>
      </c>
      <c r="I120" s="153"/>
      <c r="J120" s="162">
        <f>BK120</f>
        <v>0</v>
      </c>
      <c r="L120" s="150"/>
      <c r="M120" s="155"/>
      <c r="N120" s="156"/>
      <c r="O120" s="156"/>
      <c r="P120" s="157">
        <f>P121</f>
        <v>0</v>
      </c>
      <c r="Q120" s="156"/>
      <c r="R120" s="157">
        <f>R121</f>
        <v>0</v>
      </c>
      <c r="S120" s="156"/>
      <c r="T120" s="158">
        <f>T121</f>
        <v>0</v>
      </c>
      <c r="AR120" s="151" t="s">
        <v>80</v>
      </c>
      <c r="AT120" s="159" t="s">
        <v>72</v>
      </c>
      <c r="AU120" s="159" t="s">
        <v>80</v>
      </c>
      <c r="AY120" s="151" t="s">
        <v>204</v>
      </c>
      <c r="BK120" s="160">
        <f>BK121</f>
        <v>0</v>
      </c>
    </row>
    <row r="121" spans="1:65" s="2" customFormat="1" ht="24" customHeight="1" x14ac:dyDescent="0.2">
      <c r="A121" s="29"/>
      <c r="B121" s="163"/>
      <c r="C121" s="164" t="s">
        <v>80</v>
      </c>
      <c r="D121" s="164" t="s">
        <v>206</v>
      </c>
      <c r="E121" s="165" t="s">
        <v>1759</v>
      </c>
      <c r="F121" s="166" t="s">
        <v>1760</v>
      </c>
      <c r="G121" s="167" t="s">
        <v>849</v>
      </c>
      <c r="H121" s="168">
        <v>1</v>
      </c>
      <c r="I121" s="169"/>
      <c r="J121" s="168">
        <f>ROUND(I121*H121,3)</f>
        <v>0</v>
      </c>
      <c r="K121" s="170"/>
      <c r="L121" s="30"/>
      <c r="M121" s="188" t="s">
        <v>1</v>
      </c>
      <c r="N121" s="189" t="s">
        <v>39</v>
      </c>
      <c r="O121" s="190"/>
      <c r="P121" s="191">
        <f>O121*H121</f>
        <v>0</v>
      </c>
      <c r="Q121" s="191">
        <v>0</v>
      </c>
      <c r="R121" s="191">
        <f>Q121*H121</f>
        <v>0</v>
      </c>
      <c r="S121" s="191">
        <v>0</v>
      </c>
      <c r="T121" s="192">
        <f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5" t="s">
        <v>210</v>
      </c>
      <c r="AT121" s="175" t="s">
        <v>206</v>
      </c>
      <c r="AU121" s="175" t="s">
        <v>86</v>
      </c>
      <c r="AY121" s="14" t="s">
        <v>204</v>
      </c>
      <c r="BE121" s="176">
        <f>IF(N121="základná",J121,0)</f>
        <v>0</v>
      </c>
      <c r="BF121" s="176">
        <f>IF(N121="znížená",J121,0)</f>
        <v>0</v>
      </c>
      <c r="BG121" s="176">
        <f>IF(N121="zákl. prenesená",J121,0)</f>
        <v>0</v>
      </c>
      <c r="BH121" s="176">
        <f>IF(N121="zníž. prenesená",J121,0)</f>
        <v>0</v>
      </c>
      <c r="BI121" s="176">
        <f>IF(N121="nulová",J121,0)</f>
        <v>0</v>
      </c>
      <c r="BJ121" s="14" t="s">
        <v>86</v>
      </c>
      <c r="BK121" s="177">
        <f>ROUND(I121*H121,3)</f>
        <v>0</v>
      </c>
      <c r="BL121" s="14" t="s">
        <v>210</v>
      </c>
      <c r="BM121" s="175" t="s">
        <v>1761</v>
      </c>
    </row>
    <row r="122" spans="1:65" s="2" customFormat="1" ht="6.95" customHeight="1" x14ac:dyDescent="0.2">
      <c r="A122" s="29"/>
      <c r="B122" s="44"/>
      <c r="C122" s="45"/>
      <c r="D122" s="45"/>
      <c r="E122" s="45"/>
      <c r="F122" s="45"/>
      <c r="G122" s="45"/>
      <c r="H122" s="45"/>
      <c r="I122" s="122"/>
      <c r="J122" s="45"/>
      <c r="K122" s="45"/>
      <c r="L122" s="30"/>
      <c r="M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2"/>
  <sheetViews>
    <sheetView showGridLines="0" topLeftCell="A98" workbookViewId="0">
      <selection activeCell="V12" sqref="V1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136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2" customFormat="1" ht="12" customHeight="1" x14ac:dyDescent="0.2">
      <c r="A8" s="29"/>
      <c r="B8" s="30"/>
      <c r="C8" s="29"/>
      <c r="D8" s="24" t="s">
        <v>168</v>
      </c>
      <c r="E8" s="29"/>
      <c r="F8" s="29"/>
      <c r="G8" s="29"/>
      <c r="H8" s="29"/>
      <c r="I8" s="98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6" t="s">
        <v>1762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9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9" t="s">
        <v>19</v>
      </c>
      <c r="J12" s="52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98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20</v>
      </c>
      <c r="E14" s="29"/>
      <c r="F14" s="29"/>
      <c r="G14" s="29"/>
      <c r="H14" s="29"/>
      <c r="I14" s="99" t="s">
        <v>21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22</v>
      </c>
      <c r="F15" s="29"/>
      <c r="G15" s="29"/>
      <c r="H15" s="29"/>
      <c r="I15" s="99" t="s">
        <v>23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98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24</v>
      </c>
      <c r="E17" s="29"/>
      <c r="F17" s="29"/>
      <c r="G17" s="29"/>
      <c r="H17" s="29"/>
      <c r="I17" s="99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40" t="str">
        <f>'Rekapitulácia stavby'!E14</f>
        <v>Vyplň údaj</v>
      </c>
      <c r="F18" s="219"/>
      <c r="G18" s="219"/>
      <c r="H18" s="219"/>
      <c r="I18" s="99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98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26</v>
      </c>
      <c r="E20" s="29"/>
      <c r="F20" s="29"/>
      <c r="G20" s="29"/>
      <c r="H20" s="29"/>
      <c r="I20" s="99" t="s">
        <v>21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">
        <v>27</v>
      </c>
      <c r="F21" s="29"/>
      <c r="G21" s="29"/>
      <c r="H21" s="29"/>
      <c r="I21" s="99" t="s">
        <v>23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98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30</v>
      </c>
      <c r="E23" s="29"/>
      <c r="F23" s="29"/>
      <c r="G23" s="29"/>
      <c r="H23" s="29"/>
      <c r="I23" s="99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9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98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32</v>
      </c>
      <c r="E26" s="29"/>
      <c r="F26" s="29"/>
      <c r="G26" s="29"/>
      <c r="H26" s="29"/>
      <c r="I26" s="98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100"/>
      <c r="B27" s="101"/>
      <c r="C27" s="100"/>
      <c r="D27" s="100"/>
      <c r="E27" s="223" t="s">
        <v>1</v>
      </c>
      <c r="F27" s="223"/>
      <c r="G27" s="223"/>
      <c r="H27" s="223"/>
      <c r="I27" s="102"/>
      <c r="J27" s="100"/>
      <c r="K27" s="100"/>
      <c r="L27" s="103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104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105" t="s">
        <v>33</v>
      </c>
      <c r="E30" s="29"/>
      <c r="F30" s="29"/>
      <c r="G30" s="29"/>
      <c r="H30" s="29"/>
      <c r="I30" s="98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35</v>
      </c>
      <c r="G32" s="29"/>
      <c r="H32" s="29"/>
      <c r="I32" s="106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107" t="s">
        <v>37</v>
      </c>
      <c r="E33" s="24" t="s">
        <v>38</v>
      </c>
      <c r="F33" s="108">
        <f>ROUND((SUM(BE118:BE121)),  2)</f>
        <v>0</v>
      </c>
      <c r="G33" s="29"/>
      <c r="H33" s="29"/>
      <c r="I33" s="109">
        <v>0.2</v>
      </c>
      <c r="J33" s="108">
        <f>ROUND(((SUM(BE118:BE121))*I33),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4" t="s">
        <v>39</v>
      </c>
      <c r="F34" s="108">
        <f>ROUND((SUM(BF118:BF121)),  2)</f>
        <v>0</v>
      </c>
      <c r="G34" s="29"/>
      <c r="H34" s="29"/>
      <c r="I34" s="109">
        <v>0.2</v>
      </c>
      <c r="J34" s="108">
        <f>ROUND(((SUM(BF118:BF121))*I34),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4" t="s">
        <v>40</v>
      </c>
      <c r="F35" s="108">
        <f>ROUND((SUM(BG118:BG121)),  2)</f>
        <v>0</v>
      </c>
      <c r="G35" s="29"/>
      <c r="H35" s="29"/>
      <c r="I35" s="109">
        <v>0.2</v>
      </c>
      <c r="J35" s="108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4" t="s">
        <v>41</v>
      </c>
      <c r="F36" s="108">
        <f>ROUND((SUM(BH118:BH121)),  2)</f>
        <v>0</v>
      </c>
      <c r="G36" s="29"/>
      <c r="H36" s="29"/>
      <c r="I36" s="109">
        <v>0.2</v>
      </c>
      <c r="J36" s="108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42</v>
      </c>
      <c r="F37" s="108">
        <f>ROUND((SUM(BI118:BI121)),  2)</f>
        <v>0</v>
      </c>
      <c r="G37" s="29"/>
      <c r="H37" s="29"/>
      <c r="I37" s="109">
        <v>0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98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10"/>
      <c r="D39" s="111" t="s">
        <v>43</v>
      </c>
      <c r="E39" s="57"/>
      <c r="F39" s="57"/>
      <c r="G39" s="112" t="s">
        <v>44</v>
      </c>
      <c r="H39" s="113" t="s">
        <v>45</v>
      </c>
      <c r="I39" s="114"/>
      <c r="J39" s="115">
        <f>SUM(J30:J37)</f>
        <v>0</v>
      </c>
      <c r="K39" s="116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17"/>
      <c r="I41" s="95"/>
      <c r="L41" s="17"/>
    </row>
    <row r="42" spans="1:31" s="1" customFormat="1" ht="14.45" customHeight="1" x14ac:dyDescent="0.2">
      <c r="B42" s="17"/>
      <c r="I42" s="95"/>
      <c r="L42" s="17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168</v>
      </c>
      <c r="D86" s="29"/>
      <c r="E86" s="29"/>
      <c r="F86" s="29"/>
      <c r="G86" s="29"/>
      <c r="H86" s="29"/>
      <c r="I86" s="98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6" t="str">
        <f>E9</f>
        <v>SO 05 - Spevnené plochy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17</v>
      </c>
      <c r="D89" s="29"/>
      <c r="E89" s="29"/>
      <c r="F89" s="22" t="str">
        <f>F12</f>
        <v>Považská Bystrica</v>
      </c>
      <c r="G89" s="29"/>
      <c r="H89" s="29"/>
      <c r="I89" s="99" t="s">
        <v>19</v>
      </c>
      <c r="J89" s="52" t="str">
        <f>IF(J12="","",J12)</f>
        <v/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4" t="s">
        <v>20</v>
      </c>
      <c r="D91" s="29"/>
      <c r="E91" s="29"/>
      <c r="F91" s="22" t="str">
        <f>E15</f>
        <v>Trenčiansky samosprávny kraj - Trenčín</v>
      </c>
      <c r="G91" s="29"/>
      <c r="H91" s="29"/>
      <c r="I91" s="99" t="s">
        <v>26</v>
      </c>
      <c r="J91" s="27" t="str">
        <f>E21</f>
        <v>ARCHICO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9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98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24" t="s">
        <v>173</v>
      </c>
      <c r="D94" s="110"/>
      <c r="E94" s="110"/>
      <c r="F94" s="110"/>
      <c r="G94" s="110"/>
      <c r="H94" s="110"/>
      <c r="I94" s="125"/>
      <c r="J94" s="126" t="s">
        <v>174</v>
      </c>
      <c r="K94" s="110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27" t="s">
        <v>175</v>
      </c>
      <c r="D96" s="29"/>
      <c r="E96" s="29"/>
      <c r="F96" s="29"/>
      <c r="G96" s="29"/>
      <c r="H96" s="29"/>
      <c r="I96" s="98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176</v>
      </c>
    </row>
    <row r="97" spans="1:31" s="9" customFormat="1" ht="24.95" customHeight="1" x14ac:dyDescent="0.2">
      <c r="B97" s="128"/>
      <c r="D97" s="129" t="s">
        <v>177</v>
      </c>
      <c r="E97" s="130"/>
      <c r="F97" s="130"/>
      <c r="G97" s="130"/>
      <c r="H97" s="130"/>
      <c r="I97" s="131"/>
      <c r="J97" s="132">
        <f>J119</f>
        <v>0</v>
      </c>
      <c r="L97" s="128"/>
    </row>
    <row r="98" spans="1:31" s="10" customFormat="1" ht="19.899999999999999" customHeight="1" x14ac:dyDescent="0.2">
      <c r="B98" s="133"/>
      <c r="D98" s="134" t="s">
        <v>1763</v>
      </c>
      <c r="E98" s="135"/>
      <c r="F98" s="135"/>
      <c r="G98" s="135"/>
      <c r="H98" s="135"/>
      <c r="I98" s="136"/>
      <c r="J98" s="137">
        <f>J120</f>
        <v>0</v>
      </c>
      <c r="L98" s="133"/>
    </row>
    <row r="99" spans="1:31" s="2" customFormat="1" ht="21.75" customHeight="1" x14ac:dyDescent="0.2">
      <c r="A99" s="29"/>
      <c r="B99" s="30"/>
      <c r="C99" s="29"/>
      <c r="D99" s="29"/>
      <c r="E99" s="29"/>
      <c r="F99" s="29"/>
      <c r="G99" s="29"/>
      <c r="H99" s="29"/>
      <c r="I99" s="98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customHeight="1" x14ac:dyDescent="0.2">
      <c r="A100" s="29"/>
      <c r="B100" s="44"/>
      <c r="C100" s="45"/>
      <c r="D100" s="45"/>
      <c r="E100" s="45"/>
      <c r="F100" s="45"/>
      <c r="G100" s="45"/>
      <c r="H100" s="45"/>
      <c r="I100" s="122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5" customHeight="1" x14ac:dyDescent="0.2">
      <c r="A104" s="29"/>
      <c r="B104" s="46"/>
      <c r="C104" s="47"/>
      <c r="D104" s="47"/>
      <c r="E104" s="47"/>
      <c r="F104" s="47"/>
      <c r="G104" s="47"/>
      <c r="H104" s="47"/>
      <c r="I104" s="123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 x14ac:dyDescent="0.2">
      <c r="A105" s="29"/>
      <c r="B105" s="30"/>
      <c r="C105" s="18" t="s">
        <v>190</v>
      </c>
      <c r="D105" s="29"/>
      <c r="E105" s="29"/>
      <c r="F105" s="29"/>
      <c r="G105" s="29"/>
      <c r="H105" s="29"/>
      <c r="I105" s="98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 x14ac:dyDescent="0.2">
      <c r="A106" s="29"/>
      <c r="B106" s="30"/>
      <c r="C106" s="29"/>
      <c r="D106" s="29"/>
      <c r="E106" s="29"/>
      <c r="F106" s="29"/>
      <c r="G106" s="29"/>
      <c r="H106" s="29"/>
      <c r="I106" s="98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 x14ac:dyDescent="0.2">
      <c r="A107" s="29"/>
      <c r="B107" s="30"/>
      <c r="C107" s="24" t="s">
        <v>13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 x14ac:dyDescent="0.2">
      <c r="A108" s="29"/>
      <c r="B108" s="30"/>
      <c r="C108" s="29"/>
      <c r="D108" s="29"/>
      <c r="E108" s="238" t="str">
        <f>E7</f>
        <v>Centrum Diagnostiky - Nový pavilón</v>
      </c>
      <c r="F108" s="239"/>
      <c r="G108" s="239"/>
      <c r="H108" s="23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 x14ac:dyDescent="0.2">
      <c r="A109" s="29"/>
      <c r="B109" s="30"/>
      <c r="C109" s="24" t="s">
        <v>168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 x14ac:dyDescent="0.2">
      <c r="A110" s="29"/>
      <c r="B110" s="30"/>
      <c r="C110" s="29"/>
      <c r="D110" s="29"/>
      <c r="E110" s="216" t="str">
        <f>E9</f>
        <v>SO 05 - Spevnené plochy</v>
      </c>
      <c r="F110" s="237"/>
      <c r="G110" s="237"/>
      <c r="H110" s="237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98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17</v>
      </c>
      <c r="D112" s="29"/>
      <c r="E112" s="29"/>
      <c r="F112" s="22" t="str">
        <f>F12</f>
        <v>Považská Bystrica</v>
      </c>
      <c r="G112" s="29"/>
      <c r="H112" s="29"/>
      <c r="I112" s="99" t="s">
        <v>19</v>
      </c>
      <c r="J112" s="52" t="str">
        <f>IF(J12="","",J12)</f>
        <v/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 x14ac:dyDescent="0.2">
      <c r="A114" s="29"/>
      <c r="B114" s="30"/>
      <c r="C114" s="24" t="s">
        <v>20</v>
      </c>
      <c r="D114" s="29"/>
      <c r="E114" s="29"/>
      <c r="F114" s="22" t="str">
        <f>E15</f>
        <v>Trenčiansky samosprávny kraj - Trenčín</v>
      </c>
      <c r="G114" s="29"/>
      <c r="H114" s="29"/>
      <c r="I114" s="99" t="s">
        <v>26</v>
      </c>
      <c r="J114" s="27" t="str">
        <f>E21</f>
        <v>ARCHICO s.r.o.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 x14ac:dyDescent="0.2">
      <c r="A115" s="29"/>
      <c r="B115" s="30"/>
      <c r="C115" s="24" t="s">
        <v>24</v>
      </c>
      <c r="D115" s="29"/>
      <c r="E115" s="29"/>
      <c r="F115" s="22" t="str">
        <f>IF(E18="","",E18)</f>
        <v>Vyplň údaj</v>
      </c>
      <c r="G115" s="29"/>
      <c r="H115" s="29"/>
      <c r="I115" s="99" t="s">
        <v>30</v>
      </c>
      <c r="J115" s="27" t="str">
        <f>E24</f>
        <v xml:space="preserve">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9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 x14ac:dyDescent="0.2">
      <c r="A117" s="138"/>
      <c r="B117" s="139"/>
      <c r="C117" s="140" t="s">
        <v>191</v>
      </c>
      <c r="D117" s="141" t="s">
        <v>58</v>
      </c>
      <c r="E117" s="141" t="s">
        <v>54</v>
      </c>
      <c r="F117" s="141" t="s">
        <v>55</v>
      </c>
      <c r="G117" s="141" t="s">
        <v>192</v>
      </c>
      <c r="H117" s="141" t="s">
        <v>193</v>
      </c>
      <c r="I117" s="142" t="s">
        <v>194</v>
      </c>
      <c r="J117" s="143" t="s">
        <v>174</v>
      </c>
      <c r="K117" s="144" t="s">
        <v>195</v>
      </c>
      <c r="L117" s="145"/>
      <c r="M117" s="59" t="s">
        <v>1</v>
      </c>
      <c r="N117" s="60" t="s">
        <v>37</v>
      </c>
      <c r="O117" s="60" t="s">
        <v>196</v>
      </c>
      <c r="P117" s="60" t="s">
        <v>197</v>
      </c>
      <c r="Q117" s="60" t="s">
        <v>198</v>
      </c>
      <c r="R117" s="60" t="s">
        <v>199</v>
      </c>
      <c r="S117" s="60" t="s">
        <v>200</v>
      </c>
      <c r="T117" s="61" t="s">
        <v>201</v>
      </c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</row>
    <row r="118" spans="1:65" s="2" customFormat="1" ht="22.9" customHeight="1" x14ac:dyDescent="0.25">
      <c r="A118" s="29"/>
      <c r="B118" s="30"/>
      <c r="C118" s="66" t="s">
        <v>175</v>
      </c>
      <c r="D118" s="29"/>
      <c r="E118" s="29"/>
      <c r="F118" s="29"/>
      <c r="G118" s="29"/>
      <c r="H118" s="29"/>
      <c r="I118" s="98"/>
      <c r="J118" s="146">
        <f>BK118</f>
        <v>0</v>
      </c>
      <c r="K118" s="29"/>
      <c r="L118" s="30"/>
      <c r="M118" s="62"/>
      <c r="N118" s="53"/>
      <c r="O118" s="63"/>
      <c r="P118" s="147">
        <f>P119</f>
        <v>0</v>
      </c>
      <c r="Q118" s="63"/>
      <c r="R118" s="147">
        <f>R119</f>
        <v>0.24979999999999999</v>
      </c>
      <c r="S118" s="63"/>
      <c r="T118" s="148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72</v>
      </c>
      <c r="AU118" s="14" t="s">
        <v>176</v>
      </c>
      <c r="BK118" s="149">
        <f>BK119</f>
        <v>0</v>
      </c>
    </row>
    <row r="119" spans="1:65" s="12" customFormat="1" ht="25.9" customHeight="1" x14ac:dyDescent="0.2">
      <c r="B119" s="150"/>
      <c r="D119" s="151" t="s">
        <v>72</v>
      </c>
      <c r="E119" s="152" t="s">
        <v>202</v>
      </c>
      <c r="F119" s="152" t="s">
        <v>203</v>
      </c>
      <c r="I119" s="153"/>
      <c r="J119" s="154">
        <f>BK119</f>
        <v>0</v>
      </c>
      <c r="L119" s="150"/>
      <c r="M119" s="155"/>
      <c r="N119" s="156"/>
      <c r="O119" s="156"/>
      <c r="P119" s="157">
        <f>P120</f>
        <v>0</v>
      </c>
      <c r="Q119" s="156"/>
      <c r="R119" s="157">
        <f>R120</f>
        <v>0.24979999999999999</v>
      </c>
      <c r="S119" s="156"/>
      <c r="T119" s="158">
        <f>T120</f>
        <v>0</v>
      </c>
      <c r="AR119" s="151" t="s">
        <v>80</v>
      </c>
      <c r="AT119" s="159" t="s">
        <v>72</v>
      </c>
      <c r="AU119" s="159" t="s">
        <v>73</v>
      </c>
      <c r="AY119" s="151" t="s">
        <v>204</v>
      </c>
      <c r="BK119" s="160">
        <f>BK120</f>
        <v>0</v>
      </c>
    </row>
    <row r="120" spans="1:65" s="12" customFormat="1" ht="22.9" customHeight="1" x14ac:dyDescent="0.2">
      <c r="B120" s="150"/>
      <c r="D120" s="151" t="s">
        <v>72</v>
      </c>
      <c r="E120" s="161" t="s">
        <v>223</v>
      </c>
      <c r="F120" s="161" t="s">
        <v>1764</v>
      </c>
      <c r="I120" s="153"/>
      <c r="J120" s="162">
        <f>BK120</f>
        <v>0</v>
      </c>
      <c r="L120" s="150"/>
      <c r="M120" s="155"/>
      <c r="N120" s="156"/>
      <c r="O120" s="156"/>
      <c r="P120" s="157">
        <f>P121</f>
        <v>0</v>
      </c>
      <c r="Q120" s="156"/>
      <c r="R120" s="157">
        <f>R121</f>
        <v>0.24979999999999999</v>
      </c>
      <c r="S120" s="156"/>
      <c r="T120" s="158">
        <f>T121</f>
        <v>0</v>
      </c>
      <c r="AR120" s="151" t="s">
        <v>80</v>
      </c>
      <c r="AT120" s="159" t="s">
        <v>72</v>
      </c>
      <c r="AU120" s="159" t="s">
        <v>80</v>
      </c>
      <c r="AY120" s="151" t="s">
        <v>204</v>
      </c>
      <c r="BK120" s="160">
        <f>BK121</f>
        <v>0</v>
      </c>
    </row>
    <row r="121" spans="1:65" s="2" customFormat="1" ht="16.5" customHeight="1" x14ac:dyDescent="0.2">
      <c r="A121" s="29"/>
      <c r="B121" s="163"/>
      <c r="C121" s="164" t="s">
        <v>80</v>
      </c>
      <c r="D121" s="164" t="s">
        <v>206</v>
      </c>
      <c r="E121" s="165" t="s">
        <v>1765</v>
      </c>
      <c r="F121" s="166" t="s">
        <v>1766</v>
      </c>
      <c r="G121" s="167" t="s">
        <v>849</v>
      </c>
      <c r="H121" s="168">
        <v>1</v>
      </c>
      <c r="I121" s="169"/>
      <c r="J121" s="168">
        <f>ROUND(I121*H121,3)</f>
        <v>0</v>
      </c>
      <c r="K121" s="170"/>
      <c r="L121" s="30"/>
      <c r="M121" s="188" t="s">
        <v>1</v>
      </c>
      <c r="N121" s="189" t="s">
        <v>39</v>
      </c>
      <c r="O121" s="190"/>
      <c r="P121" s="191">
        <f>O121*H121</f>
        <v>0</v>
      </c>
      <c r="Q121" s="191">
        <v>0.24979999999999999</v>
      </c>
      <c r="R121" s="191">
        <f>Q121*H121</f>
        <v>0.24979999999999999</v>
      </c>
      <c r="S121" s="191">
        <v>0</v>
      </c>
      <c r="T121" s="192">
        <f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5" t="s">
        <v>210</v>
      </c>
      <c r="AT121" s="175" t="s">
        <v>206</v>
      </c>
      <c r="AU121" s="175" t="s">
        <v>86</v>
      </c>
      <c r="AY121" s="14" t="s">
        <v>204</v>
      </c>
      <c r="BE121" s="176">
        <f>IF(N121="základná",J121,0)</f>
        <v>0</v>
      </c>
      <c r="BF121" s="176">
        <f>IF(N121="znížená",J121,0)</f>
        <v>0</v>
      </c>
      <c r="BG121" s="176">
        <f>IF(N121="zákl. prenesená",J121,0)</f>
        <v>0</v>
      </c>
      <c r="BH121" s="176">
        <f>IF(N121="zníž. prenesená",J121,0)</f>
        <v>0</v>
      </c>
      <c r="BI121" s="176">
        <f>IF(N121="nulová",J121,0)</f>
        <v>0</v>
      </c>
      <c r="BJ121" s="14" t="s">
        <v>86</v>
      </c>
      <c r="BK121" s="177">
        <f>ROUND(I121*H121,3)</f>
        <v>0</v>
      </c>
      <c r="BL121" s="14" t="s">
        <v>210</v>
      </c>
      <c r="BM121" s="175" t="s">
        <v>1767</v>
      </c>
    </row>
    <row r="122" spans="1:65" s="2" customFormat="1" ht="6.95" customHeight="1" x14ac:dyDescent="0.2">
      <c r="A122" s="29"/>
      <c r="B122" s="44"/>
      <c r="C122" s="45"/>
      <c r="D122" s="45"/>
      <c r="E122" s="45"/>
      <c r="F122" s="45"/>
      <c r="G122" s="45"/>
      <c r="H122" s="45"/>
      <c r="I122" s="122"/>
      <c r="J122" s="45"/>
      <c r="K122" s="45"/>
      <c r="L122" s="30"/>
      <c r="M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</sheetData>
  <autoFilter ref="C117:K12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topLeftCell="A110" workbookViewId="0">
      <selection activeCell="V12" sqref="V1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139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2" customFormat="1" ht="12" customHeight="1" x14ac:dyDescent="0.2">
      <c r="A8" s="29"/>
      <c r="B8" s="30"/>
      <c r="C8" s="29"/>
      <c r="D8" s="24" t="s">
        <v>168</v>
      </c>
      <c r="E8" s="29"/>
      <c r="F8" s="29"/>
      <c r="G8" s="29"/>
      <c r="H8" s="29"/>
      <c r="I8" s="98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16" t="s">
        <v>1768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9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9" t="s">
        <v>19</v>
      </c>
      <c r="J12" s="52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98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20</v>
      </c>
      <c r="E14" s="29"/>
      <c r="F14" s="29"/>
      <c r="G14" s="29"/>
      <c r="H14" s="29"/>
      <c r="I14" s="99" t="s">
        <v>21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2" t="s">
        <v>22</v>
      </c>
      <c r="F15" s="29"/>
      <c r="G15" s="29"/>
      <c r="H15" s="29"/>
      <c r="I15" s="99" t="s">
        <v>23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98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4" t="s">
        <v>24</v>
      </c>
      <c r="E17" s="29"/>
      <c r="F17" s="29"/>
      <c r="G17" s="29"/>
      <c r="H17" s="29"/>
      <c r="I17" s="99" t="s">
        <v>21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40" t="str">
        <f>'Rekapitulácia stavby'!E14</f>
        <v>Vyplň údaj</v>
      </c>
      <c r="F18" s="219"/>
      <c r="G18" s="219"/>
      <c r="H18" s="219"/>
      <c r="I18" s="99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98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4" t="s">
        <v>26</v>
      </c>
      <c r="E20" s="29"/>
      <c r="F20" s="29"/>
      <c r="G20" s="29"/>
      <c r="H20" s="29"/>
      <c r="I20" s="99" t="s">
        <v>21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2" t="s">
        <v>27</v>
      </c>
      <c r="F21" s="29"/>
      <c r="G21" s="29"/>
      <c r="H21" s="29"/>
      <c r="I21" s="99" t="s">
        <v>23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98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4" t="s">
        <v>30</v>
      </c>
      <c r="E23" s="29"/>
      <c r="F23" s="29"/>
      <c r="G23" s="29"/>
      <c r="H23" s="29"/>
      <c r="I23" s="99" t="s">
        <v>21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9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98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4" t="s">
        <v>32</v>
      </c>
      <c r="E26" s="29"/>
      <c r="F26" s="29"/>
      <c r="G26" s="29"/>
      <c r="H26" s="29"/>
      <c r="I26" s="98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100"/>
      <c r="B27" s="101"/>
      <c r="C27" s="100"/>
      <c r="D27" s="100"/>
      <c r="E27" s="223" t="s">
        <v>1</v>
      </c>
      <c r="F27" s="223"/>
      <c r="G27" s="223"/>
      <c r="H27" s="223"/>
      <c r="I27" s="102"/>
      <c r="J27" s="100"/>
      <c r="K27" s="100"/>
      <c r="L27" s="103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104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105" t="s">
        <v>33</v>
      </c>
      <c r="E30" s="29"/>
      <c r="F30" s="29"/>
      <c r="G30" s="29"/>
      <c r="H30" s="29"/>
      <c r="I30" s="98"/>
      <c r="J30" s="68">
        <f>ROUND(J121,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35</v>
      </c>
      <c r="G32" s="29"/>
      <c r="H32" s="29"/>
      <c r="I32" s="106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107" t="s">
        <v>37</v>
      </c>
      <c r="E33" s="24" t="s">
        <v>38</v>
      </c>
      <c r="F33" s="108">
        <f>ROUND((SUM(BE121:BE149)),  2)</f>
        <v>0</v>
      </c>
      <c r="G33" s="29"/>
      <c r="H33" s="29"/>
      <c r="I33" s="109">
        <v>0.2</v>
      </c>
      <c r="J33" s="108">
        <f>ROUND(((SUM(BE121:BE149))*I33),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4" t="s">
        <v>39</v>
      </c>
      <c r="F34" s="108">
        <f>ROUND((SUM(BF121:BF149)),  2)</f>
        <v>0</v>
      </c>
      <c r="G34" s="29"/>
      <c r="H34" s="29"/>
      <c r="I34" s="109">
        <v>0.2</v>
      </c>
      <c r="J34" s="108">
        <f>ROUND(((SUM(BF121:BF149))*I34),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4" t="s">
        <v>40</v>
      </c>
      <c r="F35" s="108">
        <f>ROUND((SUM(BG121:BG149)),  2)</f>
        <v>0</v>
      </c>
      <c r="G35" s="29"/>
      <c r="H35" s="29"/>
      <c r="I35" s="109">
        <v>0.2</v>
      </c>
      <c r="J35" s="108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4" t="s">
        <v>41</v>
      </c>
      <c r="F36" s="108">
        <f>ROUND((SUM(BH121:BH149)),  2)</f>
        <v>0</v>
      </c>
      <c r="G36" s="29"/>
      <c r="H36" s="29"/>
      <c r="I36" s="109">
        <v>0.2</v>
      </c>
      <c r="J36" s="108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42</v>
      </c>
      <c r="F37" s="108">
        <f>ROUND((SUM(BI121:BI149)),  2)</f>
        <v>0</v>
      </c>
      <c r="G37" s="29"/>
      <c r="H37" s="29"/>
      <c r="I37" s="109">
        <v>0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98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110"/>
      <c r="D39" s="111" t="s">
        <v>43</v>
      </c>
      <c r="E39" s="57"/>
      <c r="F39" s="57"/>
      <c r="G39" s="112" t="s">
        <v>44</v>
      </c>
      <c r="H39" s="113" t="s">
        <v>45</v>
      </c>
      <c r="I39" s="114"/>
      <c r="J39" s="115">
        <f>SUM(J30:J37)</f>
        <v>0</v>
      </c>
      <c r="K39" s="116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17"/>
      <c r="I41" s="95"/>
      <c r="L41" s="17"/>
    </row>
    <row r="42" spans="1:31" s="1" customFormat="1" ht="14.45" customHeight="1" x14ac:dyDescent="0.2">
      <c r="B42" s="17"/>
      <c r="I42" s="95"/>
      <c r="L42" s="17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4" t="s">
        <v>168</v>
      </c>
      <c r="D86" s="29"/>
      <c r="E86" s="29"/>
      <c r="F86" s="29"/>
      <c r="G86" s="29"/>
      <c r="H86" s="29"/>
      <c r="I86" s="98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16" t="str">
        <f>E9</f>
        <v>SO 06 - Sadové úpravy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4" t="s">
        <v>17</v>
      </c>
      <c r="D89" s="29"/>
      <c r="E89" s="29"/>
      <c r="F89" s="22" t="str">
        <f>F12</f>
        <v>Považská Bystrica</v>
      </c>
      <c r="G89" s="29"/>
      <c r="H89" s="29"/>
      <c r="I89" s="99" t="s">
        <v>19</v>
      </c>
      <c r="J89" s="52" t="str">
        <f>IF(J12="","",J12)</f>
        <v/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4" t="s">
        <v>20</v>
      </c>
      <c r="D91" s="29"/>
      <c r="E91" s="29"/>
      <c r="F91" s="22" t="str">
        <f>E15</f>
        <v>Trenčiansky samosprávny kraj - Trenčín</v>
      </c>
      <c r="G91" s="29"/>
      <c r="H91" s="29"/>
      <c r="I91" s="99" t="s">
        <v>26</v>
      </c>
      <c r="J91" s="27" t="str">
        <f>E21</f>
        <v>ARCHICO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9" t="s">
        <v>30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98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24" t="s">
        <v>173</v>
      </c>
      <c r="D94" s="110"/>
      <c r="E94" s="110"/>
      <c r="F94" s="110"/>
      <c r="G94" s="110"/>
      <c r="H94" s="110"/>
      <c r="I94" s="125"/>
      <c r="J94" s="126" t="s">
        <v>174</v>
      </c>
      <c r="K94" s="110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27" t="s">
        <v>175</v>
      </c>
      <c r="D96" s="29"/>
      <c r="E96" s="29"/>
      <c r="F96" s="29"/>
      <c r="G96" s="29"/>
      <c r="H96" s="29"/>
      <c r="I96" s="98"/>
      <c r="J96" s="68">
        <f>J121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176</v>
      </c>
    </row>
    <row r="97" spans="1:31" s="9" customFormat="1" ht="24.95" customHeight="1" x14ac:dyDescent="0.2">
      <c r="B97" s="128"/>
      <c r="D97" s="129" t="s">
        <v>177</v>
      </c>
      <c r="E97" s="130"/>
      <c r="F97" s="130"/>
      <c r="G97" s="130"/>
      <c r="H97" s="130"/>
      <c r="I97" s="131"/>
      <c r="J97" s="132">
        <f>J122</f>
        <v>0</v>
      </c>
      <c r="L97" s="128"/>
    </row>
    <row r="98" spans="1:31" s="10" customFormat="1" ht="19.899999999999999" customHeight="1" x14ac:dyDescent="0.2">
      <c r="B98" s="133"/>
      <c r="D98" s="134" t="s">
        <v>433</v>
      </c>
      <c r="E98" s="135"/>
      <c r="F98" s="135"/>
      <c r="G98" s="135"/>
      <c r="H98" s="135"/>
      <c r="I98" s="136"/>
      <c r="J98" s="137">
        <f>J123</f>
        <v>0</v>
      </c>
      <c r="L98" s="133"/>
    </row>
    <row r="99" spans="1:31" s="10" customFormat="1" ht="19.899999999999999" customHeight="1" x14ac:dyDescent="0.2">
      <c r="B99" s="133"/>
      <c r="D99" s="134" t="s">
        <v>436</v>
      </c>
      <c r="E99" s="135"/>
      <c r="F99" s="135"/>
      <c r="G99" s="135"/>
      <c r="H99" s="135"/>
      <c r="I99" s="136"/>
      <c r="J99" s="137">
        <f>J140</f>
        <v>0</v>
      </c>
      <c r="L99" s="133"/>
    </row>
    <row r="100" spans="1:31" s="10" customFormat="1" ht="19.899999999999999" customHeight="1" x14ac:dyDescent="0.2">
      <c r="B100" s="133"/>
      <c r="D100" s="134" t="s">
        <v>180</v>
      </c>
      <c r="E100" s="135"/>
      <c r="F100" s="135"/>
      <c r="G100" s="135"/>
      <c r="H100" s="135"/>
      <c r="I100" s="136"/>
      <c r="J100" s="137">
        <f>J145</f>
        <v>0</v>
      </c>
      <c r="L100" s="133"/>
    </row>
    <row r="101" spans="1:31" s="10" customFormat="1" ht="19.899999999999999" customHeight="1" x14ac:dyDescent="0.2">
      <c r="B101" s="133"/>
      <c r="D101" s="134" t="s">
        <v>181</v>
      </c>
      <c r="E101" s="135"/>
      <c r="F101" s="135"/>
      <c r="G101" s="135"/>
      <c r="H101" s="135"/>
      <c r="I101" s="136"/>
      <c r="J101" s="137">
        <f>J148</f>
        <v>0</v>
      </c>
      <c r="L101" s="133"/>
    </row>
    <row r="102" spans="1:31" s="2" customFormat="1" ht="21.75" customHeight="1" x14ac:dyDescent="0.2">
      <c r="A102" s="29"/>
      <c r="B102" s="30"/>
      <c r="C102" s="29"/>
      <c r="D102" s="29"/>
      <c r="E102" s="29"/>
      <c r="F102" s="29"/>
      <c r="G102" s="29"/>
      <c r="H102" s="29"/>
      <c r="I102" s="98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customHeight="1" x14ac:dyDescent="0.2">
      <c r="A103" s="29"/>
      <c r="B103" s="44"/>
      <c r="C103" s="45"/>
      <c r="D103" s="45"/>
      <c r="E103" s="45"/>
      <c r="F103" s="45"/>
      <c r="G103" s="45"/>
      <c r="H103" s="45"/>
      <c r="I103" s="122"/>
      <c r="J103" s="45"/>
      <c r="K103" s="45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7" spans="1:31" s="2" customFormat="1" ht="6.95" customHeight="1" x14ac:dyDescent="0.2">
      <c r="A107" s="29"/>
      <c r="B107" s="46"/>
      <c r="C107" s="47"/>
      <c r="D107" s="47"/>
      <c r="E107" s="47"/>
      <c r="F107" s="47"/>
      <c r="G107" s="47"/>
      <c r="H107" s="47"/>
      <c r="I107" s="123"/>
      <c r="J107" s="47"/>
      <c r="K107" s="47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 x14ac:dyDescent="0.2">
      <c r="A108" s="29"/>
      <c r="B108" s="30"/>
      <c r="C108" s="18" t="s">
        <v>190</v>
      </c>
      <c r="D108" s="29"/>
      <c r="E108" s="29"/>
      <c r="F108" s="29"/>
      <c r="G108" s="29"/>
      <c r="H108" s="2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 x14ac:dyDescent="0.2">
      <c r="A109" s="29"/>
      <c r="B109" s="30"/>
      <c r="C109" s="29"/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 x14ac:dyDescent="0.2">
      <c r="A110" s="29"/>
      <c r="B110" s="30"/>
      <c r="C110" s="24" t="s">
        <v>13</v>
      </c>
      <c r="D110" s="29"/>
      <c r="E110" s="29"/>
      <c r="F110" s="29"/>
      <c r="G110" s="29"/>
      <c r="H110" s="2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 x14ac:dyDescent="0.2">
      <c r="A111" s="29"/>
      <c r="B111" s="30"/>
      <c r="C111" s="29"/>
      <c r="D111" s="29"/>
      <c r="E111" s="238" t="str">
        <f>E7</f>
        <v>Centrum Diagnostiky - Nový pavilón</v>
      </c>
      <c r="F111" s="239"/>
      <c r="G111" s="239"/>
      <c r="H111" s="239"/>
      <c r="I111" s="98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4" t="s">
        <v>168</v>
      </c>
      <c r="D112" s="29"/>
      <c r="E112" s="29"/>
      <c r="F112" s="29"/>
      <c r="G112" s="29"/>
      <c r="H112" s="29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16" t="str">
        <f>E9</f>
        <v>SO 06 - Sadové úpravy</v>
      </c>
      <c r="F113" s="237"/>
      <c r="G113" s="237"/>
      <c r="H113" s="237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 x14ac:dyDescent="0.2">
      <c r="A114" s="29"/>
      <c r="B114" s="30"/>
      <c r="C114" s="29"/>
      <c r="D114" s="29"/>
      <c r="E114" s="29"/>
      <c r="F114" s="29"/>
      <c r="G114" s="29"/>
      <c r="H114" s="29"/>
      <c r="I114" s="9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 x14ac:dyDescent="0.2">
      <c r="A115" s="29"/>
      <c r="B115" s="30"/>
      <c r="C115" s="24" t="s">
        <v>17</v>
      </c>
      <c r="D115" s="29"/>
      <c r="E115" s="29"/>
      <c r="F115" s="22" t="str">
        <f>F12</f>
        <v>Považská Bystrica</v>
      </c>
      <c r="G115" s="29"/>
      <c r="H115" s="29"/>
      <c r="I115" s="99" t="s">
        <v>19</v>
      </c>
      <c r="J115" s="52" t="str">
        <f>IF(J12="","",J12)</f>
        <v/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9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 x14ac:dyDescent="0.2">
      <c r="A117" s="29"/>
      <c r="B117" s="30"/>
      <c r="C117" s="24" t="s">
        <v>20</v>
      </c>
      <c r="D117" s="29"/>
      <c r="E117" s="29"/>
      <c r="F117" s="22" t="str">
        <f>E15</f>
        <v>Trenčiansky samosprávny kraj - Trenčín</v>
      </c>
      <c r="G117" s="29"/>
      <c r="H117" s="29"/>
      <c r="I117" s="99" t="s">
        <v>26</v>
      </c>
      <c r="J117" s="27" t="str">
        <f>E21</f>
        <v>ARCHICO s.r.o.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24</v>
      </c>
      <c r="D118" s="29"/>
      <c r="E118" s="29"/>
      <c r="F118" s="22" t="str">
        <f>IF(E18="","",E18)</f>
        <v>Vyplň údaj</v>
      </c>
      <c r="G118" s="29"/>
      <c r="H118" s="29"/>
      <c r="I118" s="99" t="s">
        <v>30</v>
      </c>
      <c r="J118" s="27" t="str">
        <f>E24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0.3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98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11" customFormat="1" ht="29.25" customHeight="1" x14ac:dyDescent="0.2">
      <c r="A120" s="138"/>
      <c r="B120" s="139"/>
      <c r="C120" s="140" t="s">
        <v>191</v>
      </c>
      <c r="D120" s="141" t="s">
        <v>58</v>
      </c>
      <c r="E120" s="141" t="s">
        <v>54</v>
      </c>
      <c r="F120" s="141" t="s">
        <v>55</v>
      </c>
      <c r="G120" s="141" t="s">
        <v>192</v>
      </c>
      <c r="H120" s="141" t="s">
        <v>193</v>
      </c>
      <c r="I120" s="142" t="s">
        <v>194</v>
      </c>
      <c r="J120" s="143" t="s">
        <v>174</v>
      </c>
      <c r="K120" s="144" t="s">
        <v>195</v>
      </c>
      <c r="L120" s="145"/>
      <c r="M120" s="59" t="s">
        <v>1</v>
      </c>
      <c r="N120" s="60" t="s">
        <v>37</v>
      </c>
      <c r="O120" s="60" t="s">
        <v>196</v>
      </c>
      <c r="P120" s="60" t="s">
        <v>197</v>
      </c>
      <c r="Q120" s="60" t="s">
        <v>198</v>
      </c>
      <c r="R120" s="60" t="s">
        <v>199</v>
      </c>
      <c r="S120" s="60" t="s">
        <v>200</v>
      </c>
      <c r="T120" s="61" t="s">
        <v>201</v>
      </c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</row>
    <row r="121" spans="1:65" s="2" customFormat="1" ht="22.9" customHeight="1" x14ac:dyDescent="0.25">
      <c r="A121" s="29"/>
      <c r="B121" s="30"/>
      <c r="C121" s="66" t="s">
        <v>175</v>
      </c>
      <c r="D121" s="29"/>
      <c r="E121" s="29"/>
      <c r="F121" s="29"/>
      <c r="G121" s="29"/>
      <c r="H121" s="29"/>
      <c r="I121" s="98"/>
      <c r="J121" s="146">
        <f>BK121</f>
        <v>0</v>
      </c>
      <c r="K121" s="29"/>
      <c r="L121" s="30"/>
      <c r="M121" s="62"/>
      <c r="N121" s="53"/>
      <c r="O121" s="63"/>
      <c r="P121" s="147">
        <f>P122</f>
        <v>0</v>
      </c>
      <c r="Q121" s="63"/>
      <c r="R121" s="147">
        <f>R122</f>
        <v>26.140150999999999</v>
      </c>
      <c r="S121" s="63"/>
      <c r="T121" s="148">
        <f>T122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T121" s="14" t="s">
        <v>72</v>
      </c>
      <c r="AU121" s="14" t="s">
        <v>176</v>
      </c>
      <c r="BK121" s="149">
        <f>BK122</f>
        <v>0</v>
      </c>
    </row>
    <row r="122" spans="1:65" s="12" customFormat="1" ht="25.9" customHeight="1" x14ac:dyDescent="0.2">
      <c r="B122" s="150"/>
      <c r="D122" s="151" t="s">
        <v>72</v>
      </c>
      <c r="E122" s="152" t="s">
        <v>202</v>
      </c>
      <c r="F122" s="152" t="s">
        <v>203</v>
      </c>
      <c r="I122" s="153"/>
      <c r="J122" s="154">
        <f>BK122</f>
        <v>0</v>
      </c>
      <c r="L122" s="150"/>
      <c r="M122" s="155"/>
      <c r="N122" s="156"/>
      <c r="O122" s="156"/>
      <c r="P122" s="157">
        <f>P123+P140+P145+P148</f>
        <v>0</v>
      </c>
      <c r="Q122" s="156"/>
      <c r="R122" s="157">
        <f>R123+R140+R145+R148</f>
        <v>26.140150999999999</v>
      </c>
      <c r="S122" s="156"/>
      <c r="T122" s="158">
        <f>T123+T140+T145+T148</f>
        <v>0</v>
      </c>
      <c r="AR122" s="151" t="s">
        <v>80</v>
      </c>
      <c r="AT122" s="159" t="s">
        <v>72</v>
      </c>
      <c r="AU122" s="159" t="s">
        <v>73</v>
      </c>
      <c r="AY122" s="151" t="s">
        <v>204</v>
      </c>
      <c r="BK122" s="160">
        <f>BK123+BK140+BK145+BK148</f>
        <v>0</v>
      </c>
    </row>
    <row r="123" spans="1:65" s="12" customFormat="1" ht="22.9" customHeight="1" x14ac:dyDescent="0.2">
      <c r="B123" s="150"/>
      <c r="D123" s="151" t="s">
        <v>72</v>
      </c>
      <c r="E123" s="161" t="s">
        <v>80</v>
      </c>
      <c r="F123" s="161" t="s">
        <v>446</v>
      </c>
      <c r="I123" s="153"/>
      <c r="J123" s="162">
        <f>BK123</f>
        <v>0</v>
      </c>
      <c r="L123" s="150"/>
      <c r="M123" s="155"/>
      <c r="N123" s="156"/>
      <c r="O123" s="156"/>
      <c r="P123" s="157">
        <f>SUM(P124:P139)</f>
        <v>0</v>
      </c>
      <c r="Q123" s="156"/>
      <c r="R123" s="157">
        <f>SUM(R124:R139)</f>
        <v>2.2326009999999998</v>
      </c>
      <c r="S123" s="156"/>
      <c r="T123" s="158">
        <f>SUM(T124:T139)</f>
        <v>0</v>
      </c>
      <c r="AR123" s="151" t="s">
        <v>80</v>
      </c>
      <c r="AT123" s="159" t="s">
        <v>72</v>
      </c>
      <c r="AU123" s="159" t="s">
        <v>80</v>
      </c>
      <c r="AY123" s="151" t="s">
        <v>204</v>
      </c>
      <c r="BK123" s="160">
        <f>SUM(BK124:BK139)</f>
        <v>0</v>
      </c>
    </row>
    <row r="124" spans="1:65" s="2" customFormat="1" ht="16.5" customHeight="1" x14ac:dyDescent="0.2">
      <c r="A124" s="29"/>
      <c r="B124" s="163"/>
      <c r="C124" s="164" t="s">
        <v>80</v>
      </c>
      <c r="D124" s="164" t="s">
        <v>206</v>
      </c>
      <c r="E124" s="165" t="s">
        <v>1769</v>
      </c>
      <c r="F124" s="166" t="s">
        <v>1770</v>
      </c>
      <c r="G124" s="167" t="s">
        <v>221</v>
      </c>
      <c r="H124" s="168">
        <v>1162.5</v>
      </c>
      <c r="I124" s="169"/>
      <c r="J124" s="168">
        <f t="shared" ref="J124:J139" si="0">ROUND(I124*H124,3)</f>
        <v>0</v>
      </c>
      <c r="K124" s="170"/>
      <c r="L124" s="30"/>
      <c r="M124" s="171" t="s">
        <v>1</v>
      </c>
      <c r="N124" s="172" t="s">
        <v>39</v>
      </c>
      <c r="O124" s="55"/>
      <c r="P124" s="173">
        <f t="shared" ref="P124:P139" si="1">O124*H124</f>
        <v>0</v>
      </c>
      <c r="Q124" s="173">
        <v>0</v>
      </c>
      <c r="R124" s="173">
        <f t="shared" ref="R124:R139" si="2">Q124*H124</f>
        <v>0</v>
      </c>
      <c r="S124" s="173">
        <v>0</v>
      </c>
      <c r="T124" s="174">
        <f t="shared" ref="T124:T139" si="3"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5" t="s">
        <v>210</v>
      </c>
      <c r="AT124" s="175" t="s">
        <v>206</v>
      </c>
      <c r="AU124" s="175" t="s">
        <v>86</v>
      </c>
      <c r="AY124" s="14" t="s">
        <v>204</v>
      </c>
      <c r="BE124" s="176">
        <f t="shared" ref="BE124:BE139" si="4">IF(N124="základná",J124,0)</f>
        <v>0</v>
      </c>
      <c r="BF124" s="176">
        <f t="shared" ref="BF124:BF139" si="5">IF(N124="znížená",J124,0)</f>
        <v>0</v>
      </c>
      <c r="BG124" s="176">
        <f t="shared" ref="BG124:BG139" si="6">IF(N124="zákl. prenesená",J124,0)</f>
        <v>0</v>
      </c>
      <c r="BH124" s="176">
        <f t="shared" ref="BH124:BH139" si="7">IF(N124="zníž. prenesená",J124,0)</f>
        <v>0</v>
      </c>
      <c r="BI124" s="176">
        <f t="shared" ref="BI124:BI139" si="8">IF(N124="nulová",J124,0)</f>
        <v>0</v>
      </c>
      <c r="BJ124" s="14" t="s">
        <v>86</v>
      </c>
      <c r="BK124" s="177">
        <f t="shared" ref="BK124:BK139" si="9">ROUND(I124*H124,3)</f>
        <v>0</v>
      </c>
      <c r="BL124" s="14" t="s">
        <v>210</v>
      </c>
      <c r="BM124" s="175" t="s">
        <v>1771</v>
      </c>
    </row>
    <row r="125" spans="1:65" s="2" customFormat="1" ht="16.5" customHeight="1" x14ac:dyDescent="0.2">
      <c r="A125" s="29"/>
      <c r="B125" s="163"/>
      <c r="C125" s="178" t="s">
        <v>86</v>
      </c>
      <c r="D125" s="178" t="s">
        <v>241</v>
      </c>
      <c r="E125" s="179" t="s">
        <v>1772</v>
      </c>
      <c r="F125" s="180" t="s">
        <v>1773</v>
      </c>
      <c r="G125" s="181" t="s">
        <v>369</v>
      </c>
      <c r="H125" s="182">
        <v>35.920999999999999</v>
      </c>
      <c r="I125" s="183"/>
      <c r="J125" s="182">
        <f t="shared" si="0"/>
        <v>0</v>
      </c>
      <c r="K125" s="184"/>
      <c r="L125" s="185"/>
      <c r="M125" s="186" t="s">
        <v>1</v>
      </c>
      <c r="N125" s="187" t="s">
        <v>39</v>
      </c>
      <c r="O125" s="55"/>
      <c r="P125" s="173">
        <f t="shared" si="1"/>
        <v>0</v>
      </c>
      <c r="Q125" s="173">
        <v>1E-3</v>
      </c>
      <c r="R125" s="173">
        <f t="shared" si="2"/>
        <v>3.5921000000000002E-2</v>
      </c>
      <c r="S125" s="173">
        <v>0</v>
      </c>
      <c r="T125" s="174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5" t="s">
        <v>236</v>
      </c>
      <c r="AT125" s="175" t="s">
        <v>241</v>
      </c>
      <c r="AU125" s="175" t="s">
        <v>86</v>
      </c>
      <c r="AY125" s="14" t="s">
        <v>204</v>
      </c>
      <c r="BE125" s="176">
        <f t="shared" si="4"/>
        <v>0</v>
      </c>
      <c r="BF125" s="176">
        <f t="shared" si="5"/>
        <v>0</v>
      </c>
      <c r="BG125" s="176">
        <f t="shared" si="6"/>
        <v>0</v>
      </c>
      <c r="BH125" s="176">
        <f t="shared" si="7"/>
        <v>0</v>
      </c>
      <c r="BI125" s="176">
        <f t="shared" si="8"/>
        <v>0</v>
      </c>
      <c r="BJ125" s="14" t="s">
        <v>86</v>
      </c>
      <c r="BK125" s="177">
        <f t="shared" si="9"/>
        <v>0</v>
      </c>
      <c r="BL125" s="14" t="s">
        <v>210</v>
      </c>
      <c r="BM125" s="175" t="s">
        <v>1774</v>
      </c>
    </row>
    <row r="126" spans="1:65" s="2" customFormat="1" ht="24" customHeight="1" x14ac:dyDescent="0.2">
      <c r="A126" s="29"/>
      <c r="B126" s="163"/>
      <c r="C126" s="164" t="s">
        <v>102</v>
      </c>
      <c r="D126" s="164" t="s">
        <v>206</v>
      </c>
      <c r="E126" s="165" t="s">
        <v>1775</v>
      </c>
      <c r="F126" s="166" t="s">
        <v>1776</v>
      </c>
      <c r="G126" s="167" t="s">
        <v>221</v>
      </c>
      <c r="H126" s="168">
        <v>1162.5</v>
      </c>
      <c r="I126" s="169"/>
      <c r="J126" s="168">
        <f t="shared" si="0"/>
        <v>0</v>
      </c>
      <c r="K126" s="170"/>
      <c r="L126" s="30"/>
      <c r="M126" s="171" t="s">
        <v>1</v>
      </c>
      <c r="N126" s="172" t="s">
        <v>39</v>
      </c>
      <c r="O126" s="55"/>
      <c r="P126" s="173">
        <f t="shared" si="1"/>
        <v>0</v>
      </c>
      <c r="Q126" s="173">
        <v>0</v>
      </c>
      <c r="R126" s="173">
        <f t="shared" si="2"/>
        <v>0</v>
      </c>
      <c r="S126" s="173">
        <v>0</v>
      </c>
      <c r="T126" s="17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5" t="s">
        <v>210</v>
      </c>
      <c r="AT126" s="175" t="s">
        <v>206</v>
      </c>
      <c r="AU126" s="175" t="s">
        <v>86</v>
      </c>
      <c r="AY126" s="14" t="s">
        <v>204</v>
      </c>
      <c r="BE126" s="176">
        <f t="shared" si="4"/>
        <v>0</v>
      </c>
      <c r="BF126" s="176">
        <f t="shared" si="5"/>
        <v>0</v>
      </c>
      <c r="BG126" s="176">
        <f t="shared" si="6"/>
        <v>0</v>
      </c>
      <c r="BH126" s="176">
        <f t="shared" si="7"/>
        <v>0</v>
      </c>
      <c r="BI126" s="176">
        <f t="shared" si="8"/>
        <v>0</v>
      </c>
      <c r="BJ126" s="14" t="s">
        <v>86</v>
      </c>
      <c r="BK126" s="177">
        <f t="shared" si="9"/>
        <v>0</v>
      </c>
      <c r="BL126" s="14" t="s">
        <v>210</v>
      </c>
      <c r="BM126" s="175" t="s">
        <v>1777</v>
      </c>
    </row>
    <row r="127" spans="1:65" s="2" customFormat="1" ht="24" customHeight="1" x14ac:dyDescent="0.2">
      <c r="A127" s="29"/>
      <c r="B127" s="163"/>
      <c r="C127" s="178" t="s">
        <v>210</v>
      </c>
      <c r="D127" s="178" t="s">
        <v>241</v>
      </c>
      <c r="E127" s="179" t="s">
        <v>1778</v>
      </c>
      <c r="F127" s="180" t="s">
        <v>1779</v>
      </c>
      <c r="G127" s="181" t="s">
        <v>282</v>
      </c>
      <c r="H127" s="182">
        <v>2.3E-2</v>
      </c>
      <c r="I127" s="183"/>
      <c r="J127" s="182">
        <f t="shared" si="0"/>
        <v>0</v>
      </c>
      <c r="K127" s="184"/>
      <c r="L127" s="185"/>
      <c r="M127" s="186" t="s">
        <v>1</v>
      </c>
      <c r="N127" s="187" t="s">
        <v>39</v>
      </c>
      <c r="O127" s="55"/>
      <c r="P127" s="173">
        <f t="shared" si="1"/>
        <v>0</v>
      </c>
      <c r="Q127" s="173">
        <v>1</v>
      </c>
      <c r="R127" s="173">
        <f t="shared" si="2"/>
        <v>2.3E-2</v>
      </c>
      <c r="S127" s="173">
        <v>0</v>
      </c>
      <c r="T127" s="17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5" t="s">
        <v>236</v>
      </c>
      <c r="AT127" s="175" t="s">
        <v>241</v>
      </c>
      <c r="AU127" s="175" t="s">
        <v>86</v>
      </c>
      <c r="AY127" s="14" t="s">
        <v>204</v>
      </c>
      <c r="BE127" s="176">
        <f t="shared" si="4"/>
        <v>0</v>
      </c>
      <c r="BF127" s="176">
        <f t="shared" si="5"/>
        <v>0</v>
      </c>
      <c r="BG127" s="176">
        <f t="shared" si="6"/>
        <v>0</v>
      </c>
      <c r="BH127" s="176">
        <f t="shared" si="7"/>
        <v>0</v>
      </c>
      <c r="BI127" s="176">
        <f t="shared" si="8"/>
        <v>0</v>
      </c>
      <c r="BJ127" s="14" t="s">
        <v>86</v>
      </c>
      <c r="BK127" s="177">
        <f t="shared" si="9"/>
        <v>0</v>
      </c>
      <c r="BL127" s="14" t="s">
        <v>210</v>
      </c>
      <c r="BM127" s="175" t="s">
        <v>1780</v>
      </c>
    </row>
    <row r="128" spans="1:65" s="2" customFormat="1" ht="16.5" customHeight="1" x14ac:dyDescent="0.2">
      <c r="A128" s="29"/>
      <c r="B128" s="163"/>
      <c r="C128" s="164" t="s">
        <v>223</v>
      </c>
      <c r="D128" s="164" t="s">
        <v>206</v>
      </c>
      <c r="E128" s="165" t="s">
        <v>1781</v>
      </c>
      <c r="F128" s="166" t="s">
        <v>1782</v>
      </c>
      <c r="G128" s="167" t="s">
        <v>221</v>
      </c>
      <c r="H128" s="168">
        <v>1162.5</v>
      </c>
      <c r="I128" s="169"/>
      <c r="J128" s="168">
        <f t="shared" si="0"/>
        <v>0</v>
      </c>
      <c r="K128" s="170"/>
      <c r="L128" s="30"/>
      <c r="M128" s="171" t="s">
        <v>1</v>
      </c>
      <c r="N128" s="172" t="s">
        <v>39</v>
      </c>
      <c r="O128" s="55"/>
      <c r="P128" s="173">
        <f t="shared" si="1"/>
        <v>0</v>
      </c>
      <c r="Q128" s="173">
        <v>0</v>
      </c>
      <c r="R128" s="173">
        <f t="shared" si="2"/>
        <v>0</v>
      </c>
      <c r="S128" s="173">
        <v>0</v>
      </c>
      <c r="T128" s="17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5" t="s">
        <v>210</v>
      </c>
      <c r="AT128" s="175" t="s">
        <v>206</v>
      </c>
      <c r="AU128" s="175" t="s">
        <v>86</v>
      </c>
      <c r="AY128" s="14" t="s">
        <v>204</v>
      </c>
      <c r="BE128" s="176">
        <f t="shared" si="4"/>
        <v>0</v>
      </c>
      <c r="BF128" s="176">
        <f t="shared" si="5"/>
        <v>0</v>
      </c>
      <c r="BG128" s="176">
        <f t="shared" si="6"/>
        <v>0</v>
      </c>
      <c r="BH128" s="176">
        <f t="shared" si="7"/>
        <v>0</v>
      </c>
      <c r="BI128" s="176">
        <f t="shared" si="8"/>
        <v>0</v>
      </c>
      <c r="BJ128" s="14" t="s">
        <v>86</v>
      </c>
      <c r="BK128" s="177">
        <f t="shared" si="9"/>
        <v>0</v>
      </c>
      <c r="BL128" s="14" t="s">
        <v>210</v>
      </c>
      <c r="BM128" s="175" t="s">
        <v>1783</v>
      </c>
    </row>
    <row r="129" spans="1:65" s="2" customFormat="1" ht="16.5" customHeight="1" x14ac:dyDescent="0.2">
      <c r="A129" s="29"/>
      <c r="B129" s="163"/>
      <c r="C129" s="164" t="s">
        <v>227</v>
      </c>
      <c r="D129" s="164" t="s">
        <v>206</v>
      </c>
      <c r="E129" s="165" t="s">
        <v>1784</v>
      </c>
      <c r="F129" s="166" t="s">
        <v>1785</v>
      </c>
      <c r="G129" s="167" t="s">
        <v>221</v>
      </c>
      <c r="H129" s="168">
        <v>1162.5</v>
      </c>
      <c r="I129" s="169"/>
      <c r="J129" s="168">
        <f t="shared" si="0"/>
        <v>0</v>
      </c>
      <c r="K129" s="170"/>
      <c r="L129" s="30"/>
      <c r="M129" s="171" t="s">
        <v>1</v>
      </c>
      <c r="N129" s="172" t="s">
        <v>39</v>
      </c>
      <c r="O129" s="55"/>
      <c r="P129" s="173">
        <f t="shared" si="1"/>
        <v>0</v>
      </c>
      <c r="Q129" s="173">
        <v>0</v>
      </c>
      <c r="R129" s="173">
        <f t="shared" si="2"/>
        <v>0</v>
      </c>
      <c r="S129" s="173">
        <v>0</v>
      </c>
      <c r="T129" s="17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5" t="s">
        <v>210</v>
      </c>
      <c r="AT129" s="175" t="s">
        <v>206</v>
      </c>
      <c r="AU129" s="175" t="s">
        <v>86</v>
      </c>
      <c r="AY129" s="14" t="s">
        <v>204</v>
      </c>
      <c r="BE129" s="176">
        <f t="shared" si="4"/>
        <v>0</v>
      </c>
      <c r="BF129" s="176">
        <f t="shared" si="5"/>
        <v>0</v>
      </c>
      <c r="BG129" s="176">
        <f t="shared" si="6"/>
        <v>0</v>
      </c>
      <c r="BH129" s="176">
        <f t="shared" si="7"/>
        <v>0</v>
      </c>
      <c r="BI129" s="176">
        <f t="shared" si="8"/>
        <v>0</v>
      </c>
      <c r="BJ129" s="14" t="s">
        <v>86</v>
      </c>
      <c r="BK129" s="177">
        <f t="shared" si="9"/>
        <v>0</v>
      </c>
      <c r="BL129" s="14" t="s">
        <v>210</v>
      </c>
      <c r="BM129" s="175" t="s">
        <v>1786</v>
      </c>
    </row>
    <row r="130" spans="1:65" s="2" customFormat="1" ht="24" customHeight="1" x14ac:dyDescent="0.2">
      <c r="A130" s="29"/>
      <c r="B130" s="163"/>
      <c r="C130" s="164" t="s">
        <v>232</v>
      </c>
      <c r="D130" s="164" t="s">
        <v>206</v>
      </c>
      <c r="E130" s="165" t="s">
        <v>1787</v>
      </c>
      <c r="F130" s="166" t="s">
        <v>1788</v>
      </c>
      <c r="G130" s="167" t="s">
        <v>214</v>
      </c>
      <c r="H130" s="168">
        <v>12</v>
      </c>
      <c r="I130" s="169"/>
      <c r="J130" s="168">
        <f t="shared" si="0"/>
        <v>0</v>
      </c>
      <c r="K130" s="170"/>
      <c r="L130" s="30"/>
      <c r="M130" s="171" t="s">
        <v>1</v>
      </c>
      <c r="N130" s="172" t="s">
        <v>39</v>
      </c>
      <c r="O130" s="55"/>
      <c r="P130" s="173">
        <f t="shared" si="1"/>
        <v>0</v>
      </c>
      <c r="Q130" s="173">
        <v>0</v>
      </c>
      <c r="R130" s="173">
        <f t="shared" si="2"/>
        <v>0</v>
      </c>
      <c r="S130" s="173">
        <v>0</v>
      </c>
      <c r="T130" s="17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5" t="s">
        <v>210</v>
      </c>
      <c r="AT130" s="175" t="s">
        <v>206</v>
      </c>
      <c r="AU130" s="175" t="s">
        <v>86</v>
      </c>
      <c r="AY130" s="14" t="s">
        <v>204</v>
      </c>
      <c r="BE130" s="176">
        <f t="shared" si="4"/>
        <v>0</v>
      </c>
      <c r="BF130" s="176">
        <f t="shared" si="5"/>
        <v>0</v>
      </c>
      <c r="BG130" s="176">
        <f t="shared" si="6"/>
        <v>0</v>
      </c>
      <c r="BH130" s="176">
        <f t="shared" si="7"/>
        <v>0</v>
      </c>
      <c r="BI130" s="176">
        <f t="shared" si="8"/>
        <v>0</v>
      </c>
      <c r="BJ130" s="14" t="s">
        <v>86</v>
      </c>
      <c r="BK130" s="177">
        <f t="shared" si="9"/>
        <v>0</v>
      </c>
      <c r="BL130" s="14" t="s">
        <v>210</v>
      </c>
      <c r="BM130" s="175" t="s">
        <v>1789</v>
      </c>
    </row>
    <row r="131" spans="1:65" s="2" customFormat="1" ht="24" customHeight="1" x14ac:dyDescent="0.2">
      <c r="A131" s="29"/>
      <c r="B131" s="163"/>
      <c r="C131" s="178" t="s">
        <v>236</v>
      </c>
      <c r="D131" s="178" t="s">
        <v>241</v>
      </c>
      <c r="E131" s="179" t="s">
        <v>1790</v>
      </c>
      <c r="F131" s="180" t="s">
        <v>1791</v>
      </c>
      <c r="G131" s="181" t="s">
        <v>214</v>
      </c>
      <c r="H131" s="182">
        <v>12</v>
      </c>
      <c r="I131" s="183"/>
      <c r="J131" s="182">
        <f t="shared" si="0"/>
        <v>0</v>
      </c>
      <c r="K131" s="184"/>
      <c r="L131" s="185"/>
      <c r="M131" s="186" t="s">
        <v>1</v>
      </c>
      <c r="N131" s="187" t="s">
        <v>39</v>
      </c>
      <c r="O131" s="55"/>
      <c r="P131" s="173">
        <f t="shared" si="1"/>
        <v>0</v>
      </c>
      <c r="Q131" s="173">
        <v>1E-3</v>
      </c>
      <c r="R131" s="173">
        <f t="shared" si="2"/>
        <v>1.2E-2</v>
      </c>
      <c r="S131" s="173">
        <v>0</v>
      </c>
      <c r="T131" s="17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5" t="s">
        <v>236</v>
      </c>
      <c r="AT131" s="175" t="s">
        <v>241</v>
      </c>
      <c r="AU131" s="175" t="s">
        <v>86</v>
      </c>
      <c r="AY131" s="14" t="s">
        <v>204</v>
      </c>
      <c r="BE131" s="176">
        <f t="shared" si="4"/>
        <v>0</v>
      </c>
      <c r="BF131" s="176">
        <f t="shared" si="5"/>
        <v>0</v>
      </c>
      <c r="BG131" s="176">
        <f t="shared" si="6"/>
        <v>0</v>
      </c>
      <c r="BH131" s="176">
        <f t="shared" si="7"/>
        <v>0</v>
      </c>
      <c r="BI131" s="176">
        <f t="shared" si="8"/>
        <v>0</v>
      </c>
      <c r="BJ131" s="14" t="s">
        <v>86</v>
      </c>
      <c r="BK131" s="177">
        <f t="shared" si="9"/>
        <v>0</v>
      </c>
      <c r="BL131" s="14" t="s">
        <v>210</v>
      </c>
      <c r="BM131" s="175" t="s">
        <v>1792</v>
      </c>
    </row>
    <row r="132" spans="1:65" s="2" customFormat="1" ht="36" customHeight="1" x14ac:dyDescent="0.2">
      <c r="A132" s="29"/>
      <c r="B132" s="163"/>
      <c r="C132" s="164" t="s">
        <v>240</v>
      </c>
      <c r="D132" s="164" t="s">
        <v>206</v>
      </c>
      <c r="E132" s="165" t="s">
        <v>1793</v>
      </c>
      <c r="F132" s="166" t="s">
        <v>1794</v>
      </c>
      <c r="G132" s="167" t="s">
        <v>214</v>
      </c>
      <c r="H132" s="168">
        <v>12</v>
      </c>
      <c r="I132" s="169"/>
      <c r="J132" s="168">
        <f t="shared" si="0"/>
        <v>0</v>
      </c>
      <c r="K132" s="170"/>
      <c r="L132" s="30"/>
      <c r="M132" s="171" t="s">
        <v>1</v>
      </c>
      <c r="N132" s="172" t="s">
        <v>39</v>
      </c>
      <c r="O132" s="55"/>
      <c r="P132" s="173">
        <f t="shared" si="1"/>
        <v>0</v>
      </c>
      <c r="Q132" s="173">
        <v>0</v>
      </c>
      <c r="R132" s="173">
        <f t="shared" si="2"/>
        <v>0</v>
      </c>
      <c r="S132" s="173">
        <v>0</v>
      </c>
      <c r="T132" s="17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5" t="s">
        <v>210</v>
      </c>
      <c r="AT132" s="175" t="s">
        <v>206</v>
      </c>
      <c r="AU132" s="175" t="s">
        <v>86</v>
      </c>
      <c r="AY132" s="14" t="s">
        <v>204</v>
      </c>
      <c r="BE132" s="176">
        <f t="shared" si="4"/>
        <v>0</v>
      </c>
      <c r="BF132" s="176">
        <f t="shared" si="5"/>
        <v>0</v>
      </c>
      <c r="BG132" s="176">
        <f t="shared" si="6"/>
        <v>0</v>
      </c>
      <c r="BH132" s="176">
        <f t="shared" si="7"/>
        <v>0</v>
      </c>
      <c r="BI132" s="176">
        <f t="shared" si="8"/>
        <v>0</v>
      </c>
      <c r="BJ132" s="14" t="s">
        <v>86</v>
      </c>
      <c r="BK132" s="177">
        <f t="shared" si="9"/>
        <v>0</v>
      </c>
      <c r="BL132" s="14" t="s">
        <v>210</v>
      </c>
      <c r="BM132" s="175" t="s">
        <v>1795</v>
      </c>
    </row>
    <row r="133" spans="1:65" s="2" customFormat="1" ht="24" customHeight="1" x14ac:dyDescent="0.2">
      <c r="A133" s="29"/>
      <c r="B133" s="163"/>
      <c r="C133" s="164" t="s">
        <v>245</v>
      </c>
      <c r="D133" s="164" t="s">
        <v>206</v>
      </c>
      <c r="E133" s="165" t="s">
        <v>1796</v>
      </c>
      <c r="F133" s="166" t="s">
        <v>1797</v>
      </c>
      <c r="G133" s="167" t="s">
        <v>214</v>
      </c>
      <c r="H133" s="168">
        <v>36</v>
      </c>
      <c r="I133" s="169"/>
      <c r="J133" s="168">
        <f t="shared" si="0"/>
        <v>0</v>
      </c>
      <c r="K133" s="170"/>
      <c r="L133" s="30"/>
      <c r="M133" s="171" t="s">
        <v>1</v>
      </c>
      <c r="N133" s="172" t="s">
        <v>39</v>
      </c>
      <c r="O133" s="55"/>
      <c r="P133" s="173">
        <f t="shared" si="1"/>
        <v>0</v>
      </c>
      <c r="Q133" s="173">
        <v>3.8999999999999999E-4</v>
      </c>
      <c r="R133" s="173">
        <f t="shared" si="2"/>
        <v>1.404E-2</v>
      </c>
      <c r="S133" s="173">
        <v>0</v>
      </c>
      <c r="T133" s="17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5" t="s">
        <v>210</v>
      </c>
      <c r="AT133" s="175" t="s">
        <v>206</v>
      </c>
      <c r="AU133" s="175" t="s">
        <v>86</v>
      </c>
      <c r="AY133" s="14" t="s">
        <v>204</v>
      </c>
      <c r="BE133" s="176">
        <f t="shared" si="4"/>
        <v>0</v>
      </c>
      <c r="BF133" s="176">
        <f t="shared" si="5"/>
        <v>0</v>
      </c>
      <c r="BG133" s="176">
        <f t="shared" si="6"/>
        <v>0</v>
      </c>
      <c r="BH133" s="176">
        <f t="shared" si="7"/>
        <v>0</v>
      </c>
      <c r="BI133" s="176">
        <f t="shared" si="8"/>
        <v>0</v>
      </c>
      <c r="BJ133" s="14" t="s">
        <v>86</v>
      </c>
      <c r="BK133" s="177">
        <f t="shared" si="9"/>
        <v>0</v>
      </c>
      <c r="BL133" s="14" t="s">
        <v>210</v>
      </c>
      <c r="BM133" s="175" t="s">
        <v>1798</v>
      </c>
    </row>
    <row r="134" spans="1:65" s="2" customFormat="1" ht="16.5" customHeight="1" x14ac:dyDescent="0.2">
      <c r="A134" s="29"/>
      <c r="B134" s="163"/>
      <c r="C134" s="178" t="s">
        <v>249</v>
      </c>
      <c r="D134" s="178" t="s">
        <v>241</v>
      </c>
      <c r="E134" s="179" t="s">
        <v>1799</v>
      </c>
      <c r="F134" s="180" t="s">
        <v>1800</v>
      </c>
      <c r="G134" s="181" t="s">
        <v>214</v>
      </c>
      <c r="H134" s="182">
        <v>36.36</v>
      </c>
      <c r="I134" s="183"/>
      <c r="J134" s="182">
        <f t="shared" si="0"/>
        <v>0</v>
      </c>
      <c r="K134" s="184"/>
      <c r="L134" s="185"/>
      <c r="M134" s="186" t="s">
        <v>1</v>
      </c>
      <c r="N134" s="187" t="s">
        <v>39</v>
      </c>
      <c r="O134" s="55"/>
      <c r="P134" s="173">
        <f t="shared" si="1"/>
        <v>0</v>
      </c>
      <c r="Q134" s="173">
        <v>2E-3</v>
      </c>
      <c r="R134" s="173">
        <f t="shared" si="2"/>
        <v>7.2720000000000007E-2</v>
      </c>
      <c r="S134" s="173">
        <v>0</v>
      </c>
      <c r="T134" s="17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5" t="s">
        <v>236</v>
      </c>
      <c r="AT134" s="175" t="s">
        <v>241</v>
      </c>
      <c r="AU134" s="175" t="s">
        <v>86</v>
      </c>
      <c r="AY134" s="14" t="s">
        <v>204</v>
      </c>
      <c r="BE134" s="176">
        <f t="shared" si="4"/>
        <v>0</v>
      </c>
      <c r="BF134" s="176">
        <f t="shared" si="5"/>
        <v>0</v>
      </c>
      <c r="BG134" s="176">
        <f t="shared" si="6"/>
        <v>0</v>
      </c>
      <c r="BH134" s="176">
        <f t="shared" si="7"/>
        <v>0</v>
      </c>
      <c r="BI134" s="176">
        <f t="shared" si="8"/>
        <v>0</v>
      </c>
      <c r="BJ134" s="14" t="s">
        <v>86</v>
      </c>
      <c r="BK134" s="177">
        <f t="shared" si="9"/>
        <v>0</v>
      </c>
      <c r="BL134" s="14" t="s">
        <v>210</v>
      </c>
      <c r="BM134" s="175" t="s">
        <v>1801</v>
      </c>
    </row>
    <row r="135" spans="1:65" s="2" customFormat="1" ht="24" customHeight="1" x14ac:dyDescent="0.2">
      <c r="A135" s="29"/>
      <c r="B135" s="163"/>
      <c r="C135" s="164" t="s">
        <v>254</v>
      </c>
      <c r="D135" s="164" t="s">
        <v>206</v>
      </c>
      <c r="E135" s="165" t="s">
        <v>1802</v>
      </c>
      <c r="F135" s="166" t="s">
        <v>1803</v>
      </c>
      <c r="G135" s="167" t="s">
        <v>221</v>
      </c>
      <c r="H135" s="168">
        <v>12</v>
      </c>
      <c r="I135" s="169"/>
      <c r="J135" s="168">
        <f t="shared" si="0"/>
        <v>0</v>
      </c>
      <c r="K135" s="170"/>
      <c r="L135" s="30"/>
      <c r="M135" s="171" t="s">
        <v>1</v>
      </c>
      <c r="N135" s="172" t="s">
        <v>39</v>
      </c>
      <c r="O135" s="55"/>
      <c r="P135" s="173">
        <f t="shared" si="1"/>
        <v>0</v>
      </c>
      <c r="Q135" s="173">
        <v>1.6000000000000001E-4</v>
      </c>
      <c r="R135" s="173">
        <f t="shared" si="2"/>
        <v>1.9200000000000003E-3</v>
      </c>
      <c r="S135" s="173">
        <v>0</v>
      </c>
      <c r="T135" s="17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5" t="s">
        <v>210</v>
      </c>
      <c r="AT135" s="175" t="s">
        <v>206</v>
      </c>
      <c r="AU135" s="175" t="s">
        <v>86</v>
      </c>
      <c r="AY135" s="14" t="s">
        <v>204</v>
      </c>
      <c r="BE135" s="176">
        <f t="shared" si="4"/>
        <v>0</v>
      </c>
      <c r="BF135" s="176">
        <f t="shared" si="5"/>
        <v>0</v>
      </c>
      <c r="BG135" s="176">
        <f t="shared" si="6"/>
        <v>0</v>
      </c>
      <c r="BH135" s="176">
        <f t="shared" si="7"/>
        <v>0</v>
      </c>
      <c r="BI135" s="176">
        <f t="shared" si="8"/>
        <v>0</v>
      </c>
      <c r="BJ135" s="14" t="s">
        <v>86</v>
      </c>
      <c r="BK135" s="177">
        <f t="shared" si="9"/>
        <v>0</v>
      </c>
      <c r="BL135" s="14" t="s">
        <v>210</v>
      </c>
      <c r="BM135" s="175" t="s">
        <v>1804</v>
      </c>
    </row>
    <row r="136" spans="1:65" s="2" customFormat="1" ht="24" customHeight="1" x14ac:dyDescent="0.2">
      <c r="A136" s="29"/>
      <c r="B136" s="163"/>
      <c r="C136" s="164" t="s">
        <v>258</v>
      </c>
      <c r="D136" s="164" t="s">
        <v>206</v>
      </c>
      <c r="E136" s="165" t="s">
        <v>1805</v>
      </c>
      <c r="F136" s="166" t="s">
        <v>1806</v>
      </c>
      <c r="G136" s="167" t="s">
        <v>214</v>
      </c>
      <c r="H136" s="168">
        <v>12</v>
      </c>
      <c r="I136" s="169"/>
      <c r="J136" s="168">
        <f t="shared" si="0"/>
        <v>0</v>
      </c>
      <c r="K136" s="170"/>
      <c r="L136" s="30"/>
      <c r="M136" s="171" t="s">
        <v>1</v>
      </c>
      <c r="N136" s="172" t="s">
        <v>39</v>
      </c>
      <c r="O136" s="55"/>
      <c r="P136" s="173">
        <f t="shared" si="1"/>
        <v>0</v>
      </c>
      <c r="Q136" s="173">
        <v>0</v>
      </c>
      <c r="R136" s="173">
        <f t="shared" si="2"/>
        <v>0</v>
      </c>
      <c r="S136" s="173">
        <v>0</v>
      </c>
      <c r="T136" s="17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5" t="s">
        <v>210</v>
      </c>
      <c r="AT136" s="175" t="s">
        <v>206</v>
      </c>
      <c r="AU136" s="175" t="s">
        <v>86</v>
      </c>
      <c r="AY136" s="14" t="s">
        <v>204</v>
      </c>
      <c r="BE136" s="176">
        <f t="shared" si="4"/>
        <v>0</v>
      </c>
      <c r="BF136" s="176">
        <f t="shared" si="5"/>
        <v>0</v>
      </c>
      <c r="BG136" s="176">
        <f t="shared" si="6"/>
        <v>0</v>
      </c>
      <c r="BH136" s="176">
        <f t="shared" si="7"/>
        <v>0</v>
      </c>
      <c r="BI136" s="176">
        <f t="shared" si="8"/>
        <v>0</v>
      </c>
      <c r="BJ136" s="14" t="s">
        <v>86</v>
      </c>
      <c r="BK136" s="177">
        <f t="shared" si="9"/>
        <v>0</v>
      </c>
      <c r="BL136" s="14" t="s">
        <v>210</v>
      </c>
      <c r="BM136" s="175" t="s">
        <v>1807</v>
      </c>
    </row>
    <row r="137" spans="1:65" s="2" customFormat="1" ht="24" customHeight="1" x14ac:dyDescent="0.2">
      <c r="A137" s="29"/>
      <c r="B137" s="163"/>
      <c r="C137" s="164" t="s">
        <v>262</v>
      </c>
      <c r="D137" s="164" t="s">
        <v>206</v>
      </c>
      <c r="E137" s="165" t="s">
        <v>1808</v>
      </c>
      <c r="F137" s="166" t="s">
        <v>1809</v>
      </c>
      <c r="G137" s="167" t="s">
        <v>209</v>
      </c>
      <c r="H137" s="168">
        <v>1.728</v>
      </c>
      <c r="I137" s="169"/>
      <c r="J137" s="168">
        <f t="shared" si="0"/>
        <v>0</v>
      </c>
      <c r="K137" s="170"/>
      <c r="L137" s="30"/>
      <c r="M137" s="171" t="s">
        <v>1</v>
      </c>
      <c r="N137" s="172" t="s">
        <v>39</v>
      </c>
      <c r="O137" s="55"/>
      <c r="P137" s="173">
        <f t="shared" si="1"/>
        <v>0</v>
      </c>
      <c r="Q137" s="173">
        <v>0</v>
      </c>
      <c r="R137" s="173">
        <f t="shared" si="2"/>
        <v>0</v>
      </c>
      <c r="S137" s="173">
        <v>0</v>
      </c>
      <c r="T137" s="17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5" t="s">
        <v>210</v>
      </c>
      <c r="AT137" s="175" t="s">
        <v>206</v>
      </c>
      <c r="AU137" s="175" t="s">
        <v>86</v>
      </c>
      <c r="AY137" s="14" t="s">
        <v>204</v>
      </c>
      <c r="BE137" s="176">
        <f t="shared" si="4"/>
        <v>0</v>
      </c>
      <c r="BF137" s="176">
        <f t="shared" si="5"/>
        <v>0</v>
      </c>
      <c r="BG137" s="176">
        <f t="shared" si="6"/>
        <v>0</v>
      </c>
      <c r="BH137" s="176">
        <f t="shared" si="7"/>
        <v>0</v>
      </c>
      <c r="BI137" s="176">
        <f t="shared" si="8"/>
        <v>0</v>
      </c>
      <c r="BJ137" s="14" t="s">
        <v>86</v>
      </c>
      <c r="BK137" s="177">
        <f t="shared" si="9"/>
        <v>0</v>
      </c>
      <c r="BL137" s="14" t="s">
        <v>210</v>
      </c>
      <c r="BM137" s="175" t="s">
        <v>1810</v>
      </c>
    </row>
    <row r="138" spans="1:65" s="2" customFormat="1" ht="24" customHeight="1" x14ac:dyDescent="0.2">
      <c r="A138" s="29"/>
      <c r="B138" s="163"/>
      <c r="C138" s="178" t="s">
        <v>267</v>
      </c>
      <c r="D138" s="178" t="s">
        <v>241</v>
      </c>
      <c r="E138" s="179" t="s">
        <v>1811</v>
      </c>
      <c r="F138" s="180" t="s">
        <v>1812</v>
      </c>
      <c r="G138" s="181" t="s">
        <v>282</v>
      </c>
      <c r="H138" s="182">
        <v>2.073</v>
      </c>
      <c r="I138" s="183"/>
      <c r="J138" s="182">
        <f t="shared" si="0"/>
        <v>0</v>
      </c>
      <c r="K138" s="184"/>
      <c r="L138" s="185"/>
      <c r="M138" s="186" t="s">
        <v>1</v>
      </c>
      <c r="N138" s="187" t="s">
        <v>39</v>
      </c>
      <c r="O138" s="55"/>
      <c r="P138" s="173">
        <f t="shared" si="1"/>
        <v>0</v>
      </c>
      <c r="Q138" s="173">
        <v>1</v>
      </c>
      <c r="R138" s="173">
        <f t="shared" si="2"/>
        <v>2.073</v>
      </c>
      <c r="S138" s="173">
        <v>0</v>
      </c>
      <c r="T138" s="17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5" t="s">
        <v>236</v>
      </c>
      <c r="AT138" s="175" t="s">
        <v>241</v>
      </c>
      <c r="AU138" s="175" t="s">
        <v>86</v>
      </c>
      <c r="AY138" s="14" t="s">
        <v>204</v>
      </c>
      <c r="BE138" s="176">
        <f t="shared" si="4"/>
        <v>0</v>
      </c>
      <c r="BF138" s="176">
        <f t="shared" si="5"/>
        <v>0</v>
      </c>
      <c r="BG138" s="176">
        <f t="shared" si="6"/>
        <v>0</v>
      </c>
      <c r="BH138" s="176">
        <f t="shared" si="7"/>
        <v>0</v>
      </c>
      <c r="BI138" s="176">
        <f t="shared" si="8"/>
        <v>0</v>
      </c>
      <c r="BJ138" s="14" t="s">
        <v>86</v>
      </c>
      <c r="BK138" s="177">
        <f t="shared" si="9"/>
        <v>0</v>
      </c>
      <c r="BL138" s="14" t="s">
        <v>210</v>
      </c>
      <c r="BM138" s="175" t="s">
        <v>1813</v>
      </c>
    </row>
    <row r="139" spans="1:65" s="2" customFormat="1" ht="16.5" customHeight="1" x14ac:dyDescent="0.2">
      <c r="A139" s="29"/>
      <c r="B139" s="163"/>
      <c r="C139" s="164" t="s">
        <v>271</v>
      </c>
      <c r="D139" s="164" t="s">
        <v>206</v>
      </c>
      <c r="E139" s="165" t="s">
        <v>1814</v>
      </c>
      <c r="F139" s="166" t="s">
        <v>1815</v>
      </c>
      <c r="G139" s="167" t="s">
        <v>209</v>
      </c>
      <c r="H139" s="168">
        <v>2.5920000000000001</v>
      </c>
      <c r="I139" s="169"/>
      <c r="J139" s="168">
        <f t="shared" si="0"/>
        <v>0</v>
      </c>
      <c r="K139" s="170"/>
      <c r="L139" s="30"/>
      <c r="M139" s="171" t="s">
        <v>1</v>
      </c>
      <c r="N139" s="172" t="s">
        <v>39</v>
      </c>
      <c r="O139" s="55"/>
      <c r="P139" s="173">
        <f t="shared" si="1"/>
        <v>0</v>
      </c>
      <c r="Q139" s="173">
        <v>0</v>
      </c>
      <c r="R139" s="173">
        <f t="shared" si="2"/>
        <v>0</v>
      </c>
      <c r="S139" s="173">
        <v>0</v>
      </c>
      <c r="T139" s="17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5" t="s">
        <v>210</v>
      </c>
      <c r="AT139" s="175" t="s">
        <v>206</v>
      </c>
      <c r="AU139" s="175" t="s">
        <v>86</v>
      </c>
      <c r="AY139" s="14" t="s">
        <v>204</v>
      </c>
      <c r="BE139" s="176">
        <f t="shared" si="4"/>
        <v>0</v>
      </c>
      <c r="BF139" s="176">
        <f t="shared" si="5"/>
        <v>0</v>
      </c>
      <c r="BG139" s="176">
        <f t="shared" si="6"/>
        <v>0</v>
      </c>
      <c r="BH139" s="176">
        <f t="shared" si="7"/>
        <v>0</v>
      </c>
      <c r="BI139" s="176">
        <f t="shared" si="8"/>
        <v>0</v>
      </c>
      <c r="BJ139" s="14" t="s">
        <v>86</v>
      </c>
      <c r="BK139" s="177">
        <f t="shared" si="9"/>
        <v>0</v>
      </c>
      <c r="BL139" s="14" t="s">
        <v>210</v>
      </c>
      <c r="BM139" s="175" t="s">
        <v>1816</v>
      </c>
    </row>
    <row r="140" spans="1:65" s="12" customFormat="1" ht="22.9" customHeight="1" x14ac:dyDescent="0.2">
      <c r="B140" s="150"/>
      <c r="D140" s="151" t="s">
        <v>72</v>
      </c>
      <c r="E140" s="161" t="s">
        <v>223</v>
      </c>
      <c r="F140" s="161" t="s">
        <v>652</v>
      </c>
      <c r="I140" s="153"/>
      <c r="J140" s="162">
        <f>BK140</f>
        <v>0</v>
      </c>
      <c r="L140" s="150"/>
      <c r="M140" s="155"/>
      <c r="N140" s="156"/>
      <c r="O140" s="156"/>
      <c r="P140" s="157">
        <f>SUM(P141:P144)</f>
        <v>0</v>
      </c>
      <c r="Q140" s="156"/>
      <c r="R140" s="157">
        <f>SUM(R141:R144)</f>
        <v>22.323550000000001</v>
      </c>
      <c r="S140" s="156"/>
      <c r="T140" s="158">
        <f>SUM(T141:T144)</f>
        <v>0</v>
      </c>
      <c r="AR140" s="151" t="s">
        <v>80</v>
      </c>
      <c r="AT140" s="159" t="s">
        <v>72</v>
      </c>
      <c r="AU140" s="159" t="s">
        <v>80</v>
      </c>
      <c r="AY140" s="151" t="s">
        <v>204</v>
      </c>
      <c r="BK140" s="160">
        <f>SUM(BK141:BK144)</f>
        <v>0</v>
      </c>
    </row>
    <row r="141" spans="1:65" s="2" customFormat="1" ht="36" customHeight="1" x14ac:dyDescent="0.2">
      <c r="A141" s="29"/>
      <c r="B141" s="163"/>
      <c r="C141" s="164" t="s">
        <v>275</v>
      </c>
      <c r="D141" s="164" t="s">
        <v>206</v>
      </c>
      <c r="E141" s="165" t="s">
        <v>678</v>
      </c>
      <c r="F141" s="166" t="s">
        <v>679</v>
      </c>
      <c r="G141" s="167" t="s">
        <v>221</v>
      </c>
      <c r="H141" s="168">
        <v>52.5</v>
      </c>
      <c r="I141" s="169"/>
      <c r="J141" s="168">
        <f>ROUND(I141*H141,3)</f>
        <v>0</v>
      </c>
      <c r="K141" s="170"/>
      <c r="L141" s="30"/>
      <c r="M141" s="171" t="s">
        <v>1</v>
      </c>
      <c r="N141" s="172" t="s">
        <v>39</v>
      </c>
      <c r="O141" s="55"/>
      <c r="P141" s="173">
        <f>O141*H141</f>
        <v>0</v>
      </c>
      <c r="Q141" s="173">
        <v>0</v>
      </c>
      <c r="R141" s="173">
        <f>Q141*H141</f>
        <v>0</v>
      </c>
      <c r="S141" s="173">
        <v>0</v>
      </c>
      <c r="T141" s="174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5" t="s">
        <v>271</v>
      </c>
      <c r="AT141" s="175" t="s">
        <v>206</v>
      </c>
      <c r="AU141" s="175" t="s">
        <v>86</v>
      </c>
      <c r="AY141" s="14" t="s">
        <v>204</v>
      </c>
      <c r="BE141" s="176">
        <f>IF(N141="základná",J141,0)</f>
        <v>0</v>
      </c>
      <c r="BF141" s="176">
        <f>IF(N141="znížená",J141,0)</f>
        <v>0</v>
      </c>
      <c r="BG141" s="176">
        <f>IF(N141="zákl. prenesená",J141,0)</f>
        <v>0</v>
      </c>
      <c r="BH141" s="176">
        <f>IF(N141="zníž. prenesená",J141,0)</f>
        <v>0</v>
      </c>
      <c r="BI141" s="176">
        <f>IF(N141="nulová",J141,0)</f>
        <v>0</v>
      </c>
      <c r="BJ141" s="14" t="s">
        <v>86</v>
      </c>
      <c r="BK141" s="177">
        <f>ROUND(I141*H141,3)</f>
        <v>0</v>
      </c>
      <c r="BL141" s="14" t="s">
        <v>271</v>
      </c>
      <c r="BM141" s="175" t="s">
        <v>1817</v>
      </c>
    </row>
    <row r="142" spans="1:65" s="2" customFormat="1" ht="36" customHeight="1" x14ac:dyDescent="0.2">
      <c r="A142" s="29"/>
      <c r="B142" s="163"/>
      <c r="C142" s="178" t="s">
        <v>279</v>
      </c>
      <c r="D142" s="178" t="s">
        <v>241</v>
      </c>
      <c r="E142" s="179" t="s">
        <v>682</v>
      </c>
      <c r="F142" s="180" t="s">
        <v>683</v>
      </c>
      <c r="G142" s="181" t="s">
        <v>221</v>
      </c>
      <c r="H142" s="182">
        <v>57.75</v>
      </c>
      <c r="I142" s="183"/>
      <c r="J142" s="182">
        <f>ROUND(I142*H142,3)</f>
        <v>0</v>
      </c>
      <c r="K142" s="184"/>
      <c r="L142" s="185"/>
      <c r="M142" s="186" t="s">
        <v>1</v>
      </c>
      <c r="N142" s="187" t="s">
        <v>39</v>
      </c>
      <c r="O142" s="55"/>
      <c r="P142" s="173">
        <f>O142*H142</f>
        <v>0</v>
      </c>
      <c r="Q142" s="173">
        <v>2.0000000000000001E-4</v>
      </c>
      <c r="R142" s="173">
        <f>Q142*H142</f>
        <v>1.1550000000000001E-2</v>
      </c>
      <c r="S142" s="173">
        <v>0</v>
      </c>
      <c r="T142" s="174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5" t="s">
        <v>327</v>
      </c>
      <c r="AT142" s="175" t="s">
        <v>241</v>
      </c>
      <c r="AU142" s="175" t="s">
        <v>86</v>
      </c>
      <c r="AY142" s="14" t="s">
        <v>204</v>
      </c>
      <c r="BE142" s="176">
        <f>IF(N142="základná",J142,0)</f>
        <v>0</v>
      </c>
      <c r="BF142" s="176">
        <f>IF(N142="znížená",J142,0)</f>
        <v>0</v>
      </c>
      <c r="BG142" s="176">
        <f>IF(N142="zákl. prenesená",J142,0)</f>
        <v>0</v>
      </c>
      <c r="BH142" s="176">
        <f>IF(N142="zníž. prenesená",J142,0)</f>
        <v>0</v>
      </c>
      <c r="BI142" s="176">
        <f>IF(N142="nulová",J142,0)</f>
        <v>0</v>
      </c>
      <c r="BJ142" s="14" t="s">
        <v>86</v>
      </c>
      <c r="BK142" s="177">
        <f>ROUND(I142*H142,3)</f>
        <v>0</v>
      </c>
      <c r="BL142" s="14" t="s">
        <v>271</v>
      </c>
      <c r="BM142" s="175" t="s">
        <v>1818</v>
      </c>
    </row>
    <row r="143" spans="1:65" s="2" customFormat="1" ht="24" customHeight="1" x14ac:dyDescent="0.2">
      <c r="A143" s="29"/>
      <c r="B143" s="163"/>
      <c r="C143" s="164" t="s">
        <v>284</v>
      </c>
      <c r="D143" s="164" t="s">
        <v>206</v>
      </c>
      <c r="E143" s="165" t="s">
        <v>686</v>
      </c>
      <c r="F143" s="166" t="s">
        <v>687</v>
      </c>
      <c r="G143" s="167" t="s">
        <v>221</v>
      </c>
      <c r="H143" s="168">
        <v>52.5</v>
      </c>
      <c r="I143" s="169"/>
      <c r="J143" s="168">
        <f>ROUND(I143*H143,3)</f>
        <v>0</v>
      </c>
      <c r="K143" s="170"/>
      <c r="L143" s="30"/>
      <c r="M143" s="171" t="s">
        <v>1</v>
      </c>
      <c r="N143" s="172" t="s">
        <v>39</v>
      </c>
      <c r="O143" s="55"/>
      <c r="P143" s="173">
        <f>O143*H143</f>
        <v>0</v>
      </c>
      <c r="Q143" s="173">
        <v>0</v>
      </c>
      <c r="R143" s="173">
        <f>Q143*H143</f>
        <v>0</v>
      </c>
      <c r="S143" s="173">
        <v>0</v>
      </c>
      <c r="T143" s="174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5" t="s">
        <v>271</v>
      </c>
      <c r="AT143" s="175" t="s">
        <v>206</v>
      </c>
      <c r="AU143" s="175" t="s">
        <v>86</v>
      </c>
      <c r="AY143" s="14" t="s">
        <v>204</v>
      </c>
      <c r="BE143" s="176">
        <f>IF(N143="základná",J143,0)</f>
        <v>0</v>
      </c>
      <c r="BF143" s="176">
        <f>IF(N143="znížená",J143,0)</f>
        <v>0</v>
      </c>
      <c r="BG143" s="176">
        <f>IF(N143="zákl. prenesená",J143,0)</f>
        <v>0</v>
      </c>
      <c r="BH143" s="176">
        <f>IF(N143="zníž. prenesená",J143,0)</f>
        <v>0</v>
      </c>
      <c r="BI143" s="176">
        <f>IF(N143="nulová",J143,0)</f>
        <v>0</v>
      </c>
      <c r="BJ143" s="14" t="s">
        <v>86</v>
      </c>
      <c r="BK143" s="177">
        <f>ROUND(I143*H143,3)</f>
        <v>0</v>
      </c>
      <c r="BL143" s="14" t="s">
        <v>271</v>
      </c>
      <c r="BM143" s="175" t="s">
        <v>1819</v>
      </c>
    </row>
    <row r="144" spans="1:65" s="2" customFormat="1" ht="24" customHeight="1" x14ac:dyDescent="0.2">
      <c r="A144" s="29"/>
      <c r="B144" s="163"/>
      <c r="C144" s="178" t="s">
        <v>7</v>
      </c>
      <c r="D144" s="178" t="s">
        <v>241</v>
      </c>
      <c r="E144" s="179" t="s">
        <v>1820</v>
      </c>
      <c r="F144" s="180" t="s">
        <v>1821</v>
      </c>
      <c r="G144" s="181" t="s">
        <v>282</v>
      </c>
      <c r="H144" s="182">
        <v>22.312000000000001</v>
      </c>
      <c r="I144" s="183"/>
      <c r="J144" s="182">
        <f>ROUND(I144*H144,3)</f>
        <v>0</v>
      </c>
      <c r="K144" s="184"/>
      <c r="L144" s="185"/>
      <c r="M144" s="186" t="s">
        <v>1</v>
      </c>
      <c r="N144" s="187" t="s">
        <v>39</v>
      </c>
      <c r="O144" s="55"/>
      <c r="P144" s="173">
        <f>O144*H144</f>
        <v>0</v>
      </c>
      <c r="Q144" s="173">
        <v>1</v>
      </c>
      <c r="R144" s="173">
        <f>Q144*H144</f>
        <v>22.312000000000001</v>
      </c>
      <c r="S144" s="173">
        <v>0</v>
      </c>
      <c r="T144" s="174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5" t="s">
        <v>327</v>
      </c>
      <c r="AT144" s="175" t="s">
        <v>241</v>
      </c>
      <c r="AU144" s="175" t="s">
        <v>86</v>
      </c>
      <c r="AY144" s="14" t="s">
        <v>204</v>
      </c>
      <c r="BE144" s="176">
        <f>IF(N144="základná",J144,0)</f>
        <v>0</v>
      </c>
      <c r="BF144" s="176">
        <f>IF(N144="znížená",J144,0)</f>
        <v>0</v>
      </c>
      <c r="BG144" s="176">
        <f>IF(N144="zákl. prenesená",J144,0)</f>
        <v>0</v>
      </c>
      <c r="BH144" s="176">
        <f>IF(N144="zníž. prenesená",J144,0)</f>
        <v>0</v>
      </c>
      <c r="BI144" s="176">
        <f>IF(N144="nulová",J144,0)</f>
        <v>0</v>
      </c>
      <c r="BJ144" s="14" t="s">
        <v>86</v>
      </c>
      <c r="BK144" s="177">
        <f>ROUND(I144*H144,3)</f>
        <v>0</v>
      </c>
      <c r="BL144" s="14" t="s">
        <v>271</v>
      </c>
      <c r="BM144" s="175" t="s">
        <v>1822</v>
      </c>
    </row>
    <row r="145" spans="1:65" s="12" customFormat="1" ht="22.9" customHeight="1" x14ac:dyDescent="0.2">
      <c r="B145" s="150"/>
      <c r="D145" s="151" t="s">
        <v>72</v>
      </c>
      <c r="E145" s="161" t="s">
        <v>240</v>
      </c>
      <c r="F145" s="161" t="s">
        <v>253</v>
      </c>
      <c r="I145" s="153"/>
      <c r="J145" s="162">
        <f>BK145</f>
        <v>0</v>
      </c>
      <c r="L145" s="150"/>
      <c r="M145" s="155"/>
      <c r="N145" s="156"/>
      <c r="O145" s="156"/>
      <c r="P145" s="157">
        <f>SUM(P146:P147)</f>
        <v>0</v>
      </c>
      <c r="Q145" s="156"/>
      <c r="R145" s="157">
        <f>SUM(R146:R147)</f>
        <v>1.5839999999999999</v>
      </c>
      <c r="S145" s="156"/>
      <c r="T145" s="158">
        <f>SUM(T146:T147)</f>
        <v>0</v>
      </c>
      <c r="AR145" s="151" t="s">
        <v>80</v>
      </c>
      <c r="AT145" s="159" t="s">
        <v>72</v>
      </c>
      <c r="AU145" s="159" t="s">
        <v>80</v>
      </c>
      <c r="AY145" s="151" t="s">
        <v>204</v>
      </c>
      <c r="BK145" s="160">
        <f>SUM(BK146:BK147)</f>
        <v>0</v>
      </c>
    </row>
    <row r="146" spans="1:65" s="2" customFormat="1" ht="16.5" customHeight="1" x14ac:dyDescent="0.2">
      <c r="A146" s="29"/>
      <c r="B146" s="163"/>
      <c r="C146" s="164" t="s">
        <v>291</v>
      </c>
      <c r="D146" s="164" t="s">
        <v>206</v>
      </c>
      <c r="E146" s="165" t="s">
        <v>1823</v>
      </c>
      <c r="F146" s="166" t="s">
        <v>1824</v>
      </c>
      <c r="G146" s="167" t="s">
        <v>214</v>
      </c>
      <c r="H146" s="168">
        <v>87.5</v>
      </c>
      <c r="I146" s="169"/>
      <c r="J146" s="168">
        <f>ROUND(I146*H146,3)</f>
        <v>0</v>
      </c>
      <c r="K146" s="170"/>
      <c r="L146" s="30"/>
      <c r="M146" s="171" t="s">
        <v>1</v>
      </c>
      <c r="N146" s="172" t="s">
        <v>39</v>
      </c>
      <c r="O146" s="55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5" t="s">
        <v>210</v>
      </c>
      <c r="AT146" s="175" t="s">
        <v>206</v>
      </c>
      <c r="AU146" s="175" t="s">
        <v>86</v>
      </c>
      <c r="AY146" s="14" t="s">
        <v>204</v>
      </c>
      <c r="BE146" s="176">
        <f>IF(N146="základná",J146,0)</f>
        <v>0</v>
      </c>
      <c r="BF146" s="176">
        <f>IF(N146="znížená",J146,0)</f>
        <v>0</v>
      </c>
      <c r="BG146" s="176">
        <f>IF(N146="zákl. prenesená",J146,0)</f>
        <v>0</v>
      </c>
      <c r="BH146" s="176">
        <f>IF(N146="zníž. prenesená",J146,0)</f>
        <v>0</v>
      </c>
      <c r="BI146" s="176">
        <f>IF(N146="nulová",J146,0)</f>
        <v>0</v>
      </c>
      <c r="BJ146" s="14" t="s">
        <v>86</v>
      </c>
      <c r="BK146" s="177">
        <f>ROUND(I146*H146,3)</f>
        <v>0</v>
      </c>
      <c r="BL146" s="14" t="s">
        <v>210</v>
      </c>
      <c r="BM146" s="175" t="s">
        <v>1825</v>
      </c>
    </row>
    <row r="147" spans="1:65" s="2" customFormat="1" ht="16.5" customHeight="1" x14ac:dyDescent="0.2">
      <c r="A147" s="29"/>
      <c r="B147" s="163"/>
      <c r="C147" s="178" t="s">
        <v>295</v>
      </c>
      <c r="D147" s="178" t="s">
        <v>241</v>
      </c>
      <c r="E147" s="179" t="s">
        <v>1826</v>
      </c>
      <c r="F147" s="180" t="s">
        <v>1827</v>
      </c>
      <c r="G147" s="181" t="s">
        <v>214</v>
      </c>
      <c r="H147" s="182">
        <v>88</v>
      </c>
      <c r="I147" s="183"/>
      <c r="J147" s="182">
        <f>ROUND(I147*H147,3)</f>
        <v>0</v>
      </c>
      <c r="K147" s="184"/>
      <c r="L147" s="185"/>
      <c r="M147" s="186" t="s">
        <v>1</v>
      </c>
      <c r="N147" s="187" t="s">
        <v>39</v>
      </c>
      <c r="O147" s="55"/>
      <c r="P147" s="173">
        <f>O147*H147</f>
        <v>0</v>
      </c>
      <c r="Q147" s="173">
        <v>1.7999999999999999E-2</v>
      </c>
      <c r="R147" s="173">
        <f>Q147*H147</f>
        <v>1.5839999999999999</v>
      </c>
      <c r="S147" s="173">
        <v>0</v>
      </c>
      <c r="T147" s="174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5" t="s">
        <v>236</v>
      </c>
      <c r="AT147" s="175" t="s">
        <v>241</v>
      </c>
      <c r="AU147" s="175" t="s">
        <v>86</v>
      </c>
      <c r="AY147" s="14" t="s">
        <v>204</v>
      </c>
      <c r="BE147" s="176">
        <f>IF(N147="základná",J147,0)</f>
        <v>0</v>
      </c>
      <c r="BF147" s="176">
        <f>IF(N147="znížená",J147,0)</f>
        <v>0</v>
      </c>
      <c r="BG147" s="176">
        <f>IF(N147="zákl. prenesená",J147,0)</f>
        <v>0</v>
      </c>
      <c r="BH147" s="176">
        <f>IF(N147="zníž. prenesená",J147,0)</f>
        <v>0</v>
      </c>
      <c r="BI147" s="176">
        <f>IF(N147="nulová",J147,0)</f>
        <v>0</v>
      </c>
      <c r="BJ147" s="14" t="s">
        <v>86</v>
      </c>
      <c r="BK147" s="177">
        <f>ROUND(I147*H147,3)</f>
        <v>0</v>
      </c>
      <c r="BL147" s="14" t="s">
        <v>210</v>
      </c>
      <c r="BM147" s="175" t="s">
        <v>1828</v>
      </c>
    </row>
    <row r="148" spans="1:65" s="12" customFormat="1" ht="22.9" customHeight="1" x14ac:dyDescent="0.2">
      <c r="B148" s="150"/>
      <c r="D148" s="151" t="s">
        <v>72</v>
      </c>
      <c r="E148" s="161" t="s">
        <v>299</v>
      </c>
      <c r="F148" s="161" t="s">
        <v>300</v>
      </c>
      <c r="I148" s="153"/>
      <c r="J148" s="162">
        <f>BK148</f>
        <v>0</v>
      </c>
      <c r="L148" s="150"/>
      <c r="M148" s="155"/>
      <c r="N148" s="156"/>
      <c r="O148" s="156"/>
      <c r="P148" s="157">
        <f>P149</f>
        <v>0</v>
      </c>
      <c r="Q148" s="156"/>
      <c r="R148" s="157">
        <f>R149</f>
        <v>0</v>
      </c>
      <c r="S148" s="156"/>
      <c r="T148" s="158">
        <f>T149</f>
        <v>0</v>
      </c>
      <c r="AR148" s="151" t="s">
        <v>80</v>
      </c>
      <c r="AT148" s="159" t="s">
        <v>72</v>
      </c>
      <c r="AU148" s="159" t="s">
        <v>80</v>
      </c>
      <c r="AY148" s="151" t="s">
        <v>204</v>
      </c>
      <c r="BK148" s="160">
        <f>BK149</f>
        <v>0</v>
      </c>
    </row>
    <row r="149" spans="1:65" s="2" customFormat="1" ht="24" customHeight="1" x14ac:dyDescent="0.2">
      <c r="A149" s="29"/>
      <c r="B149" s="163"/>
      <c r="C149" s="164" t="s">
        <v>301</v>
      </c>
      <c r="D149" s="164" t="s">
        <v>206</v>
      </c>
      <c r="E149" s="165" t="s">
        <v>1829</v>
      </c>
      <c r="F149" s="166" t="s">
        <v>1830</v>
      </c>
      <c r="G149" s="167" t="s">
        <v>282</v>
      </c>
      <c r="H149" s="168">
        <v>3.8170000000000002</v>
      </c>
      <c r="I149" s="169"/>
      <c r="J149" s="168">
        <f>ROUND(I149*H149,3)</f>
        <v>0</v>
      </c>
      <c r="K149" s="170"/>
      <c r="L149" s="30"/>
      <c r="M149" s="188" t="s">
        <v>1</v>
      </c>
      <c r="N149" s="189" t="s">
        <v>39</v>
      </c>
      <c r="O149" s="190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5" t="s">
        <v>210</v>
      </c>
      <c r="AT149" s="175" t="s">
        <v>206</v>
      </c>
      <c r="AU149" s="175" t="s">
        <v>86</v>
      </c>
      <c r="AY149" s="14" t="s">
        <v>204</v>
      </c>
      <c r="BE149" s="176">
        <f>IF(N149="základná",J149,0)</f>
        <v>0</v>
      </c>
      <c r="BF149" s="176">
        <f>IF(N149="znížená",J149,0)</f>
        <v>0</v>
      </c>
      <c r="BG149" s="176">
        <f>IF(N149="zákl. prenesená",J149,0)</f>
        <v>0</v>
      </c>
      <c r="BH149" s="176">
        <f>IF(N149="zníž. prenesená",J149,0)</f>
        <v>0</v>
      </c>
      <c r="BI149" s="176">
        <f>IF(N149="nulová",J149,0)</f>
        <v>0</v>
      </c>
      <c r="BJ149" s="14" t="s">
        <v>86</v>
      </c>
      <c r="BK149" s="177">
        <f>ROUND(I149*H149,3)</f>
        <v>0</v>
      </c>
      <c r="BL149" s="14" t="s">
        <v>210</v>
      </c>
      <c r="BM149" s="175" t="s">
        <v>1831</v>
      </c>
    </row>
    <row r="150" spans="1:65" s="2" customFormat="1" ht="6.95" customHeight="1" x14ac:dyDescent="0.2">
      <c r="A150" s="29"/>
      <c r="B150" s="44"/>
      <c r="C150" s="45"/>
      <c r="D150" s="45"/>
      <c r="E150" s="45"/>
      <c r="F150" s="45"/>
      <c r="G150" s="45"/>
      <c r="H150" s="45"/>
      <c r="I150" s="122"/>
      <c r="J150" s="45"/>
      <c r="K150" s="45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0:K14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9"/>
  <sheetViews>
    <sheetView showGridLines="0" topLeftCell="A118" workbookViewId="0">
      <selection activeCell="V13" sqref="V13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145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1832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1833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ROUND(J128,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ROUND((SUM(BE128:BE168)),  2)</f>
        <v>0</v>
      </c>
      <c r="G35" s="29"/>
      <c r="H35" s="29"/>
      <c r="I35" s="109">
        <v>0.2</v>
      </c>
      <c r="J35" s="108">
        <f>ROUND(((SUM(BE128:BE168))*I35),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ROUND((SUM(BF128:BF168)),  2)</f>
        <v>0</v>
      </c>
      <c r="G36" s="29"/>
      <c r="H36" s="29"/>
      <c r="I36" s="109">
        <v>0.2</v>
      </c>
      <c r="J36" s="108">
        <f>ROUND(((SUM(BF128:BF168))*I36),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ROUND((SUM(BG128:BG168)),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ROUND((SUM(BH128:BH168)),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ROUND((SUM(BI128:BI168)),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1832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SO 07.1 - Asanácia spojovacej chodby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J128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177</v>
      </c>
      <c r="E99" s="130"/>
      <c r="F99" s="130"/>
      <c r="G99" s="130"/>
      <c r="H99" s="130"/>
      <c r="I99" s="131"/>
      <c r="J99" s="132">
        <f>J129</f>
        <v>0</v>
      </c>
      <c r="L99" s="128"/>
    </row>
    <row r="100" spans="1:47" s="10" customFormat="1" ht="19.899999999999999" customHeight="1" x14ac:dyDescent="0.2">
      <c r="B100" s="133"/>
      <c r="D100" s="134" t="s">
        <v>433</v>
      </c>
      <c r="E100" s="135"/>
      <c r="F100" s="135"/>
      <c r="G100" s="135"/>
      <c r="H100" s="135"/>
      <c r="I100" s="136"/>
      <c r="J100" s="137">
        <f>J130</f>
        <v>0</v>
      </c>
      <c r="L100" s="133"/>
    </row>
    <row r="101" spans="1:47" s="10" customFormat="1" ht="19.899999999999999" customHeight="1" x14ac:dyDescent="0.2">
      <c r="B101" s="133"/>
      <c r="D101" s="134" t="s">
        <v>180</v>
      </c>
      <c r="E101" s="135"/>
      <c r="F101" s="135"/>
      <c r="G101" s="135"/>
      <c r="H101" s="135"/>
      <c r="I101" s="136"/>
      <c r="J101" s="137">
        <f>J134</f>
        <v>0</v>
      </c>
      <c r="L101" s="133"/>
    </row>
    <row r="102" spans="1:47" s="10" customFormat="1" ht="19.899999999999999" customHeight="1" x14ac:dyDescent="0.2">
      <c r="B102" s="133"/>
      <c r="D102" s="134" t="s">
        <v>181</v>
      </c>
      <c r="E102" s="135"/>
      <c r="F102" s="135"/>
      <c r="G102" s="135"/>
      <c r="H102" s="135"/>
      <c r="I102" s="136"/>
      <c r="J102" s="137">
        <f>J152</f>
        <v>0</v>
      </c>
      <c r="L102" s="133"/>
    </row>
    <row r="103" spans="1:47" s="9" customFormat="1" ht="24.95" customHeight="1" x14ac:dyDescent="0.2">
      <c r="B103" s="128"/>
      <c r="D103" s="129" t="s">
        <v>182</v>
      </c>
      <c r="E103" s="130"/>
      <c r="F103" s="130"/>
      <c r="G103" s="130"/>
      <c r="H103" s="130"/>
      <c r="I103" s="131"/>
      <c r="J103" s="132">
        <f>J154</f>
        <v>0</v>
      </c>
      <c r="L103" s="128"/>
    </row>
    <row r="104" spans="1:47" s="10" customFormat="1" ht="19.899999999999999" customHeight="1" x14ac:dyDescent="0.2">
      <c r="B104" s="133"/>
      <c r="D104" s="134" t="s">
        <v>438</v>
      </c>
      <c r="E104" s="135"/>
      <c r="F104" s="135"/>
      <c r="G104" s="135"/>
      <c r="H104" s="135"/>
      <c r="I104" s="136"/>
      <c r="J104" s="137">
        <f>J155</f>
        <v>0</v>
      </c>
      <c r="L104" s="133"/>
    </row>
    <row r="105" spans="1:47" s="10" customFormat="1" ht="19.899999999999999" customHeight="1" x14ac:dyDescent="0.2">
      <c r="B105" s="133"/>
      <c r="D105" s="134" t="s">
        <v>442</v>
      </c>
      <c r="E105" s="135"/>
      <c r="F105" s="135"/>
      <c r="G105" s="135"/>
      <c r="H105" s="135"/>
      <c r="I105" s="136"/>
      <c r="J105" s="137">
        <f>J158</f>
        <v>0</v>
      </c>
      <c r="L105" s="133"/>
    </row>
    <row r="106" spans="1:47" s="10" customFormat="1" ht="19.899999999999999" customHeight="1" x14ac:dyDescent="0.2">
      <c r="B106" s="133"/>
      <c r="D106" s="134" t="s">
        <v>185</v>
      </c>
      <c r="E106" s="135"/>
      <c r="F106" s="135"/>
      <c r="G106" s="135"/>
      <c r="H106" s="135"/>
      <c r="I106" s="136"/>
      <c r="J106" s="137">
        <f>J165</f>
        <v>0</v>
      </c>
      <c r="L106" s="133"/>
    </row>
    <row r="107" spans="1:47" s="2" customFormat="1" ht="21.75" customHeight="1" x14ac:dyDescent="0.2">
      <c r="A107" s="29"/>
      <c r="B107" s="30"/>
      <c r="C107" s="29"/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44"/>
      <c r="C108" s="45"/>
      <c r="D108" s="45"/>
      <c r="E108" s="45"/>
      <c r="F108" s="45"/>
      <c r="G108" s="45"/>
      <c r="H108" s="45"/>
      <c r="I108" s="122"/>
      <c r="J108" s="45"/>
      <c r="K108" s="45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47" s="2" customFormat="1" ht="6.95" customHeight="1" x14ac:dyDescent="0.2">
      <c r="A112" s="29"/>
      <c r="B112" s="46"/>
      <c r="C112" s="47"/>
      <c r="D112" s="47"/>
      <c r="E112" s="47"/>
      <c r="F112" s="47"/>
      <c r="G112" s="47"/>
      <c r="H112" s="47"/>
      <c r="I112" s="123"/>
      <c r="J112" s="47"/>
      <c r="K112" s="47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 x14ac:dyDescent="0.2">
      <c r="A113" s="29"/>
      <c r="B113" s="30"/>
      <c r="C113" s="18" t="s">
        <v>190</v>
      </c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 x14ac:dyDescent="0.2">
      <c r="A114" s="29"/>
      <c r="B114" s="30"/>
      <c r="C114" s="29"/>
      <c r="D114" s="29"/>
      <c r="E114" s="29"/>
      <c r="F114" s="29"/>
      <c r="G114" s="29"/>
      <c r="H114" s="29"/>
      <c r="I114" s="9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 x14ac:dyDescent="0.2">
      <c r="A115" s="29"/>
      <c r="B115" s="30"/>
      <c r="C115" s="24" t="s">
        <v>13</v>
      </c>
      <c r="D115" s="29"/>
      <c r="E115" s="29"/>
      <c r="F115" s="29"/>
      <c r="G115" s="29"/>
      <c r="H115" s="29"/>
      <c r="I115" s="98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 x14ac:dyDescent="0.2">
      <c r="A116" s="29"/>
      <c r="B116" s="30"/>
      <c r="C116" s="29"/>
      <c r="D116" s="29"/>
      <c r="E116" s="238" t="str">
        <f>E7</f>
        <v>Centrum Diagnostiky - Nový pavilón</v>
      </c>
      <c r="F116" s="239"/>
      <c r="G116" s="239"/>
      <c r="H116" s="239"/>
      <c r="I116" s="9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1" customFormat="1" ht="12" customHeight="1" x14ac:dyDescent="0.2">
      <c r="B117" s="17"/>
      <c r="C117" s="24" t="s">
        <v>168</v>
      </c>
      <c r="I117" s="95"/>
      <c r="L117" s="17"/>
    </row>
    <row r="118" spans="1:63" s="2" customFormat="1" ht="16.5" customHeight="1" x14ac:dyDescent="0.2">
      <c r="A118" s="29"/>
      <c r="B118" s="30"/>
      <c r="C118" s="29"/>
      <c r="D118" s="29"/>
      <c r="E118" s="238" t="s">
        <v>1832</v>
      </c>
      <c r="F118" s="237"/>
      <c r="G118" s="237"/>
      <c r="H118" s="237"/>
      <c r="I118" s="98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 x14ac:dyDescent="0.2">
      <c r="A119" s="29"/>
      <c r="B119" s="30"/>
      <c r="C119" s="24" t="s">
        <v>170</v>
      </c>
      <c r="D119" s="29"/>
      <c r="E119" s="29"/>
      <c r="F119" s="29"/>
      <c r="G119" s="29"/>
      <c r="H119" s="29"/>
      <c r="I119" s="98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 x14ac:dyDescent="0.2">
      <c r="A120" s="29"/>
      <c r="B120" s="30"/>
      <c r="C120" s="29"/>
      <c r="D120" s="29"/>
      <c r="E120" s="216" t="str">
        <f>E11</f>
        <v>SO 07.1 - Asanácia spojovacej chodby</v>
      </c>
      <c r="F120" s="237"/>
      <c r="G120" s="237"/>
      <c r="H120" s="237"/>
      <c r="I120" s="9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98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 x14ac:dyDescent="0.2">
      <c r="A122" s="29"/>
      <c r="B122" s="30"/>
      <c r="C122" s="24" t="s">
        <v>17</v>
      </c>
      <c r="D122" s="29"/>
      <c r="E122" s="29"/>
      <c r="F122" s="22" t="str">
        <f>F14</f>
        <v>Považská Bystrica</v>
      </c>
      <c r="G122" s="29"/>
      <c r="H122" s="29"/>
      <c r="I122" s="99" t="s">
        <v>19</v>
      </c>
      <c r="J122" s="52" t="str">
        <f>IF(J14="","",J14)</f>
        <v/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 x14ac:dyDescent="0.2">
      <c r="A123" s="29"/>
      <c r="B123" s="30"/>
      <c r="C123" s="29"/>
      <c r="D123" s="29"/>
      <c r="E123" s="29"/>
      <c r="F123" s="29"/>
      <c r="G123" s="29"/>
      <c r="H123" s="29"/>
      <c r="I123" s="98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 x14ac:dyDescent="0.2">
      <c r="A124" s="29"/>
      <c r="B124" s="30"/>
      <c r="C124" s="24" t="s">
        <v>20</v>
      </c>
      <c r="D124" s="29"/>
      <c r="E124" s="29"/>
      <c r="F124" s="22" t="str">
        <f>E17</f>
        <v>Trenčiansky samosprávny kraj - Trenčín</v>
      </c>
      <c r="G124" s="29"/>
      <c r="H124" s="29"/>
      <c r="I124" s="99" t="s">
        <v>26</v>
      </c>
      <c r="J124" s="27" t="str">
        <f>E23</f>
        <v>ARCHICO s.r.o.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 x14ac:dyDescent="0.2">
      <c r="A125" s="29"/>
      <c r="B125" s="30"/>
      <c r="C125" s="24" t="s">
        <v>24</v>
      </c>
      <c r="D125" s="29"/>
      <c r="E125" s="29"/>
      <c r="F125" s="22" t="str">
        <f>IF(E20="","",E20)</f>
        <v>Vyplň údaj</v>
      </c>
      <c r="G125" s="29"/>
      <c r="H125" s="29"/>
      <c r="I125" s="99" t="s">
        <v>30</v>
      </c>
      <c r="J125" s="27" t="str">
        <f>E26</f>
        <v xml:space="preserve"> 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 x14ac:dyDescent="0.2">
      <c r="A126" s="29"/>
      <c r="B126" s="30"/>
      <c r="C126" s="29"/>
      <c r="D126" s="29"/>
      <c r="E126" s="29"/>
      <c r="F126" s="29"/>
      <c r="G126" s="29"/>
      <c r="H126" s="29"/>
      <c r="I126" s="98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 x14ac:dyDescent="0.2">
      <c r="A127" s="138"/>
      <c r="B127" s="139"/>
      <c r="C127" s="140" t="s">
        <v>191</v>
      </c>
      <c r="D127" s="141" t="s">
        <v>58</v>
      </c>
      <c r="E127" s="141" t="s">
        <v>54</v>
      </c>
      <c r="F127" s="141" t="s">
        <v>55</v>
      </c>
      <c r="G127" s="141" t="s">
        <v>192</v>
      </c>
      <c r="H127" s="141" t="s">
        <v>193</v>
      </c>
      <c r="I127" s="142" t="s">
        <v>194</v>
      </c>
      <c r="J127" s="143" t="s">
        <v>174</v>
      </c>
      <c r="K127" s="144" t="s">
        <v>195</v>
      </c>
      <c r="L127" s="145"/>
      <c r="M127" s="59" t="s">
        <v>1</v>
      </c>
      <c r="N127" s="60" t="s">
        <v>37</v>
      </c>
      <c r="O127" s="60" t="s">
        <v>196</v>
      </c>
      <c r="P127" s="60" t="s">
        <v>197</v>
      </c>
      <c r="Q127" s="60" t="s">
        <v>198</v>
      </c>
      <c r="R127" s="60" t="s">
        <v>199</v>
      </c>
      <c r="S127" s="60" t="s">
        <v>200</v>
      </c>
      <c r="T127" s="61" t="s">
        <v>201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 x14ac:dyDescent="0.25">
      <c r="A128" s="29"/>
      <c r="B128" s="30"/>
      <c r="C128" s="66" t="s">
        <v>175</v>
      </c>
      <c r="D128" s="29"/>
      <c r="E128" s="29"/>
      <c r="F128" s="29"/>
      <c r="G128" s="29"/>
      <c r="H128" s="29"/>
      <c r="I128" s="98"/>
      <c r="J128" s="146">
        <f>BK128</f>
        <v>0</v>
      </c>
      <c r="K128" s="29"/>
      <c r="L128" s="30"/>
      <c r="M128" s="62"/>
      <c r="N128" s="53"/>
      <c r="O128" s="63"/>
      <c r="P128" s="147">
        <f>P129+P154</f>
        <v>0</v>
      </c>
      <c r="Q128" s="63"/>
      <c r="R128" s="147">
        <f>R129+R154</f>
        <v>36.473895200000001</v>
      </c>
      <c r="S128" s="63"/>
      <c r="T128" s="148">
        <f>T129+T154</f>
        <v>350.24463659999998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72</v>
      </c>
      <c r="AU128" s="14" t="s">
        <v>176</v>
      </c>
      <c r="BK128" s="149">
        <f>BK129+BK154</f>
        <v>0</v>
      </c>
    </row>
    <row r="129" spans="1:65" s="12" customFormat="1" ht="25.9" customHeight="1" x14ac:dyDescent="0.2">
      <c r="B129" s="150"/>
      <c r="D129" s="151" t="s">
        <v>72</v>
      </c>
      <c r="E129" s="152" t="s">
        <v>202</v>
      </c>
      <c r="F129" s="152" t="s">
        <v>203</v>
      </c>
      <c r="I129" s="153"/>
      <c r="J129" s="154">
        <f>BK129</f>
        <v>0</v>
      </c>
      <c r="L129" s="150"/>
      <c r="M129" s="155"/>
      <c r="N129" s="156"/>
      <c r="O129" s="156"/>
      <c r="P129" s="157">
        <f>P130+P134+P152</f>
        <v>0</v>
      </c>
      <c r="Q129" s="156"/>
      <c r="R129" s="157">
        <f>R130+R134+R152</f>
        <v>36.122</v>
      </c>
      <c r="S129" s="156"/>
      <c r="T129" s="158">
        <f>T130+T134+T152</f>
        <v>340.39139999999998</v>
      </c>
      <c r="AR129" s="151" t="s">
        <v>80</v>
      </c>
      <c r="AT129" s="159" t="s">
        <v>72</v>
      </c>
      <c r="AU129" s="159" t="s">
        <v>73</v>
      </c>
      <c r="AY129" s="151" t="s">
        <v>204</v>
      </c>
      <c r="BK129" s="160">
        <f>BK130+BK134+BK152</f>
        <v>0</v>
      </c>
    </row>
    <row r="130" spans="1:65" s="12" customFormat="1" ht="22.9" customHeight="1" x14ac:dyDescent="0.2">
      <c r="B130" s="150"/>
      <c r="D130" s="151" t="s">
        <v>72</v>
      </c>
      <c r="E130" s="161" t="s">
        <v>80</v>
      </c>
      <c r="F130" s="161" t="s">
        <v>446</v>
      </c>
      <c r="I130" s="153"/>
      <c r="J130" s="162">
        <f>BK130</f>
        <v>0</v>
      </c>
      <c r="L130" s="150"/>
      <c r="M130" s="155"/>
      <c r="N130" s="156"/>
      <c r="O130" s="156"/>
      <c r="P130" s="157">
        <f>SUM(P131:P133)</f>
        <v>0</v>
      </c>
      <c r="Q130" s="156"/>
      <c r="R130" s="157">
        <f>SUM(R131:R133)</f>
        <v>36.122</v>
      </c>
      <c r="S130" s="156"/>
      <c r="T130" s="158">
        <f>SUM(T131:T133)</f>
        <v>4.9000000000000004</v>
      </c>
      <c r="AR130" s="151" t="s">
        <v>80</v>
      </c>
      <c r="AT130" s="159" t="s">
        <v>72</v>
      </c>
      <c r="AU130" s="159" t="s">
        <v>80</v>
      </c>
      <c r="AY130" s="151" t="s">
        <v>204</v>
      </c>
      <c r="BK130" s="160">
        <f>SUM(BK131:BK133)</f>
        <v>0</v>
      </c>
    </row>
    <row r="131" spans="1:65" s="2" customFormat="1" ht="24" customHeight="1" x14ac:dyDescent="0.2">
      <c r="A131" s="29"/>
      <c r="B131" s="163"/>
      <c r="C131" s="164" t="s">
        <v>80</v>
      </c>
      <c r="D131" s="164" t="s">
        <v>206</v>
      </c>
      <c r="E131" s="165" t="s">
        <v>1834</v>
      </c>
      <c r="F131" s="166" t="s">
        <v>1835</v>
      </c>
      <c r="G131" s="167" t="s">
        <v>221</v>
      </c>
      <c r="H131" s="168">
        <v>50</v>
      </c>
      <c r="I131" s="169"/>
      <c r="J131" s="168">
        <f>ROUND(I131*H131,3)</f>
        <v>0</v>
      </c>
      <c r="K131" s="170"/>
      <c r="L131" s="30"/>
      <c r="M131" s="171" t="s">
        <v>1</v>
      </c>
      <c r="N131" s="172" t="s">
        <v>39</v>
      </c>
      <c r="O131" s="55"/>
      <c r="P131" s="173">
        <f>O131*H131</f>
        <v>0</v>
      </c>
      <c r="Q131" s="173">
        <v>0</v>
      </c>
      <c r="R131" s="173">
        <f>Q131*H131</f>
        <v>0</v>
      </c>
      <c r="S131" s="173">
        <v>9.8000000000000004E-2</v>
      </c>
      <c r="T131" s="174">
        <f>S131*H131</f>
        <v>4.9000000000000004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5" t="s">
        <v>210</v>
      </c>
      <c r="AT131" s="175" t="s">
        <v>206</v>
      </c>
      <c r="AU131" s="175" t="s">
        <v>86</v>
      </c>
      <c r="AY131" s="14" t="s">
        <v>204</v>
      </c>
      <c r="BE131" s="176">
        <f>IF(N131="základná",J131,0)</f>
        <v>0</v>
      </c>
      <c r="BF131" s="176">
        <f>IF(N131="znížená",J131,0)</f>
        <v>0</v>
      </c>
      <c r="BG131" s="176">
        <f>IF(N131="zákl. prenesená",J131,0)</f>
        <v>0</v>
      </c>
      <c r="BH131" s="176">
        <f>IF(N131="zníž. prenesená",J131,0)</f>
        <v>0</v>
      </c>
      <c r="BI131" s="176">
        <f>IF(N131="nulová",J131,0)</f>
        <v>0</v>
      </c>
      <c r="BJ131" s="14" t="s">
        <v>86</v>
      </c>
      <c r="BK131" s="177">
        <f>ROUND(I131*H131,3)</f>
        <v>0</v>
      </c>
      <c r="BL131" s="14" t="s">
        <v>210</v>
      </c>
      <c r="BM131" s="175" t="s">
        <v>1836</v>
      </c>
    </row>
    <row r="132" spans="1:65" s="2" customFormat="1" ht="24" customHeight="1" x14ac:dyDescent="0.2">
      <c r="A132" s="29"/>
      <c r="B132" s="163"/>
      <c r="C132" s="164" t="s">
        <v>86</v>
      </c>
      <c r="D132" s="164" t="s">
        <v>206</v>
      </c>
      <c r="E132" s="165" t="s">
        <v>1837</v>
      </c>
      <c r="F132" s="166" t="s">
        <v>1838</v>
      </c>
      <c r="G132" s="167" t="s">
        <v>209</v>
      </c>
      <c r="H132" s="168">
        <v>24.081</v>
      </c>
      <c r="I132" s="169"/>
      <c r="J132" s="168">
        <f>ROUND(I132*H132,3)</f>
        <v>0</v>
      </c>
      <c r="K132" s="170"/>
      <c r="L132" s="30"/>
      <c r="M132" s="171" t="s">
        <v>1</v>
      </c>
      <c r="N132" s="172" t="s">
        <v>39</v>
      </c>
      <c r="O132" s="55"/>
      <c r="P132" s="173">
        <f>O132*H132</f>
        <v>0</v>
      </c>
      <c r="Q132" s="173">
        <v>0</v>
      </c>
      <c r="R132" s="173">
        <f>Q132*H132</f>
        <v>0</v>
      </c>
      <c r="S132" s="173">
        <v>0</v>
      </c>
      <c r="T132" s="174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5" t="s">
        <v>210</v>
      </c>
      <c r="AT132" s="175" t="s">
        <v>206</v>
      </c>
      <c r="AU132" s="175" t="s">
        <v>86</v>
      </c>
      <c r="AY132" s="14" t="s">
        <v>204</v>
      </c>
      <c r="BE132" s="176">
        <f>IF(N132="základná",J132,0)</f>
        <v>0</v>
      </c>
      <c r="BF132" s="176">
        <f>IF(N132="znížená",J132,0)</f>
        <v>0</v>
      </c>
      <c r="BG132" s="176">
        <f>IF(N132="zákl. prenesená",J132,0)</f>
        <v>0</v>
      </c>
      <c r="BH132" s="176">
        <f>IF(N132="zníž. prenesená",J132,0)</f>
        <v>0</v>
      </c>
      <c r="BI132" s="176">
        <f>IF(N132="nulová",J132,0)</f>
        <v>0</v>
      </c>
      <c r="BJ132" s="14" t="s">
        <v>86</v>
      </c>
      <c r="BK132" s="177">
        <f>ROUND(I132*H132,3)</f>
        <v>0</v>
      </c>
      <c r="BL132" s="14" t="s">
        <v>210</v>
      </c>
      <c r="BM132" s="175" t="s">
        <v>1839</v>
      </c>
    </row>
    <row r="133" spans="1:65" s="2" customFormat="1" ht="16.5" customHeight="1" x14ac:dyDescent="0.2">
      <c r="A133" s="29"/>
      <c r="B133" s="163"/>
      <c r="C133" s="178" t="s">
        <v>102</v>
      </c>
      <c r="D133" s="178" t="s">
        <v>241</v>
      </c>
      <c r="E133" s="179" t="s">
        <v>1840</v>
      </c>
      <c r="F133" s="180" t="s">
        <v>1841</v>
      </c>
      <c r="G133" s="181" t="s">
        <v>282</v>
      </c>
      <c r="H133" s="182">
        <v>36.122</v>
      </c>
      <c r="I133" s="183"/>
      <c r="J133" s="182">
        <f>ROUND(I133*H133,3)</f>
        <v>0</v>
      </c>
      <c r="K133" s="184"/>
      <c r="L133" s="185"/>
      <c r="M133" s="186" t="s">
        <v>1</v>
      </c>
      <c r="N133" s="187" t="s">
        <v>39</v>
      </c>
      <c r="O133" s="55"/>
      <c r="P133" s="173">
        <f>O133*H133</f>
        <v>0</v>
      </c>
      <c r="Q133" s="173">
        <v>1</v>
      </c>
      <c r="R133" s="173">
        <f>Q133*H133</f>
        <v>36.122</v>
      </c>
      <c r="S133" s="173">
        <v>0</v>
      </c>
      <c r="T133" s="174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5" t="s">
        <v>236</v>
      </c>
      <c r="AT133" s="175" t="s">
        <v>241</v>
      </c>
      <c r="AU133" s="175" t="s">
        <v>86</v>
      </c>
      <c r="AY133" s="14" t="s">
        <v>204</v>
      </c>
      <c r="BE133" s="176">
        <f>IF(N133="základná",J133,0)</f>
        <v>0</v>
      </c>
      <c r="BF133" s="176">
        <f>IF(N133="znížená",J133,0)</f>
        <v>0</v>
      </c>
      <c r="BG133" s="176">
        <f>IF(N133="zákl. prenesená",J133,0)</f>
        <v>0</v>
      </c>
      <c r="BH133" s="176">
        <f>IF(N133="zníž. prenesená",J133,0)</f>
        <v>0</v>
      </c>
      <c r="BI133" s="176">
        <f>IF(N133="nulová",J133,0)</f>
        <v>0</v>
      </c>
      <c r="BJ133" s="14" t="s">
        <v>86</v>
      </c>
      <c r="BK133" s="177">
        <f>ROUND(I133*H133,3)</f>
        <v>0</v>
      </c>
      <c r="BL133" s="14" t="s">
        <v>210</v>
      </c>
      <c r="BM133" s="175" t="s">
        <v>1842</v>
      </c>
    </row>
    <row r="134" spans="1:65" s="12" customFormat="1" ht="22.9" customHeight="1" x14ac:dyDescent="0.2">
      <c r="B134" s="150"/>
      <c r="D134" s="151" t="s">
        <v>72</v>
      </c>
      <c r="E134" s="161" t="s">
        <v>240</v>
      </c>
      <c r="F134" s="161" t="s">
        <v>253</v>
      </c>
      <c r="I134" s="153"/>
      <c r="J134" s="162">
        <f>BK134</f>
        <v>0</v>
      </c>
      <c r="L134" s="150"/>
      <c r="M134" s="155"/>
      <c r="N134" s="156"/>
      <c r="O134" s="156"/>
      <c r="P134" s="157">
        <f>SUM(P135:P151)</f>
        <v>0</v>
      </c>
      <c r="Q134" s="156"/>
      <c r="R134" s="157">
        <f>SUM(R135:R151)</f>
        <v>0</v>
      </c>
      <c r="S134" s="156"/>
      <c r="T134" s="158">
        <f>SUM(T135:T151)</f>
        <v>335.4914</v>
      </c>
      <c r="AR134" s="151" t="s">
        <v>80</v>
      </c>
      <c r="AT134" s="159" t="s">
        <v>72</v>
      </c>
      <c r="AU134" s="159" t="s">
        <v>80</v>
      </c>
      <c r="AY134" s="151" t="s">
        <v>204</v>
      </c>
      <c r="BK134" s="160">
        <f>SUM(BK135:BK151)</f>
        <v>0</v>
      </c>
    </row>
    <row r="135" spans="1:65" s="2" customFormat="1" ht="36" customHeight="1" x14ac:dyDescent="0.2">
      <c r="A135" s="29"/>
      <c r="B135" s="163"/>
      <c r="C135" s="164" t="s">
        <v>210</v>
      </c>
      <c r="D135" s="164" t="s">
        <v>206</v>
      </c>
      <c r="E135" s="165" t="s">
        <v>1843</v>
      </c>
      <c r="F135" s="166" t="s">
        <v>1844</v>
      </c>
      <c r="G135" s="167" t="s">
        <v>209</v>
      </c>
      <c r="H135" s="168">
        <v>24.081</v>
      </c>
      <c r="I135" s="169"/>
      <c r="J135" s="168">
        <f t="shared" ref="J135:J151" si="0">ROUND(I135*H135,3)</f>
        <v>0</v>
      </c>
      <c r="K135" s="170"/>
      <c r="L135" s="30"/>
      <c r="M135" s="171" t="s">
        <v>1</v>
      </c>
      <c r="N135" s="172" t="s">
        <v>39</v>
      </c>
      <c r="O135" s="55"/>
      <c r="P135" s="173">
        <f t="shared" ref="P135:P151" si="1">O135*H135</f>
        <v>0</v>
      </c>
      <c r="Q135" s="173">
        <v>0</v>
      </c>
      <c r="R135" s="173">
        <f t="shared" ref="R135:R151" si="2">Q135*H135</f>
        <v>0</v>
      </c>
      <c r="S135" s="173">
        <v>2.2000000000000002</v>
      </c>
      <c r="T135" s="174">
        <f t="shared" ref="T135:T151" si="3">S135*H135</f>
        <v>52.978200000000001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5" t="s">
        <v>210</v>
      </c>
      <c r="AT135" s="175" t="s">
        <v>206</v>
      </c>
      <c r="AU135" s="175" t="s">
        <v>86</v>
      </c>
      <c r="AY135" s="14" t="s">
        <v>204</v>
      </c>
      <c r="BE135" s="176">
        <f t="shared" ref="BE135:BE151" si="4">IF(N135="základná",J135,0)</f>
        <v>0</v>
      </c>
      <c r="BF135" s="176">
        <f t="shared" ref="BF135:BF151" si="5">IF(N135="znížená",J135,0)</f>
        <v>0</v>
      </c>
      <c r="BG135" s="176">
        <f t="shared" ref="BG135:BG151" si="6">IF(N135="zákl. prenesená",J135,0)</f>
        <v>0</v>
      </c>
      <c r="BH135" s="176">
        <f t="shared" ref="BH135:BH151" si="7">IF(N135="zníž. prenesená",J135,0)</f>
        <v>0</v>
      </c>
      <c r="BI135" s="176">
        <f t="shared" ref="BI135:BI151" si="8">IF(N135="nulová",J135,0)</f>
        <v>0</v>
      </c>
      <c r="BJ135" s="14" t="s">
        <v>86</v>
      </c>
      <c r="BK135" s="177">
        <f t="shared" ref="BK135:BK151" si="9">ROUND(I135*H135,3)</f>
        <v>0</v>
      </c>
      <c r="BL135" s="14" t="s">
        <v>210</v>
      </c>
      <c r="BM135" s="175" t="s">
        <v>1845</v>
      </c>
    </row>
    <row r="136" spans="1:65" s="2" customFormat="1" ht="24" customHeight="1" x14ac:dyDescent="0.2">
      <c r="A136" s="29"/>
      <c r="B136" s="163"/>
      <c r="C136" s="164" t="s">
        <v>223</v>
      </c>
      <c r="D136" s="164" t="s">
        <v>206</v>
      </c>
      <c r="E136" s="165" t="s">
        <v>1846</v>
      </c>
      <c r="F136" s="166" t="s">
        <v>1847</v>
      </c>
      <c r="G136" s="167" t="s">
        <v>209</v>
      </c>
      <c r="H136" s="168">
        <v>7.5</v>
      </c>
      <c r="I136" s="169"/>
      <c r="J136" s="168">
        <f t="shared" si="0"/>
        <v>0</v>
      </c>
      <c r="K136" s="170"/>
      <c r="L136" s="30"/>
      <c r="M136" s="171" t="s">
        <v>1</v>
      </c>
      <c r="N136" s="172" t="s">
        <v>39</v>
      </c>
      <c r="O136" s="55"/>
      <c r="P136" s="173">
        <f t="shared" si="1"/>
        <v>0</v>
      </c>
      <c r="Q136" s="173">
        <v>0</v>
      </c>
      <c r="R136" s="173">
        <f t="shared" si="2"/>
        <v>0</v>
      </c>
      <c r="S136" s="173">
        <v>2.2000000000000002</v>
      </c>
      <c r="T136" s="174">
        <f t="shared" si="3"/>
        <v>16.5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5" t="s">
        <v>210</v>
      </c>
      <c r="AT136" s="175" t="s">
        <v>206</v>
      </c>
      <c r="AU136" s="175" t="s">
        <v>86</v>
      </c>
      <c r="AY136" s="14" t="s">
        <v>204</v>
      </c>
      <c r="BE136" s="176">
        <f t="shared" si="4"/>
        <v>0</v>
      </c>
      <c r="BF136" s="176">
        <f t="shared" si="5"/>
        <v>0</v>
      </c>
      <c r="BG136" s="176">
        <f t="shared" si="6"/>
        <v>0</v>
      </c>
      <c r="BH136" s="176">
        <f t="shared" si="7"/>
        <v>0</v>
      </c>
      <c r="BI136" s="176">
        <f t="shared" si="8"/>
        <v>0</v>
      </c>
      <c r="BJ136" s="14" t="s">
        <v>86</v>
      </c>
      <c r="BK136" s="177">
        <f t="shared" si="9"/>
        <v>0</v>
      </c>
      <c r="BL136" s="14" t="s">
        <v>210</v>
      </c>
      <c r="BM136" s="175" t="s">
        <v>1848</v>
      </c>
    </row>
    <row r="137" spans="1:65" s="2" customFormat="1" ht="16.5" customHeight="1" x14ac:dyDescent="0.2">
      <c r="A137" s="29"/>
      <c r="B137" s="163"/>
      <c r="C137" s="164" t="s">
        <v>227</v>
      </c>
      <c r="D137" s="164" t="s">
        <v>206</v>
      </c>
      <c r="E137" s="165" t="s">
        <v>1849</v>
      </c>
      <c r="F137" s="166" t="s">
        <v>1850</v>
      </c>
      <c r="G137" s="167" t="s">
        <v>209</v>
      </c>
      <c r="H137" s="168">
        <v>23.44</v>
      </c>
      <c r="I137" s="169"/>
      <c r="J137" s="168">
        <f t="shared" si="0"/>
        <v>0</v>
      </c>
      <c r="K137" s="170"/>
      <c r="L137" s="30"/>
      <c r="M137" s="171" t="s">
        <v>1</v>
      </c>
      <c r="N137" s="172" t="s">
        <v>39</v>
      </c>
      <c r="O137" s="55"/>
      <c r="P137" s="173">
        <f t="shared" si="1"/>
        <v>0</v>
      </c>
      <c r="Q137" s="173">
        <v>0</v>
      </c>
      <c r="R137" s="173">
        <f t="shared" si="2"/>
        <v>0</v>
      </c>
      <c r="S137" s="173">
        <v>2.4</v>
      </c>
      <c r="T137" s="174">
        <f t="shared" si="3"/>
        <v>56.256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5" t="s">
        <v>210</v>
      </c>
      <c r="AT137" s="175" t="s">
        <v>206</v>
      </c>
      <c r="AU137" s="175" t="s">
        <v>86</v>
      </c>
      <c r="AY137" s="14" t="s">
        <v>204</v>
      </c>
      <c r="BE137" s="176">
        <f t="shared" si="4"/>
        <v>0</v>
      </c>
      <c r="BF137" s="176">
        <f t="shared" si="5"/>
        <v>0</v>
      </c>
      <c r="BG137" s="176">
        <f t="shared" si="6"/>
        <v>0</v>
      </c>
      <c r="BH137" s="176">
        <f t="shared" si="7"/>
        <v>0</v>
      </c>
      <c r="BI137" s="176">
        <f t="shared" si="8"/>
        <v>0</v>
      </c>
      <c r="BJ137" s="14" t="s">
        <v>86</v>
      </c>
      <c r="BK137" s="177">
        <f t="shared" si="9"/>
        <v>0</v>
      </c>
      <c r="BL137" s="14" t="s">
        <v>210</v>
      </c>
      <c r="BM137" s="175" t="s">
        <v>1851</v>
      </c>
    </row>
    <row r="138" spans="1:65" s="2" customFormat="1" ht="24" customHeight="1" x14ac:dyDescent="0.2">
      <c r="A138" s="29"/>
      <c r="B138" s="163"/>
      <c r="C138" s="164" t="s">
        <v>232</v>
      </c>
      <c r="D138" s="164" t="s">
        <v>206</v>
      </c>
      <c r="E138" s="165" t="s">
        <v>1852</v>
      </c>
      <c r="F138" s="166" t="s">
        <v>1853</v>
      </c>
      <c r="G138" s="167" t="s">
        <v>209</v>
      </c>
      <c r="H138" s="168">
        <v>29.423999999999999</v>
      </c>
      <c r="I138" s="169"/>
      <c r="J138" s="168">
        <f t="shared" si="0"/>
        <v>0</v>
      </c>
      <c r="K138" s="170"/>
      <c r="L138" s="30"/>
      <c r="M138" s="171" t="s">
        <v>1</v>
      </c>
      <c r="N138" s="172" t="s">
        <v>39</v>
      </c>
      <c r="O138" s="55"/>
      <c r="P138" s="173">
        <f t="shared" si="1"/>
        <v>0</v>
      </c>
      <c r="Q138" s="173">
        <v>0</v>
      </c>
      <c r="R138" s="173">
        <f t="shared" si="2"/>
        <v>0</v>
      </c>
      <c r="S138" s="173">
        <v>2.4</v>
      </c>
      <c r="T138" s="174">
        <f t="shared" si="3"/>
        <v>70.617599999999996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5" t="s">
        <v>271</v>
      </c>
      <c r="AT138" s="175" t="s">
        <v>206</v>
      </c>
      <c r="AU138" s="175" t="s">
        <v>86</v>
      </c>
      <c r="AY138" s="14" t="s">
        <v>204</v>
      </c>
      <c r="BE138" s="176">
        <f t="shared" si="4"/>
        <v>0</v>
      </c>
      <c r="BF138" s="176">
        <f t="shared" si="5"/>
        <v>0</v>
      </c>
      <c r="BG138" s="176">
        <f t="shared" si="6"/>
        <v>0</v>
      </c>
      <c r="BH138" s="176">
        <f t="shared" si="7"/>
        <v>0</v>
      </c>
      <c r="BI138" s="176">
        <f t="shared" si="8"/>
        <v>0</v>
      </c>
      <c r="BJ138" s="14" t="s">
        <v>86</v>
      </c>
      <c r="BK138" s="177">
        <f t="shared" si="9"/>
        <v>0</v>
      </c>
      <c r="BL138" s="14" t="s">
        <v>271</v>
      </c>
      <c r="BM138" s="175" t="s">
        <v>1854</v>
      </c>
    </row>
    <row r="139" spans="1:65" s="2" customFormat="1" ht="24" customHeight="1" x14ac:dyDescent="0.2">
      <c r="A139" s="29"/>
      <c r="B139" s="163"/>
      <c r="C139" s="164" t="s">
        <v>236</v>
      </c>
      <c r="D139" s="164" t="s">
        <v>206</v>
      </c>
      <c r="E139" s="165" t="s">
        <v>1855</v>
      </c>
      <c r="F139" s="166" t="s">
        <v>1856</v>
      </c>
      <c r="G139" s="167" t="s">
        <v>209</v>
      </c>
      <c r="H139" s="168">
        <v>27.045000000000002</v>
      </c>
      <c r="I139" s="169"/>
      <c r="J139" s="168">
        <f t="shared" si="0"/>
        <v>0</v>
      </c>
      <c r="K139" s="170"/>
      <c r="L139" s="30"/>
      <c r="M139" s="171" t="s">
        <v>1</v>
      </c>
      <c r="N139" s="172" t="s">
        <v>39</v>
      </c>
      <c r="O139" s="55"/>
      <c r="P139" s="173">
        <f t="shared" si="1"/>
        <v>0</v>
      </c>
      <c r="Q139" s="173">
        <v>0</v>
      </c>
      <c r="R139" s="173">
        <f t="shared" si="2"/>
        <v>0</v>
      </c>
      <c r="S139" s="173">
        <v>2.4</v>
      </c>
      <c r="T139" s="174">
        <f t="shared" si="3"/>
        <v>64.908000000000001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5" t="s">
        <v>210</v>
      </c>
      <c r="AT139" s="175" t="s">
        <v>206</v>
      </c>
      <c r="AU139" s="175" t="s">
        <v>86</v>
      </c>
      <c r="AY139" s="14" t="s">
        <v>204</v>
      </c>
      <c r="BE139" s="176">
        <f t="shared" si="4"/>
        <v>0</v>
      </c>
      <c r="BF139" s="176">
        <f t="shared" si="5"/>
        <v>0</v>
      </c>
      <c r="BG139" s="176">
        <f t="shared" si="6"/>
        <v>0</v>
      </c>
      <c r="BH139" s="176">
        <f t="shared" si="7"/>
        <v>0</v>
      </c>
      <c r="BI139" s="176">
        <f t="shared" si="8"/>
        <v>0</v>
      </c>
      <c r="BJ139" s="14" t="s">
        <v>86</v>
      </c>
      <c r="BK139" s="177">
        <f t="shared" si="9"/>
        <v>0</v>
      </c>
      <c r="BL139" s="14" t="s">
        <v>210</v>
      </c>
      <c r="BM139" s="175" t="s">
        <v>1857</v>
      </c>
    </row>
    <row r="140" spans="1:65" s="2" customFormat="1" ht="24" customHeight="1" x14ac:dyDescent="0.2">
      <c r="A140" s="29"/>
      <c r="B140" s="163"/>
      <c r="C140" s="164" t="s">
        <v>240</v>
      </c>
      <c r="D140" s="164" t="s">
        <v>206</v>
      </c>
      <c r="E140" s="165" t="s">
        <v>1858</v>
      </c>
      <c r="F140" s="166" t="s">
        <v>1859</v>
      </c>
      <c r="G140" s="167" t="s">
        <v>221</v>
      </c>
      <c r="H140" s="168">
        <v>117.2</v>
      </c>
      <c r="I140" s="169"/>
      <c r="J140" s="168">
        <f t="shared" si="0"/>
        <v>0</v>
      </c>
      <c r="K140" s="170"/>
      <c r="L140" s="30"/>
      <c r="M140" s="171" t="s">
        <v>1</v>
      </c>
      <c r="N140" s="172" t="s">
        <v>39</v>
      </c>
      <c r="O140" s="55"/>
      <c r="P140" s="173">
        <f t="shared" si="1"/>
        <v>0</v>
      </c>
      <c r="Q140" s="173">
        <v>0</v>
      </c>
      <c r="R140" s="173">
        <f t="shared" si="2"/>
        <v>0</v>
      </c>
      <c r="S140" s="173">
        <v>0.192</v>
      </c>
      <c r="T140" s="174">
        <f t="shared" si="3"/>
        <v>22.502400000000002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5" t="s">
        <v>210</v>
      </c>
      <c r="AT140" s="175" t="s">
        <v>206</v>
      </c>
      <c r="AU140" s="175" t="s">
        <v>86</v>
      </c>
      <c r="AY140" s="14" t="s">
        <v>204</v>
      </c>
      <c r="BE140" s="176">
        <f t="shared" si="4"/>
        <v>0</v>
      </c>
      <c r="BF140" s="176">
        <f t="shared" si="5"/>
        <v>0</v>
      </c>
      <c r="BG140" s="176">
        <f t="shared" si="6"/>
        <v>0</v>
      </c>
      <c r="BH140" s="176">
        <f t="shared" si="7"/>
        <v>0</v>
      </c>
      <c r="BI140" s="176">
        <f t="shared" si="8"/>
        <v>0</v>
      </c>
      <c r="BJ140" s="14" t="s">
        <v>86</v>
      </c>
      <c r="BK140" s="177">
        <f t="shared" si="9"/>
        <v>0</v>
      </c>
      <c r="BL140" s="14" t="s">
        <v>210</v>
      </c>
      <c r="BM140" s="175" t="s">
        <v>1860</v>
      </c>
    </row>
    <row r="141" spans="1:65" s="2" customFormat="1" ht="24" customHeight="1" x14ac:dyDescent="0.2">
      <c r="A141" s="29"/>
      <c r="B141" s="163"/>
      <c r="C141" s="164" t="s">
        <v>245</v>
      </c>
      <c r="D141" s="164" t="s">
        <v>206</v>
      </c>
      <c r="E141" s="165" t="s">
        <v>1861</v>
      </c>
      <c r="F141" s="166" t="s">
        <v>1862</v>
      </c>
      <c r="G141" s="167" t="s">
        <v>209</v>
      </c>
      <c r="H141" s="168">
        <v>4.6879999999999997</v>
      </c>
      <c r="I141" s="169"/>
      <c r="J141" s="168">
        <f t="shared" si="0"/>
        <v>0</v>
      </c>
      <c r="K141" s="170"/>
      <c r="L141" s="30"/>
      <c r="M141" s="171" t="s">
        <v>1</v>
      </c>
      <c r="N141" s="172" t="s">
        <v>39</v>
      </c>
      <c r="O141" s="55"/>
      <c r="P141" s="173">
        <f t="shared" si="1"/>
        <v>0</v>
      </c>
      <c r="Q141" s="173">
        <v>0</v>
      </c>
      <c r="R141" s="173">
        <f t="shared" si="2"/>
        <v>0</v>
      </c>
      <c r="S141" s="173">
        <v>2.2000000000000002</v>
      </c>
      <c r="T141" s="174">
        <f t="shared" si="3"/>
        <v>10.313600000000001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5" t="s">
        <v>210</v>
      </c>
      <c r="AT141" s="175" t="s">
        <v>206</v>
      </c>
      <c r="AU141" s="175" t="s">
        <v>86</v>
      </c>
      <c r="AY141" s="14" t="s">
        <v>204</v>
      </c>
      <c r="BE141" s="176">
        <f t="shared" si="4"/>
        <v>0</v>
      </c>
      <c r="BF141" s="176">
        <f t="shared" si="5"/>
        <v>0</v>
      </c>
      <c r="BG141" s="176">
        <f t="shared" si="6"/>
        <v>0</v>
      </c>
      <c r="BH141" s="176">
        <f t="shared" si="7"/>
        <v>0</v>
      </c>
      <c r="BI141" s="176">
        <f t="shared" si="8"/>
        <v>0</v>
      </c>
      <c r="BJ141" s="14" t="s">
        <v>86</v>
      </c>
      <c r="BK141" s="177">
        <f t="shared" si="9"/>
        <v>0</v>
      </c>
      <c r="BL141" s="14" t="s">
        <v>210</v>
      </c>
      <c r="BM141" s="175" t="s">
        <v>1863</v>
      </c>
    </row>
    <row r="142" spans="1:65" s="2" customFormat="1" ht="24" customHeight="1" x14ac:dyDescent="0.2">
      <c r="A142" s="29"/>
      <c r="B142" s="163"/>
      <c r="C142" s="164" t="s">
        <v>249</v>
      </c>
      <c r="D142" s="164" t="s">
        <v>206</v>
      </c>
      <c r="E142" s="165" t="s">
        <v>1864</v>
      </c>
      <c r="F142" s="166" t="s">
        <v>1865</v>
      </c>
      <c r="G142" s="167" t="s">
        <v>209</v>
      </c>
      <c r="H142" s="168">
        <v>23.44</v>
      </c>
      <c r="I142" s="169"/>
      <c r="J142" s="168">
        <f t="shared" si="0"/>
        <v>0</v>
      </c>
      <c r="K142" s="170"/>
      <c r="L142" s="30"/>
      <c r="M142" s="171" t="s">
        <v>1</v>
      </c>
      <c r="N142" s="172" t="s">
        <v>39</v>
      </c>
      <c r="O142" s="55"/>
      <c r="P142" s="173">
        <f t="shared" si="1"/>
        <v>0</v>
      </c>
      <c r="Q142" s="173">
        <v>0</v>
      </c>
      <c r="R142" s="173">
        <f t="shared" si="2"/>
        <v>0</v>
      </c>
      <c r="S142" s="173">
        <v>1.4</v>
      </c>
      <c r="T142" s="174">
        <f t="shared" si="3"/>
        <v>32.816000000000003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5" t="s">
        <v>210</v>
      </c>
      <c r="AT142" s="175" t="s">
        <v>206</v>
      </c>
      <c r="AU142" s="175" t="s">
        <v>86</v>
      </c>
      <c r="AY142" s="14" t="s">
        <v>204</v>
      </c>
      <c r="BE142" s="176">
        <f t="shared" si="4"/>
        <v>0</v>
      </c>
      <c r="BF142" s="176">
        <f t="shared" si="5"/>
        <v>0</v>
      </c>
      <c r="BG142" s="176">
        <f t="shared" si="6"/>
        <v>0</v>
      </c>
      <c r="BH142" s="176">
        <f t="shared" si="7"/>
        <v>0</v>
      </c>
      <c r="BI142" s="176">
        <f t="shared" si="8"/>
        <v>0</v>
      </c>
      <c r="BJ142" s="14" t="s">
        <v>86</v>
      </c>
      <c r="BK142" s="177">
        <f t="shared" si="9"/>
        <v>0</v>
      </c>
      <c r="BL142" s="14" t="s">
        <v>210</v>
      </c>
      <c r="BM142" s="175" t="s">
        <v>1866</v>
      </c>
    </row>
    <row r="143" spans="1:65" s="2" customFormat="1" ht="24" customHeight="1" x14ac:dyDescent="0.2">
      <c r="A143" s="29"/>
      <c r="B143" s="163"/>
      <c r="C143" s="164" t="s">
        <v>254</v>
      </c>
      <c r="D143" s="164" t="s">
        <v>206</v>
      </c>
      <c r="E143" s="165" t="s">
        <v>1867</v>
      </c>
      <c r="F143" s="166" t="s">
        <v>1868</v>
      </c>
      <c r="G143" s="167" t="s">
        <v>265</v>
      </c>
      <c r="H143" s="168">
        <v>8.8000000000000007</v>
      </c>
      <c r="I143" s="169"/>
      <c r="J143" s="168">
        <f t="shared" si="0"/>
        <v>0</v>
      </c>
      <c r="K143" s="170"/>
      <c r="L143" s="30"/>
      <c r="M143" s="171" t="s">
        <v>1</v>
      </c>
      <c r="N143" s="172" t="s">
        <v>39</v>
      </c>
      <c r="O143" s="55"/>
      <c r="P143" s="173">
        <f t="shared" si="1"/>
        <v>0</v>
      </c>
      <c r="Q143" s="173">
        <v>0</v>
      </c>
      <c r="R143" s="173">
        <f t="shared" si="2"/>
        <v>0</v>
      </c>
      <c r="S143" s="173">
        <v>5.0000000000000001E-3</v>
      </c>
      <c r="T143" s="174">
        <f t="shared" si="3"/>
        <v>4.4000000000000004E-2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5" t="s">
        <v>210</v>
      </c>
      <c r="AT143" s="175" t="s">
        <v>206</v>
      </c>
      <c r="AU143" s="175" t="s">
        <v>86</v>
      </c>
      <c r="AY143" s="14" t="s">
        <v>204</v>
      </c>
      <c r="BE143" s="176">
        <f t="shared" si="4"/>
        <v>0</v>
      </c>
      <c r="BF143" s="176">
        <f t="shared" si="5"/>
        <v>0</v>
      </c>
      <c r="BG143" s="176">
        <f t="shared" si="6"/>
        <v>0</v>
      </c>
      <c r="BH143" s="176">
        <f t="shared" si="7"/>
        <v>0</v>
      </c>
      <c r="BI143" s="176">
        <f t="shared" si="8"/>
        <v>0</v>
      </c>
      <c r="BJ143" s="14" t="s">
        <v>86</v>
      </c>
      <c r="BK143" s="177">
        <f t="shared" si="9"/>
        <v>0</v>
      </c>
      <c r="BL143" s="14" t="s">
        <v>210</v>
      </c>
      <c r="BM143" s="175" t="s">
        <v>1869</v>
      </c>
    </row>
    <row r="144" spans="1:65" s="2" customFormat="1" ht="24" customHeight="1" x14ac:dyDescent="0.2">
      <c r="A144" s="29"/>
      <c r="B144" s="163"/>
      <c r="C144" s="164" t="s">
        <v>258</v>
      </c>
      <c r="D144" s="164" t="s">
        <v>206</v>
      </c>
      <c r="E144" s="165" t="s">
        <v>1870</v>
      </c>
      <c r="F144" s="166" t="s">
        <v>1871</v>
      </c>
      <c r="G144" s="167" t="s">
        <v>221</v>
      </c>
      <c r="H144" s="168">
        <v>117.2</v>
      </c>
      <c r="I144" s="169"/>
      <c r="J144" s="168">
        <f t="shared" si="0"/>
        <v>0</v>
      </c>
      <c r="K144" s="170"/>
      <c r="L144" s="30"/>
      <c r="M144" s="171" t="s">
        <v>1</v>
      </c>
      <c r="N144" s="172" t="s">
        <v>39</v>
      </c>
      <c r="O144" s="55"/>
      <c r="P144" s="173">
        <f t="shared" si="1"/>
        <v>0</v>
      </c>
      <c r="Q144" s="173">
        <v>0</v>
      </c>
      <c r="R144" s="173">
        <f t="shared" si="2"/>
        <v>0</v>
      </c>
      <c r="S144" s="173">
        <v>7.2999999999999995E-2</v>
      </c>
      <c r="T144" s="174">
        <f t="shared" si="3"/>
        <v>8.5556000000000001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5" t="s">
        <v>210</v>
      </c>
      <c r="AT144" s="175" t="s">
        <v>206</v>
      </c>
      <c r="AU144" s="175" t="s">
        <v>86</v>
      </c>
      <c r="AY144" s="14" t="s">
        <v>204</v>
      </c>
      <c r="BE144" s="176">
        <f t="shared" si="4"/>
        <v>0</v>
      </c>
      <c r="BF144" s="176">
        <f t="shared" si="5"/>
        <v>0</v>
      </c>
      <c r="BG144" s="176">
        <f t="shared" si="6"/>
        <v>0</v>
      </c>
      <c r="BH144" s="176">
        <f t="shared" si="7"/>
        <v>0</v>
      </c>
      <c r="BI144" s="176">
        <f t="shared" si="8"/>
        <v>0</v>
      </c>
      <c r="BJ144" s="14" t="s">
        <v>86</v>
      </c>
      <c r="BK144" s="177">
        <f t="shared" si="9"/>
        <v>0</v>
      </c>
      <c r="BL144" s="14" t="s">
        <v>210</v>
      </c>
      <c r="BM144" s="175" t="s">
        <v>1872</v>
      </c>
    </row>
    <row r="145" spans="1:65" s="2" customFormat="1" ht="16.5" customHeight="1" x14ac:dyDescent="0.2">
      <c r="A145" s="29"/>
      <c r="B145" s="163"/>
      <c r="C145" s="164" t="s">
        <v>262</v>
      </c>
      <c r="D145" s="164" t="s">
        <v>206</v>
      </c>
      <c r="E145" s="165" t="s">
        <v>280</v>
      </c>
      <c r="F145" s="166" t="s">
        <v>281</v>
      </c>
      <c r="G145" s="167" t="s">
        <v>282</v>
      </c>
      <c r="H145" s="168">
        <v>350.245</v>
      </c>
      <c r="I145" s="169"/>
      <c r="J145" s="168">
        <f t="shared" si="0"/>
        <v>0</v>
      </c>
      <c r="K145" s="170"/>
      <c r="L145" s="30"/>
      <c r="M145" s="171" t="s">
        <v>1</v>
      </c>
      <c r="N145" s="172" t="s">
        <v>39</v>
      </c>
      <c r="O145" s="55"/>
      <c r="P145" s="173">
        <f t="shared" si="1"/>
        <v>0</v>
      </c>
      <c r="Q145" s="173">
        <v>0</v>
      </c>
      <c r="R145" s="173">
        <f t="shared" si="2"/>
        <v>0</v>
      </c>
      <c r="S145" s="173">
        <v>0</v>
      </c>
      <c r="T145" s="17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5" t="s">
        <v>210</v>
      </c>
      <c r="AT145" s="175" t="s">
        <v>206</v>
      </c>
      <c r="AU145" s="175" t="s">
        <v>86</v>
      </c>
      <c r="AY145" s="14" t="s">
        <v>204</v>
      </c>
      <c r="BE145" s="176">
        <f t="shared" si="4"/>
        <v>0</v>
      </c>
      <c r="BF145" s="176">
        <f t="shared" si="5"/>
        <v>0</v>
      </c>
      <c r="BG145" s="176">
        <f t="shared" si="6"/>
        <v>0</v>
      </c>
      <c r="BH145" s="176">
        <f t="shared" si="7"/>
        <v>0</v>
      </c>
      <c r="BI145" s="176">
        <f t="shared" si="8"/>
        <v>0</v>
      </c>
      <c r="BJ145" s="14" t="s">
        <v>86</v>
      </c>
      <c r="BK145" s="177">
        <f t="shared" si="9"/>
        <v>0</v>
      </c>
      <c r="BL145" s="14" t="s">
        <v>210</v>
      </c>
      <c r="BM145" s="175" t="s">
        <v>1873</v>
      </c>
    </row>
    <row r="146" spans="1:65" s="2" customFormat="1" ht="24" customHeight="1" x14ac:dyDescent="0.2">
      <c r="A146" s="29"/>
      <c r="B146" s="163"/>
      <c r="C146" s="164" t="s">
        <v>267</v>
      </c>
      <c r="D146" s="164" t="s">
        <v>206</v>
      </c>
      <c r="E146" s="165" t="s">
        <v>285</v>
      </c>
      <c r="F146" s="166" t="s">
        <v>286</v>
      </c>
      <c r="G146" s="167" t="s">
        <v>282</v>
      </c>
      <c r="H146" s="168">
        <v>3152.2049999999999</v>
      </c>
      <c r="I146" s="169"/>
      <c r="J146" s="168">
        <f t="shared" si="0"/>
        <v>0</v>
      </c>
      <c r="K146" s="170"/>
      <c r="L146" s="30"/>
      <c r="M146" s="171" t="s">
        <v>1</v>
      </c>
      <c r="N146" s="172" t="s">
        <v>39</v>
      </c>
      <c r="O146" s="55"/>
      <c r="P146" s="173">
        <f t="shared" si="1"/>
        <v>0</v>
      </c>
      <c r="Q146" s="173">
        <v>0</v>
      </c>
      <c r="R146" s="173">
        <f t="shared" si="2"/>
        <v>0</v>
      </c>
      <c r="S146" s="173">
        <v>0</v>
      </c>
      <c r="T146" s="17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5" t="s">
        <v>210</v>
      </c>
      <c r="AT146" s="175" t="s">
        <v>206</v>
      </c>
      <c r="AU146" s="175" t="s">
        <v>86</v>
      </c>
      <c r="AY146" s="14" t="s">
        <v>204</v>
      </c>
      <c r="BE146" s="176">
        <f t="shared" si="4"/>
        <v>0</v>
      </c>
      <c r="BF146" s="176">
        <f t="shared" si="5"/>
        <v>0</v>
      </c>
      <c r="BG146" s="176">
        <f t="shared" si="6"/>
        <v>0</v>
      </c>
      <c r="BH146" s="176">
        <f t="shared" si="7"/>
        <v>0</v>
      </c>
      <c r="BI146" s="176">
        <f t="shared" si="8"/>
        <v>0</v>
      </c>
      <c r="BJ146" s="14" t="s">
        <v>86</v>
      </c>
      <c r="BK146" s="177">
        <f t="shared" si="9"/>
        <v>0</v>
      </c>
      <c r="BL146" s="14" t="s">
        <v>210</v>
      </c>
      <c r="BM146" s="175" t="s">
        <v>1874</v>
      </c>
    </row>
    <row r="147" spans="1:65" s="2" customFormat="1" ht="24" customHeight="1" x14ac:dyDescent="0.2">
      <c r="A147" s="29"/>
      <c r="B147" s="163"/>
      <c r="C147" s="164" t="s">
        <v>271</v>
      </c>
      <c r="D147" s="164" t="s">
        <v>206</v>
      </c>
      <c r="E147" s="165" t="s">
        <v>288</v>
      </c>
      <c r="F147" s="166" t="s">
        <v>289</v>
      </c>
      <c r="G147" s="167" t="s">
        <v>282</v>
      </c>
      <c r="H147" s="168">
        <v>350.245</v>
      </c>
      <c r="I147" s="169"/>
      <c r="J147" s="168">
        <f t="shared" si="0"/>
        <v>0</v>
      </c>
      <c r="K147" s="170"/>
      <c r="L147" s="30"/>
      <c r="M147" s="171" t="s">
        <v>1</v>
      </c>
      <c r="N147" s="172" t="s">
        <v>39</v>
      </c>
      <c r="O147" s="55"/>
      <c r="P147" s="173">
        <f t="shared" si="1"/>
        <v>0</v>
      </c>
      <c r="Q147" s="173">
        <v>0</v>
      </c>
      <c r="R147" s="173">
        <f t="shared" si="2"/>
        <v>0</v>
      </c>
      <c r="S147" s="173">
        <v>0</v>
      </c>
      <c r="T147" s="17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5" t="s">
        <v>210</v>
      </c>
      <c r="AT147" s="175" t="s">
        <v>206</v>
      </c>
      <c r="AU147" s="175" t="s">
        <v>86</v>
      </c>
      <c r="AY147" s="14" t="s">
        <v>204</v>
      </c>
      <c r="BE147" s="176">
        <f t="shared" si="4"/>
        <v>0</v>
      </c>
      <c r="BF147" s="176">
        <f t="shared" si="5"/>
        <v>0</v>
      </c>
      <c r="BG147" s="176">
        <f t="shared" si="6"/>
        <v>0</v>
      </c>
      <c r="BH147" s="176">
        <f t="shared" si="7"/>
        <v>0</v>
      </c>
      <c r="BI147" s="176">
        <f t="shared" si="8"/>
        <v>0</v>
      </c>
      <c r="BJ147" s="14" t="s">
        <v>86</v>
      </c>
      <c r="BK147" s="177">
        <f t="shared" si="9"/>
        <v>0</v>
      </c>
      <c r="BL147" s="14" t="s">
        <v>210</v>
      </c>
      <c r="BM147" s="175" t="s">
        <v>1875</v>
      </c>
    </row>
    <row r="148" spans="1:65" s="2" customFormat="1" ht="24" customHeight="1" x14ac:dyDescent="0.2">
      <c r="A148" s="29"/>
      <c r="B148" s="163"/>
      <c r="C148" s="164" t="s">
        <v>275</v>
      </c>
      <c r="D148" s="164" t="s">
        <v>206</v>
      </c>
      <c r="E148" s="165" t="s">
        <v>292</v>
      </c>
      <c r="F148" s="166" t="s">
        <v>293</v>
      </c>
      <c r="G148" s="167" t="s">
        <v>282</v>
      </c>
      <c r="H148" s="168">
        <v>2101.4699999999998</v>
      </c>
      <c r="I148" s="169"/>
      <c r="J148" s="168">
        <f t="shared" si="0"/>
        <v>0</v>
      </c>
      <c r="K148" s="170"/>
      <c r="L148" s="30"/>
      <c r="M148" s="171" t="s">
        <v>1</v>
      </c>
      <c r="N148" s="172" t="s">
        <v>39</v>
      </c>
      <c r="O148" s="55"/>
      <c r="P148" s="173">
        <f t="shared" si="1"/>
        <v>0</v>
      </c>
      <c r="Q148" s="173">
        <v>0</v>
      </c>
      <c r="R148" s="173">
        <f t="shared" si="2"/>
        <v>0</v>
      </c>
      <c r="S148" s="173">
        <v>0</v>
      </c>
      <c r="T148" s="17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5" t="s">
        <v>210</v>
      </c>
      <c r="AT148" s="175" t="s">
        <v>206</v>
      </c>
      <c r="AU148" s="175" t="s">
        <v>86</v>
      </c>
      <c r="AY148" s="14" t="s">
        <v>204</v>
      </c>
      <c r="BE148" s="176">
        <f t="shared" si="4"/>
        <v>0</v>
      </c>
      <c r="BF148" s="176">
        <f t="shared" si="5"/>
        <v>0</v>
      </c>
      <c r="BG148" s="176">
        <f t="shared" si="6"/>
        <v>0</v>
      </c>
      <c r="BH148" s="176">
        <f t="shared" si="7"/>
        <v>0</v>
      </c>
      <c r="BI148" s="176">
        <f t="shared" si="8"/>
        <v>0</v>
      </c>
      <c r="BJ148" s="14" t="s">
        <v>86</v>
      </c>
      <c r="BK148" s="177">
        <f t="shared" si="9"/>
        <v>0</v>
      </c>
      <c r="BL148" s="14" t="s">
        <v>210</v>
      </c>
      <c r="BM148" s="175" t="s">
        <v>1876</v>
      </c>
    </row>
    <row r="149" spans="1:65" s="2" customFormat="1" ht="24" customHeight="1" x14ac:dyDescent="0.2">
      <c r="A149" s="29"/>
      <c r="B149" s="163"/>
      <c r="C149" s="164" t="s">
        <v>279</v>
      </c>
      <c r="D149" s="164" t="s">
        <v>206</v>
      </c>
      <c r="E149" s="165" t="s">
        <v>296</v>
      </c>
      <c r="F149" s="166" t="s">
        <v>297</v>
      </c>
      <c r="G149" s="167" t="s">
        <v>282</v>
      </c>
      <c r="H149" s="168">
        <v>335.78300000000002</v>
      </c>
      <c r="I149" s="169"/>
      <c r="J149" s="168">
        <f t="shared" si="0"/>
        <v>0</v>
      </c>
      <c r="K149" s="170"/>
      <c r="L149" s="30"/>
      <c r="M149" s="171" t="s">
        <v>1</v>
      </c>
      <c r="N149" s="172" t="s">
        <v>39</v>
      </c>
      <c r="O149" s="55"/>
      <c r="P149" s="173">
        <f t="shared" si="1"/>
        <v>0</v>
      </c>
      <c r="Q149" s="173">
        <v>0</v>
      </c>
      <c r="R149" s="173">
        <f t="shared" si="2"/>
        <v>0</v>
      </c>
      <c r="S149" s="173">
        <v>0</v>
      </c>
      <c r="T149" s="17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5" t="s">
        <v>210</v>
      </c>
      <c r="AT149" s="175" t="s">
        <v>206</v>
      </c>
      <c r="AU149" s="175" t="s">
        <v>86</v>
      </c>
      <c r="AY149" s="14" t="s">
        <v>204</v>
      </c>
      <c r="BE149" s="176">
        <f t="shared" si="4"/>
        <v>0</v>
      </c>
      <c r="BF149" s="176">
        <f t="shared" si="5"/>
        <v>0</v>
      </c>
      <c r="BG149" s="176">
        <f t="shared" si="6"/>
        <v>0</v>
      </c>
      <c r="BH149" s="176">
        <f t="shared" si="7"/>
        <v>0</v>
      </c>
      <c r="BI149" s="176">
        <f t="shared" si="8"/>
        <v>0</v>
      </c>
      <c r="BJ149" s="14" t="s">
        <v>86</v>
      </c>
      <c r="BK149" s="177">
        <f t="shared" si="9"/>
        <v>0</v>
      </c>
      <c r="BL149" s="14" t="s">
        <v>210</v>
      </c>
      <c r="BM149" s="175" t="s">
        <v>1877</v>
      </c>
    </row>
    <row r="150" spans="1:65" s="2" customFormat="1" ht="24" customHeight="1" x14ac:dyDescent="0.2">
      <c r="A150" s="29"/>
      <c r="B150" s="163"/>
      <c r="C150" s="164" t="s">
        <v>284</v>
      </c>
      <c r="D150" s="164" t="s">
        <v>206</v>
      </c>
      <c r="E150" s="165" t="s">
        <v>1878</v>
      </c>
      <c r="F150" s="166" t="s">
        <v>1879</v>
      </c>
      <c r="G150" s="167" t="s">
        <v>282</v>
      </c>
      <c r="H150" s="168">
        <v>7.4240000000000004</v>
      </c>
      <c r="I150" s="169"/>
      <c r="J150" s="168">
        <f t="shared" si="0"/>
        <v>0</v>
      </c>
      <c r="K150" s="170"/>
      <c r="L150" s="30"/>
      <c r="M150" s="171" t="s">
        <v>1</v>
      </c>
      <c r="N150" s="172" t="s">
        <v>39</v>
      </c>
      <c r="O150" s="55"/>
      <c r="P150" s="173">
        <f t="shared" si="1"/>
        <v>0</v>
      </c>
      <c r="Q150" s="173">
        <v>0</v>
      </c>
      <c r="R150" s="173">
        <f t="shared" si="2"/>
        <v>0</v>
      </c>
      <c r="S150" s="173">
        <v>0</v>
      </c>
      <c r="T150" s="17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5" t="s">
        <v>210</v>
      </c>
      <c r="AT150" s="175" t="s">
        <v>206</v>
      </c>
      <c r="AU150" s="175" t="s">
        <v>86</v>
      </c>
      <c r="AY150" s="14" t="s">
        <v>204</v>
      </c>
      <c r="BE150" s="176">
        <f t="shared" si="4"/>
        <v>0</v>
      </c>
      <c r="BF150" s="176">
        <f t="shared" si="5"/>
        <v>0</v>
      </c>
      <c r="BG150" s="176">
        <f t="shared" si="6"/>
        <v>0</v>
      </c>
      <c r="BH150" s="176">
        <f t="shared" si="7"/>
        <v>0</v>
      </c>
      <c r="BI150" s="176">
        <f t="shared" si="8"/>
        <v>0</v>
      </c>
      <c r="BJ150" s="14" t="s">
        <v>86</v>
      </c>
      <c r="BK150" s="177">
        <f t="shared" si="9"/>
        <v>0</v>
      </c>
      <c r="BL150" s="14" t="s">
        <v>210</v>
      </c>
      <c r="BM150" s="175" t="s">
        <v>1880</v>
      </c>
    </row>
    <row r="151" spans="1:65" s="2" customFormat="1" ht="16.5" customHeight="1" x14ac:dyDescent="0.2">
      <c r="A151" s="29"/>
      <c r="B151" s="163"/>
      <c r="C151" s="164" t="s">
        <v>7</v>
      </c>
      <c r="D151" s="164" t="s">
        <v>206</v>
      </c>
      <c r="E151" s="165" t="s">
        <v>1881</v>
      </c>
      <c r="F151" s="166" t="s">
        <v>1882</v>
      </c>
      <c r="G151" s="167" t="s">
        <v>282</v>
      </c>
      <c r="H151" s="168">
        <v>7.0380000000000003</v>
      </c>
      <c r="I151" s="169"/>
      <c r="J151" s="168">
        <f t="shared" si="0"/>
        <v>0</v>
      </c>
      <c r="K151" s="170"/>
      <c r="L151" s="30"/>
      <c r="M151" s="171" t="s">
        <v>1</v>
      </c>
      <c r="N151" s="172" t="s">
        <v>39</v>
      </c>
      <c r="O151" s="55"/>
      <c r="P151" s="173">
        <f t="shared" si="1"/>
        <v>0</v>
      </c>
      <c r="Q151" s="173">
        <v>0</v>
      </c>
      <c r="R151" s="173">
        <f t="shared" si="2"/>
        <v>0</v>
      </c>
      <c r="S151" s="173">
        <v>0</v>
      </c>
      <c r="T151" s="17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5" t="s">
        <v>210</v>
      </c>
      <c r="AT151" s="175" t="s">
        <v>206</v>
      </c>
      <c r="AU151" s="175" t="s">
        <v>86</v>
      </c>
      <c r="AY151" s="14" t="s">
        <v>204</v>
      </c>
      <c r="BE151" s="176">
        <f t="shared" si="4"/>
        <v>0</v>
      </c>
      <c r="BF151" s="176">
        <f t="shared" si="5"/>
        <v>0</v>
      </c>
      <c r="BG151" s="176">
        <f t="shared" si="6"/>
        <v>0</v>
      </c>
      <c r="BH151" s="176">
        <f t="shared" si="7"/>
        <v>0</v>
      </c>
      <c r="BI151" s="176">
        <f t="shared" si="8"/>
        <v>0</v>
      </c>
      <c r="BJ151" s="14" t="s">
        <v>86</v>
      </c>
      <c r="BK151" s="177">
        <f t="shared" si="9"/>
        <v>0</v>
      </c>
      <c r="BL151" s="14" t="s">
        <v>210</v>
      </c>
      <c r="BM151" s="175" t="s">
        <v>1883</v>
      </c>
    </row>
    <row r="152" spans="1:65" s="12" customFormat="1" ht="22.9" customHeight="1" x14ac:dyDescent="0.2">
      <c r="B152" s="150"/>
      <c r="D152" s="151" t="s">
        <v>72</v>
      </c>
      <c r="E152" s="161" t="s">
        <v>299</v>
      </c>
      <c r="F152" s="161" t="s">
        <v>300</v>
      </c>
      <c r="I152" s="153"/>
      <c r="J152" s="162">
        <f>BK152</f>
        <v>0</v>
      </c>
      <c r="L152" s="150"/>
      <c r="M152" s="155"/>
      <c r="N152" s="156"/>
      <c r="O152" s="156"/>
      <c r="P152" s="157">
        <f>P153</f>
        <v>0</v>
      </c>
      <c r="Q152" s="156"/>
      <c r="R152" s="157">
        <f>R153</f>
        <v>0</v>
      </c>
      <c r="S152" s="156"/>
      <c r="T152" s="158">
        <f>T153</f>
        <v>0</v>
      </c>
      <c r="AR152" s="151" t="s">
        <v>80</v>
      </c>
      <c r="AT152" s="159" t="s">
        <v>72</v>
      </c>
      <c r="AU152" s="159" t="s">
        <v>80</v>
      </c>
      <c r="AY152" s="151" t="s">
        <v>204</v>
      </c>
      <c r="BK152" s="160">
        <f>BK153</f>
        <v>0</v>
      </c>
    </row>
    <row r="153" spans="1:65" s="2" customFormat="1" ht="16.5" customHeight="1" x14ac:dyDescent="0.2">
      <c r="A153" s="29"/>
      <c r="B153" s="163"/>
      <c r="C153" s="164" t="s">
        <v>291</v>
      </c>
      <c r="D153" s="164" t="s">
        <v>206</v>
      </c>
      <c r="E153" s="165" t="s">
        <v>302</v>
      </c>
      <c r="F153" s="166" t="s">
        <v>1884</v>
      </c>
      <c r="G153" s="167" t="s">
        <v>282</v>
      </c>
      <c r="H153" s="168">
        <v>36.122</v>
      </c>
      <c r="I153" s="169"/>
      <c r="J153" s="168">
        <f>ROUND(I153*H153,3)</f>
        <v>0</v>
      </c>
      <c r="K153" s="170"/>
      <c r="L153" s="30"/>
      <c r="M153" s="171" t="s">
        <v>1</v>
      </c>
      <c r="N153" s="172" t="s">
        <v>39</v>
      </c>
      <c r="O153" s="55"/>
      <c r="P153" s="173">
        <f>O153*H153</f>
        <v>0</v>
      </c>
      <c r="Q153" s="173">
        <v>0</v>
      </c>
      <c r="R153" s="173">
        <f>Q153*H153</f>
        <v>0</v>
      </c>
      <c r="S153" s="173">
        <v>0</v>
      </c>
      <c r="T153" s="174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5" t="s">
        <v>210</v>
      </c>
      <c r="AT153" s="175" t="s">
        <v>206</v>
      </c>
      <c r="AU153" s="175" t="s">
        <v>86</v>
      </c>
      <c r="AY153" s="14" t="s">
        <v>204</v>
      </c>
      <c r="BE153" s="176">
        <f>IF(N153="základná",J153,0)</f>
        <v>0</v>
      </c>
      <c r="BF153" s="176">
        <f>IF(N153="znížená",J153,0)</f>
        <v>0</v>
      </c>
      <c r="BG153" s="176">
        <f>IF(N153="zákl. prenesená",J153,0)</f>
        <v>0</v>
      </c>
      <c r="BH153" s="176">
        <f>IF(N153="zníž. prenesená",J153,0)</f>
        <v>0</v>
      </c>
      <c r="BI153" s="176">
        <f>IF(N153="nulová",J153,0)</f>
        <v>0</v>
      </c>
      <c r="BJ153" s="14" t="s">
        <v>86</v>
      </c>
      <c r="BK153" s="177">
        <f>ROUND(I153*H153,3)</f>
        <v>0</v>
      </c>
      <c r="BL153" s="14" t="s">
        <v>210</v>
      </c>
      <c r="BM153" s="175" t="s">
        <v>1885</v>
      </c>
    </row>
    <row r="154" spans="1:65" s="12" customFormat="1" ht="25.9" customHeight="1" x14ac:dyDescent="0.2">
      <c r="B154" s="150"/>
      <c r="D154" s="151" t="s">
        <v>72</v>
      </c>
      <c r="E154" s="152" t="s">
        <v>305</v>
      </c>
      <c r="F154" s="152" t="s">
        <v>306</v>
      </c>
      <c r="I154" s="153"/>
      <c r="J154" s="154">
        <f>BK154</f>
        <v>0</v>
      </c>
      <c r="L154" s="150"/>
      <c r="M154" s="155"/>
      <c r="N154" s="156"/>
      <c r="O154" s="156"/>
      <c r="P154" s="157">
        <f>P155+P158+P165</f>
        <v>0</v>
      </c>
      <c r="Q154" s="156"/>
      <c r="R154" s="157">
        <f>R155+R158+R165</f>
        <v>0.35189520000000002</v>
      </c>
      <c r="S154" s="156"/>
      <c r="T154" s="158">
        <f>T155+T158+T165</f>
        <v>9.8532366000000007</v>
      </c>
      <c r="AR154" s="151" t="s">
        <v>86</v>
      </c>
      <c r="AT154" s="159" t="s">
        <v>72</v>
      </c>
      <c r="AU154" s="159" t="s">
        <v>73</v>
      </c>
      <c r="AY154" s="151" t="s">
        <v>204</v>
      </c>
      <c r="BK154" s="160">
        <f>BK155+BK158+BK165</f>
        <v>0</v>
      </c>
    </row>
    <row r="155" spans="1:65" s="12" customFormat="1" ht="22.9" customHeight="1" x14ac:dyDescent="0.2">
      <c r="B155" s="150"/>
      <c r="D155" s="151" t="s">
        <v>72</v>
      </c>
      <c r="E155" s="161" t="s">
        <v>944</v>
      </c>
      <c r="F155" s="161" t="s">
        <v>945</v>
      </c>
      <c r="I155" s="153"/>
      <c r="J155" s="162">
        <f>BK155</f>
        <v>0</v>
      </c>
      <c r="L155" s="150"/>
      <c r="M155" s="155"/>
      <c r="N155" s="156"/>
      <c r="O155" s="156"/>
      <c r="P155" s="157">
        <f>SUM(P156:P157)</f>
        <v>0</v>
      </c>
      <c r="Q155" s="156"/>
      <c r="R155" s="157">
        <f>SUM(R156:R157)</f>
        <v>0</v>
      </c>
      <c r="S155" s="156"/>
      <c r="T155" s="158">
        <f>SUM(T156:T157)</f>
        <v>2.5242</v>
      </c>
      <c r="AR155" s="151" t="s">
        <v>86</v>
      </c>
      <c r="AT155" s="159" t="s">
        <v>72</v>
      </c>
      <c r="AU155" s="159" t="s">
        <v>80</v>
      </c>
      <c r="AY155" s="151" t="s">
        <v>204</v>
      </c>
      <c r="BK155" s="160">
        <f>SUM(BK156:BK157)</f>
        <v>0</v>
      </c>
    </row>
    <row r="156" spans="1:65" s="2" customFormat="1" ht="24" customHeight="1" x14ac:dyDescent="0.2">
      <c r="A156" s="29"/>
      <c r="B156" s="163"/>
      <c r="C156" s="164" t="s">
        <v>295</v>
      </c>
      <c r="D156" s="164" t="s">
        <v>206</v>
      </c>
      <c r="E156" s="165" t="s">
        <v>1886</v>
      </c>
      <c r="F156" s="166" t="s">
        <v>1887</v>
      </c>
      <c r="G156" s="167" t="s">
        <v>221</v>
      </c>
      <c r="H156" s="168">
        <v>180.3</v>
      </c>
      <c r="I156" s="169"/>
      <c r="J156" s="168">
        <f>ROUND(I156*H156,3)</f>
        <v>0</v>
      </c>
      <c r="K156" s="170"/>
      <c r="L156" s="30"/>
      <c r="M156" s="171" t="s">
        <v>1</v>
      </c>
      <c r="N156" s="172" t="s">
        <v>39</v>
      </c>
      <c r="O156" s="55"/>
      <c r="P156" s="173">
        <f>O156*H156</f>
        <v>0</v>
      </c>
      <c r="Q156" s="173">
        <v>0</v>
      </c>
      <c r="R156" s="173">
        <f>Q156*H156</f>
        <v>0</v>
      </c>
      <c r="S156" s="173">
        <v>1.4E-2</v>
      </c>
      <c r="T156" s="174">
        <f>S156*H156</f>
        <v>2.5242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5" t="s">
        <v>271</v>
      </c>
      <c r="AT156" s="175" t="s">
        <v>206</v>
      </c>
      <c r="AU156" s="175" t="s">
        <v>86</v>
      </c>
      <c r="AY156" s="14" t="s">
        <v>204</v>
      </c>
      <c r="BE156" s="176">
        <f>IF(N156="základná",J156,0)</f>
        <v>0</v>
      </c>
      <c r="BF156" s="176">
        <f>IF(N156="znížená",J156,0)</f>
        <v>0</v>
      </c>
      <c r="BG156" s="176">
        <f>IF(N156="zákl. prenesená",J156,0)</f>
        <v>0</v>
      </c>
      <c r="BH156" s="176">
        <f>IF(N156="zníž. prenesená",J156,0)</f>
        <v>0</v>
      </c>
      <c r="BI156" s="176">
        <f>IF(N156="nulová",J156,0)</f>
        <v>0</v>
      </c>
      <c r="BJ156" s="14" t="s">
        <v>86</v>
      </c>
      <c r="BK156" s="177">
        <f>ROUND(I156*H156,3)</f>
        <v>0</v>
      </c>
      <c r="BL156" s="14" t="s">
        <v>271</v>
      </c>
      <c r="BM156" s="175" t="s">
        <v>1888</v>
      </c>
    </row>
    <row r="157" spans="1:65" s="2" customFormat="1" ht="24" customHeight="1" x14ac:dyDescent="0.2">
      <c r="A157" s="29"/>
      <c r="B157" s="163"/>
      <c r="C157" s="164" t="s">
        <v>301</v>
      </c>
      <c r="D157" s="164" t="s">
        <v>206</v>
      </c>
      <c r="E157" s="165" t="s">
        <v>1889</v>
      </c>
      <c r="F157" s="166" t="s">
        <v>1890</v>
      </c>
      <c r="G157" s="167" t="s">
        <v>316</v>
      </c>
      <c r="H157" s="169"/>
      <c r="I157" s="169"/>
      <c r="J157" s="168">
        <f>ROUND(I157*H157,3)</f>
        <v>0</v>
      </c>
      <c r="K157" s="170"/>
      <c r="L157" s="30"/>
      <c r="M157" s="171" t="s">
        <v>1</v>
      </c>
      <c r="N157" s="172" t="s">
        <v>39</v>
      </c>
      <c r="O157" s="55"/>
      <c r="P157" s="173">
        <f>O157*H157</f>
        <v>0</v>
      </c>
      <c r="Q157" s="173">
        <v>0</v>
      </c>
      <c r="R157" s="173">
        <f>Q157*H157</f>
        <v>0</v>
      </c>
      <c r="S157" s="173">
        <v>0</v>
      </c>
      <c r="T157" s="174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5" t="s">
        <v>271</v>
      </c>
      <c r="AT157" s="175" t="s">
        <v>206</v>
      </c>
      <c r="AU157" s="175" t="s">
        <v>86</v>
      </c>
      <c r="AY157" s="14" t="s">
        <v>204</v>
      </c>
      <c r="BE157" s="176">
        <f>IF(N157="základná",J157,0)</f>
        <v>0</v>
      </c>
      <c r="BF157" s="176">
        <f>IF(N157="znížená",J157,0)</f>
        <v>0</v>
      </c>
      <c r="BG157" s="176">
        <f>IF(N157="zákl. prenesená",J157,0)</f>
        <v>0</v>
      </c>
      <c r="BH157" s="176">
        <f>IF(N157="zníž. prenesená",J157,0)</f>
        <v>0</v>
      </c>
      <c r="BI157" s="176">
        <f>IF(N157="nulová",J157,0)</f>
        <v>0</v>
      </c>
      <c r="BJ157" s="14" t="s">
        <v>86</v>
      </c>
      <c r="BK157" s="177">
        <f>ROUND(I157*H157,3)</f>
        <v>0</v>
      </c>
      <c r="BL157" s="14" t="s">
        <v>271</v>
      </c>
      <c r="BM157" s="175" t="s">
        <v>1891</v>
      </c>
    </row>
    <row r="158" spans="1:65" s="12" customFormat="1" ht="22.9" customHeight="1" x14ac:dyDescent="0.2">
      <c r="B158" s="150"/>
      <c r="D158" s="151" t="s">
        <v>72</v>
      </c>
      <c r="E158" s="161" t="s">
        <v>1130</v>
      </c>
      <c r="F158" s="161" t="s">
        <v>1131</v>
      </c>
      <c r="I158" s="153"/>
      <c r="J158" s="162">
        <f>BK158</f>
        <v>0</v>
      </c>
      <c r="L158" s="150"/>
      <c r="M158" s="155"/>
      <c r="N158" s="156"/>
      <c r="O158" s="156"/>
      <c r="P158" s="157">
        <f>SUM(P159:P164)</f>
        <v>0</v>
      </c>
      <c r="Q158" s="156"/>
      <c r="R158" s="157">
        <f>SUM(R159:R164)</f>
        <v>0</v>
      </c>
      <c r="S158" s="156"/>
      <c r="T158" s="158">
        <f>SUM(T159:T164)</f>
        <v>0.29113260000000002</v>
      </c>
      <c r="AR158" s="151" t="s">
        <v>86</v>
      </c>
      <c r="AT158" s="159" t="s">
        <v>72</v>
      </c>
      <c r="AU158" s="159" t="s">
        <v>80</v>
      </c>
      <c r="AY158" s="151" t="s">
        <v>204</v>
      </c>
      <c r="BK158" s="160">
        <f>SUM(BK159:BK164)</f>
        <v>0</v>
      </c>
    </row>
    <row r="159" spans="1:65" s="2" customFormat="1" ht="24" customHeight="1" x14ac:dyDescent="0.2">
      <c r="A159" s="29"/>
      <c r="B159" s="163"/>
      <c r="C159" s="164" t="s">
        <v>309</v>
      </c>
      <c r="D159" s="164" t="s">
        <v>206</v>
      </c>
      <c r="E159" s="165" t="s">
        <v>1892</v>
      </c>
      <c r="F159" s="166" t="s">
        <v>1893</v>
      </c>
      <c r="G159" s="167" t="s">
        <v>265</v>
      </c>
      <c r="H159" s="168">
        <v>48.64</v>
      </c>
      <c r="I159" s="169"/>
      <c r="J159" s="168">
        <f t="shared" ref="J159:J164" si="10">ROUND(I159*H159,3)</f>
        <v>0</v>
      </c>
      <c r="K159" s="170"/>
      <c r="L159" s="30"/>
      <c r="M159" s="171" t="s">
        <v>1</v>
      </c>
      <c r="N159" s="172" t="s">
        <v>39</v>
      </c>
      <c r="O159" s="55"/>
      <c r="P159" s="173">
        <f t="shared" ref="P159:P164" si="11">O159*H159</f>
        <v>0</v>
      </c>
      <c r="Q159" s="173">
        <v>0</v>
      </c>
      <c r="R159" s="173">
        <f t="shared" ref="R159:R164" si="12">Q159*H159</f>
        <v>0</v>
      </c>
      <c r="S159" s="173">
        <v>2.5999999999999999E-3</v>
      </c>
      <c r="T159" s="174">
        <f t="shared" ref="T159:T164" si="13">S159*H159</f>
        <v>0.12646399999999999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5" t="s">
        <v>271</v>
      </c>
      <c r="AT159" s="175" t="s">
        <v>206</v>
      </c>
      <c r="AU159" s="175" t="s">
        <v>86</v>
      </c>
      <c r="AY159" s="14" t="s">
        <v>204</v>
      </c>
      <c r="BE159" s="176">
        <f t="shared" ref="BE159:BE164" si="14">IF(N159="základná",J159,0)</f>
        <v>0</v>
      </c>
      <c r="BF159" s="176">
        <f t="shared" ref="BF159:BF164" si="15">IF(N159="znížená",J159,0)</f>
        <v>0</v>
      </c>
      <c r="BG159" s="176">
        <f t="shared" ref="BG159:BG164" si="16">IF(N159="zákl. prenesená",J159,0)</f>
        <v>0</v>
      </c>
      <c r="BH159" s="176">
        <f t="shared" ref="BH159:BH164" si="17">IF(N159="zníž. prenesená",J159,0)</f>
        <v>0</v>
      </c>
      <c r="BI159" s="176">
        <f t="shared" ref="BI159:BI164" si="18">IF(N159="nulová",J159,0)</f>
        <v>0</v>
      </c>
      <c r="BJ159" s="14" t="s">
        <v>86</v>
      </c>
      <c r="BK159" s="177">
        <f t="shared" ref="BK159:BK164" si="19">ROUND(I159*H159,3)</f>
        <v>0</v>
      </c>
      <c r="BL159" s="14" t="s">
        <v>271</v>
      </c>
      <c r="BM159" s="175" t="s">
        <v>1894</v>
      </c>
    </row>
    <row r="160" spans="1:65" s="2" customFormat="1" ht="24" customHeight="1" x14ac:dyDescent="0.2">
      <c r="A160" s="29"/>
      <c r="B160" s="163"/>
      <c r="C160" s="164" t="s">
        <v>313</v>
      </c>
      <c r="D160" s="164" t="s">
        <v>206</v>
      </c>
      <c r="E160" s="165" t="s">
        <v>1895</v>
      </c>
      <c r="F160" s="166" t="s">
        <v>1896</v>
      </c>
      <c r="G160" s="167" t="s">
        <v>265</v>
      </c>
      <c r="H160" s="168">
        <v>48.64</v>
      </c>
      <c r="I160" s="169"/>
      <c r="J160" s="168">
        <f t="shared" si="10"/>
        <v>0</v>
      </c>
      <c r="K160" s="170"/>
      <c r="L160" s="30"/>
      <c r="M160" s="171" t="s">
        <v>1</v>
      </c>
      <c r="N160" s="172" t="s">
        <v>39</v>
      </c>
      <c r="O160" s="55"/>
      <c r="P160" s="173">
        <f t="shared" si="11"/>
        <v>0</v>
      </c>
      <c r="Q160" s="173">
        <v>0</v>
      </c>
      <c r="R160" s="173">
        <f t="shared" si="12"/>
        <v>0</v>
      </c>
      <c r="S160" s="173">
        <v>2.8E-3</v>
      </c>
      <c r="T160" s="174">
        <f t="shared" si="13"/>
        <v>0.13619200000000001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5" t="s">
        <v>271</v>
      </c>
      <c r="AT160" s="175" t="s">
        <v>206</v>
      </c>
      <c r="AU160" s="175" t="s">
        <v>86</v>
      </c>
      <c r="AY160" s="14" t="s">
        <v>204</v>
      </c>
      <c r="BE160" s="176">
        <f t="shared" si="14"/>
        <v>0</v>
      </c>
      <c r="BF160" s="176">
        <f t="shared" si="15"/>
        <v>0</v>
      </c>
      <c r="BG160" s="176">
        <f t="shared" si="16"/>
        <v>0</v>
      </c>
      <c r="BH160" s="176">
        <f t="shared" si="17"/>
        <v>0</v>
      </c>
      <c r="BI160" s="176">
        <f t="shared" si="18"/>
        <v>0</v>
      </c>
      <c r="BJ160" s="14" t="s">
        <v>86</v>
      </c>
      <c r="BK160" s="177">
        <f t="shared" si="19"/>
        <v>0</v>
      </c>
      <c r="BL160" s="14" t="s">
        <v>271</v>
      </c>
      <c r="BM160" s="175" t="s">
        <v>1897</v>
      </c>
    </row>
    <row r="161" spans="1:65" s="2" customFormat="1" ht="24" customHeight="1" x14ac:dyDescent="0.2">
      <c r="A161" s="29"/>
      <c r="B161" s="163"/>
      <c r="C161" s="164" t="s">
        <v>320</v>
      </c>
      <c r="D161" s="164" t="s">
        <v>206</v>
      </c>
      <c r="E161" s="165" t="s">
        <v>1898</v>
      </c>
      <c r="F161" s="166" t="s">
        <v>1899</v>
      </c>
      <c r="G161" s="167" t="s">
        <v>214</v>
      </c>
      <c r="H161" s="168">
        <v>2</v>
      </c>
      <c r="I161" s="169"/>
      <c r="J161" s="168">
        <f t="shared" si="10"/>
        <v>0</v>
      </c>
      <c r="K161" s="170"/>
      <c r="L161" s="30"/>
      <c r="M161" s="171" t="s">
        <v>1</v>
      </c>
      <c r="N161" s="172" t="s">
        <v>39</v>
      </c>
      <c r="O161" s="55"/>
      <c r="P161" s="173">
        <f t="shared" si="11"/>
        <v>0</v>
      </c>
      <c r="Q161" s="173">
        <v>0</v>
      </c>
      <c r="R161" s="173">
        <f t="shared" si="12"/>
        <v>0</v>
      </c>
      <c r="S161" s="173">
        <v>1.1000000000000001E-3</v>
      </c>
      <c r="T161" s="174">
        <f t="shared" si="13"/>
        <v>2.2000000000000001E-3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5" t="s">
        <v>271</v>
      </c>
      <c r="AT161" s="175" t="s">
        <v>206</v>
      </c>
      <c r="AU161" s="175" t="s">
        <v>86</v>
      </c>
      <c r="AY161" s="14" t="s">
        <v>204</v>
      </c>
      <c r="BE161" s="176">
        <f t="shared" si="14"/>
        <v>0</v>
      </c>
      <c r="BF161" s="176">
        <f t="shared" si="15"/>
        <v>0</v>
      </c>
      <c r="BG161" s="176">
        <f t="shared" si="16"/>
        <v>0</v>
      </c>
      <c r="BH161" s="176">
        <f t="shared" si="17"/>
        <v>0</v>
      </c>
      <c r="BI161" s="176">
        <f t="shared" si="18"/>
        <v>0</v>
      </c>
      <c r="BJ161" s="14" t="s">
        <v>86</v>
      </c>
      <c r="BK161" s="177">
        <f t="shared" si="19"/>
        <v>0</v>
      </c>
      <c r="BL161" s="14" t="s">
        <v>271</v>
      </c>
      <c r="BM161" s="175" t="s">
        <v>1900</v>
      </c>
    </row>
    <row r="162" spans="1:65" s="2" customFormat="1" ht="24" customHeight="1" x14ac:dyDescent="0.2">
      <c r="A162" s="29"/>
      <c r="B162" s="163"/>
      <c r="C162" s="164" t="s">
        <v>324</v>
      </c>
      <c r="D162" s="164" t="s">
        <v>206</v>
      </c>
      <c r="E162" s="165" t="s">
        <v>1901</v>
      </c>
      <c r="F162" s="166" t="s">
        <v>1902</v>
      </c>
      <c r="G162" s="167" t="s">
        <v>214</v>
      </c>
      <c r="H162" s="168">
        <v>4</v>
      </c>
      <c r="I162" s="169"/>
      <c r="J162" s="168">
        <f t="shared" si="10"/>
        <v>0</v>
      </c>
      <c r="K162" s="170"/>
      <c r="L162" s="30"/>
      <c r="M162" s="171" t="s">
        <v>1</v>
      </c>
      <c r="N162" s="172" t="s">
        <v>39</v>
      </c>
      <c r="O162" s="55"/>
      <c r="P162" s="173">
        <f t="shared" si="11"/>
        <v>0</v>
      </c>
      <c r="Q162" s="173">
        <v>0</v>
      </c>
      <c r="R162" s="173">
        <f t="shared" si="12"/>
        <v>0</v>
      </c>
      <c r="S162" s="173">
        <v>2.0999999999999999E-3</v>
      </c>
      <c r="T162" s="174">
        <f t="shared" si="13"/>
        <v>8.3999999999999995E-3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5" t="s">
        <v>271</v>
      </c>
      <c r="AT162" s="175" t="s">
        <v>206</v>
      </c>
      <c r="AU162" s="175" t="s">
        <v>86</v>
      </c>
      <c r="AY162" s="14" t="s">
        <v>204</v>
      </c>
      <c r="BE162" s="176">
        <f t="shared" si="14"/>
        <v>0</v>
      </c>
      <c r="BF162" s="176">
        <f t="shared" si="15"/>
        <v>0</v>
      </c>
      <c r="BG162" s="176">
        <f t="shared" si="16"/>
        <v>0</v>
      </c>
      <c r="BH162" s="176">
        <f t="shared" si="17"/>
        <v>0</v>
      </c>
      <c r="BI162" s="176">
        <f t="shared" si="18"/>
        <v>0</v>
      </c>
      <c r="BJ162" s="14" t="s">
        <v>86</v>
      </c>
      <c r="BK162" s="177">
        <f t="shared" si="19"/>
        <v>0</v>
      </c>
      <c r="BL162" s="14" t="s">
        <v>271</v>
      </c>
      <c r="BM162" s="175" t="s">
        <v>1903</v>
      </c>
    </row>
    <row r="163" spans="1:65" s="2" customFormat="1" ht="24" customHeight="1" x14ac:dyDescent="0.2">
      <c r="A163" s="29"/>
      <c r="B163" s="163"/>
      <c r="C163" s="164" t="s">
        <v>329</v>
      </c>
      <c r="D163" s="164" t="s">
        <v>206</v>
      </c>
      <c r="E163" s="165" t="s">
        <v>1904</v>
      </c>
      <c r="F163" s="166" t="s">
        <v>1905</v>
      </c>
      <c r="G163" s="167" t="s">
        <v>265</v>
      </c>
      <c r="H163" s="168">
        <v>7.91</v>
      </c>
      <c r="I163" s="169"/>
      <c r="J163" s="168">
        <f t="shared" si="10"/>
        <v>0</v>
      </c>
      <c r="K163" s="170"/>
      <c r="L163" s="30"/>
      <c r="M163" s="171" t="s">
        <v>1</v>
      </c>
      <c r="N163" s="172" t="s">
        <v>39</v>
      </c>
      <c r="O163" s="55"/>
      <c r="P163" s="173">
        <f t="shared" si="11"/>
        <v>0</v>
      </c>
      <c r="Q163" s="173">
        <v>0</v>
      </c>
      <c r="R163" s="173">
        <f t="shared" si="12"/>
        <v>0</v>
      </c>
      <c r="S163" s="173">
        <v>2.2599999999999999E-3</v>
      </c>
      <c r="T163" s="174">
        <f t="shared" si="13"/>
        <v>1.7876599999999999E-2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5" t="s">
        <v>271</v>
      </c>
      <c r="AT163" s="175" t="s">
        <v>206</v>
      </c>
      <c r="AU163" s="175" t="s">
        <v>86</v>
      </c>
      <c r="AY163" s="14" t="s">
        <v>204</v>
      </c>
      <c r="BE163" s="176">
        <f t="shared" si="14"/>
        <v>0</v>
      </c>
      <c r="BF163" s="176">
        <f t="shared" si="15"/>
        <v>0</v>
      </c>
      <c r="BG163" s="176">
        <f t="shared" si="16"/>
        <v>0</v>
      </c>
      <c r="BH163" s="176">
        <f t="shared" si="17"/>
        <v>0</v>
      </c>
      <c r="BI163" s="176">
        <f t="shared" si="18"/>
        <v>0</v>
      </c>
      <c r="BJ163" s="14" t="s">
        <v>86</v>
      </c>
      <c r="BK163" s="177">
        <f t="shared" si="19"/>
        <v>0</v>
      </c>
      <c r="BL163" s="14" t="s">
        <v>271</v>
      </c>
      <c r="BM163" s="175" t="s">
        <v>1906</v>
      </c>
    </row>
    <row r="164" spans="1:65" s="2" customFormat="1" ht="24" customHeight="1" x14ac:dyDescent="0.2">
      <c r="A164" s="29"/>
      <c r="B164" s="163"/>
      <c r="C164" s="164" t="s">
        <v>333</v>
      </c>
      <c r="D164" s="164" t="s">
        <v>206</v>
      </c>
      <c r="E164" s="165" t="s">
        <v>1907</v>
      </c>
      <c r="F164" s="166" t="s">
        <v>1908</v>
      </c>
      <c r="G164" s="167" t="s">
        <v>316</v>
      </c>
      <c r="H164" s="169"/>
      <c r="I164" s="169"/>
      <c r="J164" s="168">
        <f t="shared" si="10"/>
        <v>0</v>
      </c>
      <c r="K164" s="170"/>
      <c r="L164" s="30"/>
      <c r="M164" s="171" t="s">
        <v>1</v>
      </c>
      <c r="N164" s="172" t="s">
        <v>39</v>
      </c>
      <c r="O164" s="55"/>
      <c r="P164" s="173">
        <f t="shared" si="11"/>
        <v>0</v>
      </c>
      <c r="Q164" s="173">
        <v>0</v>
      </c>
      <c r="R164" s="173">
        <f t="shared" si="12"/>
        <v>0</v>
      </c>
      <c r="S164" s="173">
        <v>0</v>
      </c>
      <c r="T164" s="17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5" t="s">
        <v>271</v>
      </c>
      <c r="AT164" s="175" t="s">
        <v>206</v>
      </c>
      <c r="AU164" s="175" t="s">
        <v>86</v>
      </c>
      <c r="AY164" s="14" t="s">
        <v>204</v>
      </c>
      <c r="BE164" s="176">
        <f t="shared" si="14"/>
        <v>0</v>
      </c>
      <c r="BF164" s="176">
        <f t="shared" si="15"/>
        <v>0</v>
      </c>
      <c r="BG164" s="176">
        <f t="shared" si="16"/>
        <v>0</v>
      </c>
      <c r="BH164" s="176">
        <f t="shared" si="17"/>
        <v>0</v>
      </c>
      <c r="BI164" s="176">
        <f t="shared" si="18"/>
        <v>0</v>
      </c>
      <c r="BJ164" s="14" t="s">
        <v>86</v>
      </c>
      <c r="BK164" s="177">
        <f t="shared" si="19"/>
        <v>0</v>
      </c>
      <c r="BL164" s="14" t="s">
        <v>271</v>
      </c>
      <c r="BM164" s="175" t="s">
        <v>1909</v>
      </c>
    </row>
    <row r="165" spans="1:65" s="12" customFormat="1" ht="22.9" customHeight="1" x14ac:dyDescent="0.2">
      <c r="B165" s="150"/>
      <c r="D165" s="151" t="s">
        <v>72</v>
      </c>
      <c r="E165" s="161" t="s">
        <v>348</v>
      </c>
      <c r="F165" s="161" t="s">
        <v>349</v>
      </c>
      <c r="I165" s="153"/>
      <c r="J165" s="162">
        <f>BK165</f>
        <v>0</v>
      </c>
      <c r="L165" s="150"/>
      <c r="M165" s="155"/>
      <c r="N165" s="156"/>
      <c r="O165" s="156"/>
      <c r="P165" s="157">
        <f>SUM(P166:P168)</f>
        <v>0</v>
      </c>
      <c r="Q165" s="156"/>
      <c r="R165" s="157">
        <f>SUM(R166:R168)</f>
        <v>0.35189520000000002</v>
      </c>
      <c r="S165" s="156"/>
      <c r="T165" s="158">
        <f>SUM(T166:T168)</f>
        <v>7.0379040000000002</v>
      </c>
      <c r="AR165" s="151" t="s">
        <v>86</v>
      </c>
      <c r="AT165" s="159" t="s">
        <v>72</v>
      </c>
      <c r="AU165" s="159" t="s">
        <v>80</v>
      </c>
      <c r="AY165" s="151" t="s">
        <v>204</v>
      </c>
      <c r="BK165" s="160">
        <f>SUM(BK166:BK168)</f>
        <v>0</v>
      </c>
    </row>
    <row r="166" spans="1:65" s="2" customFormat="1" ht="24" customHeight="1" x14ac:dyDescent="0.2">
      <c r="A166" s="29"/>
      <c r="B166" s="163"/>
      <c r="C166" s="164" t="s">
        <v>337</v>
      </c>
      <c r="D166" s="164" t="s">
        <v>206</v>
      </c>
      <c r="E166" s="165" t="s">
        <v>1910</v>
      </c>
      <c r="F166" s="166" t="s">
        <v>1911</v>
      </c>
      <c r="G166" s="167" t="s">
        <v>221</v>
      </c>
      <c r="H166" s="168">
        <v>182.435</v>
      </c>
      <c r="I166" s="169"/>
      <c r="J166" s="168">
        <f>ROUND(I166*H166,3)</f>
        <v>0</v>
      </c>
      <c r="K166" s="170"/>
      <c r="L166" s="30"/>
      <c r="M166" s="171" t="s">
        <v>1</v>
      </c>
      <c r="N166" s="172" t="s">
        <v>39</v>
      </c>
      <c r="O166" s="55"/>
      <c r="P166" s="173">
        <f>O166*H166</f>
        <v>0</v>
      </c>
      <c r="Q166" s="173">
        <v>0</v>
      </c>
      <c r="R166" s="173">
        <f>Q166*H166</f>
        <v>0</v>
      </c>
      <c r="S166" s="173">
        <v>0</v>
      </c>
      <c r="T166" s="174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5" t="s">
        <v>271</v>
      </c>
      <c r="AT166" s="175" t="s">
        <v>206</v>
      </c>
      <c r="AU166" s="175" t="s">
        <v>86</v>
      </c>
      <c r="AY166" s="14" t="s">
        <v>204</v>
      </c>
      <c r="BE166" s="176">
        <f>IF(N166="základná",J166,0)</f>
        <v>0</v>
      </c>
      <c r="BF166" s="176">
        <f>IF(N166="znížená",J166,0)</f>
        <v>0</v>
      </c>
      <c r="BG166" s="176">
        <f>IF(N166="zákl. prenesená",J166,0)</f>
        <v>0</v>
      </c>
      <c r="BH166" s="176">
        <f>IF(N166="zníž. prenesená",J166,0)</f>
        <v>0</v>
      </c>
      <c r="BI166" s="176">
        <f>IF(N166="nulová",J166,0)</f>
        <v>0</v>
      </c>
      <c r="BJ166" s="14" t="s">
        <v>86</v>
      </c>
      <c r="BK166" s="177">
        <f>ROUND(I166*H166,3)</f>
        <v>0</v>
      </c>
      <c r="BL166" s="14" t="s">
        <v>271</v>
      </c>
      <c r="BM166" s="175" t="s">
        <v>1912</v>
      </c>
    </row>
    <row r="167" spans="1:65" s="2" customFormat="1" ht="36" customHeight="1" x14ac:dyDescent="0.2">
      <c r="A167" s="29"/>
      <c r="B167" s="163"/>
      <c r="C167" s="164" t="s">
        <v>341</v>
      </c>
      <c r="D167" s="164" t="s">
        <v>206</v>
      </c>
      <c r="E167" s="165" t="s">
        <v>1913</v>
      </c>
      <c r="F167" s="166" t="s">
        <v>1914</v>
      </c>
      <c r="G167" s="167" t="s">
        <v>369</v>
      </c>
      <c r="H167" s="168">
        <v>7037.9040000000005</v>
      </c>
      <c r="I167" s="169"/>
      <c r="J167" s="168">
        <f>ROUND(I167*H167,3)</f>
        <v>0</v>
      </c>
      <c r="K167" s="170"/>
      <c r="L167" s="30"/>
      <c r="M167" s="171" t="s">
        <v>1</v>
      </c>
      <c r="N167" s="172" t="s">
        <v>39</v>
      </c>
      <c r="O167" s="55"/>
      <c r="P167" s="173">
        <f>O167*H167</f>
        <v>0</v>
      </c>
      <c r="Q167" s="173">
        <v>5.0000000000000002E-5</v>
      </c>
      <c r="R167" s="173">
        <f>Q167*H167</f>
        <v>0.35189520000000002</v>
      </c>
      <c r="S167" s="173">
        <v>1E-3</v>
      </c>
      <c r="T167" s="174">
        <f>S167*H167</f>
        <v>7.0379040000000002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5" t="s">
        <v>271</v>
      </c>
      <c r="AT167" s="175" t="s">
        <v>206</v>
      </c>
      <c r="AU167" s="175" t="s">
        <v>86</v>
      </c>
      <c r="AY167" s="14" t="s">
        <v>204</v>
      </c>
      <c r="BE167" s="176">
        <f>IF(N167="základná",J167,0)</f>
        <v>0</v>
      </c>
      <c r="BF167" s="176">
        <f>IF(N167="znížená",J167,0)</f>
        <v>0</v>
      </c>
      <c r="BG167" s="176">
        <f>IF(N167="zákl. prenesená",J167,0)</f>
        <v>0</v>
      </c>
      <c r="BH167" s="176">
        <f>IF(N167="zníž. prenesená",J167,0)</f>
        <v>0</v>
      </c>
      <c r="BI167" s="176">
        <f>IF(N167="nulová",J167,0)</f>
        <v>0</v>
      </c>
      <c r="BJ167" s="14" t="s">
        <v>86</v>
      </c>
      <c r="BK167" s="177">
        <f>ROUND(I167*H167,3)</f>
        <v>0</v>
      </c>
      <c r="BL167" s="14" t="s">
        <v>271</v>
      </c>
      <c r="BM167" s="175" t="s">
        <v>1915</v>
      </c>
    </row>
    <row r="168" spans="1:65" s="2" customFormat="1" ht="24" customHeight="1" x14ac:dyDescent="0.2">
      <c r="A168" s="29"/>
      <c r="B168" s="163"/>
      <c r="C168" s="164" t="s">
        <v>327</v>
      </c>
      <c r="D168" s="164" t="s">
        <v>206</v>
      </c>
      <c r="E168" s="165" t="s">
        <v>1916</v>
      </c>
      <c r="F168" s="166" t="s">
        <v>1917</v>
      </c>
      <c r="G168" s="167" t="s">
        <v>316</v>
      </c>
      <c r="H168" s="169"/>
      <c r="I168" s="169"/>
      <c r="J168" s="168">
        <f>ROUND(I168*H168,3)</f>
        <v>0</v>
      </c>
      <c r="K168" s="170"/>
      <c r="L168" s="30"/>
      <c r="M168" s="188" t="s">
        <v>1</v>
      </c>
      <c r="N168" s="189" t="s">
        <v>39</v>
      </c>
      <c r="O168" s="190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5" t="s">
        <v>271</v>
      </c>
      <c r="AT168" s="175" t="s">
        <v>206</v>
      </c>
      <c r="AU168" s="175" t="s">
        <v>86</v>
      </c>
      <c r="AY168" s="14" t="s">
        <v>204</v>
      </c>
      <c r="BE168" s="176">
        <f>IF(N168="základná",J168,0)</f>
        <v>0</v>
      </c>
      <c r="BF168" s="176">
        <f>IF(N168="znížená",J168,0)</f>
        <v>0</v>
      </c>
      <c r="BG168" s="176">
        <f>IF(N168="zákl. prenesená",J168,0)</f>
        <v>0</v>
      </c>
      <c r="BH168" s="176">
        <f>IF(N168="zníž. prenesená",J168,0)</f>
        <v>0</v>
      </c>
      <c r="BI168" s="176">
        <f>IF(N168="nulová",J168,0)</f>
        <v>0</v>
      </c>
      <c r="BJ168" s="14" t="s">
        <v>86</v>
      </c>
      <c r="BK168" s="177">
        <f>ROUND(I168*H168,3)</f>
        <v>0</v>
      </c>
      <c r="BL168" s="14" t="s">
        <v>271</v>
      </c>
      <c r="BM168" s="175" t="s">
        <v>1918</v>
      </c>
    </row>
    <row r="169" spans="1:65" s="2" customFormat="1" ht="6.95" customHeight="1" x14ac:dyDescent="0.2">
      <c r="A169" s="29"/>
      <c r="B169" s="44"/>
      <c r="C169" s="45"/>
      <c r="D169" s="45"/>
      <c r="E169" s="45"/>
      <c r="F169" s="45"/>
      <c r="G169" s="45"/>
      <c r="H169" s="45"/>
      <c r="I169" s="122"/>
      <c r="J169" s="45"/>
      <c r="K169" s="45"/>
      <c r="L169" s="30"/>
      <c r="M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</row>
  </sheetData>
  <autoFilter ref="C127:K168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topLeftCell="A103" workbookViewId="0">
      <selection activeCell="V14" sqref="V1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148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1832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1919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ROUND(J122,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ROUND((SUM(BE122:BE154)),  2)</f>
        <v>0</v>
      </c>
      <c r="G35" s="29"/>
      <c r="H35" s="29"/>
      <c r="I35" s="109">
        <v>0.2</v>
      </c>
      <c r="J35" s="108">
        <f>ROUND(((SUM(BE122:BE154))*I35),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ROUND((SUM(BF122:BF154)),  2)</f>
        <v>0</v>
      </c>
      <c r="G36" s="29"/>
      <c r="H36" s="29"/>
      <c r="I36" s="109">
        <v>0.2</v>
      </c>
      <c r="J36" s="108">
        <f>ROUND(((SUM(BF122:BF154))*I36),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ROUND((SUM(BG122:BG154)),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ROUND((SUM(BH122:BH154)),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ROUND((SUM(BI122:BI154)),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1832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SO 07.2 - Výrub stromov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J122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177</v>
      </c>
      <c r="E99" s="130"/>
      <c r="F99" s="130"/>
      <c r="G99" s="130"/>
      <c r="H99" s="130"/>
      <c r="I99" s="131"/>
      <c r="J99" s="132">
        <f>J123</f>
        <v>0</v>
      </c>
      <c r="L99" s="128"/>
    </row>
    <row r="100" spans="1:47" s="10" customFormat="1" ht="19.899999999999999" customHeight="1" x14ac:dyDescent="0.2">
      <c r="B100" s="133"/>
      <c r="D100" s="134" t="s">
        <v>433</v>
      </c>
      <c r="E100" s="135"/>
      <c r="F100" s="135"/>
      <c r="G100" s="135"/>
      <c r="H100" s="135"/>
      <c r="I100" s="136"/>
      <c r="J100" s="137">
        <f>J124</f>
        <v>0</v>
      </c>
      <c r="L100" s="133"/>
    </row>
    <row r="101" spans="1:47" s="2" customFormat="1" ht="21.75" customHeight="1" x14ac:dyDescent="0.2">
      <c r="A101" s="29"/>
      <c r="B101" s="30"/>
      <c r="C101" s="29"/>
      <c r="D101" s="29"/>
      <c r="E101" s="29"/>
      <c r="F101" s="29"/>
      <c r="G101" s="29"/>
      <c r="H101" s="29"/>
      <c r="I101" s="98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customHeight="1" x14ac:dyDescent="0.2">
      <c r="A102" s="29"/>
      <c r="B102" s="44"/>
      <c r="C102" s="45"/>
      <c r="D102" s="45"/>
      <c r="E102" s="45"/>
      <c r="F102" s="45"/>
      <c r="G102" s="45"/>
      <c r="H102" s="45"/>
      <c r="I102" s="122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47" s="2" customFormat="1" ht="6.95" customHeight="1" x14ac:dyDescent="0.2">
      <c r="A106" s="29"/>
      <c r="B106" s="46"/>
      <c r="C106" s="47"/>
      <c r="D106" s="47"/>
      <c r="E106" s="47"/>
      <c r="F106" s="47"/>
      <c r="G106" s="47"/>
      <c r="H106" s="47"/>
      <c r="I106" s="123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190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13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38" t="str">
        <f>E7</f>
        <v>Centrum Diagnostiky - Nový pavilón</v>
      </c>
      <c r="F110" s="239"/>
      <c r="G110" s="239"/>
      <c r="H110" s="23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168</v>
      </c>
      <c r="I111" s="95"/>
      <c r="L111" s="17"/>
    </row>
    <row r="112" spans="1:47" s="2" customFormat="1" ht="16.5" customHeight="1" x14ac:dyDescent="0.2">
      <c r="A112" s="29"/>
      <c r="B112" s="30"/>
      <c r="C112" s="29"/>
      <c r="D112" s="29"/>
      <c r="E112" s="238" t="s">
        <v>1832</v>
      </c>
      <c r="F112" s="237"/>
      <c r="G112" s="237"/>
      <c r="H112" s="237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170</v>
      </c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16" t="str">
        <f>E11</f>
        <v>SO 07.2 - Výrub stromov</v>
      </c>
      <c r="F114" s="237"/>
      <c r="G114" s="237"/>
      <c r="H114" s="237"/>
      <c r="I114" s="9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98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17</v>
      </c>
      <c r="D116" s="29"/>
      <c r="E116" s="29"/>
      <c r="F116" s="22" t="str">
        <f>F14</f>
        <v>Považská Bystrica</v>
      </c>
      <c r="G116" s="29"/>
      <c r="H116" s="29"/>
      <c r="I116" s="99" t="s">
        <v>19</v>
      </c>
      <c r="J116" s="52" t="str">
        <f>IF(J14="","",J14)</f>
        <v/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20</v>
      </c>
      <c r="D118" s="29"/>
      <c r="E118" s="29"/>
      <c r="F118" s="22" t="str">
        <f>E17</f>
        <v>Trenčiansky samosprávny kraj - Trenčín</v>
      </c>
      <c r="G118" s="29"/>
      <c r="H118" s="29"/>
      <c r="I118" s="99" t="s">
        <v>26</v>
      </c>
      <c r="J118" s="27" t="str">
        <f>E23</f>
        <v>ARCHICO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24</v>
      </c>
      <c r="D119" s="29"/>
      <c r="E119" s="29"/>
      <c r="F119" s="22" t="str">
        <f>IF(E20="","",E20)</f>
        <v>Vyplň údaj</v>
      </c>
      <c r="G119" s="29"/>
      <c r="H119" s="29"/>
      <c r="I119" s="99" t="s">
        <v>30</v>
      </c>
      <c r="J119" s="27" t="str">
        <f>E26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9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38"/>
      <c r="B121" s="139"/>
      <c r="C121" s="140" t="s">
        <v>191</v>
      </c>
      <c r="D121" s="141" t="s">
        <v>58</v>
      </c>
      <c r="E121" s="141" t="s">
        <v>54</v>
      </c>
      <c r="F121" s="141" t="s">
        <v>55</v>
      </c>
      <c r="G121" s="141" t="s">
        <v>192</v>
      </c>
      <c r="H121" s="141" t="s">
        <v>193</v>
      </c>
      <c r="I121" s="142" t="s">
        <v>194</v>
      </c>
      <c r="J121" s="143" t="s">
        <v>174</v>
      </c>
      <c r="K121" s="144" t="s">
        <v>195</v>
      </c>
      <c r="L121" s="145"/>
      <c r="M121" s="59" t="s">
        <v>1</v>
      </c>
      <c r="N121" s="60" t="s">
        <v>37</v>
      </c>
      <c r="O121" s="60" t="s">
        <v>196</v>
      </c>
      <c r="P121" s="60" t="s">
        <v>197</v>
      </c>
      <c r="Q121" s="60" t="s">
        <v>198</v>
      </c>
      <c r="R121" s="60" t="s">
        <v>199</v>
      </c>
      <c r="S121" s="60" t="s">
        <v>200</v>
      </c>
      <c r="T121" s="61" t="s">
        <v>201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65" s="2" customFormat="1" ht="22.9" customHeight="1" x14ac:dyDescent="0.25">
      <c r="A122" s="29"/>
      <c r="B122" s="30"/>
      <c r="C122" s="66" t="s">
        <v>175</v>
      </c>
      <c r="D122" s="29"/>
      <c r="E122" s="29"/>
      <c r="F122" s="29"/>
      <c r="G122" s="29"/>
      <c r="H122" s="29"/>
      <c r="I122" s="98"/>
      <c r="J122" s="146">
        <f>BK122</f>
        <v>0</v>
      </c>
      <c r="K122" s="29"/>
      <c r="L122" s="30"/>
      <c r="M122" s="62"/>
      <c r="N122" s="53"/>
      <c r="O122" s="63"/>
      <c r="P122" s="147">
        <f>P123</f>
        <v>0</v>
      </c>
      <c r="Q122" s="63"/>
      <c r="R122" s="147">
        <f>R123</f>
        <v>0</v>
      </c>
      <c r="S122" s="63"/>
      <c r="T122" s="148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176</v>
      </c>
      <c r="BK122" s="149">
        <f>BK123</f>
        <v>0</v>
      </c>
    </row>
    <row r="123" spans="1:65" s="12" customFormat="1" ht="25.9" customHeight="1" x14ac:dyDescent="0.2">
      <c r="B123" s="150"/>
      <c r="D123" s="151" t="s">
        <v>72</v>
      </c>
      <c r="E123" s="152" t="s">
        <v>202</v>
      </c>
      <c r="F123" s="152" t="s">
        <v>203</v>
      </c>
      <c r="I123" s="153"/>
      <c r="J123" s="154">
        <f>BK123</f>
        <v>0</v>
      </c>
      <c r="L123" s="150"/>
      <c r="M123" s="155"/>
      <c r="N123" s="156"/>
      <c r="O123" s="156"/>
      <c r="P123" s="157">
        <f>P124</f>
        <v>0</v>
      </c>
      <c r="Q123" s="156"/>
      <c r="R123" s="157">
        <f>R124</f>
        <v>0</v>
      </c>
      <c r="S123" s="156"/>
      <c r="T123" s="158">
        <f>T124</f>
        <v>0</v>
      </c>
      <c r="AR123" s="151" t="s">
        <v>80</v>
      </c>
      <c r="AT123" s="159" t="s">
        <v>72</v>
      </c>
      <c r="AU123" s="159" t="s">
        <v>73</v>
      </c>
      <c r="AY123" s="151" t="s">
        <v>204</v>
      </c>
      <c r="BK123" s="160">
        <f>BK124</f>
        <v>0</v>
      </c>
    </row>
    <row r="124" spans="1:65" s="12" customFormat="1" ht="22.9" customHeight="1" x14ac:dyDescent="0.2">
      <c r="B124" s="150"/>
      <c r="D124" s="151" t="s">
        <v>72</v>
      </c>
      <c r="E124" s="161" t="s">
        <v>80</v>
      </c>
      <c r="F124" s="161" t="s">
        <v>446</v>
      </c>
      <c r="I124" s="153"/>
      <c r="J124" s="162">
        <f>BK124</f>
        <v>0</v>
      </c>
      <c r="L124" s="150"/>
      <c r="M124" s="155"/>
      <c r="N124" s="156"/>
      <c r="O124" s="156"/>
      <c r="P124" s="157">
        <f>SUM(P125:P154)</f>
        <v>0</v>
      </c>
      <c r="Q124" s="156"/>
      <c r="R124" s="157">
        <f>SUM(R125:R154)</f>
        <v>0</v>
      </c>
      <c r="S124" s="156"/>
      <c r="T124" s="158">
        <f>SUM(T125:T154)</f>
        <v>0</v>
      </c>
      <c r="AR124" s="151" t="s">
        <v>80</v>
      </c>
      <c r="AT124" s="159" t="s">
        <v>72</v>
      </c>
      <c r="AU124" s="159" t="s">
        <v>80</v>
      </c>
      <c r="AY124" s="151" t="s">
        <v>204</v>
      </c>
      <c r="BK124" s="160">
        <f>SUM(BK125:BK154)</f>
        <v>0</v>
      </c>
    </row>
    <row r="125" spans="1:65" s="2" customFormat="1" ht="24" customHeight="1" x14ac:dyDescent="0.2">
      <c r="A125" s="29"/>
      <c r="B125" s="163"/>
      <c r="C125" s="164" t="s">
        <v>80</v>
      </c>
      <c r="D125" s="164" t="s">
        <v>206</v>
      </c>
      <c r="E125" s="165" t="s">
        <v>1920</v>
      </c>
      <c r="F125" s="166" t="s">
        <v>1921</v>
      </c>
      <c r="G125" s="167" t="s">
        <v>221</v>
      </c>
      <c r="H125" s="168">
        <v>50</v>
      </c>
      <c r="I125" s="169"/>
      <c r="J125" s="168">
        <f t="shared" ref="J125:J154" si="0">ROUND(I125*H125,3)</f>
        <v>0</v>
      </c>
      <c r="K125" s="170"/>
      <c r="L125" s="30"/>
      <c r="M125" s="171" t="s">
        <v>1</v>
      </c>
      <c r="N125" s="172" t="s">
        <v>39</v>
      </c>
      <c r="O125" s="55"/>
      <c r="P125" s="173">
        <f t="shared" ref="P125:P154" si="1">O125*H125</f>
        <v>0</v>
      </c>
      <c r="Q125" s="173">
        <v>0</v>
      </c>
      <c r="R125" s="173">
        <f t="shared" ref="R125:R154" si="2">Q125*H125</f>
        <v>0</v>
      </c>
      <c r="S125" s="173">
        <v>0</v>
      </c>
      <c r="T125" s="174">
        <f t="shared" ref="T125:T154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5" t="s">
        <v>210</v>
      </c>
      <c r="AT125" s="175" t="s">
        <v>206</v>
      </c>
      <c r="AU125" s="175" t="s">
        <v>86</v>
      </c>
      <c r="AY125" s="14" t="s">
        <v>204</v>
      </c>
      <c r="BE125" s="176">
        <f t="shared" ref="BE125:BE154" si="4">IF(N125="základná",J125,0)</f>
        <v>0</v>
      </c>
      <c r="BF125" s="176">
        <f t="shared" ref="BF125:BF154" si="5">IF(N125="znížená",J125,0)</f>
        <v>0</v>
      </c>
      <c r="BG125" s="176">
        <f t="shared" ref="BG125:BG154" si="6">IF(N125="zákl. prenesená",J125,0)</f>
        <v>0</v>
      </c>
      <c r="BH125" s="176">
        <f t="shared" ref="BH125:BH154" si="7">IF(N125="zníž. prenesená",J125,0)</f>
        <v>0</v>
      </c>
      <c r="BI125" s="176">
        <f t="shared" ref="BI125:BI154" si="8">IF(N125="nulová",J125,0)</f>
        <v>0</v>
      </c>
      <c r="BJ125" s="14" t="s">
        <v>86</v>
      </c>
      <c r="BK125" s="177">
        <f t="shared" ref="BK125:BK154" si="9">ROUND(I125*H125,3)</f>
        <v>0</v>
      </c>
      <c r="BL125" s="14" t="s">
        <v>210</v>
      </c>
      <c r="BM125" s="175" t="s">
        <v>1922</v>
      </c>
    </row>
    <row r="126" spans="1:65" s="2" customFormat="1" ht="24" customHeight="1" x14ac:dyDescent="0.2">
      <c r="A126" s="29"/>
      <c r="B126" s="163"/>
      <c r="C126" s="164" t="s">
        <v>86</v>
      </c>
      <c r="D126" s="164" t="s">
        <v>206</v>
      </c>
      <c r="E126" s="165" t="s">
        <v>1923</v>
      </c>
      <c r="F126" s="166" t="s">
        <v>1924</v>
      </c>
      <c r="G126" s="167" t="s">
        <v>221</v>
      </c>
      <c r="H126" s="168">
        <v>50</v>
      </c>
      <c r="I126" s="169"/>
      <c r="J126" s="168">
        <f t="shared" si="0"/>
        <v>0</v>
      </c>
      <c r="K126" s="170"/>
      <c r="L126" s="30"/>
      <c r="M126" s="171" t="s">
        <v>1</v>
      </c>
      <c r="N126" s="172" t="s">
        <v>39</v>
      </c>
      <c r="O126" s="55"/>
      <c r="P126" s="173">
        <f t="shared" si="1"/>
        <v>0</v>
      </c>
      <c r="Q126" s="173">
        <v>0</v>
      </c>
      <c r="R126" s="173">
        <f t="shared" si="2"/>
        <v>0</v>
      </c>
      <c r="S126" s="173">
        <v>0</v>
      </c>
      <c r="T126" s="174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5" t="s">
        <v>210</v>
      </c>
      <c r="AT126" s="175" t="s">
        <v>206</v>
      </c>
      <c r="AU126" s="175" t="s">
        <v>86</v>
      </c>
      <c r="AY126" s="14" t="s">
        <v>204</v>
      </c>
      <c r="BE126" s="176">
        <f t="shared" si="4"/>
        <v>0</v>
      </c>
      <c r="BF126" s="176">
        <f t="shared" si="5"/>
        <v>0</v>
      </c>
      <c r="BG126" s="176">
        <f t="shared" si="6"/>
        <v>0</v>
      </c>
      <c r="BH126" s="176">
        <f t="shared" si="7"/>
        <v>0</v>
      </c>
      <c r="BI126" s="176">
        <f t="shared" si="8"/>
        <v>0</v>
      </c>
      <c r="BJ126" s="14" t="s">
        <v>86</v>
      </c>
      <c r="BK126" s="177">
        <f t="shared" si="9"/>
        <v>0</v>
      </c>
      <c r="BL126" s="14" t="s">
        <v>210</v>
      </c>
      <c r="BM126" s="175" t="s">
        <v>1925</v>
      </c>
    </row>
    <row r="127" spans="1:65" s="2" customFormat="1" ht="24" customHeight="1" x14ac:dyDescent="0.2">
      <c r="A127" s="29"/>
      <c r="B127" s="163"/>
      <c r="C127" s="164" t="s">
        <v>102</v>
      </c>
      <c r="D127" s="164" t="s">
        <v>206</v>
      </c>
      <c r="E127" s="165" t="s">
        <v>1926</v>
      </c>
      <c r="F127" s="166" t="s">
        <v>1927</v>
      </c>
      <c r="G127" s="167" t="s">
        <v>221</v>
      </c>
      <c r="H127" s="168">
        <v>350</v>
      </c>
      <c r="I127" s="169"/>
      <c r="J127" s="168">
        <f t="shared" si="0"/>
        <v>0</v>
      </c>
      <c r="K127" s="170"/>
      <c r="L127" s="30"/>
      <c r="M127" s="171" t="s">
        <v>1</v>
      </c>
      <c r="N127" s="172" t="s">
        <v>39</v>
      </c>
      <c r="O127" s="55"/>
      <c r="P127" s="173">
        <f t="shared" si="1"/>
        <v>0</v>
      </c>
      <c r="Q127" s="173">
        <v>0</v>
      </c>
      <c r="R127" s="173">
        <f t="shared" si="2"/>
        <v>0</v>
      </c>
      <c r="S127" s="173">
        <v>0</v>
      </c>
      <c r="T127" s="174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5" t="s">
        <v>210</v>
      </c>
      <c r="AT127" s="175" t="s">
        <v>206</v>
      </c>
      <c r="AU127" s="175" t="s">
        <v>86</v>
      </c>
      <c r="AY127" s="14" t="s">
        <v>204</v>
      </c>
      <c r="BE127" s="176">
        <f t="shared" si="4"/>
        <v>0</v>
      </c>
      <c r="BF127" s="176">
        <f t="shared" si="5"/>
        <v>0</v>
      </c>
      <c r="BG127" s="176">
        <f t="shared" si="6"/>
        <v>0</v>
      </c>
      <c r="BH127" s="176">
        <f t="shared" si="7"/>
        <v>0</v>
      </c>
      <c r="BI127" s="176">
        <f t="shared" si="8"/>
        <v>0</v>
      </c>
      <c r="BJ127" s="14" t="s">
        <v>86</v>
      </c>
      <c r="BK127" s="177">
        <f t="shared" si="9"/>
        <v>0</v>
      </c>
      <c r="BL127" s="14" t="s">
        <v>210</v>
      </c>
      <c r="BM127" s="175" t="s">
        <v>1928</v>
      </c>
    </row>
    <row r="128" spans="1:65" s="2" customFormat="1" ht="24" customHeight="1" x14ac:dyDescent="0.2">
      <c r="A128" s="29"/>
      <c r="B128" s="163"/>
      <c r="C128" s="164" t="s">
        <v>210</v>
      </c>
      <c r="D128" s="164" t="s">
        <v>206</v>
      </c>
      <c r="E128" s="165" t="s">
        <v>1929</v>
      </c>
      <c r="F128" s="166" t="s">
        <v>1930</v>
      </c>
      <c r="G128" s="167" t="s">
        <v>214</v>
      </c>
      <c r="H128" s="168">
        <v>6</v>
      </c>
      <c r="I128" s="169"/>
      <c r="J128" s="168">
        <f t="shared" si="0"/>
        <v>0</v>
      </c>
      <c r="K128" s="170"/>
      <c r="L128" s="30"/>
      <c r="M128" s="171" t="s">
        <v>1</v>
      </c>
      <c r="N128" s="172" t="s">
        <v>39</v>
      </c>
      <c r="O128" s="55"/>
      <c r="P128" s="173">
        <f t="shared" si="1"/>
        <v>0</v>
      </c>
      <c r="Q128" s="173">
        <v>0</v>
      </c>
      <c r="R128" s="173">
        <f t="shared" si="2"/>
        <v>0</v>
      </c>
      <c r="S128" s="173">
        <v>0</v>
      </c>
      <c r="T128" s="174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5" t="s">
        <v>210</v>
      </c>
      <c r="AT128" s="175" t="s">
        <v>206</v>
      </c>
      <c r="AU128" s="175" t="s">
        <v>86</v>
      </c>
      <c r="AY128" s="14" t="s">
        <v>204</v>
      </c>
      <c r="BE128" s="176">
        <f t="shared" si="4"/>
        <v>0</v>
      </c>
      <c r="BF128" s="176">
        <f t="shared" si="5"/>
        <v>0</v>
      </c>
      <c r="BG128" s="176">
        <f t="shared" si="6"/>
        <v>0</v>
      </c>
      <c r="BH128" s="176">
        <f t="shared" si="7"/>
        <v>0</v>
      </c>
      <c r="BI128" s="176">
        <f t="shared" si="8"/>
        <v>0</v>
      </c>
      <c r="BJ128" s="14" t="s">
        <v>86</v>
      </c>
      <c r="BK128" s="177">
        <f t="shared" si="9"/>
        <v>0</v>
      </c>
      <c r="BL128" s="14" t="s">
        <v>210</v>
      </c>
      <c r="BM128" s="175" t="s">
        <v>1931</v>
      </c>
    </row>
    <row r="129" spans="1:65" s="2" customFormat="1" ht="24" customHeight="1" x14ac:dyDescent="0.2">
      <c r="A129" s="29"/>
      <c r="B129" s="163"/>
      <c r="C129" s="164" t="s">
        <v>223</v>
      </c>
      <c r="D129" s="164" t="s">
        <v>206</v>
      </c>
      <c r="E129" s="165" t="s">
        <v>1932</v>
      </c>
      <c r="F129" s="166" t="s">
        <v>1933</v>
      </c>
      <c r="G129" s="167" t="s">
        <v>214</v>
      </c>
      <c r="H129" s="168">
        <v>3</v>
      </c>
      <c r="I129" s="169"/>
      <c r="J129" s="168">
        <f t="shared" si="0"/>
        <v>0</v>
      </c>
      <c r="K129" s="170"/>
      <c r="L129" s="30"/>
      <c r="M129" s="171" t="s">
        <v>1</v>
      </c>
      <c r="N129" s="172" t="s">
        <v>39</v>
      </c>
      <c r="O129" s="55"/>
      <c r="P129" s="173">
        <f t="shared" si="1"/>
        <v>0</v>
      </c>
      <c r="Q129" s="173">
        <v>0</v>
      </c>
      <c r="R129" s="173">
        <f t="shared" si="2"/>
        <v>0</v>
      </c>
      <c r="S129" s="173">
        <v>0</v>
      </c>
      <c r="T129" s="174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5" t="s">
        <v>210</v>
      </c>
      <c r="AT129" s="175" t="s">
        <v>206</v>
      </c>
      <c r="AU129" s="175" t="s">
        <v>86</v>
      </c>
      <c r="AY129" s="14" t="s">
        <v>204</v>
      </c>
      <c r="BE129" s="176">
        <f t="shared" si="4"/>
        <v>0</v>
      </c>
      <c r="BF129" s="176">
        <f t="shared" si="5"/>
        <v>0</v>
      </c>
      <c r="BG129" s="176">
        <f t="shared" si="6"/>
        <v>0</v>
      </c>
      <c r="BH129" s="176">
        <f t="shared" si="7"/>
        <v>0</v>
      </c>
      <c r="BI129" s="176">
        <f t="shared" si="8"/>
        <v>0</v>
      </c>
      <c r="BJ129" s="14" t="s">
        <v>86</v>
      </c>
      <c r="BK129" s="177">
        <f t="shared" si="9"/>
        <v>0</v>
      </c>
      <c r="BL129" s="14" t="s">
        <v>210</v>
      </c>
      <c r="BM129" s="175" t="s">
        <v>1934</v>
      </c>
    </row>
    <row r="130" spans="1:65" s="2" customFormat="1" ht="24" customHeight="1" x14ac:dyDescent="0.2">
      <c r="A130" s="29"/>
      <c r="B130" s="163"/>
      <c r="C130" s="164" t="s">
        <v>227</v>
      </c>
      <c r="D130" s="164" t="s">
        <v>206</v>
      </c>
      <c r="E130" s="165" t="s">
        <v>1935</v>
      </c>
      <c r="F130" s="166" t="s">
        <v>1936</v>
      </c>
      <c r="G130" s="167" t="s">
        <v>214</v>
      </c>
      <c r="H130" s="168">
        <v>2</v>
      </c>
      <c r="I130" s="169"/>
      <c r="J130" s="168">
        <f t="shared" si="0"/>
        <v>0</v>
      </c>
      <c r="K130" s="170"/>
      <c r="L130" s="30"/>
      <c r="M130" s="171" t="s">
        <v>1</v>
      </c>
      <c r="N130" s="172" t="s">
        <v>39</v>
      </c>
      <c r="O130" s="55"/>
      <c r="P130" s="173">
        <f t="shared" si="1"/>
        <v>0</v>
      </c>
      <c r="Q130" s="173">
        <v>0</v>
      </c>
      <c r="R130" s="173">
        <f t="shared" si="2"/>
        <v>0</v>
      </c>
      <c r="S130" s="173">
        <v>0</v>
      </c>
      <c r="T130" s="174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5" t="s">
        <v>210</v>
      </c>
      <c r="AT130" s="175" t="s">
        <v>206</v>
      </c>
      <c r="AU130" s="175" t="s">
        <v>86</v>
      </c>
      <c r="AY130" s="14" t="s">
        <v>204</v>
      </c>
      <c r="BE130" s="176">
        <f t="shared" si="4"/>
        <v>0</v>
      </c>
      <c r="BF130" s="176">
        <f t="shared" si="5"/>
        <v>0</v>
      </c>
      <c r="BG130" s="176">
        <f t="shared" si="6"/>
        <v>0</v>
      </c>
      <c r="BH130" s="176">
        <f t="shared" si="7"/>
        <v>0</v>
      </c>
      <c r="BI130" s="176">
        <f t="shared" si="8"/>
        <v>0</v>
      </c>
      <c r="BJ130" s="14" t="s">
        <v>86</v>
      </c>
      <c r="BK130" s="177">
        <f t="shared" si="9"/>
        <v>0</v>
      </c>
      <c r="BL130" s="14" t="s">
        <v>210</v>
      </c>
      <c r="BM130" s="175" t="s">
        <v>1937</v>
      </c>
    </row>
    <row r="131" spans="1:65" s="2" customFormat="1" ht="24" customHeight="1" x14ac:dyDescent="0.2">
      <c r="A131" s="29"/>
      <c r="B131" s="163"/>
      <c r="C131" s="164" t="s">
        <v>232</v>
      </c>
      <c r="D131" s="164" t="s">
        <v>206</v>
      </c>
      <c r="E131" s="165" t="s">
        <v>1938</v>
      </c>
      <c r="F131" s="166" t="s">
        <v>1939</v>
      </c>
      <c r="G131" s="167" t="s">
        <v>214</v>
      </c>
      <c r="H131" s="168">
        <v>6</v>
      </c>
      <c r="I131" s="169"/>
      <c r="J131" s="168">
        <f t="shared" si="0"/>
        <v>0</v>
      </c>
      <c r="K131" s="170"/>
      <c r="L131" s="30"/>
      <c r="M131" s="171" t="s">
        <v>1</v>
      </c>
      <c r="N131" s="172" t="s">
        <v>39</v>
      </c>
      <c r="O131" s="55"/>
      <c r="P131" s="173">
        <f t="shared" si="1"/>
        <v>0</v>
      </c>
      <c r="Q131" s="173">
        <v>0</v>
      </c>
      <c r="R131" s="173">
        <f t="shared" si="2"/>
        <v>0</v>
      </c>
      <c r="S131" s="173">
        <v>0</v>
      </c>
      <c r="T131" s="174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5" t="s">
        <v>210</v>
      </c>
      <c r="AT131" s="175" t="s">
        <v>206</v>
      </c>
      <c r="AU131" s="175" t="s">
        <v>86</v>
      </c>
      <c r="AY131" s="14" t="s">
        <v>204</v>
      </c>
      <c r="BE131" s="176">
        <f t="shared" si="4"/>
        <v>0</v>
      </c>
      <c r="BF131" s="176">
        <f t="shared" si="5"/>
        <v>0</v>
      </c>
      <c r="BG131" s="176">
        <f t="shared" si="6"/>
        <v>0</v>
      </c>
      <c r="BH131" s="176">
        <f t="shared" si="7"/>
        <v>0</v>
      </c>
      <c r="BI131" s="176">
        <f t="shared" si="8"/>
        <v>0</v>
      </c>
      <c r="BJ131" s="14" t="s">
        <v>86</v>
      </c>
      <c r="BK131" s="177">
        <f t="shared" si="9"/>
        <v>0</v>
      </c>
      <c r="BL131" s="14" t="s">
        <v>210</v>
      </c>
      <c r="BM131" s="175" t="s">
        <v>1940</v>
      </c>
    </row>
    <row r="132" spans="1:65" s="2" customFormat="1" ht="24" customHeight="1" x14ac:dyDescent="0.2">
      <c r="A132" s="29"/>
      <c r="B132" s="163"/>
      <c r="C132" s="164" t="s">
        <v>236</v>
      </c>
      <c r="D132" s="164" t="s">
        <v>206</v>
      </c>
      <c r="E132" s="165" t="s">
        <v>1941</v>
      </c>
      <c r="F132" s="166" t="s">
        <v>1942</v>
      </c>
      <c r="G132" s="167" t="s">
        <v>214</v>
      </c>
      <c r="H132" s="168">
        <v>3</v>
      </c>
      <c r="I132" s="169"/>
      <c r="J132" s="168">
        <f t="shared" si="0"/>
        <v>0</v>
      </c>
      <c r="K132" s="170"/>
      <c r="L132" s="30"/>
      <c r="M132" s="171" t="s">
        <v>1</v>
      </c>
      <c r="N132" s="172" t="s">
        <v>39</v>
      </c>
      <c r="O132" s="55"/>
      <c r="P132" s="173">
        <f t="shared" si="1"/>
        <v>0</v>
      </c>
      <c r="Q132" s="173">
        <v>0</v>
      </c>
      <c r="R132" s="173">
        <f t="shared" si="2"/>
        <v>0</v>
      </c>
      <c r="S132" s="173">
        <v>0</v>
      </c>
      <c r="T132" s="17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5" t="s">
        <v>210</v>
      </c>
      <c r="AT132" s="175" t="s">
        <v>206</v>
      </c>
      <c r="AU132" s="175" t="s">
        <v>86</v>
      </c>
      <c r="AY132" s="14" t="s">
        <v>204</v>
      </c>
      <c r="BE132" s="176">
        <f t="shared" si="4"/>
        <v>0</v>
      </c>
      <c r="BF132" s="176">
        <f t="shared" si="5"/>
        <v>0</v>
      </c>
      <c r="BG132" s="176">
        <f t="shared" si="6"/>
        <v>0</v>
      </c>
      <c r="BH132" s="176">
        <f t="shared" si="7"/>
        <v>0</v>
      </c>
      <c r="BI132" s="176">
        <f t="shared" si="8"/>
        <v>0</v>
      </c>
      <c r="BJ132" s="14" t="s">
        <v>86</v>
      </c>
      <c r="BK132" s="177">
        <f t="shared" si="9"/>
        <v>0</v>
      </c>
      <c r="BL132" s="14" t="s">
        <v>210</v>
      </c>
      <c r="BM132" s="175" t="s">
        <v>1943</v>
      </c>
    </row>
    <row r="133" spans="1:65" s="2" customFormat="1" ht="24" customHeight="1" x14ac:dyDescent="0.2">
      <c r="A133" s="29"/>
      <c r="B133" s="163"/>
      <c r="C133" s="164" t="s">
        <v>240</v>
      </c>
      <c r="D133" s="164" t="s">
        <v>206</v>
      </c>
      <c r="E133" s="165" t="s">
        <v>1944</v>
      </c>
      <c r="F133" s="166" t="s">
        <v>1945</v>
      </c>
      <c r="G133" s="167" t="s">
        <v>214</v>
      </c>
      <c r="H133" s="168">
        <v>2</v>
      </c>
      <c r="I133" s="169"/>
      <c r="J133" s="168">
        <f t="shared" si="0"/>
        <v>0</v>
      </c>
      <c r="K133" s="170"/>
      <c r="L133" s="30"/>
      <c r="M133" s="171" t="s">
        <v>1</v>
      </c>
      <c r="N133" s="172" t="s">
        <v>39</v>
      </c>
      <c r="O133" s="55"/>
      <c r="P133" s="173">
        <f t="shared" si="1"/>
        <v>0</v>
      </c>
      <c r="Q133" s="173">
        <v>0</v>
      </c>
      <c r="R133" s="173">
        <f t="shared" si="2"/>
        <v>0</v>
      </c>
      <c r="S133" s="173">
        <v>0</v>
      </c>
      <c r="T133" s="17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5" t="s">
        <v>210</v>
      </c>
      <c r="AT133" s="175" t="s">
        <v>206</v>
      </c>
      <c r="AU133" s="175" t="s">
        <v>86</v>
      </c>
      <c r="AY133" s="14" t="s">
        <v>204</v>
      </c>
      <c r="BE133" s="176">
        <f t="shared" si="4"/>
        <v>0</v>
      </c>
      <c r="BF133" s="176">
        <f t="shared" si="5"/>
        <v>0</v>
      </c>
      <c r="BG133" s="176">
        <f t="shared" si="6"/>
        <v>0</v>
      </c>
      <c r="BH133" s="176">
        <f t="shared" si="7"/>
        <v>0</v>
      </c>
      <c r="BI133" s="176">
        <f t="shared" si="8"/>
        <v>0</v>
      </c>
      <c r="BJ133" s="14" t="s">
        <v>86</v>
      </c>
      <c r="BK133" s="177">
        <f t="shared" si="9"/>
        <v>0</v>
      </c>
      <c r="BL133" s="14" t="s">
        <v>210</v>
      </c>
      <c r="BM133" s="175" t="s">
        <v>1946</v>
      </c>
    </row>
    <row r="134" spans="1:65" s="2" customFormat="1" ht="24" customHeight="1" x14ac:dyDescent="0.2">
      <c r="A134" s="29"/>
      <c r="B134" s="163"/>
      <c r="C134" s="164" t="s">
        <v>245</v>
      </c>
      <c r="D134" s="164" t="s">
        <v>206</v>
      </c>
      <c r="E134" s="165" t="s">
        <v>1947</v>
      </c>
      <c r="F134" s="166" t="s">
        <v>1948</v>
      </c>
      <c r="G134" s="167" t="s">
        <v>214</v>
      </c>
      <c r="H134" s="168">
        <v>6</v>
      </c>
      <c r="I134" s="169"/>
      <c r="J134" s="168">
        <f t="shared" si="0"/>
        <v>0</v>
      </c>
      <c r="K134" s="170"/>
      <c r="L134" s="30"/>
      <c r="M134" s="171" t="s">
        <v>1</v>
      </c>
      <c r="N134" s="172" t="s">
        <v>39</v>
      </c>
      <c r="O134" s="55"/>
      <c r="P134" s="173">
        <f t="shared" si="1"/>
        <v>0</v>
      </c>
      <c r="Q134" s="173">
        <v>0</v>
      </c>
      <c r="R134" s="173">
        <f t="shared" si="2"/>
        <v>0</v>
      </c>
      <c r="S134" s="173">
        <v>0</v>
      </c>
      <c r="T134" s="17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5" t="s">
        <v>210</v>
      </c>
      <c r="AT134" s="175" t="s">
        <v>206</v>
      </c>
      <c r="AU134" s="175" t="s">
        <v>86</v>
      </c>
      <c r="AY134" s="14" t="s">
        <v>204</v>
      </c>
      <c r="BE134" s="176">
        <f t="shared" si="4"/>
        <v>0</v>
      </c>
      <c r="BF134" s="176">
        <f t="shared" si="5"/>
        <v>0</v>
      </c>
      <c r="BG134" s="176">
        <f t="shared" si="6"/>
        <v>0</v>
      </c>
      <c r="BH134" s="176">
        <f t="shared" si="7"/>
        <v>0</v>
      </c>
      <c r="BI134" s="176">
        <f t="shared" si="8"/>
        <v>0</v>
      </c>
      <c r="BJ134" s="14" t="s">
        <v>86</v>
      </c>
      <c r="BK134" s="177">
        <f t="shared" si="9"/>
        <v>0</v>
      </c>
      <c r="BL134" s="14" t="s">
        <v>210</v>
      </c>
      <c r="BM134" s="175" t="s">
        <v>1949</v>
      </c>
    </row>
    <row r="135" spans="1:65" s="2" customFormat="1" ht="24" customHeight="1" x14ac:dyDescent="0.2">
      <c r="A135" s="29"/>
      <c r="B135" s="163"/>
      <c r="C135" s="164" t="s">
        <v>249</v>
      </c>
      <c r="D135" s="164" t="s">
        <v>206</v>
      </c>
      <c r="E135" s="165" t="s">
        <v>1950</v>
      </c>
      <c r="F135" s="166" t="s">
        <v>1951</v>
      </c>
      <c r="G135" s="167" t="s">
        <v>214</v>
      </c>
      <c r="H135" s="168">
        <v>3</v>
      </c>
      <c r="I135" s="169"/>
      <c r="J135" s="168">
        <f t="shared" si="0"/>
        <v>0</v>
      </c>
      <c r="K135" s="170"/>
      <c r="L135" s="30"/>
      <c r="M135" s="171" t="s">
        <v>1</v>
      </c>
      <c r="N135" s="172" t="s">
        <v>39</v>
      </c>
      <c r="O135" s="55"/>
      <c r="P135" s="173">
        <f t="shared" si="1"/>
        <v>0</v>
      </c>
      <c r="Q135" s="173">
        <v>0</v>
      </c>
      <c r="R135" s="173">
        <f t="shared" si="2"/>
        <v>0</v>
      </c>
      <c r="S135" s="173">
        <v>0</v>
      </c>
      <c r="T135" s="17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5" t="s">
        <v>210</v>
      </c>
      <c r="AT135" s="175" t="s">
        <v>206</v>
      </c>
      <c r="AU135" s="175" t="s">
        <v>86</v>
      </c>
      <c r="AY135" s="14" t="s">
        <v>204</v>
      </c>
      <c r="BE135" s="176">
        <f t="shared" si="4"/>
        <v>0</v>
      </c>
      <c r="BF135" s="176">
        <f t="shared" si="5"/>
        <v>0</v>
      </c>
      <c r="BG135" s="176">
        <f t="shared" si="6"/>
        <v>0</v>
      </c>
      <c r="BH135" s="176">
        <f t="shared" si="7"/>
        <v>0</v>
      </c>
      <c r="BI135" s="176">
        <f t="shared" si="8"/>
        <v>0</v>
      </c>
      <c r="BJ135" s="14" t="s">
        <v>86</v>
      </c>
      <c r="BK135" s="177">
        <f t="shared" si="9"/>
        <v>0</v>
      </c>
      <c r="BL135" s="14" t="s">
        <v>210</v>
      </c>
      <c r="BM135" s="175" t="s">
        <v>1952</v>
      </c>
    </row>
    <row r="136" spans="1:65" s="2" customFormat="1" ht="24" customHeight="1" x14ac:dyDescent="0.2">
      <c r="A136" s="29"/>
      <c r="B136" s="163"/>
      <c r="C136" s="164" t="s">
        <v>254</v>
      </c>
      <c r="D136" s="164" t="s">
        <v>206</v>
      </c>
      <c r="E136" s="165" t="s">
        <v>1953</v>
      </c>
      <c r="F136" s="166" t="s">
        <v>1954</v>
      </c>
      <c r="G136" s="167" t="s">
        <v>214</v>
      </c>
      <c r="H136" s="168">
        <v>2</v>
      </c>
      <c r="I136" s="169"/>
      <c r="J136" s="168">
        <f t="shared" si="0"/>
        <v>0</v>
      </c>
      <c r="K136" s="170"/>
      <c r="L136" s="30"/>
      <c r="M136" s="171" t="s">
        <v>1</v>
      </c>
      <c r="N136" s="172" t="s">
        <v>39</v>
      </c>
      <c r="O136" s="55"/>
      <c r="P136" s="173">
        <f t="shared" si="1"/>
        <v>0</v>
      </c>
      <c r="Q136" s="173">
        <v>0</v>
      </c>
      <c r="R136" s="173">
        <f t="shared" si="2"/>
        <v>0</v>
      </c>
      <c r="S136" s="173">
        <v>0</v>
      </c>
      <c r="T136" s="17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5" t="s">
        <v>210</v>
      </c>
      <c r="AT136" s="175" t="s">
        <v>206</v>
      </c>
      <c r="AU136" s="175" t="s">
        <v>86</v>
      </c>
      <c r="AY136" s="14" t="s">
        <v>204</v>
      </c>
      <c r="BE136" s="176">
        <f t="shared" si="4"/>
        <v>0</v>
      </c>
      <c r="BF136" s="176">
        <f t="shared" si="5"/>
        <v>0</v>
      </c>
      <c r="BG136" s="176">
        <f t="shared" si="6"/>
        <v>0</v>
      </c>
      <c r="BH136" s="176">
        <f t="shared" si="7"/>
        <v>0</v>
      </c>
      <c r="BI136" s="176">
        <f t="shared" si="8"/>
        <v>0</v>
      </c>
      <c r="BJ136" s="14" t="s">
        <v>86</v>
      </c>
      <c r="BK136" s="177">
        <f t="shared" si="9"/>
        <v>0</v>
      </c>
      <c r="BL136" s="14" t="s">
        <v>210</v>
      </c>
      <c r="BM136" s="175" t="s">
        <v>1955</v>
      </c>
    </row>
    <row r="137" spans="1:65" s="2" customFormat="1" ht="24" customHeight="1" x14ac:dyDescent="0.2">
      <c r="A137" s="29"/>
      <c r="B137" s="163"/>
      <c r="C137" s="164" t="s">
        <v>258</v>
      </c>
      <c r="D137" s="164" t="s">
        <v>206</v>
      </c>
      <c r="E137" s="165" t="s">
        <v>1956</v>
      </c>
      <c r="F137" s="166" t="s">
        <v>1957</v>
      </c>
      <c r="G137" s="167" t="s">
        <v>214</v>
      </c>
      <c r="H137" s="168">
        <v>42</v>
      </c>
      <c r="I137" s="169"/>
      <c r="J137" s="168">
        <f t="shared" si="0"/>
        <v>0</v>
      </c>
      <c r="K137" s="170"/>
      <c r="L137" s="30"/>
      <c r="M137" s="171" t="s">
        <v>1</v>
      </c>
      <c r="N137" s="172" t="s">
        <v>39</v>
      </c>
      <c r="O137" s="55"/>
      <c r="P137" s="173">
        <f t="shared" si="1"/>
        <v>0</v>
      </c>
      <c r="Q137" s="173">
        <v>0</v>
      </c>
      <c r="R137" s="173">
        <f t="shared" si="2"/>
        <v>0</v>
      </c>
      <c r="S137" s="173">
        <v>0</v>
      </c>
      <c r="T137" s="17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5" t="s">
        <v>210</v>
      </c>
      <c r="AT137" s="175" t="s">
        <v>206</v>
      </c>
      <c r="AU137" s="175" t="s">
        <v>86</v>
      </c>
      <c r="AY137" s="14" t="s">
        <v>204</v>
      </c>
      <c r="BE137" s="176">
        <f t="shared" si="4"/>
        <v>0</v>
      </c>
      <c r="BF137" s="176">
        <f t="shared" si="5"/>
        <v>0</v>
      </c>
      <c r="BG137" s="176">
        <f t="shared" si="6"/>
        <v>0</v>
      </c>
      <c r="BH137" s="176">
        <f t="shared" si="7"/>
        <v>0</v>
      </c>
      <c r="BI137" s="176">
        <f t="shared" si="8"/>
        <v>0</v>
      </c>
      <c r="BJ137" s="14" t="s">
        <v>86</v>
      </c>
      <c r="BK137" s="177">
        <f t="shared" si="9"/>
        <v>0</v>
      </c>
      <c r="BL137" s="14" t="s">
        <v>210</v>
      </c>
      <c r="BM137" s="175" t="s">
        <v>1958</v>
      </c>
    </row>
    <row r="138" spans="1:65" s="2" customFormat="1" ht="24" customHeight="1" x14ac:dyDescent="0.2">
      <c r="A138" s="29"/>
      <c r="B138" s="163"/>
      <c r="C138" s="164" t="s">
        <v>262</v>
      </c>
      <c r="D138" s="164" t="s">
        <v>206</v>
      </c>
      <c r="E138" s="165" t="s">
        <v>1959</v>
      </c>
      <c r="F138" s="166" t="s">
        <v>1960</v>
      </c>
      <c r="G138" s="167" t="s">
        <v>214</v>
      </c>
      <c r="H138" s="168">
        <v>21</v>
      </c>
      <c r="I138" s="169"/>
      <c r="J138" s="168">
        <f t="shared" si="0"/>
        <v>0</v>
      </c>
      <c r="K138" s="170"/>
      <c r="L138" s="30"/>
      <c r="M138" s="171" t="s">
        <v>1</v>
      </c>
      <c r="N138" s="172" t="s">
        <v>39</v>
      </c>
      <c r="O138" s="55"/>
      <c r="P138" s="173">
        <f t="shared" si="1"/>
        <v>0</v>
      </c>
      <c r="Q138" s="173">
        <v>0</v>
      </c>
      <c r="R138" s="173">
        <f t="shared" si="2"/>
        <v>0</v>
      </c>
      <c r="S138" s="173">
        <v>0</v>
      </c>
      <c r="T138" s="17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5" t="s">
        <v>210</v>
      </c>
      <c r="AT138" s="175" t="s">
        <v>206</v>
      </c>
      <c r="AU138" s="175" t="s">
        <v>86</v>
      </c>
      <c r="AY138" s="14" t="s">
        <v>204</v>
      </c>
      <c r="BE138" s="176">
        <f t="shared" si="4"/>
        <v>0</v>
      </c>
      <c r="BF138" s="176">
        <f t="shared" si="5"/>
        <v>0</v>
      </c>
      <c r="BG138" s="176">
        <f t="shared" si="6"/>
        <v>0</v>
      </c>
      <c r="BH138" s="176">
        <f t="shared" si="7"/>
        <v>0</v>
      </c>
      <c r="BI138" s="176">
        <f t="shared" si="8"/>
        <v>0</v>
      </c>
      <c r="BJ138" s="14" t="s">
        <v>86</v>
      </c>
      <c r="BK138" s="177">
        <f t="shared" si="9"/>
        <v>0</v>
      </c>
      <c r="BL138" s="14" t="s">
        <v>210</v>
      </c>
      <c r="BM138" s="175" t="s">
        <v>1961</v>
      </c>
    </row>
    <row r="139" spans="1:65" s="2" customFormat="1" ht="24" customHeight="1" x14ac:dyDescent="0.2">
      <c r="A139" s="29"/>
      <c r="B139" s="163"/>
      <c r="C139" s="164" t="s">
        <v>267</v>
      </c>
      <c r="D139" s="164" t="s">
        <v>206</v>
      </c>
      <c r="E139" s="165" t="s">
        <v>1962</v>
      </c>
      <c r="F139" s="166" t="s">
        <v>1963</v>
      </c>
      <c r="G139" s="167" t="s">
        <v>214</v>
      </c>
      <c r="H139" s="168">
        <v>14</v>
      </c>
      <c r="I139" s="169"/>
      <c r="J139" s="168">
        <f t="shared" si="0"/>
        <v>0</v>
      </c>
      <c r="K139" s="170"/>
      <c r="L139" s="30"/>
      <c r="M139" s="171" t="s">
        <v>1</v>
      </c>
      <c r="N139" s="172" t="s">
        <v>39</v>
      </c>
      <c r="O139" s="55"/>
      <c r="P139" s="173">
        <f t="shared" si="1"/>
        <v>0</v>
      </c>
      <c r="Q139" s="173">
        <v>0</v>
      </c>
      <c r="R139" s="173">
        <f t="shared" si="2"/>
        <v>0</v>
      </c>
      <c r="S139" s="173">
        <v>0</v>
      </c>
      <c r="T139" s="17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5" t="s">
        <v>210</v>
      </c>
      <c r="AT139" s="175" t="s">
        <v>206</v>
      </c>
      <c r="AU139" s="175" t="s">
        <v>86</v>
      </c>
      <c r="AY139" s="14" t="s">
        <v>204</v>
      </c>
      <c r="BE139" s="176">
        <f t="shared" si="4"/>
        <v>0</v>
      </c>
      <c r="BF139" s="176">
        <f t="shared" si="5"/>
        <v>0</v>
      </c>
      <c r="BG139" s="176">
        <f t="shared" si="6"/>
        <v>0</v>
      </c>
      <c r="BH139" s="176">
        <f t="shared" si="7"/>
        <v>0</v>
      </c>
      <c r="BI139" s="176">
        <f t="shared" si="8"/>
        <v>0</v>
      </c>
      <c r="BJ139" s="14" t="s">
        <v>86</v>
      </c>
      <c r="BK139" s="177">
        <f t="shared" si="9"/>
        <v>0</v>
      </c>
      <c r="BL139" s="14" t="s">
        <v>210</v>
      </c>
      <c r="BM139" s="175" t="s">
        <v>1964</v>
      </c>
    </row>
    <row r="140" spans="1:65" s="2" customFormat="1" ht="24" customHeight="1" x14ac:dyDescent="0.2">
      <c r="A140" s="29"/>
      <c r="B140" s="163"/>
      <c r="C140" s="164" t="s">
        <v>271</v>
      </c>
      <c r="D140" s="164" t="s">
        <v>206</v>
      </c>
      <c r="E140" s="165" t="s">
        <v>1965</v>
      </c>
      <c r="F140" s="166" t="s">
        <v>1966</v>
      </c>
      <c r="G140" s="167" t="s">
        <v>214</v>
      </c>
      <c r="H140" s="168">
        <v>6</v>
      </c>
      <c r="I140" s="169"/>
      <c r="J140" s="168">
        <f t="shared" si="0"/>
        <v>0</v>
      </c>
      <c r="K140" s="170"/>
      <c r="L140" s="30"/>
      <c r="M140" s="171" t="s">
        <v>1</v>
      </c>
      <c r="N140" s="172" t="s">
        <v>39</v>
      </c>
      <c r="O140" s="55"/>
      <c r="P140" s="173">
        <f t="shared" si="1"/>
        <v>0</v>
      </c>
      <c r="Q140" s="173">
        <v>0</v>
      </c>
      <c r="R140" s="173">
        <f t="shared" si="2"/>
        <v>0</v>
      </c>
      <c r="S140" s="173">
        <v>0</v>
      </c>
      <c r="T140" s="174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5" t="s">
        <v>210</v>
      </c>
      <c r="AT140" s="175" t="s">
        <v>206</v>
      </c>
      <c r="AU140" s="175" t="s">
        <v>86</v>
      </c>
      <c r="AY140" s="14" t="s">
        <v>204</v>
      </c>
      <c r="BE140" s="176">
        <f t="shared" si="4"/>
        <v>0</v>
      </c>
      <c r="BF140" s="176">
        <f t="shared" si="5"/>
        <v>0</v>
      </c>
      <c r="BG140" s="176">
        <f t="shared" si="6"/>
        <v>0</v>
      </c>
      <c r="BH140" s="176">
        <f t="shared" si="7"/>
        <v>0</v>
      </c>
      <c r="BI140" s="176">
        <f t="shared" si="8"/>
        <v>0</v>
      </c>
      <c r="BJ140" s="14" t="s">
        <v>86</v>
      </c>
      <c r="BK140" s="177">
        <f t="shared" si="9"/>
        <v>0</v>
      </c>
      <c r="BL140" s="14" t="s">
        <v>210</v>
      </c>
      <c r="BM140" s="175" t="s">
        <v>1967</v>
      </c>
    </row>
    <row r="141" spans="1:65" s="2" customFormat="1" ht="24" customHeight="1" x14ac:dyDescent="0.2">
      <c r="A141" s="29"/>
      <c r="B141" s="163"/>
      <c r="C141" s="164" t="s">
        <v>275</v>
      </c>
      <c r="D141" s="164" t="s">
        <v>206</v>
      </c>
      <c r="E141" s="165" t="s">
        <v>1968</v>
      </c>
      <c r="F141" s="166" t="s">
        <v>1969</v>
      </c>
      <c r="G141" s="167" t="s">
        <v>214</v>
      </c>
      <c r="H141" s="168">
        <v>3</v>
      </c>
      <c r="I141" s="169"/>
      <c r="J141" s="168">
        <f t="shared" si="0"/>
        <v>0</v>
      </c>
      <c r="K141" s="170"/>
      <c r="L141" s="30"/>
      <c r="M141" s="171" t="s">
        <v>1</v>
      </c>
      <c r="N141" s="172" t="s">
        <v>39</v>
      </c>
      <c r="O141" s="55"/>
      <c r="P141" s="173">
        <f t="shared" si="1"/>
        <v>0</v>
      </c>
      <c r="Q141" s="173">
        <v>0</v>
      </c>
      <c r="R141" s="173">
        <f t="shared" si="2"/>
        <v>0</v>
      </c>
      <c r="S141" s="173">
        <v>0</v>
      </c>
      <c r="T141" s="174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5" t="s">
        <v>210</v>
      </c>
      <c r="AT141" s="175" t="s">
        <v>206</v>
      </c>
      <c r="AU141" s="175" t="s">
        <v>86</v>
      </c>
      <c r="AY141" s="14" t="s">
        <v>204</v>
      </c>
      <c r="BE141" s="176">
        <f t="shared" si="4"/>
        <v>0</v>
      </c>
      <c r="BF141" s="176">
        <f t="shared" si="5"/>
        <v>0</v>
      </c>
      <c r="BG141" s="176">
        <f t="shared" si="6"/>
        <v>0</v>
      </c>
      <c r="BH141" s="176">
        <f t="shared" si="7"/>
        <v>0</v>
      </c>
      <c r="BI141" s="176">
        <f t="shared" si="8"/>
        <v>0</v>
      </c>
      <c r="BJ141" s="14" t="s">
        <v>86</v>
      </c>
      <c r="BK141" s="177">
        <f t="shared" si="9"/>
        <v>0</v>
      </c>
      <c r="BL141" s="14" t="s">
        <v>210</v>
      </c>
      <c r="BM141" s="175" t="s">
        <v>1970</v>
      </c>
    </row>
    <row r="142" spans="1:65" s="2" customFormat="1" ht="24" customHeight="1" x14ac:dyDescent="0.2">
      <c r="A142" s="29"/>
      <c r="B142" s="163"/>
      <c r="C142" s="164" t="s">
        <v>279</v>
      </c>
      <c r="D142" s="164" t="s">
        <v>206</v>
      </c>
      <c r="E142" s="165" t="s">
        <v>1971</v>
      </c>
      <c r="F142" s="166" t="s">
        <v>1972</v>
      </c>
      <c r="G142" s="167" t="s">
        <v>214</v>
      </c>
      <c r="H142" s="168">
        <v>2</v>
      </c>
      <c r="I142" s="169"/>
      <c r="J142" s="168">
        <f t="shared" si="0"/>
        <v>0</v>
      </c>
      <c r="K142" s="170"/>
      <c r="L142" s="30"/>
      <c r="M142" s="171" t="s">
        <v>1</v>
      </c>
      <c r="N142" s="172" t="s">
        <v>39</v>
      </c>
      <c r="O142" s="55"/>
      <c r="P142" s="173">
        <f t="shared" si="1"/>
        <v>0</v>
      </c>
      <c r="Q142" s="173">
        <v>0</v>
      </c>
      <c r="R142" s="173">
        <f t="shared" si="2"/>
        <v>0</v>
      </c>
      <c r="S142" s="173">
        <v>0</v>
      </c>
      <c r="T142" s="174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5" t="s">
        <v>210</v>
      </c>
      <c r="AT142" s="175" t="s">
        <v>206</v>
      </c>
      <c r="AU142" s="175" t="s">
        <v>86</v>
      </c>
      <c r="AY142" s="14" t="s">
        <v>204</v>
      </c>
      <c r="BE142" s="176">
        <f t="shared" si="4"/>
        <v>0</v>
      </c>
      <c r="BF142" s="176">
        <f t="shared" si="5"/>
        <v>0</v>
      </c>
      <c r="BG142" s="176">
        <f t="shared" si="6"/>
        <v>0</v>
      </c>
      <c r="BH142" s="176">
        <f t="shared" si="7"/>
        <v>0</v>
      </c>
      <c r="BI142" s="176">
        <f t="shared" si="8"/>
        <v>0</v>
      </c>
      <c r="BJ142" s="14" t="s">
        <v>86</v>
      </c>
      <c r="BK142" s="177">
        <f t="shared" si="9"/>
        <v>0</v>
      </c>
      <c r="BL142" s="14" t="s">
        <v>210</v>
      </c>
      <c r="BM142" s="175" t="s">
        <v>1973</v>
      </c>
    </row>
    <row r="143" spans="1:65" s="2" customFormat="1" ht="24" customHeight="1" x14ac:dyDescent="0.2">
      <c r="A143" s="29"/>
      <c r="B143" s="163"/>
      <c r="C143" s="164" t="s">
        <v>284</v>
      </c>
      <c r="D143" s="164" t="s">
        <v>206</v>
      </c>
      <c r="E143" s="165" t="s">
        <v>1974</v>
      </c>
      <c r="F143" s="166" t="s">
        <v>1975</v>
      </c>
      <c r="G143" s="167" t="s">
        <v>214</v>
      </c>
      <c r="H143" s="168">
        <v>42</v>
      </c>
      <c r="I143" s="169"/>
      <c r="J143" s="168">
        <f t="shared" si="0"/>
        <v>0</v>
      </c>
      <c r="K143" s="170"/>
      <c r="L143" s="30"/>
      <c r="M143" s="171" t="s">
        <v>1</v>
      </c>
      <c r="N143" s="172" t="s">
        <v>39</v>
      </c>
      <c r="O143" s="55"/>
      <c r="P143" s="173">
        <f t="shared" si="1"/>
        <v>0</v>
      </c>
      <c r="Q143" s="173">
        <v>0</v>
      </c>
      <c r="R143" s="173">
        <f t="shared" si="2"/>
        <v>0</v>
      </c>
      <c r="S143" s="173">
        <v>0</v>
      </c>
      <c r="T143" s="17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5" t="s">
        <v>210</v>
      </c>
      <c r="AT143" s="175" t="s">
        <v>206</v>
      </c>
      <c r="AU143" s="175" t="s">
        <v>86</v>
      </c>
      <c r="AY143" s="14" t="s">
        <v>204</v>
      </c>
      <c r="BE143" s="176">
        <f t="shared" si="4"/>
        <v>0</v>
      </c>
      <c r="BF143" s="176">
        <f t="shared" si="5"/>
        <v>0</v>
      </c>
      <c r="BG143" s="176">
        <f t="shared" si="6"/>
        <v>0</v>
      </c>
      <c r="BH143" s="176">
        <f t="shared" si="7"/>
        <v>0</v>
      </c>
      <c r="BI143" s="176">
        <f t="shared" si="8"/>
        <v>0</v>
      </c>
      <c r="BJ143" s="14" t="s">
        <v>86</v>
      </c>
      <c r="BK143" s="177">
        <f t="shared" si="9"/>
        <v>0</v>
      </c>
      <c r="BL143" s="14" t="s">
        <v>210</v>
      </c>
      <c r="BM143" s="175" t="s">
        <v>1976</v>
      </c>
    </row>
    <row r="144" spans="1:65" s="2" customFormat="1" ht="24" customHeight="1" x14ac:dyDescent="0.2">
      <c r="A144" s="29"/>
      <c r="B144" s="163"/>
      <c r="C144" s="164" t="s">
        <v>7</v>
      </c>
      <c r="D144" s="164" t="s">
        <v>206</v>
      </c>
      <c r="E144" s="165" t="s">
        <v>1977</v>
      </c>
      <c r="F144" s="166" t="s">
        <v>1978</v>
      </c>
      <c r="G144" s="167" t="s">
        <v>214</v>
      </c>
      <c r="H144" s="168">
        <v>21</v>
      </c>
      <c r="I144" s="169"/>
      <c r="J144" s="168">
        <f t="shared" si="0"/>
        <v>0</v>
      </c>
      <c r="K144" s="170"/>
      <c r="L144" s="30"/>
      <c r="M144" s="171" t="s">
        <v>1</v>
      </c>
      <c r="N144" s="172" t="s">
        <v>39</v>
      </c>
      <c r="O144" s="55"/>
      <c r="P144" s="173">
        <f t="shared" si="1"/>
        <v>0</v>
      </c>
      <c r="Q144" s="173">
        <v>0</v>
      </c>
      <c r="R144" s="173">
        <f t="shared" si="2"/>
        <v>0</v>
      </c>
      <c r="S144" s="173">
        <v>0</v>
      </c>
      <c r="T144" s="17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5" t="s">
        <v>210</v>
      </c>
      <c r="AT144" s="175" t="s">
        <v>206</v>
      </c>
      <c r="AU144" s="175" t="s">
        <v>86</v>
      </c>
      <c r="AY144" s="14" t="s">
        <v>204</v>
      </c>
      <c r="BE144" s="176">
        <f t="shared" si="4"/>
        <v>0</v>
      </c>
      <c r="BF144" s="176">
        <f t="shared" si="5"/>
        <v>0</v>
      </c>
      <c r="BG144" s="176">
        <f t="shared" si="6"/>
        <v>0</v>
      </c>
      <c r="BH144" s="176">
        <f t="shared" si="7"/>
        <v>0</v>
      </c>
      <c r="BI144" s="176">
        <f t="shared" si="8"/>
        <v>0</v>
      </c>
      <c r="BJ144" s="14" t="s">
        <v>86</v>
      </c>
      <c r="BK144" s="177">
        <f t="shared" si="9"/>
        <v>0</v>
      </c>
      <c r="BL144" s="14" t="s">
        <v>210</v>
      </c>
      <c r="BM144" s="175" t="s">
        <v>1979</v>
      </c>
    </row>
    <row r="145" spans="1:65" s="2" customFormat="1" ht="24" customHeight="1" x14ac:dyDescent="0.2">
      <c r="A145" s="29"/>
      <c r="B145" s="163"/>
      <c r="C145" s="164" t="s">
        <v>291</v>
      </c>
      <c r="D145" s="164" t="s">
        <v>206</v>
      </c>
      <c r="E145" s="165" t="s">
        <v>1980</v>
      </c>
      <c r="F145" s="166" t="s">
        <v>1981</v>
      </c>
      <c r="G145" s="167" t="s">
        <v>214</v>
      </c>
      <c r="H145" s="168">
        <v>14</v>
      </c>
      <c r="I145" s="169"/>
      <c r="J145" s="168">
        <f t="shared" si="0"/>
        <v>0</v>
      </c>
      <c r="K145" s="170"/>
      <c r="L145" s="30"/>
      <c r="M145" s="171" t="s">
        <v>1</v>
      </c>
      <c r="N145" s="172" t="s">
        <v>39</v>
      </c>
      <c r="O145" s="55"/>
      <c r="P145" s="173">
        <f t="shared" si="1"/>
        <v>0</v>
      </c>
      <c r="Q145" s="173">
        <v>0</v>
      </c>
      <c r="R145" s="173">
        <f t="shared" si="2"/>
        <v>0</v>
      </c>
      <c r="S145" s="173">
        <v>0</v>
      </c>
      <c r="T145" s="17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5" t="s">
        <v>210</v>
      </c>
      <c r="AT145" s="175" t="s">
        <v>206</v>
      </c>
      <c r="AU145" s="175" t="s">
        <v>86</v>
      </c>
      <c r="AY145" s="14" t="s">
        <v>204</v>
      </c>
      <c r="BE145" s="176">
        <f t="shared" si="4"/>
        <v>0</v>
      </c>
      <c r="BF145" s="176">
        <f t="shared" si="5"/>
        <v>0</v>
      </c>
      <c r="BG145" s="176">
        <f t="shared" si="6"/>
        <v>0</v>
      </c>
      <c r="BH145" s="176">
        <f t="shared" si="7"/>
        <v>0</v>
      </c>
      <c r="BI145" s="176">
        <f t="shared" si="8"/>
        <v>0</v>
      </c>
      <c r="BJ145" s="14" t="s">
        <v>86</v>
      </c>
      <c r="BK145" s="177">
        <f t="shared" si="9"/>
        <v>0</v>
      </c>
      <c r="BL145" s="14" t="s">
        <v>210</v>
      </c>
      <c r="BM145" s="175" t="s">
        <v>1982</v>
      </c>
    </row>
    <row r="146" spans="1:65" s="2" customFormat="1" ht="24" customHeight="1" x14ac:dyDescent="0.2">
      <c r="A146" s="29"/>
      <c r="B146" s="163"/>
      <c r="C146" s="164" t="s">
        <v>295</v>
      </c>
      <c r="D146" s="164" t="s">
        <v>206</v>
      </c>
      <c r="E146" s="165" t="s">
        <v>1983</v>
      </c>
      <c r="F146" s="166" t="s">
        <v>1984</v>
      </c>
      <c r="G146" s="167" t="s">
        <v>214</v>
      </c>
      <c r="H146" s="168">
        <v>6</v>
      </c>
      <c r="I146" s="169"/>
      <c r="J146" s="168">
        <f t="shared" si="0"/>
        <v>0</v>
      </c>
      <c r="K146" s="170"/>
      <c r="L146" s="30"/>
      <c r="M146" s="171" t="s">
        <v>1</v>
      </c>
      <c r="N146" s="172" t="s">
        <v>39</v>
      </c>
      <c r="O146" s="55"/>
      <c r="P146" s="173">
        <f t="shared" si="1"/>
        <v>0</v>
      </c>
      <c r="Q146" s="173">
        <v>0</v>
      </c>
      <c r="R146" s="173">
        <f t="shared" si="2"/>
        <v>0</v>
      </c>
      <c r="S146" s="173">
        <v>0</v>
      </c>
      <c r="T146" s="17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5" t="s">
        <v>210</v>
      </c>
      <c r="AT146" s="175" t="s">
        <v>206</v>
      </c>
      <c r="AU146" s="175" t="s">
        <v>86</v>
      </c>
      <c r="AY146" s="14" t="s">
        <v>204</v>
      </c>
      <c r="BE146" s="176">
        <f t="shared" si="4"/>
        <v>0</v>
      </c>
      <c r="BF146" s="176">
        <f t="shared" si="5"/>
        <v>0</v>
      </c>
      <c r="BG146" s="176">
        <f t="shared" si="6"/>
        <v>0</v>
      </c>
      <c r="BH146" s="176">
        <f t="shared" si="7"/>
        <v>0</v>
      </c>
      <c r="BI146" s="176">
        <f t="shared" si="8"/>
        <v>0</v>
      </c>
      <c r="BJ146" s="14" t="s">
        <v>86</v>
      </c>
      <c r="BK146" s="177">
        <f t="shared" si="9"/>
        <v>0</v>
      </c>
      <c r="BL146" s="14" t="s">
        <v>210</v>
      </c>
      <c r="BM146" s="175" t="s">
        <v>1985</v>
      </c>
    </row>
    <row r="147" spans="1:65" s="2" customFormat="1" ht="24" customHeight="1" x14ac:dyDescent="0.2">
      <c r="A147" s="29"/>
      <c r="B147" s="163"/>
      <c r="C147" s="164" t="s">
        <v>301</v>
      </c>
      <c r="D147" s="164" t="s">
        <v>206</v>
      </c>
      <c r="E147" s="165" t="s">
        <v>1986</v>
      </c>
      <c r="F147" s="166" t="s">
        <v>1987</v>
      </c>
      <c r="G147" s="167" t="s">
        <v>214</v>
      </c>
      <c r="H147" s="168">
        <v>3</v>
      </c>
      <c r="I147" s="169"/>
      <c r="J147" s="168">
        <f t="shared" si="0"/>
        <v>0</v>
      </c>
      <c r="K147" s="170"/>
      <c r="L147" s="30"/>
      <c r="M147" s="171" t="s">
        <v>1</v>
      </c>
      <c r="N147" s="172" t="s">
        <v>39</v>
      </c>
      <c r="O147" s="55"/>
      <c r="P147" s="173">
        <f t="shared" si="1"/>
        <v>0</v>
      </c>
      <c r="Q147" s="173">
        <v>0</v>
      </c>
      <c r="R147" s="173">
        <f t="shared" si="2"/>
        <v>0</v>
      </c>
      <c r="S147" s="173">
        <v>0</v>
      </c>
      <c r="T147" s="17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5" t="s">
        <v>210</v>
      </c>
      <c r="AT147" s="175" t="s">
        <v>206</v>
      </c>
      <c r="AU147" s="175" t="s">
        <v>86</v>
      </c>
      <c r="AY147" s="14" t="s">
        <v>204</v>
      </c>
      <c r="BE147" s="176">
        <f t="shared" si="4"/>
        <v>0</v>
      </c>
      <c r="BF147" s="176">
        <f t="shared" si="5"/>
        <v>0</v>
      </c>
      <c r="BG147" s="176">
        <f t="shared" si="6"/>
        <v>0</v>
      </c>
      <c r="BH147" s="176">
        <f t="shared" si="7"/>
        <v>0</v>
      </c>
      <c r="BI147" s="176">
        <f t="shared" si="8"/>
        <v>0</v>
      </c>
      <c r="BJ147" s="14" t="s">
        <v>86</v>
      </c>
      <c r="BK147" s="177">
        <f t="shared" si="9"/>
        <v>0</v>
      </c>
      <c r="BL147" s="14" t="s">
        <v>210</v>
      </c>
      <c r="BM147" s="175" t="s">
        <v>1988</v>
      </c>
    </row>
    <row r="148" spans="1:65" s="2" customFormat="1" ht="24" customHeight="1" x14ac:dyDescent="0.2">
      <c r="A148" s="29"/>
      <c r="B148" s="163"/>
      <c r="C148" s="164" t="s">
        <v>309</v>
      </c>
      <c r="D148" s="164" t="s">
        <v>206</v>
      </c>
      <c r="E148" s="165" t="s">
        <v>1989</v>
      </c>
      <c r="F148" s="166" t="s">
        <v>1990</v>
      </c>
      <c r="G148" s="167" t="s">
        <v>214</v>
      </c>
      <c r="H148" s="168">
        <v>2</v>
      </c>
      <c r="I148" s="169"/>
      <c r="J148" s="168">
        <f t="shared" si="0"/>
        <v>0</v>
      </c>
      <c r="K148" s="170"/>
      <c r="L148" s="30"/>
      <c r="M148" s="171" t="s">
        <v>1</v>
      </c>
      <c r="N148" s="172" t="s">
        <v>39</v>
      </c>
      <c r="O148" s="55"/>
      <c r="P148" s="173">
        <f t="shared" si="1"/>
        <v>0</v>
      </c>
      <c r="Q148" s="173">
        <v>0</v>
      </c>
      <c r="R148" s="173">
        <f t="shared" si="2"/>
        <v>0</v>
      </c>
      <c r="S148" s="173">
        <v>0</v>
      </c>
      <c r="T148" s="174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5" t="s">
        <v>210</v>
      </c>
      <c r="AT148" s="175" t="s">
        <v>206</v>
      </c>
      <c r="AU148" s="175" t="s">
        <v>86</v>
      </c>
      <c r="AY148" s="14" t="s">
        <v>204</v>
      </c>
      <c r="BE148" s="176">
        <f t="shared" si="4"/>
        <v>0</v>
      </c>
      <c r="BF148" s="176">
        <f t="shared" si="5"/>
        <v>0</v>
      </c>
      <c r="BG148" s="176">
        <f t="shared" si="6"/>
        <v>0</v>
      </c>
      <c r="BH148" s="176">
        <f t="shared" si="7"/>
        <v>0</v>
      </c>
      <c r="BI148" s="176">
        <f t="shared" si="8"/>
        <v>0</v>
      </c>
      <c r="BJ148" s="14" t="s">
        <v>86</v>
      </c>
      <c r="BK148" s="177">
        <f t="shared" si="9"/>
        <v>0</v>
      </c>
      <c r="BL148" s="14" t="s">
        <v>210</v>
      </c>
      <c r="BM148" s="175" t="s">
        <v>1991</v>
      </c>
    </row>
    <row r="149" spans="1:65" s="2" customFormat="1" ht="24" customHeight="1" x14ac:dyDescent="0.2">
      <c r="A149" s="29"/>
      <c r="B149" s="163"/>
      <c r="C149" s="164" t="s">
        <v>313</v>
      </c>
      <c r="D149" s="164" t="s">
        <v>206</v>
      </c>
      <c r="E149" s="165" t="s">
        <v>1992</v>
      </c>
      <c r="F149" s="166" t="s">
        <v>1993</v>
      </c>
      <c r="G149" s="167" t="s">
        <v>214</v>
      </c>
      <c r="H149" s="168">
        <v>42</v>
      </c>
      <c r="I149" s="169"/>
      <c r="J149" s="168">
        <f t="shared" si="0"/>
        <v>0</v>
      </c>
      <c r="K149" s="170"/>
      <c r="L149" s="30"/>
      <c r="M149" s="171" t="s">
        <v>1</v>
      </c>
      <c r="N149" s="172" t="s">
        <v>39</v>
      </c>
      <c r="O149" s="55"/>
      <c r="P149" s="173">
        <f t="shared" si="1"/>
        <v>0</v>
      </c>
      <c r="Q149" s="173">
        <v>0</v>
      </c>
      <c r="R149" s="173">
        <f t="shared" si="2"/>
        <v>0</v>
      </c>
      <c r="S149" s="173">
        <v>0</v>
      </c>
      <c r="T149" s="174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5" t="s">
        <v>210</v>
      </c>
      <c r="AT149" s="175" t="s">
        <v>206</v>
      </c>
      <c r="AU149" s="175" t="s">
        <v>86</v>
      </c>
      <c r="AY149" s="14" t="s">
        <v>204</v>
      </c>
      <c r="BE149" s="176">
        <f t="shared" si="4"/>
        <v>0</v>
      </c>
      <c r="BF149" s="176">
        <f t="shared" si="5"/>
        <v>0</v>
      </c>
      <c r="BG149" s="176">
        <f t="shared" si="6"/>
        <v>0</v>
      </c>
      <c r="BH149" s="176">
        <f t="shared" si="7"/>
        <v>0</v>
      </c>
      <c r="BI149" s="176">
        <f t="shared" si="8"/>
        <v>0</v>
      </c>
      <c r="BJ149" s="14" t="s">
        <v>86</v>
      </c>
      <c r="BK149" s="177">
        <f t="shared" si="9"/>
        <v>0</v>
      </c>
      <c r="BL149" s="14" t="s">
        <v>210</v>
      </c>
      <c r="BM149" s="175" t="s">
        <v>1994</v>
      </c>
    </row>
    <row r="150" spans="1:65" s="2" customFormat="1" ht="24" customHeight="1" x14ac:dyDescent="0.2">
      <c r="A150" s="29"/>
      <c r="B150" s="163"/>
      <c r="C150" s="164" t="s">
        <v>320</v>
      </c>
      <c r="D150" s="164" t="s">
        <v>206</v>
      </c>
      <c r="E150" s="165" t="s">
        <v>1995</v>
      </c>
      <c r="F150" s="166" t="s">
        <v>1996</v>
      </c>
      <c r="G150" s="167" t="s">
        <v>214</v>
      </c>
      <c r="H150" s="168">
        <v>21</v>
      </c>
      <c r="I150" s="169"/>
      <c r="J150" s="168">
        <f t="shared" si="0"/>
        <v>0</v>
      </c>
      <c r="K150" s="170"/>
      <c r="L150" s="30"/>
      <c r="M150" s="171" t="s">
        <v>1</v>
      </c>
      <c r="N150" s="172" t="s">
        <v>39</v>
      </c>
      <c r="O150" s="55"/>
      <c r="P150" s="173">
        <f t="shared" si="1"/>
        <v>0</v>
      </c>
      <c r="Q150" s="173">
        <v>0</v>
      </c>
      <c r="R150" s="173">
        <f t="shared" si="2"/>
        <v>0</v>
      </c>
      <c r="S150" s="173">
        <v>0</v>
      </c>
      <c r="T150" s="17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5" t="s">
        <v>210</v>
      </c>
      <c r="AT150" s="175" t="s">
        <v>206</v>
      </c>
      <c r="AU150" s="175" t="s">
        <v>86</v>
      </c>
      <c r="AY150" s="14" t="s">
        <v>204</v>
      </c>
      <c r="BE150" s="176">
        <f t="shared" si="4"/>
        <v>0</v>
      </c>
      <c r="BF150" s="176">
        <f t="shared" si="5"/>
        <v>0</v>
      </c>
      <c r="BG150" s="176">
        <f t="shared" si="6"/>
        <v>0</v>
      </c>
      <c r="BH150" s="176">
        <f t="shared" si="7"/>
        <v>0</v>
      </c>
      <c r="BI150" s="176">
        <f t="shared" si="8"/>
        <v>0</v>
      </c>
      <c r="BJ150" s="14" t="s">
        <v>86</v>
      </c>
      <c r="BK150" s="177">
        <f t="shared" si="9"/>
        <v>0</v>
      </c>
      <c r="BL150" s="14" t="s">
        <v>210</v>
      </c>
      <c r="BM150" s="175" t="s">
        <v>1997</v>
      </c>
    </row>
    <row r="151" spans="1:65" s="2" customFormat="1" ht="24" customHeight="1" x14ac:dyDescent="0.2">
      <c r="A151" s="29"/>
      <c r="B151" s="163"/>
      <c r="C151" s="164" t="s">
        <v>324</v>
      </c>
      <c r="D151" s="164" t="s">
        <v>206</v>
      </c>
      <c r="E151" s="165" t="s">
        <v>1998</v>
      </c>
      <c r="F151" s="166" t="s">
        <v>1999</v>
      </c>
      <c r="G151" s="167" t="s">
        <v>214</v>
      </c>
      <c r="H151" s="168">
        <v>14</v>
      </c>
      <c r="I151" s="169"/>
      <c r="J151" s="168">
        <f t="shared" si="0"/>
        <v>0</v>
      </c>
      <c r="K151" s="170"/>
      <c r="L151" s="30"/>
      <c r="M151" s="171" t="s">
        <v>1</v>
      </c>
      <c r="N151" s="172" t="s">
        <v>39</v>
      </c>
      <c r="O151" s="55"/>
      <c r="P151" s="173">
        <f t="shared" si="1"/>
        <v>0</v>
      </c>
      <c r="Q151" s="173">
        <v>0</v>
      </c>
      <c r="R151" s="173">
        <f t="shared" si="2"/>
        <v>0</v>
      </c>
      <c r="S151" s="173">
        <v>0</v>
      </c>
      <c r="T151" s="17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5" t="s">
        <v>210</v>
      </c>
      <c r="AT151" s="175" t="s">
        <v>206</v>
      </c>
      <c r="AU151" s="175" t="s">
        <v>86</v>
      </c>
      <c r="AY151" s="14" t="s">
        <v>204</v>
      </c>
      <c r="BE151" s="176">
        <f t="shared" si="4"/>
        <v>0</v>
      </c>
      <c r="BF151" s="176">
        <f t="shared" si="5"/>
        <v>0</v>
      </c>
      <c r="BG151" s="176">
        <f t="shared" si="6"/>
        <v>0</v>
      </c>
      <c r="BH151" s="176">
        <f t="shared" si="7"/>
        <v>0</v>
      </c>
      <c r="BI151" s="176">
        <f t="shared" si="8"/>
        <v>0</v>
      </c>
      <c r="BJ151" s="14" t="s">
        <v>86</v>
      </c>
      <c r="BK151" s="177">
        <f t="shared" si="9"/>
        <v>0</v>
      </c>
      <c r="BL151" s="14" t="s">
        <v>210</v>
      </c>
      <c r="BM151" s="175" t="s">
        <v>2000</v>
      </c>
    </row>
    <row r="152" spans="1:65" s="2" customFormat="1" ht="24" customHeight="1" x14ac:dyDescent="0.2">
      <c r="A152" s="29"/>
      <c r="B152" s="163"/>
      <c r="C152" s="164" t="s">
        <v>329</v>
      </c>
      <c r="D152" s="164" t="s">
        <v>206</v>
      </c>
      <c r="E152" s="165" t="s">
        <v>2001</v>
      </c>
      <c r="F152" s="166" t="s">
        <v>2002</v>
      </c>
      <c r="G152" s="167" t="s">
        <v>209</v>
      </c>
      <c r="H152" s="168">
        <v>230.2</v>
      </c>
      <c r="I152" s="169"/>
      <c r="J152" s="168">
        <f t="shared" si="0"/>
        <v>0</v>
      </c>
      <c r="K152" s="170"/>
      <c r="L152" s="30"/>
      <c r="M152" s="171" t="s">
        <v>1</v>
      </c>
      <c r="N152" s="172" t="s">
        <v>39</v>
      </c>
      <c r="O152" s="55"/>
      <c r="P152" s="173">
        <f t="shared" si="1"/>
        <v>0</v>
      </c>
      <c r="Q152" s="173">
        <v>0</v>
      </c>
      <c r="R152" s="173">
        <f t="shared" si="2"/>
        <v>0</v>
      </c>
      <c r="S152" s="173">
        <v>0</v>
      </c>
      <c r="T152" s="17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5" t="s">
        <v>210</v>
      </c>
      <c r="AT152" s="175" t="s">
        <v>206</v>
      </c>
      <c r="AU152" s="175" t="s">
        <v>86</v>
      </c>
      <c r="AY152" s="14" t="s">
        <v>204</v>
      </c>
      <c r="BE152" s="176">
        <f t="shared" si="4"/>
        <v>0</v>
      </c>
      <c r="BF152" s="176">
        <f t="shared" si="5"/>
        <v>0</v>
      </c>
      <c r="BG152" s="176">
        <f t="shared" si="6"/>
        <v>0</v>
      </c>
      <c r="BH152" s="176">
        <f t="shared" si="7"/>
        <v>0</v>
      </c>
      <c r="BI152" s="176">
        <f t="shared" si="8"/>
        <v>0</v>
      </c>
      <c r="BJ152" s="14" t="s">
        <v>86</v>
      </c>
      <c r="BK152" s="177">
        <f t="shared" si="9"/>
        <v>0</v>
      </c>
      <c r="BL152" s="14" t="s">
        <v>210</v>
      </c>
      <c r="BM152" s="175" t="s">
        <v>2003</v>
      </c>
    </row>
    <row r="153" spans="1:65" s="2" customFormat="1" ht="24" customHeight="1" x14ac:dyDescent="0.2">
      <c r="A153" s="29"/>
      <c r="B153" s="163"/>
      <c r="C153" s="164" t="s">
        <v>333</v>
      </c>
      <c r="D153" s="164" t="s">
        <v>206</v>
      </c>
      <c r="E153" s="165" t="s">
        <v>468</v>
      </c>
      <c r="F153" s="166" t="s">
        <v>2004</v>
      </c>
      <c r="G153" s="167" t="s">
        <v>209</v>
      </c>
      <c r="H153" s="168">
        <v>230.2</v>
      </c>
      <c r="I153" s="169"/>
      <c r="J153" s="168">
        <f t="shared" si="0"/>
        <v>0</v>
      </c>
      <c r="K153" s="170"/>
      <c r="L153" s="30"/>
      <c r="M153" s="171" t="s">
        <v>1</v>
      </c>
      <c r="N153" s="172" t="s">
        <v>39</v>
      </c>
      <c r="O153" s="55"/>
      <c r="P153" s="173">
        <f t="shared" si="1"/>
        <v>0</v>
      </c>
      <c r="Q153" s="173">
        <v>0</v>
      </c>
      <c r="R153" s="173">
        <f t="shared" si="2"/>
        <v>0</v>
      </c>
      <c r="S153" s="173">
        <v>0</v>
      </c>
      <c r="T153" s="17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5" t="s">
        <v>210</v>
      </c>
      <c r="AT153" s="175" t="s">
        <v>206</v>
      </c>
      <c r="AU153" s="175" t="s">
        <v>86</v>
      </c>
      <c r="AY153" s="14" t="s">
        <v>204</v>
      </c>
      <c r="BE153" s="176">
        <f t="shared" si="4"/>
        <v>0</v>
      </c>
      <c r="BF153" s="176">
        <f t="shared" si="5"/>
        <v>0</v>
      </c>
      <c r="BG153" s="176">
        <f t="shared" si="6"/>
        <v>0</v>
      </c>
      <c r="BH153" s="176">
        <f t="shared" si="7"/>
        <v>0</v>
      </c>
      <c r="BI153" s="176">
        <f t="shared" si="8"/>
        <v>0</v>
      </c>
      <c r="BJ153" s="14" t="s">
        <v>86</v>
      </c>
      <c r="BK153" s="177">
        <f t="shared" si="9"/>
        <v>0</v>
      </c>
      <c r="BL153" s="14" t="s">
        <v>210</v>
      </c>
      <c r="BM153" s="175" t="s">
        <v>2005</v>
      </c>
    </row>
    <row r="154" spans="1:65" s="2" customFormat="1" ht="24" customHeight="1" x14ac:dyDescent="0.2">
      <c r="A154" s="29"/>
      <c r="B154" s="163"/>
      <c r="C154" s="164" t="s">
        <v>337</v>
      </c>
      <c r="D154" s="164" t="s">
        <v>206</v>
      </c>
      <c r="E154" s="165" t="s">
        <v>2006</v>
      </c>
      <c r="F154" s="166" t="s">
        <v>2007</v>
      </c>
      <c r="G154" s="167" t="s">
        <v>221</v>
      </c>
      <c r="H154" s="168">
        <v>2302</v>
      </c>
      <c r="I154" s="169"/>
      <c r="J154" s="168">
        <f t="shared" si="0"/>
        <v>0</v>
      </c>
      <c r="K154" s="170"/>
      <c r="L154" s="30"/>
      <c r="M154" s="188" t="s">
        <v>1</v>
      </c>
      <c r="N154" s="189" t="s">
        <v>39</v>
      </c>
      <c r="O154" s="190"/>
      <c r="P154" s="191">
        <f t="shared" si="1"/>
        <v>0</v>
      </c>
      <c r="Q154" s="191">
        <v>0</v>
      </c>
      <c r="R154" s="191">
        <f t="shared" si="2"/>
        <v>0</v>
      </c>
      <c r="S154" s="191">
        <v>0</v>
      </c>
      <c r="T154" s="192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5" t="s">
        <v>210</v>
      </c>
      <c r="AT154" s="175" t="s">
        <v>206</v>
      </c>
      <c r="AU154" s="175" t="s">
        <v>86</v>
      </c>
      <c r="AY154" s="14" t="s">
        <v>204</v>
      </c>
      <c r="BE154" s="176">
        <f t="shared" si="4"/>
        <v>0</v>
      </c>
      <c r="BF154" s="176">
        <f t="shared" si="5"/>
        <v>0</v>
      </c>
      <c r="BG154" s="176">
        <f t="shared" si="6"/>
        <v>0</v>
      </c>
      <c r="BH154" s="176">
        <f t="shared" si="7"/>
        <v>0</v>
      </c>
      <c r="BI154" s="176">
        <f t="shared" si="8"/>
        <v>0</v>
      </c>
      <c r="BJ154" s="14" t="s">
        <v>86</v>
      </c>
      <c r="BK154" s="177">
        <f t="shared" si="9"/>
        <v>0</v>
      </c>
      <c r="BL154" s="14" t="s">
        <v>210</v>
      </c>
      <c r="BM154" s="175" t="s">
        <v>2008</v>
      </c>
    </row>
    <row r="155" spans="1:65" s="2" customFormat="1" ht="6.95" customHeight="1" x14ac:dyDescent="0.2">
      <c r="A155" s="29"/>
      <c r="B155" s="44"/>
      <c r="C155" s="45"/>
      <c r="D155" s="45"/>
      <c r="E155" s="45"/>
      <c r="F155" s="45"/>
      <c r="G155" s="45"/>
      <c r="H155" s="45"/>
      <c r="I155" s="122"/>
      <c r="J155" s="45"/>
      <c r="K155" s="45"/>
      <c r="L155" s="30"/>
      <c r="M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</sheetData>
  <autoFilter ref="C121:K154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topLeftCell="A103" workbookViewId="0">
      <selection activeCell="V14" sqref="V1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151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1832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2009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ROUND(J122,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ROUND((SUM(BE122:BE125)),  2)</f>
        <v>0</v>
      </c>
      <c r="G35" s="29"/>
      <c r="H35" s="29"/>
      <c r="I35" s="109">
        <v>0.2</v>
      </c>
      <c r="J35" s="108">
        <f>ROUND(((SUM(BE122:BE125))*I35),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ROUND((SUM(BF122:BF125)),  2)</f>
        <v>0</v>
      </c>
      <c r="G36" s="29"/>
      <c r="H36" s="29"/>
      <c r="I36" s="109">
        <v>0.2</v>
      </c>
      <c r="J36" s="108">
        <f>ROUND(((SUM(BF122:BF125))*I36),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ROUND((SUM(BG122:BG125)),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ROUND((SUM(BH122:BH125)),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ROUND((SUM(BI122:BI125)),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1832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SO 07.3 - Preložka metalického kábla T-com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J122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1708</v>
      </c>
      <c r="E99" s="130"/>
      <c r="F99" s="130"/>
      <c r="G99" s="130"/>
      <c r="H99" s="130"/>
      <c r="I99" s="131"/>
      <c r="J99" s="132">
        <f>J123</f>
        <v>0</v>
      </c>
      <c r="L99" s="128"/>
    </row>
    <row r="100" spans="1:47" s="10" customFormat="1" ht="19.899999999999999" customHeight="1" x14ac:dyDescent="0.2">
      <c r="B100" s="133"/>
      <c r="D100" s="134" t="s">
        <v>2010</v>
      </c>
      <c r="E100" s="135"/>
      <c r="F100" s="135"/>
      <c r="G100" s="135"/>
      <c r="H100" s="135"/>
      <c r="I100" s="136"/>
      <c r="J100" s="137">
        <f>J124</f>
        <v>0</v>
      </c>
      <c r="L100" s="133"/>
    </row>
    <row r="101" spans="1:47" s="2" customFormat="1" ht="21.75" customHeight="1" x14ac:dyDescent="0.2">
      <c r="A101" s="29"/>
      <c r="B101" s="30"/>
      <c r="C101" s="29"/>
      <c r="D101" s="29"/>
      <c r="E101" s="29"/>
      <c r="F101" s="29"/>
      <c r="G101" s="29"/>
      <c r="H101" s="29"/>
      <c r="I101" s="98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customHeight="1" x14ac:dyDescent="0.2">
      <c r="A102" s="29"/>
      <c r="B102" s="44"/>
      <c r="C102" s="45"/>
      <c r="D102" s="45"/>
      <c r="E102" s="45"/>
      <c r="F102" s="45"/>
      <c r="G102" s="45"/>
      <c r="H102" s="45"/>
      <c r="I102" s="122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47" s="2" customFormat="1" ht="6.95" customHeight="1" x14ac:dyDescent="0.2">
      <c r="A106" s="29"/>
      <c r="B106" s="46"/>
      <c r="C106" s="47"/>
      <c r="D106" s="47"/>
      <c r="E106" s="47"/>
      <c r="F106" s="47"/>
      <c r="G106" s="47"/>
      <c r="H106" s="47"/>
      <c r="I106" s="123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190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13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38" t="str">
        <f>E7</f>
        <v>Centrum Diagnostiky - Nový pavilón</v>
      </c>
      <c r="F110" s="239"/>
      <c r="G110" s="239"/>
      <c r="H110" s="23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168</v>
      </c>
      <c r="I111" s="95"/>
      <c r="L111" s="17"/>
    </row>
    <row r="112" spans="1:47" s="2" customFormat="1" ht="16.5" customHeight="1" x14ac:dyDescent="0.2">
      <c r="A112" s="29"/>
      <c r="B112" s="30"/>
      <c r="C112" s="29"/>
      <c r="D112" s="29"/>
      <c r="E112" s="238" t="s">
        <v>1832</v>
      </c>
      <c r="F112" s="237"/>
      <c r="G112" s="237"/>
      <c r="H112" s="237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170</v>
      </c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16" t="str">
        <f>E11</f>
        <v>SO 07.3 - Preložka metalického kábla T-com</v>
      </c>
      <c r="F114" s="237"/>
      <c r="G114" s="237"/>
      <c r="H114" s="237"/>
      <c r="I114" s="9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98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17</v>
      </c>
      <c r="D116" s="29"/>
      <c r="E116" s="29"/>
      <c r="F116" s="22" t="str">
        <f>F14</f>
        <v>Považská Bystrica</v>
      </c>
      <c r="G116" s="29"/>
      <c r="H116" s="29"/>
      <c r="I116" s="99" t="s">
        <v>19</v>
      </c>
      <c r="J116" s="52" t="str">
        <f>IF(J14="","",J14)</f>
        <v/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20</v>
      </c>
      <c r="D118" s="29"/>
      <c r="E118" s="29"/>
      <c r="F118" s="22" t="str">
        <f>E17</f>
        <v>Trenčiansky samosprávny kraj - Trenčín</v>
      </c>
      <c r="G118" s="29"/>
      <c r="H118" s="29"/>
      <c r="I118" s="99" t="s">
        <v>26</v>
      </c>
      <c r="J118" s="27" t="str">
        <f>E23</f>
        <v>ARCHICO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24</v>
      </c>
      <c r="D119" s="29"/>
      <c r="E119" s="29"/>
      <c r="F119" s="22" t="str">
        <f>IF(E20="","",E20)</f>
        <v>Vyplň údaj</v>
      </c>
      <c r="G119" s="29"/>
      <c r="H119" s="29"/>
      <c r="I119" s="99" t="s">
        <v>30</v>
      </c>
      <c r="J119" s="27" t="str">
        <f>E26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9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38"/>
      <c r="B121" s="139"/>
      <c r="C121" s="140" t="s">
        <v>191</v>
      </c>
      <c r="D121" s="141" t="s">
        <v>58</v>
      </c>
      <c r="E121" s="141" t="s">
        <v>54</v>
      </c>
      <c r="F121" s="141" t="s">
        <v>55</v>
      </c>
      <c r="G121" s="141" t="s">
        <v>192</v>
      </c>
      <c r="H121" s="141" t="s">
        <v>193</v>
      </c>
      <c r="I121" s="142" t="s">
        <v>194</v>
      </c>
      <c r="J121" s="143" t="s">
        <v>174</v>
      </c>
      <c r="K121" s="144" t="s">
        <v>195</v>
      </c>
      <c r="L121" s="145"/>
      <c r="M121" s="59" t="s">
        <v>1</v>
      </c>
      <c r="N121" s="60" t="s">
        <v>37</v>
      </c>
      <c r="O121" s="60" t="s">
        <v>196</v>
      </c>
      <c r="P121" s="60" t="s">
        <v>197</v>
      </c>
      <c r="Q121" s="60" t="s">
        <v>198</v>
      </c>
      <c r="R121" s="60" t="s">
        <v>199</v>
      </c>
      <c r="S121" s="60" t="s">
        <v>200</v>
      </c>
      <c r="T121" s="61" t="s">
        <v>201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65" s="2" customFormat="1" ht="22.9" customHeight="1" x14ac:dyDescent="0.25">
      <c r="A122" s="29"/>
      <c r="B122" s="30"/>
      <c r="C122" s="66" t="s">
        <v>175</v>
      </c>
      <c r="D122" s="29"/>
      <c r="E122" s="29"/>
      <c r="F122" s="29"/>
      <c r="G122" s="29"/>
      <c r="H122" s="29"/>
      <c r="I122" s="98"/>
      <c r="J122" s="146">
        <f>BK122</f>
        <v>0</v>
      </c>
      <c r="K122" s="29"/>
      <c r="L122" s="30"/>
      <c r="M122" s="62"/>
      <c r="N122" s="53"/>
      <c r="O122" s="63"/>
      <c r="P122" s="147">
        <f>P123</f>
        <v>0</v>
      </c>
      <c r="Q122" s="63"/>
      <c r="R122" s="147">
        <f>R123</f>
        <v>0</v>
      </c>
      <c r="S122" s="63"/>
      <c r="T122" s="148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176</v>
      </c>
      <c r="BK122" s="149">
        <f>BK123</f>
        <v>0</v>
      </c>
    </row>
    <row r="123" spans="1:65" s="12" customFormat="1" ht="25.9" customHeight="1" x14ac:dyDescent="0.2">
      <c r="B123" s="150"/>
      <c r="D123" s="151" t="s">
        <v>72</v>
      </c>
      <c r="E123" s="152" t="s">
        <v>241</v>
      </c>
      <c r="F123" s="152" t="s">
        <v>1710</v>
      </c>
      <c r="I123" s="153"/>
      <c r="J123" s="154">
        <f>BK123</f>
        <v>0</v>
      </c>
      <c r="L123" s="150"/>
      <c r="M123" s="155"/>
      <c r="N123" s="156"/>
      <c r="O123" s="156"/>
      <c r="P123" s="157">
        <f>P124</f>
        <v>0</v>
      </c>
      <c r="Q123" s="156"/>
      <c r="R123" s="157">
        <f>R124</f>
        <v>0</v>
      </c>
      <c r="S123" s="156"/>
      <c r="T123" s="158">
        <f>T124</f>
        <v>0</v>
      </c>
      <c r="AR123" s="151" t="s">
        <v>102</v>
      </c>
      <c r="AT123" s="159" t="s">
        <v>72</v>
      </c>
      <c r="AU123" s="159" t="s">
        <v>73</v>
      </c>
      <c r="AY123" s="151" t="s">
        <v>204</v>
      </c>
      <c r="BK123" s="160">
        <f>BK124</f>
        <v>0</v>
      </c>
    </row>
    <row r="124" spans="1:65" s="12" customFormat="1" ht="22.9" customHeight="1" x14ac:dyDescent="0.2">
      <c r="B124" s="150"/>
      <c r="D124" s="151" t="s">
        <v>72</v>
      </c>
      <c r="E124" s="161" t="s">
        <v>2011</v>
      </c>
      <c r="F124" s="161" t="s">
        <v>2012</v>
      </c>
      <c r="I124" s="153"/>
      <c r="J124" s="162">
        <f>BK124</f>
        <v>0</v>
      </c>
      <c r="L124" s="150"/>
      <c r="M124" s="155"/>
      <c r="N124" s="156"/>
      <c r="O124" s="156"/>
      <c r="P124" s="157">
        <f>P125</f>
        <v>0</v>
      </c>
      <c r="Q124" s="156"/>
      <c r="R124" s="157">
        <f>R125</f>
        <v>0</v>
      </c>
      <c r="S124" s="156"/>
      <c r="T124" s="158">
        <f>T125</f>
        <v>0</v>
      </c>
      <c r="AR124" s="151" t="s">
        <v>102</v>
      </c>
      <c r="AT124" s="159" t="s">
        <v>72</v>
      </c>
      <c r="AU124" s="159" t="s">
        <v>80</v>
      </c>
      <c r="AY124" s="151" t="s">
        <v>204</v>
      </c>
      <c r="BK124" s="160">
        <f>BK125</f>
        <v>0</v>
      </c>
    </row>
    <row r="125" spans="1:65" s="2" customFormat="1" ht="24" customHeight="1" x14ac:dyDescent="0.2">
      <c r="A125" s="29"/>
      <c r="B125" s="163"/>
      <c r="C125" s="164" t="s">
        <v>80</v>
      </c>
      <c r="D125" s="164" t="s">
        <v>206</v>
      </c>
      <c r="E125" s="165" t="s">
        <v>2013</v>
      </c>
      <c r="F125" s="166" t="s">
        <v>2014</v>
      </c>
      <c r="G125" s="167" t="s">
        <v>849</v>
      </c>
      <c r="H125" s="168">
        <v>1</v>
      </c>
      <c r="I125" s="169"/>
      <c r="J125" s="168">
        <f>ROUND(I125*H125,3)</f>
        <v>0</v>
      </c>
      <c r="K125" s="170"/>
      <c r="L125" s="30"/>
      <c r="M125" s="188" t="s">
        <v>1</v>
      </c>
      <c r="N125" s="189" t="s">
        <v>39</v>
      </c>
      <c r="O125" s="190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5" t="s">
        <v>648</v>
      </c>
      <c r="AT125" s="175" t="s">
        <v>206</v>
      </c>
      <c r="AU125" s="175" t="s">
        <v>86</v>
      </c>
      <c r="AY125" s="14" t="s">
        <v>204</v>
      </c>
      <c r="BE125" s="176">
        <f>IF(N125="základná",J125,0)</f>
        <v>0</v>
      </c>
      <c r="BF125" s="176">
        <f>IF(N125="znížená",J125,0)</f>
        <v>0</v>
      </c>
      <c r="BG125" s="176">
        <f>IF(N125="zákl. prenesená",J125,0)</f>
        <v>0</v>
      </c>
      <c r="BH125" s="176">
        <f>IF(N125="zníž. prenesená",J125,0)</f>
        <v>0</v>
      </c>
      <c r="BI125" s="176">
        <f>IF(N125="nulová",J125,0)</f>
        <v>0</v>
      </c>
      <c r="BJ125" s="14" t="s">
        <v>86</v>
      </c>
      <c r="BK125" s="177">
        <f>ROUND(I125*H125,3)</f>
        <v>0</v>
      </c>
      <c r="BL125" s="14" t="s">
        <v>648</v>
      </c>
      <c r="BM125" s="175" t="s">
        <v>2015</v>
      </c>
    </row>
    <row r="126" spans="1:65" s="2" customFormat="1" ht="6.95" customHeight="1" x14ac:dyDescent="0.2">
      <c r="A126" s="29"/>
      <c r="B126" s="44"/>
      <c r="C126" s="45"/>
      <c r="D126" s="45"/>
      <c r="E126" s="45"/>
      <c r="F126" s="45"/>
      <c r="G126" s="45"/>
      <c r="H126" s="45"/>
      <c r="I126" s="122"/>
      <c r="J126" s="45"/>
      <c r="K126" s="45"/>
      <c r="L126" s="30"/>
      <c r="M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</sheetData>
  <autoFilter ref="C121:K12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7"/>
  <sheetViews>
    <sheetView showGridLines="0" topLeftCell="A115" workbookViewId="0">
      <selection activeCell="V14" sqref="V1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87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169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171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ROUND(J133,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ROUND((SUM(BE133:BE196)),  2)</f>
        <v>0</v>
      </c>
      <c r="G35" s="29"/>
      <c r="H35" s="29"/>
      <c r="I35" s="109">
        <v>0.2</v>
      </c>
      <c r="J35" s="108">
        <f>ROUND(((SUM(BE133:BE196))*I35),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ROUND((SUM(BF133:BF196)),  2)</f>
        <v>0</v>
      </c>
      <c r="G36" s="29"/>
      <c r="H36" s="29"/>
      <c r="I36" s="109">
        <v>0.2</v>
      </c>
      <c r="J36" s="108">
        <f>ROUND(((SUM(BF133:BF196))*I36),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ROUND((SUM(BG133:BG196)),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ROUND((SUM(BH133:BH196)),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ROUND((SUM(BI133:BI196)),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169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E1.1 - Stavebné úpravy jestvujúcej chodby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J133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177</v>
      </c>
      <c r="E99" s="130"/>
      <c r="F99" s="130"/>
      <c r="G99" s="130"/>
      <c r="H99" s="130"/>
      <c r="I99" s="131"/>
      <c r="J99" s="132">
        <f>J134</f>
        <v>0</v>
      </c>
      <c r="L99" s="128"/>
    </row>
    <row r="100" spans="1:47" s="10" customFormat="1" ht="19.899999999999999" customHeight="1" x14ac:dyDescent="0.2">
      <c r="B100" s="133"/>
      <c r="D100" s="134" t="s">
        <v>178</v>
      </c>
      <c r="E100" s="135"/>
      <c r="F100" s="135"/>
      <c r="G100" s="135"/>
      <c r="H100" s="135"/>
      <c r="I100" s="136"/>
      <c r="J100" s="137">
        <f>J135</f>
        <v>0</v>
      </c>
      <c r="L100" s="133"/>
    </row>
    <row r="101" spans="1:47" s="10" customFormat="1" ht="19.899999999999999" customHeight="1" x14ac:dyDescent="0.2">
      <c r="B101" s="133"/>
      <c r="D101" s="134" t="s">
        <v>179</v>
      </c>
      <c r="E101" s="135"/>
      <c r="F101" s="135"/>
      <c r="G101" s="135"/>
      <c r="H101" s="135"/>
      <c r="I101" s="136"/>
      <c r="J101" s="137">
        <f>J141</f>
        <v>0</v>
      </c>
      <c r="L101" s="133"/>
    </row>
    <row r="102" spans="1:47" s="10" customFormat="1" ht="19.899999999999999" customHeight="1" x14ac:dyDescent="0.2">
      <c r="B102" s="133"/>
      <c r="D102" s="134" t="s">
        <v>180</v>
      </c>
      <c r="E102" s="135"/>
      <c r="F102" s="135"/>
      <c r="G102" s="135"/>
      <c r="H102" s="135"/>
      <c r="I102" s="136"/>
      <c r="J102" s="137">
        <f>J148</f>
        <v>0</v>
      </c>
      <c r="L102" s="133"/>
    </row>
    <row r="103" spans="1:47" s="10" customFormat="1" ht="19.899999999999999" customHeight="1" x14ac:dyDescent="0.2">
      <c r="B103" s="133"/>
      <c r="D103" s="134" t="s">
        <v>181</v>
      </c>
      <c r="E103" s="135"/>
      <c r="F103" s="135"/>
      <c r="G103" s="135"/>
      <c r="H103" s="135"/>
      <c r="I103" s="136"/>
      <c r="J103" s="137">
        <f>J160</f>
        <v>0</v>
      </c>
      <c r="L103" s="133"/>
    </row>
    <row r="104" spans="1:47" s="9" customFormat="1" ht="24.95" customHeight="1" x14ac:dyDescent="0.2">
      <c r="B104" s="128"/>
      <c r="D104" s="129" t="s">
        <v>182</v>
      </c>
      <c r="E104" s="130"/>
      <c r="F104" s="130"/>
      <c r="G104" s="130"/>
      <c r="H104" s="130"/>
      <c r="I104" s="131"/>
      <c r="J104" s="132">
        <f>J162</f>
        <v>0</v>
      </c>
      <c r="L104" s="128"/>
    </row>
    <row r="105" spans="1:47" s="10" customFormat="1" ht="19.899999999999999" customHeight="1" x14ac:dyDescent="0.2">
      <c r="B105" s="133"/>
      <c r="D105" s="134" t="s">
        <v>183</v>
      </c>
      <c r="E105" s="135"/>
      <c r="F105" s="135"/>
      <c r="G105" s="135"/>
      <c r="H105" s="135"/>
      <c r="I105" s="136"/>
      <c r="J105" s="137">
        <f>J163</f>
        <v>0</v>
      </c>
      <c r="L105" s="133"/>
    </row>
    <row r="106" spans="1:47" s="10" customFormat="1" ht="19.899999999999999" customHeight="1" x14ac:dyDescent="0.2">
      <c r="B106" s="133"/>
      <c r="D106" s="134" t="s">
        <v>184</v>
      </c>
      <c r="E106" s="135"/>
      <c r="F106" s="135"/>
      <c r="G106" s="135"/>
      <c r="H106" s="135"/>
      <c r="I106" s="136"/>
      <c r="J106" s="137">
        <f>J166</f>
        <v>0</v>
      </c>
      <c r="L106" s="133"/>
    </row>
    <row r="107" spans="1:47" s="10" customFormat="1" ht="19.899999999999999" customHeight="1" x14ac:dyDescent="0.2">
      <c r="B107" s="133"/>
      <c r="D107" s="134" t="s">
        <v>185</v>
      </c>
      <c r="E107" s="135"/>
      <c r="F107" s="135"/>
      <c r="G107" s="135"/>
      <c r="H107" s="135"/>
      <c r="I107" s="136"/>
      <c r="J107" s="137">
        <f>J174</f>
        <v>0</v>
      </c>
      <c r="L107" s="133"/>
    </row>
    <row r="108" spans="1:47" s="10" customFormat="1" ht="19.899999999999999" customHeight="1" x14ac:dyDescent="0.2">
      <c r="B108" s="133"/>
      <c r="D108" s="134" t="s">
        <v>186</v>
      </c>
      <c r="E108" s="135"/>
      <c r="F108" s="135"/>
      <c r="G108" s="135"/>
      <c r="H108" s="135"/>
      <c r="I108" s="136"/>
      <c r="J108" s="137">
        <f>J183</f>
        <v>0</v>
      </c>
      <c r="L108" s="133"/>
    </row>
    <row r="109" spans="1:47" s="10" customFormat="1" ht="19.899999999999999" customHeight="1" x14ac:dyDescent="0.2">
      <c r="B109" s="133"/>
      <c r="D109" s="134" t="s">
        <v>187</v>
      </c>
      <c r="E109" s="135"/>
      <c r="F109" s="135"/>
      <c r="G109" s="135"/>
      <c r="H109" s="135"/>
      <c r="I109" s="136"/>
      <c r="J109" s="137">
        <f>J189</f>
        <v>0</v>
      </c>
      <c r="L109" s="133"/>
    </row>
    <row r="110" spans="1:47" s="10" customFormat="1" ht="19.899999999999999" customHeight="1" x14ac:dyDescent="0.2">
      <c r="B110" s="133"/>
      <c r="D110" s="134" t="s">
        <v>188</v>
      </c>
      <c r="E110" s="135"/>
      <c r="F110" s="135"/>
      <c r="G110" s="135"/>
      <c r="H110" s="135"/>
      <c r="I110" s="136"/>
      <c r="J110" s="137">
        <f>J191</f>
        <v>0</v>
      </c>
      <c r="L110" s="133"/>
    </row>
    <row r="111" spans="1:47" s="10" customFormat="1" ht="19.899999999999999" customHeight="1" x14ac:dyDescent="0.2">
      <c r="B111" s="133"/>
      <c r="D111" s="134" t="s">
        <v>189</v>
      </c>
      <c r="E111" s="135"/>
      <c r="F111" s="135"/>
      <c r="G111" s="135"/>
      <c r="H111" s="135"/>
      <c r="I111" s="136"/>
      <c r="J111" s="137">
        <f>J195</f>
        <v>0</v>
      </c>
      <c r="L111" s="133"/>
    </row>
    <row r="112" spans="1:47" s="2" customFormat="1" ht="21.75" customHeight="1" x14ac:dyDescent="0.2">
      <c r="A112" s="29"/>
      <c r="B112" s="30"/>
      <c r="C112" s="29"/>
      <c r="D112" s="29"/>
      <c r="E112" s="29"/>
      <c r="F112" s="29"/>
      <c r="G112" s="29"/>
      <c r="H112" s="29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 x14ac:dyDescent="0.2">
      <c r="A113" s="29"/>
      <c r="B113" s="44"/>
      <c r="C113" s="45"/>
      <c r="D113" s="45"/>
      <c r="E113" s="45"/>
      <c r="F113" s="45"/>
      <c r="G113" s="45"/>
      <c r="H113" s="45"/>
      <c r="I113" s="122"/>
      <c r="J113" s="45"/>
      <c r="K113" s="45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 x14ac:dyDescent="0.2">
      <c r="A117" s="29"/>
      <c r="B117" s="46"/>
      <c r="C117" s="47"/>
      <c r="D117" s="47"/>
      <c r="E117" s="47"/>
      <c r="F117" s="47"/>
      <c r="G117" s="47"/>
      <c r="H117" s="47"/>
      <c r="I117" s="123"/>
      <c r="J117" s="47"/>
      <c r="K117" s="47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 x14ac:dyDescent="0.2">
      <c r="A118" s="29"/>
      <c r="B118" s="30"/>
      <c r="C118" s="18" t="s">
        <v>190</v>
      </c>
      <c r="D118" s="29"/>
      <c r="E118" s="29"/>
      <c r="F118" s="29"/>
      <c r="G118" s="29"/>
      <c r="H118" s="29"/>
      <c r="I118" s="98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98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 x14ac:dyDescent="0.2">
      <c r="A120" s="29"/>
      <c r="B120" s="30"/>
      <c r="C120" s="24" t="s">
        <v>13</v>
      </c>
      <c r="D120" s="29"/>
      <c r="E120" s="29"/>
      <c r="F120" s="29"/>
      <c r="G120" s="29"/>
      <c r="H120" s="29"/>
      <c r="I120" s="9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 x14ac:dyDescent="0.2">
      <c r="A121" s="29"/>
      <c r="B121" s="30"/>
      <c r="C121" s="29"/>
      <c r="D121" s="29"/>
      <c r="E121" s="238" t="str">
        <f>E7</f>
        <v>Centrum Diagnostiky - Nový pavilón</v>
      </c>
      <c r="F121" s="239"/>
      <c r="G121" s="239"/>
      <c r="H121" s="239"/>
      <c r="I121" s="98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1" customFormat="1" ht="12" customHeight="1" x14ac:dyDescent="0.2">
      <c r="B122" s="17"/>
      <c r="C122" s="24" t="s">
        <v>168</v>
      </c>
      <c r="I122" s="95"/>
      <c r="L122" s="17"/>
    </row>
    <row r="123" spans="1:31" s="2" customFormat="1" ht="16.5" customHeight="1" x14ac:dyDescent="0.2">
      <c r="A123" s="29"/>
      <c r="B123" s="30"/>
      <c r="C123" s="29"/>
      <c r="D123" s="29"/>
      <c r="E123" s="238" t="s">
        <v>169</v>
      </c>
      <c r="F123" s="237"/>
      <c r="G123" s="237"/>
      <c r="H123" s="237"/>
      <c r="I123" s="98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 x14ac:dyDescent="0.2">
      <c r="A124" s="29"/>
      <c r="B124" s="30"/>
      <c r="C124" s="24" t="s">
        <v>170</v>
      </c>
      <c r="D124" s="29"/>
      <c r="E124" s="29"/>
      <c r="F124" s="29"/>
      <c r="G124" s="29"/>
      <c r="H124" s="29"/>
      <c r="I124" s="98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 x14ac:dyDescent="0.2">
      <c r="A125" s="29"/>
      <c r="B125" s="30"/>
      <c r="C125" s="29"/>
      <c r="D125" s="29"/>
      <c r="E125" s="216" t="str">
        <f>E11</f>
        <v>E1.1 - Stavebné úpravy jestvujúcej chodby</v>
      </c>
      <c r="F125" s="237"/>
      <c r="G125" s="237"/>
      <c r="H125" s="237"/>
      <c r="I125" s="98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 x14ac:dyDescent="0.2">
      <c r="A126" s="29"/>
      <c r="B126" s="30"/>
      <c r="C126" s="29"/>
      <c r="D126" s="29"/>
      <c r="E126" s="29"/>
      <c r="F126" s="29"/>
      <c r="G126" s="29"/>
      <c r="H126" s="29"/>
      <c r="I126" s="98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 x14ac:dyDescent="0.2">
      <c r="A127" s="29"/>
      <c r="B127" s="30"/>
      <c r="C127" s="24" t="s">
        <v>17</v>
      </c>
      <c r="D127" s="29"/>
      <c r="E127" s="29"/>
      <c r="F127" s="22" t="str">
        <f>F14</f>
        <v>Považská Bystrica</v>
      </c>
      <c r="G127" s="29"/>
      <c r="H127" s="29"/>
      <c r="I127" s="99" t="s">
        <v>19</v>
      </c>
      <c r="J127" s="52" t="str">
        <f>IF(J14="","",J14)</f>
        <v/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 x14ac:dyDescent="0.2">
      <c r="A128" s="29"/>
      <c r="B128" s="30"/>
      <c r="C128" s="29"/>
      <c r="D128" s="29"/>
      <c r="E128" s="29"/>
      <c r="F128" s="29"/>
      <c r="G128" s="29"/>
      <c r="H128" s="29"/>
      <c r="I128" s="98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 x14ac:dyDescent="0.2">
      <c r="A129" s="29"/>
      <c r="B129" s="30"/>
      <c r="C129" s="24" t="s">
        <v>20</v>
      </c>
      <c r="D129" s="29"/>
      <c r="E129" s="29"/>
      <c r="F129" s="22" t="str">
        <f>E17</f>
        <v>Trenčiansky samosprávny kraj - Trenčín</v>
      </c>
      <c r="G129" s="29"/>
      <c r="H129" s="29"/>
      <c r="I129" s="99" t="s">
        <v>26</v>
      </c>
      <c r="J129" s="27" t="str">
        <f>E23</f>
        <v>ARCHICO s.r.o.</v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 x14ac:dyDescent="0.2">
      <c r="A130" s="29"/>
      <c r="B130" s="30"/>
      <c r="C130" s="24" t="s">
        <v>24</v>
      </c>
      <c r="D130" s="29"/>
      <c r="E130" s="29"/>
      <c r="F130" s="22" t="str">
        <f>IF(E20="","",E20)</f>
        <v>Vyplň údaj</v>
      </c>
      <c r="G130" s="29"/>
      <c r="H130" s="29"/>
      <c r="I130" s="99" t="s">
        <v>30</v>
      </c>
      <c r="J130" s="27" t="str">
        <f>E26</f>
        <v xml:space="preserve"> </v>
      </c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 x14ac:dyDescent="0.2">
      <c r="A131" s="29"/>
      <c r="B131" s="30"/>
      <c r="C131" s="29"/>
      <c r="D131" s="29"/>
      <c r="E131" s="29"/>
      <c r="F131" s="29"/>
      <c r="G131" s="29"/>
      <c r="H131" s="29"/>
      <c r="I131" s="98"/>
      <c r="J131" s="29"/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 x14ac:dyDescent="0.2">
      <c r="A132" s="138"/>
      <c r="B132" s="139"/>
      <c r="C132" s="140" t="s">
        <v>191</v>
      </c>
      <c r="D132" s="141" t="s">
        <v>58</v>
      </c>
      <c r="E132" s="141" t="s">
        <v>54</v>
      </c>
      <c r="F132" s="141" t="s">
        <v>55</v>
      </c>
      <c r="G132" s="141" t="s">
        <v>192</v>
      </c>
      <c r="H132" s="141" t="s">
        <v>193</v>
      </c>
      <c r="I132" s="142" t="s">
        <v>194</v>
      </c>
      <c r="J132" s="143" t="s">
        <v>174</v>
      </c>
      <c r="K132" s="144" t="s">
        <v>195</v>
      </c>
      <c r="L132" s="145"/>
      <c r="M132" s="59" t="s">
        <v>1</v>
      </c>
      <c r="N132" s="60" t="s">
        <v>37</v>
      </c>
      <c r="O132" s="60" t="s">
        <v>196</v>
      </c>
      <c r="P132" s="60" t="s">
        <v>197</v>
      </c>
      <c r="Q132" s="60" t="s">
        <v>198</v>
      </c>
      <c r="R132" s="60" t="s">
        <v>199</v>
      </c>
      <c r="S132" s="60" t="s">
        <v>200</v>
      </c>
      <c r="T132" s="61" t="s">
        <v>201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 x14ac:dyDescent="0.25">
      <c r="A133" s="29"/>
      <c r="B133" s="30"/>
      <c r="C133" s="66" t="s">
        <v>175</v>
      </c>
      <c r="D133" s="29"/>
      <c r="E133" s="29"/>
      <c r="F133" s="29"/>
      <c r="G133" s="29"/>
      <c r="H133" s="29"/>
      <c r="I133" s="98"/>
      <c r="J133" s="146">
        <f>BK133</f>
        <v>0</v>
      </c>
      <c r="K133" s="29"/>
      <c r="L133" s="30"/>
      <c r="M133" s="62"/>
      <c r="N133" s="53"/>
      <c r="O133" s="63"/>
      <c r="P133" s="147">
        <f>P134+P162</f>
        <v>0</v>
      </c>
      <c r="Q133" s="63"/>
      <c r="R133" s="147">
        <f>R134+R162</f>
        <v>14.97923654</v>
      </c>
      <c r="S133" s="63"/>
      <c r="T133" s="148">
        <f>T134+T162</f>
        <v>13.848274000000002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72</v>
      </c>
      <c r="AU133" s="14" t="s">
        <v>176</v>
      </c>
      <c r="BK133" s="149">
        <f>BK134+BK162</f>
        <v>0</v>
      </c>
    </row>
    <row r="134" spans="1:65" s="12" customFormat="1" ht="25.9" customHeight="1" x14ac:dyDescent="0.2">
      <c r="B134" s="150"/>
      <c r="D134" s="151" t="s">
        <v>72</v>
      </c>
      <c r="E134" s="152" t="s">
        <v>202</v>
      </c>
      <c r="F134" s="152" t="s">
        <v>203</v>
      </c>
      <c r="I134" s="153"/>
      <c r="J134" s="154">
        <f>BK134</f>
        <v>0</v>
      </c>
      <c r="L134" s="150"/>
      <c r="M134" s="155"/>
      <c r="N134" s="156"/>
      <c r="O134" s="156"/>
      <c r="P134" s="157">
        <f>P135+P141+P148+P160</f>
        <v>0</v>
      </c>
      <c r="Q134" s="156"/>
      <c r="R134" s="157">
        <f>R135+R141+R148+R160</f>
        <v>7.0897372399999998</v>
      </c>
      <c r="S134" s="156"/>
      <c r="T134" s="158">
        <f>T135+T141+T148+T160</f>
        <v>13.718274000000001</v>
      </c>
      <c r="AR134" s="151" t="s">
        <v>80</v>
      </c>
      <c r="AT134" s="159" t="s">
        <v>72</v>
      </c>
      <c r="AU134" s="159" t="s">
        <v>73</v>
      </c>
      <c r="AY134" s="151" t="s">
        <v>204</v>
      </c>
      <c r="BK134" s="160">
        <f>BK135+BK141+BK148+BK160</f>
        <v>0</v>
      </c>
    </row>
    <row r="135" spans="1:65" s="12" customFormat="1" ht="22.9" customHeight="1" x14ac:dyDescent="0.2">
      <c r="B135" s="150"/>
      <c r="D135" s="151" t="s">
        <v>72</v>
      </c>
      <c r="E135" s="161" t="s">
        <v>102</v>
      </c>
      <c r="F135" s="161" t="s">
        <v>205</v>
      </c>
      <c r="I135" s="153"/>
      <c r="J135" s="162">
        <f>BK135</f>
        <v>0</v>
      </c>
      <c r="L135" s="150"/>
      <c r="M135" s="155"/>
      <c r="N135" s="156"/>
      <c r="O135" s="156"/>
      <c r="P135" s="157">
        <f>SUM(P136:P140)</f>
        <v>0</v>
      </c>
      <c r="Q135" s="156"/>
      <c r="R135" s="157">
        <f>SUM(R136:R140)</f>
        <v>5.7441079799999999</v>
      </c>
      <c r="S135" s="156"/>
      <c r="T135" s="158">
        <f>SUM(T136:T140)</f>
        <v>0</v>
      </c>
      <c r="AR135" s="151" t="s">
        <v>80</v>
      </c>
      <c r="AT135" s="159" t="s">
        <v>72</v>
      </c>
      <c r="AU135" s="159" t="s">
        <v>80</v>
      </c>
      <c r="AY135" s="151" t="s">
        <v>204</v>
      </c>
      <c r="BK135" s="160">
        <f>SUM(BK136:BK140)</f>
        <v>0</v>
      </c>
    </row>
    <row r="136" spans="1:65" s="2" customFormat="1" ht="36" customHeight="1" x14ac:dyDescent="0.2">
      <c r="A136" s="29"/>
      <c r="B136" s="163"/>
      <c r="C136" s="164" t="s">
        <v>80</v>
      </c>
      <c r="D136" s="164" t="s">
        <v>206</v>
      </c>
      <c r="E136" s="165" t="s">
        <v>207</v>
      </c>
      <c r="F136" s="166" t="s">
        <v>208</v>
      </c>
      <c r="G136" s="167" t="s">
        <v>209</v>
      </c>
      <c r="H136" s="168">
        <v>2.2320000000000002</v>
      </c>
      <c r="I136" s="169"/>
      <c r="J136" s="168">
        <f>ROUND(I136*H136,3)</f>
        <v>0</v>
      </c>
      <c r="K136" s="170"/>
      <c r="L136" s="30"/>
      <c r="M136" s="171" t="s">
        <v>1</v>
      </c>
      <c r="N136" s="172" t="s">
        <v>39</v>
      </c>
      <c r="O136" s="55"/>
      <c r="P136" s="173">
        <f>O136*H136</f>
        <v>0</v>
      </c>
      <c r="Q136" s="173">
        <v>0.65324000000000004</v>
      </c>
      <c r="R136" s="173">
        <f>Q136*H136</f>
        <v>1.4580316800000002</v>
      </c>
      <c r="S136" s="173">
        <v>0</v>
      </c>
      <c r="T136" s="174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5" t="s">
        <v>210</v>
      </c>
      <c r="AT136" s="175" t="s">
        <v>206</v>
      </c>
      <c r="AU136" s="175" t="s">
        <v>86</v>
      </c>
      <c r="AY136" s="14" t="s">
        <v>204</v>
      </c>
      <c r="BE136" s="176">
        <f>IF(N136="základná",J136,0)</f>
        <v>0</v>
      </c>
      <c r="BF136" s="176">
        <f>IF(N136="znížená",J136,0)</f>
        <v>0</v>
      </c>
      <c r="BG136" s="176">
        <f>IF(N136="zákl. prenesená",J136,0)</f>
        <v>0</v>
      </c>
      <c r="BH136" s="176">
        <f>IF(N136="zníž. prenesená",J136,0)</f>
        <v>0</v>
      </c>
      <c r="BI136" s="176">
        <f>IF(N136="nulová",J136,0)</f>
        <v>0</v>
      </c>
      <c r="BJ136" s="14" t="s">
        <v>86</v>
      </c>
      <c r="BK136" s="177">
        <f>ROUND(I136*H136,3)</f>
        <v>0</v>
      </c>
      <c r="BL136" s="14" t="s">
        <v>210</v>
      </c>
      <c r="BM136" s="175" t="s">
        <v>211</v>
      </c>
    </row>
    <row r="137" spans="1:65" s="2" customFormat="1" ht="24" customHeight="1" x14ac:dyDescent="0.2">
      <c r="A137" s="29"/>
      <c r="B137" s="163"/>
      <c r="C137" s="164" t="s">
        <v>86</v>
      </c>
      <c r="D137" s="164" t="s">
        <v>206</v>
      </c>
      <c r="E137" s="165" t="s">
        <v>212</v>
      </c>
      <c r="F137" s="166" t="s">
        <v>213</v>
      </c>
      <c r="G137" s="167" t="s">
        <v>214</v>
      </c>
      <c r="H137" s="168">
        <v>1</v>
      </c>
      <c r="I137" s="169"/>
      <c r="J137" s="168">
        <f>ROUND(I137*H137,3)</f>
        <v>0</v>
      </c>
      <c r="K137" s="170"/>
      <c r="L137" s="30"/>
      <c r="M137" s="171" t="s">
        <v>1</v>
      </c>
      <c r="N137" s="172" t="s">
        <v>39</v>
      </c>
      <c r="O137" s="55"/>
      <c r="P137" s="173">
        <f>O137*H137</f>
        <v>0</v>
      </c>
      <c r="Q137" s="173">
        <v>3.9870000000000003E-2</v>
      </c>
      <c r="R137" s="173">
        <f>Q137*H137</f>
        <v>3.9870000000000003E-2</v>
      </c>
      <c r="S137" s="173">
        <v>0</v>
      </c>
      <c r="T137" s="174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5" t="s">
        <v>210</v>
      </c>
      <c r="AT137" s="175" t="s">
        <v>206</v>
      </c>
      <c r="AU137" s="175" t="s">
        <v>86</v>
      </c>
      <c r="AY137" s="14" t="s">
        <v>204</v>
      </c>
      <c r="BE137" s="176">
        <f>IF(N137="základná",J137,0)</f>
        <v>0</v>
      </c>
      <c r="BF137" s="176">
        <f>IF(N137="znížená",J137,0)</f>
        <v>0</v>
      </c>
      <c r="BG137" s="176">
        <f>IF(N137="zákl. prenesená",J137,0)</f>
        <v>0</v>
      </c>
      <c r="BH137" s="176">
        <f>IF(N137="zníž. prenesená",J137,0)</f>
        <v>0</v>
      </c>
      <c r="BI137" s="176">
        <f>IF(N137="nulová",J137,0)</f>
        <v>0</v>
      </c>
      <c r="BJ137" s="14" t="s">
        <v>86</v>
      </c>
      <c r="BK137" s="177">
        <f>ROUND(I137*H137,3)</f>
        <v>0</v>
      </c>
      <c r="BL137" s="14" t="s">
        <v>210</v>
      </c>
      <c r="BM137" s="175" t="s">
        <v>215</v>
      </c>
    </row>
    <row r="138" spans="1:65" s="2" customFormat="1" ht="24" customHeight="1" x14ac:dyDescent="0.2">
      <c r="A138" s="29"/>
      <c r="B138" s="163"/>
      <c r="C138" s="164" t="s">
        <v>102</v>
      </c>
      <c r="D138" s="164" t="s">
        <v>206</v>
      </c>
      <c r="E138" s="165" t="s">
        <v>216</v>
      </c>
      <c r="F138" s="166" t="s">
        <v>217</v>
      </c>
      <c r="G138" s="167" t="s">
        <v>214</v>
      </c>
      <c r="H138" s="168">
        <v>1</v>
      </c>
      <c r="I138" s="169"/>
      <c r="J138" s="168">
        <f>ROUND(I138*H138,3)</f>
        <v>0</v>
      </c>
      <c r="K138" s="170"/>
      <c r="L138" s="30"/>
      <c r="M138" s="171" t="s">
        <v>1</v>
      </c>
      <c r="N138" s="172" t="s">
        <v>39</v>
      </c>
      <c r="O138" s="55"/>
      <c r="P138" s="173">
        <f>O138*H138</f>
        <v>0</v>
      </c>
      <c r="Q138" s="173">
        <v>5.3100000000000001E-2</v>
      </c>
      <c r="R138" s="173">
        <f>Q138*H138</f>
        <v>5.3100000000000001E-2</v>
      </c>
      <c r="S138" s="173">
        <v>0</v>
      </c>
      <c r="T138" s="174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5" t="s">
        <v>210</v>
      </c>
      <c r="AT138" s="175" t="s">
        <v>206</v>
      </c>
      <c r="AU138" s="175" t="s">
        <v>86</v>
      </c>
      <c r="AY138" s="14" t="s">
        <v>204</v>
      </c>
      <c r="BE138" s="176">
        <f>IF(N138="základná",J138,0)</f>
        <v>0</v>
      </c>
      <c r="BF138" s="176">
        <f>IF(N138="znížená",J138,0)</f>
        <v>0</v>
      </c>
      <c r="BG138" s="176">
        <f>IF(N138="zákl. prenesená",J138,0)</f>
        <v>0</v>
      </c>
      <c r="BH138" s="176">
        <f>IF(N138="zníž. prenesená",J138,0)</f>
        <v>0</v>
      </c>
      <c r="BI138" s="176">
        <f>IF(N138="nulová",J138,0)</f>
        <v>0</v>
      </c>
      <c r="BJ138" s="14" t="s">
        <v>86</v>
      </c>
      <c r="BK138" s="177">
        <f>ROUND(I138*H138,3)</f>
        <v>0</v>
      </c>
      <c r="BL138" s="14" t="s">
        <v>210</v>
      </c>
      <c r="BM138" s="175" t="s">
        <v>218</v>
      </c>
    </row>
    <row r="139" spans="1:65" s="2" customFormat="1" ht="24" customHeight="1" x14ac:dyDescent="0.2">
      <c r="A139" s="29"/>
      <c r="B139" s="163"/>
      <c r="C139" s="164" t="s">
        <v>210</v>
      </c>
      <c r="D139" s="164" t="s">
        <v>206</v>
      </c>
      <c r="E139" s="165" t="s">
        <v>219</v>
      </c>
      <c r="F139" s="166" t="s">
        <v>220</v>
      </c>
      <c r="G139" s="167" t="s">
        <v>221</v>
      </c>
      <c r="H139" s="168">
        <v>7.43</v>
      </c>
      <c r="I139" s="169"/>
      <c r="J139" s="168">
        <f>ROUND(I139*H139,3)</f>
        <v>0</v>
      </c>
      <c r="K139" s="170"/>
      <c r="L139" s="30"/>
      <c r="M139" s="171" t="s">
        <v>1</v>
      </c>
      <c r="N139" s="172" t="s">
        <v>39</v>
      </c>
      <c r="O139" s="55"/>
      <c r="P139" s="173">
        <f>O139*H139</f>
        <v>0</v>
      </c>
      <c r="Q139" s="173">
        <v>7.1940000000000004E-2</v>
      </c>
      <c r="R139" s="173">
        <f>Q139*H139</f>
        <v>0.53451420000000005</v>
      </c>
      <c r="S139" s="173">
        <v>0</v>
      </c>
      <c r="T139" s="174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5" t="s">
        <v>210</v>
      </c>
      <c r="AT139" s="175" t="s">
        <v>206</v>
      </c>
      <c r="AU139" s="175" t="s">
        <v>86</v>
      </c>
      <c r="AY139" s="14" t="s">
        <v>204</v>
      </c>
      <c r="BE139" s="176">
        <f>IF(N139="základná",J139,0)</f>
        <v>0</v>
      </c>
      <c r="BF139" s="176">
        <f>IF(N139="znížená",J139,0)</f>
        <v>0</v>
      </c>
      <c r="BG139" s="176">
        <f>IF(N139="zákl. prenesená",J139,0)</f>
        <v>0</v>
      </c>
      <c r="BH139" s="176">
        <f>IF(N139="zníž. prenesená",J139,0)</f>
        <v>0</v>
      </c>
      <c r="BI139" s="176">
        <f>IF(N139="nulová",J139,0)</f>
        <v>0</v>
      </c>
      <c r="BJ139" s="14" t="s">
        <v>86</v>
      </c>
      <c r="BK139" s="177">
        <f>ROUND(I139*H139,3)</f>
        <v>0</v>
      </c>
      <c r="BL139" s="14" t="s">
        <v>210</v>
      </c>
      <c r="BM139" s="175" t="s">
        <v>222</v>
      </c>
    </row>
    <row r="140" spans="1:65" s="2" customFormat="1" ht="24" customHeight="1" x14ac:dyDescent="0.2">
      <c r="A140" s="29"/>
      <c r="B140" s="163"/>
      <c r="C140" s="164" t="s">
        <v>223</v>
      </c>
      <c r="D140" s="164" t="s">
        <v>206</v>
      </c>
      <c r="E140" s="165" t="s">
        <v>224</v>
      </c>
      <c r="F140" s="166" t="s">
        <v>225</v>
      </c>
      <c r="G140" s="167" t="s">
        <v>221</v>
      </c>
      <c r="H140" s="168">
        <v>33.945</v>
      </c>
      <c r="I140" s="169"/>
      <c r="J140" s="168">
        <f>ROUND(I140*H140,3)</f>
        <v>0</v>
      </c>
      <c r="K140" s="170"/>
      <c r="L140" s="30"/>
      <c r="M140" s="171" t="s">
        <v>1</v>
      </c>
      <c r="N140" s="172" t="s">
        <v>39</v>
      </c>
      <c r="O140" s="55"/>
      <c r="P140" s="173">
        <f>O140*H140</f>
        <v>0</v>
      </c>
      <c r="Q140" s="173">
        <v>0.10778</v>
      </c>
      <c r="R140" s="173">
        <f>Q140*H140</f>
        <v>3.6585920999999999</v>
      </c>
      <c r="S140" s="173">
        <v>0</v>
      </c>
      <c r="T140" s="174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5" t="s">
        <v>210</v>
      </c>
      <c r="AT140" s="175" t="s">
        <v>206</v>
      </c>
      <c r="AU140" s="175" t="s">
        <v>86</v>
      </c>
      <c r="AY140" s="14" t="s">
        <v>204</v>
      </c>
      <c r="BE140" s="176">
        <f>IF(N140="základná",J140,0)</f>
        <v>0</v>
      </c>
      <c r="BF140" s="176">
        <f>IF(N140="znížená",J140,0)</f>
        <v>0</v>
      </c>
      <c r="BG140" s="176">
        <f>IF(N140="zákl. prenesená",J140,0)</f>
        <v>0</v>
      </c>
      <c r="BH140" s="176">
        <f>IF(N140="zníž. prenesená",J140,0)</f>
        <v>0</v>
      </c>
      <c r="BI140" s="176">
        <f>IF(N140="nulová",J140,0)</f>
        <v>0</v>
      </c>
      <c r="BJ140" s="14" t="s">
        <v>86</v>
      </c>
      <c r="BK140" s="177">
        <f>ROUND(I140*H140,3)</f>
        <v>0</v>
      </c>
      <c r="BL140" s="14" t="s">
        <v>210</v>
      </c>
      <c r="BM140" s="175" t="s">
        <v>226</v>
      </c>
    </row>
    <row r="141" spans="1:65" s="12" customFormat="1" ht="22.9" customHeight="1" x14ac:dyDescent="0.2">
      <c r="B141" s="150"/>
      <c r="D141" s="151" t="s">
        <v>72</v>
      </c>
      <c r="E141" s="161" t="s">
        <v>227</v>
      </c>
      <c r="F141" s="161" t="s">
        <v>228</v>
      </c>
      <c r="I141" s="153"/>
      <c r="J141" s="162">
        <f>BK141</f>
        <v>0</v>
      </c>
      <c r="L141" s="150"/>
      <c r="M141" s="155"/>
      <c r="N141" s="156"/>
      <c r="O141" s="156"/>
      <c r="P141" s="157">
        <f>SUM(P142:P147)</f>
        <v>0</v>
      </c>
      <c r="Q141" s="156"/>
      <c r="R141" s="157">
        <f>SUM(R142:R147)</f>
        <v>1.3456292599999999</v>
      </c>
      <c r="S141" s="156"/>
      <c r="T141" s="158">
        <f>SUM(T142:T147)</f>
        <v>0</v>
      </c>
      <c r="AR141" s="151" t="s">
        <v>80</v>
      </c>
      <c r="AT141" s="159" t="s">
        <v>72</v>
      </c>
      <c r="AU141" s="159" t="s">
        <v>80</v>
      </c>
      <c r="AY141" s="151" t="s">
        <v>204</v>
      </c>
      <c r="BK141" s="160">
        <f>SUM(BK142:BK147)</f>
        <v>0</v>
      </c>
    </row>
    <row r="142" spans="1:65" s="2" customFormat="1" ht="24" customHeight="1" x14ac:dyDescent="0.2">
      <c r="A142" s="29"/>
      <c r="B142" s="163"/>
      <c r="C142" s="164" t="s">
        <v>227</v>
      </c>
      <c r="D142" s="164" t="s">
        <v>206</v>
      </c>
      <c r="E142" s="165" t="s">
        <v>229</v>
      </c>
      <c r="F142" s="166" t="s">
        <v>230</v>
      </c>
      <c r="G142" s="167" t="s">
        <v>221</v>
      </c>
      <c r="H142" s="168">
        <v>88.701999999999998</v>
      </c>
      <c r="I142" s="169"/>
      <c r="J142" s="168">
        <f t="shared" ref="J142:J147" si="0">ROUND(I142*H142,3)</f>
        <v>0</v>
      </c>
      <c r="K142" s="170"/>
      <c r="L142" s="30"/>
      <c r="M142" s="171" t="s">
        <v>1</v>
      </c>
      <c r="N142" s="172" t="s">
        <v>39</v>
      </c>
      <c r="O142" s="55"/>
      <c r="P142" s="173">
        <f t="shared" ref="P142:P147" si="1">O142*H142</f>
        <v>0</v>
      </c>
      <c r="Q142" s="173">
        <v>9.9799999999999993E-3</v>
      </c>
      <c r="R142" s="173">
        <f t="shared" ref="R142:R147" si="2">Q142*H142</f>
        <v>0.88524595999999989</v>
      </c>
      <c r="S142" s="173">
        <v>0</v>
      </c>
      <c r="T142" s="174">
        <f t="shared" ref="T142:T147" si="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5" t="s">
        <v>210</v>
      </c>
      <c r="AT142" s="175" t="s">
        <v>206</v>
      </c>
      <c r="AU142" s="175" t="s">
        <v>86</v>
      </c>
      <c r="AY142" s="14" t="s">
        <v>204</v>
      </c>
      <c r="BE142" s="176">
        <f t="shared" ref="BE142:BE147" si="4">IF(N142="základná",J142,0)</f>
        <v>0</v>
      </c>
      <c r="BF142" s="176">
        <f t="shared" ref="BF142:BF147" si="5">IF(N142="znížená",J142,0)</f>
        <v>0</v>
      </c>
      <c r="BG142" s="176">
        <f t="shared" ref="BG142:BG147" si="6">IF(N142="zákl. prenesená",J142,0)</f>
        <v>0</v>
      </c>
      <c r="BH142" s="176">
        <f t="shared" ref="BH142:BH147" si="7">IF(N142="zníž. prenesená",J142,0)</f>
        <v>0</v>
      </c>
      <c r="BI142" s="176">
        <f t="shared" ref="BI142:BI147" si="8">IF(N142="nulová",J142,0)</f>
        <v>0</v>
      </c>
      <c r="BJ142" s="14" t="s">
        <v>86</v>
      </c>
      <c r="BK142" s="177">
        <f t="shared" ref="BK142:BK147" si="9">ROUND(I142*H142,3)</f>
        <v>0</v>
      </c>
      <c r="BL142" s="14" t="s">
        <v>210</v>
      </c>
      <c r="BM142" s="175" t="s">
        <v>231</v>
      </c>
    </row>
    <row r="143" spans="1:65" s="2" customFormat="1" ht="24" customHeight="1" x14ac:dyDescent="0.2">
      <c r="A143" s="29"/>
      <c r="B143" s="163"/>
      <c r="C143" s="164" t="s">
        <v>232</v>
      </c>
      <c r="D143" s="164" t="s">
        <v>206</v>
      </c>
      <c r="E143" s="165" t="s">
        <v>233</v>
      </c>
      <c r="F143" s="166" t="s">
        <v>234</v>
      </c>
      <c r="G143" s="167" t="s">
        <v>221</v>
      </c>
      <c r="H143" s="168">
        <v>88.701999999999998</v>
      </c>
      <c r="I143" s="169"/>
      <c r="J143" s="168">
        <f t="shared" si="0"/>
        <v>0</v>
      </c>
      <c r="K143" s="170"/>
      <c r="L143" s="30"/>
      <c r="M143" s="171" t="s">
        <v>1</v>
      </c>
      <c r="N143" s="172" t="s">
        <v>39</v>
      </c>
      <c r="O143" s="55"/>
      <c r="P143" s="173">
        <f t="shared" si="1"/>
        <v>0</v>
      </c>
      <c r="Q143" s="173">
        <v>4.15E-3</v>
      </c>
      <c r="R143" s="173">
        <f t="shared" si="2"/>
        <v>0.36811329999999998</v>
      </c>
      <c r="S143" s="173">
        <v>0</v>
      </c>
      <c r="T143" s="174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5" t="s">
        <v>210</v>
      </c>
      <c r="AT143" s="175" t="s">
        <v>206</v>
      </c>
      <c r="AU143" s="175" t="s">
        <v>86</v>
      </c>
      <c r="AY143" s="14" t="s">
        <v>204</v>
      </c>
      <c r="BE143" s="176">
        <f t="shared" si="4"/>
        <v>0</v>
      </c>
      <c r="BF143" s="176">
        <f t="shared" si="5"/>
        <v>0</v>
      </c>
      <c r="BG143" s="176">
        <f t="shared" si="6"/>
        <v>0</v>
      </c>
      <c r="BH143" s="176">
        <f t="shared" si="7"/>
        <v>0</v>
      </c>
      <c r="BI143" s="176">
        <f t="shared" si="8"/>
        <v>0</v>
      </c>
      <c r="BJ143" s="14" t="s">
        <v>86</v>
      </c>
      <c r="BK143" s="177">
        <f t="shared" si="9"/>
        <v>0</v>
      </c>
      <c r="BL143" s="14" t="s">
        <v>210</v>
      </c>
      <c r="BM143" s="175" t="s">
        <v>235</v>
      </c>
    </row>
    <row r="144" spans="1:65" s="2" customFormat="1" ht="24" customHeight="1" x14ac:dyDescent="0.2">
      <c r="A144" s="29"/>
      <c r="B144" s="163"/>
      <c r="C144" s="164" t="s">
        <v>236</v>
      </c>
      <c r="D144" s="164" t="s">
        <v>206</v>
      </c>
      <c r="E144" s="165" t="s">
        <v>237</v>
      </c>
      <c r="F144" s="166" t="s">
        <v>238</v>
      </c>
      <c r="G144" s="167" t="s">
        <v>214</v>
      </c>
      <c r="H144" s="168">
        <v>1</v>
      </c>
      <c r="I144" s="169"/>
      <c r="J144" s="168">
        <f t="shared" si="0"/>
        <v>0</v>
      </c>
      <c r="K144" s="170"/>
      <c r="L144" s="30"/>
      <c r="M144" s="171" t="s">
        <v>1</v>
      </c>
      <c r="N144" s="172" t="s">
        <v>39</v>
      </c>
      <c r="O144" s="55"/>
      <c r="P144" s="173">
        <f t="shared" si="1"/>
        <v>0</v>
      </c>
      <c r="Q144" s="173">
        <v>1.7500000000000002E-2</v>
      </c>
      <c r="R144" s="173">
        <f t="shared" si="2"/>
        <v>1.7500000000000002E-2</v>
      </c>
      <c r="S144" s="173">
        <v>0</v>
      </c>
      <c r="T144" s="174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5" t="s">
        <v>210</v>
      </c>
      <c r="AT144" s="175" t="s">
        <v>206</v>
      </c>
      <c r="AU144" s="175" t="s">
        <v>86</v>
      </c>
      <c r="AY144" s="14" t="s">
        <v>204</v>
      </c>
      <c r="BE144" s="176">
        <f t="shared" si="4"/>
        <v>0</v>
      </c>
      <c r="BF144" s="176">
        <f t="shared" si="5"/>
        <v>0</v>
      </c>
      <c r="BG144" s="176">
        <f t="shared" si="6"/>
        <v>0</v>
      </c>
      <c r="BH144" s="176">
        <f t="shared" si="7"/>
        <v>0</v>
      </c>
      <c r="BI144" s="176">
        <f t="shared" si="8"/>
        <v>0</v>
      </c>
      <c r="BJ144" s="14" t="s">
        <v>86</v>
      </c>
      <c r="BK144" s="177">
        <f t="shared" si="9"/>
        <v>0</v>
      </c>
      <c r="BL144" s="14" t="s">
        <v>210</v>
      </c>
      <c r="BM144" s="175" t="s">
        <v>239</v>
      </c>
    </row>
    <row r="145" spans="1:65" s="2" customFormat="1" ht="16.5" customHeight="1" x14ac:dyDescent="0.2">
      <c r="A145" s="29"/>
      <c r="B145" s="163"/>
      <c r="C145" s="178" t="s">
        <v>240</v>
      </c>
      <c r="D145" s="178" t="s">
        <v>241</v>
      </c>
      <c r="E145" s="179" t="s">
        <v>242</v>
      </c>
      <c r="F145" s="180" t="s">
        <v>243</v>
      </c>
      <c r="G145" s="181" t="s">
        <v>214</v>
      </c>
      <c r="H145" s="182">
        <v>1</v>
      </c>
      <c r="I145" s="183"/>
      <c r="J145" s="182">
        <f t="shared" si="0"/>
        <v>0</v>
      </c>
      <c r="K145" s="184"/>
      <c r="L145" s="185"/>
      <c r="M145" s="186" t="s">
        <v>1</v>
      </c>
      <c r="N145" s="187" t="s">
        <v>39</v>
      </c>
      <c r="O145" s="55"/>
      <c r="P145" s="173">
        <f t="shared" si="1"/>
        <v>0</v>
      </c>
      <c r="Q145" s="173">
        <v>0.01</v>
      </c>
      <c r="R145" s="173">
        <f t="shared" si="2"/>
        <v>0.01</v>
      </c>
      <c r="S145" s="173">
        <v>0</v>
      </c>
      <c r="T145" s="174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5" t="s">
        <v>236</v>
      </c>
      <c r="AT145" s="175" t="s">
        <v>241</v>
      </c>
      <c r="AU145" s="175" t="s">
        <v>86</v>
      </c>
      <c r="AY145" s="14" t="s">
        <v>204</v>
      </c>
      <c r="BE145" s="176">
        <f t="shared" si="4"/>
        <v>0</v>
      </c>
      <c r="BF145" s="176">
        <f t="shared" si="5"/>
        <v>0</v>
      </c>
      <c r="BG145" s="176">
        <f t="shared" si="6"/>
        <v>0</v>
      </c>
      <c r="BH145" s="176">
        <f t="shared" si="7"/>
        <v>0</v>
      </c>
      <c r="BI145" s="176">
        <f t="shared" si="8"/>
        <v>0</v>
      </c>
      <c r="BJ145" s="14" t="s">
        <v>86</v>
      </c>
      <c r="BK145" s="177">
        <f t="shared" si="9"/>
        <v>0</v>
      </c>
      <c r="BL145" s="14" t="s">
        <v>210</v>
      </c>
      <c r="BM145" s="175" t="s">
        <v>244</v>
      </c>
    </row>
    <row r="146" spans="1:65" s="2" customFormat="1" ht="24" customHeight="1" x14ac:dyDescent="0.2">
      <c r="A146" s="29"/>
      <c r="B146" s="163"/>
      <c r="C146" s="164" t="s">
        <v>245</v>
      </c>
      <c r="D146" s="164" t="s">
        <v>206</v>
      </c>
      <c r="E146" s="165" t="s">
        <v>246</v>
      </c>
      <c r="F146" s="166" t="s">
        <v>247</v>
      </c>
      <c r="G146" s="167" t="s">
        <v>214</v>
      </c>
      <c r="H146" s="168">
        <v>1</v>
      </c>
      <c r="I146" s="169"/>
      <c r="J146" s="168">
        <f t="shared" si="0"/>
        <v>0</v>
      </c>
      <c r="K146" s="170"/>
      <c r="L146" s="30"/>
      <c r="M146" s="171" t="s">
        <v>1</v>
      </c>
      <c r="N146" s="172" t="s">
        <v>39</v>
      </c>
      <c r="O146" s="55"/>
      <c r="P146" s="173">
        <f t="shared" si="1"/>
        <v>0</v>
      </c>
      <c r="Q146" s="173">
        <v>3.4770000000000002E-2</v>
      </c>
      <c r="R146" s="173">
        <f t="shared" si="2"/>
        <v>3.4770000000000002E-2</v>
      </c>
      <c r="S146" s="173">
        <v>0</v>
      </c>
      <c r="T146" s="174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5" t="s">
        <v>210</v>
      </c>
      <c r="AT146" s="175" t="s">
        <v>206</v>
      </c>
      <c r="AU146" s="175" t="s">
        <v>86</v>
      </c>
      <c r="AY146" s="14" t="s">
        <v>204</v>
      </c>
      <c r="BE146" s="176">
        <f t="shared" si="4"/>
        <v>0</v>
      </c>
      <c r="BF146" s="176">
        <f t="shared" si="5"/>
        <v>0</v>
      </c>
      <c r="BG146" s="176">
        <f t="shared" si="6"/>
        <v>0</v>
      </c>
      <c r="BH146" s="176">
        <f t="shared" si="7"/>
        <v>0</v>
      </c>
      <c r="BI146" s="176">
        <f t="shared" si="8"/>
        <v>0</v>
      </c>
      <c r="BJ146" s="14" t="s">
        <v>86</v>
      </c>
      <c r="BK146" s="177">
        <f t="shared" si="9"/>
        <v>0</v>
      </c>
      <c r="BL146" s="14" t="s">
        <v>210</v>
      </c>
      <c r="BM146" s="175" t="s">
        <v>248</v>
      </c>
    </row>
    <row r="147" spans="1:65" s="2" customFormat="1" ht="24" customHeight="1" x14ac:dyDescent="0.2">
      <c r="A147" s="29"/>
      <c r="B147" s="163"/>
      <c r="C147" s="178" t="s">
        <v>249</v>
      </c>
      <c r="D147" s="178" t="s">
        <v>241</v>
      </c>
      <c r="E147" s="179" t="s">
        <v>250</v>
      </c>
      <c r="F147" s="180" t="s">
        <v>251</v>
      </c>
      <c r="G147" s="181" t="s">
        <v>214</v>
      </c>
      <c r="H147" s="182">
        <v>1</v>
      </c>
      <c r="I147" s="183"/>
      <c r="J147" s="182">
        <f t="shared" si="0"/>
        <v>0</v>
      </c>
      <c r="K147" s="184"/>
      <c r="L147" s="185"/>
      <c r="M147" s="186" t="s">
        <v>1</v>
      </c>
      <c r="N147" s="187" t="s">
        <v>39</v>
      </c>
      <c r="O147" s="55"/>
      <c r="P147" s="173">
        <f t="shared" si="1"/>
        <v>0</v>
      </c>
      <c r="Q147" s="173">
        <v>0.03</v>
      </c>
      <c r="R147" s="173">
        <f t="shared" si="2"/>
        <v>0.03</v>
      </c>
      <c r="S147" s="173">
        <v>0</v>
      </c>
      <c r="T147" s="174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5" t="s">
        <v>236</v>
      </c>
      <c r="AT147" s="175" t="s">
        <v>241</v>
      </c>
      <c r="AU147" s="175" t="s">
        <v>86</v>
      </c>
      <c r="AY147" s="14" t="s">
        <v>204</v>
      </c>
      <c r="BE147" s="176">
        <f t="shared" si="4"/>
        <v>0</v>
      </c>
      <c r="BF147" s="176">
        <f t="shared" si="5"/>
        <v>0</v>
      </c>
      <c r="BG147" s="176">
        <f t="shared" si="6"/>
        <v>0</v>
      </c>
      <c r="BH147" s="176">
        <f t="shared" si="7"/>
        <v>0</v>
      </c>
      <c r="BI147" s="176">
        <f t="shared" si="8"/>
        <v>0</v>
      </c>
      <c r="BJ147" s="14" t="s">
        <v>86</v>
      </c>
      <c r="BK147" s="177">
        <f t="shared" si="9"/>
        <v>0</v>
      </c>
      <c r="BL147" s="14" t="s">
        <v>210</v>
      </c>
      <c r="BM147" s="175" t="s">
        <v>252</v>
      </c>
    </row>
    <row r="148" spans="1:65" s="12" customFormat="1" ht="22.9" customHeight="1" x14ac:dyDescent="0.2">
      <c r="B148" s="150"/>
      <c r="D148" s="151" t="s">
        <v>72</v>
      </c>
      <c r="E148" s="161" t="s">
        <v>240</v>
      </c>
      <c r="F148" s="161" t="s">
        <v>253</v>
      </c>
      <c r="I148" s="153"/>
      <c r="J148" s="162">
        <f>BK148</f>
        <v>0</v>
      </c>
      <c r="L148" s="150"/>
      <c r="M148" s="155"/>
      <c r="N148" s="156"/>
      <c r="O148" s="156"/>
      <c r="P148" s="157">
        <f>SUM(P149:P159)</f>
        <v>0</v>
      </c>
      <c r="Q148" s="156"/>
      <c r="R148" s="157">
        <f>SUM(R149:R159)</f>
        <v>0</v>
      </c>
      <c r="S148" s="156"/>
      <c r="T148" s="158">
        <f>SUM(T149:T159)</f>
        <v>13.718274000000001</v>
      </c>
      <c r="AR148" s="151" t="s">
        <v>80</v>
      </c>
      <c r="AT148" s="159" t="s">
        <v>72</v>
      </c>
      <c r="AU148" s="159" t="s">
        <v>80</v>
      </c>
      <c r="AY148" s="151" t="s">
        <v>204</v>
      </c>
      <c r="BK148" s="160">
        <f>SUM(BK149:BK159)</f>
        <v>0</v>
      </c>
    </row>
    <row r="149" spans="1:65" s="2" customFormat="1" ht="36" customHeight="1" x14ac:dyDescent="0.2">
      <c r="A149" s="29"/>
      <c r="B149" s="163"/>
      <c r="C149" s="164" t="s">
        <v>254</v>
      </c>
      <c r="D149" s="164" t="s">
        <v>206</v>
      </c>
      <c r="E149" s="165" t="s">
        <v>255</v>
      </c>
      <c r="F149" s="166" t="s">
        <v>256</v>
      </c>
      <c r="G149" s="167" t="s">
        <v>221</v>
      </c>
      <c r="H149" s="168">
        <v>19.393999999999998</v>
      </c>
      <c r="I149" s="169"/>
      <c r="J149" s="168">
        <f t="shared" ref="J149:J159" si="10">ROUND(I149*H149,3)</f>
        <v>0</v>
      </c>
      <c r="K149" s="170"/>
      <c r="L149" s="30"/>
      <c r="M149" s="171" t="s">
        <v>1</v>
      </c>
      <c r="N149" s="172" t="s">
        <v>39</v>
      </c>
      <c r="O149" s="55"/>
      <c r="P149" s="173">
        <f t="shared" ref="P149:P159" si="11">O149*H149</f>
        <v>0</v>
      </c>
      <c r="Q149" s="173">
        <v>0</v>
      </c>
      <c r="R149" s="173">
        <f t="shared" ref="R149:R159" si="12">Q149*H149</f>
        <v>0</v>
      </c>
      <c r="S149" s="173">
        <v>0.19600000000000001</v>
      </c>
      <c r="T149" s="174">
        <f t="shared" ref="T149:T159" si="13">S149*H149</f>
        <v>3.8012239999999999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5" t="s">
        <v>210</v>
      </c>
      <c r="AT149" s="175" t="s">
        <v>206</v>
      </c>
      <c r="AU149" s="175" t="s">
        <v>86</v>
      </c>
      <c r="AY149" s="14" t="s">
        <v>204</v>
      </c>
      <c r="BE149" s="176">
        <f t="shared" ref="BE149:BE159" si="14">IF(N149="základná",J149,0)</f>
        <v>0</v>
      </c>
      <c r="BF149" s="176">
        <f t="shared" ref="BF149:BF159" si="15">IF(N149="znížená",J149,0)</f>
        <v>0</v>
      </c>
      <c r="BG149" s="176">
        <f t="shared" ref="BG149:BG159" si="16">IF(N149="zákl. prenesená",J149,0)</f>
        <v>0</v>
      </c>
      <c r="BH149" s="176">
        <f t="shared" ref="BH149:BH159" si="17">IF(N149="zníž. prenesená",J149,0)</f>
        <v>0</v>
      </c>
      <c r="BI149" s="176">
        <f t="shared" ref="BI149:BI159" si="18">IF(N149="nulová",J149,0)</f>
        <v>0</v>
      </c>
      <c r="BJ149" s="14" t="s">
        <v>86</v>
      </c>
      <c r="BK149" s="177">
        <f t="shared" ref="BK149:BK159" si="19">ROUND(I149*H149,3)</f>
        <v>0</v>
      </c>
      <c r="BL149" s="14" t="s">
        <v>210</v>
      </c>
      <c r="BM149" s="175" t="s">
        <v>257</v>
      </c>
    </row>
    <row r="150" spans="1:65" s="2" customFormat="1" ht="36" customHeight="1" x14ac:dyDescent="0.2">
      <c r="A150" s="29"/>
      <c r="B150" s="163"/>
      <c r="C150" s="164" t="s">
        <v>258</v>
      </c>
      <c r="D150" s="164" t="s">
        <v>206</v>
      </c>
      <c r="E150" s="165" t="s">
        <v>259</v>
      </c>
      <c r="F150" s="166" t="s">
        <v>260</v>
      </c>
      <c r="G150" s="167" t="s">
        <v>209</v>
      </c>
      <c r="H150" s="168">
        <v>4.5140000000000002</v>
      </c>
      <c r="I150" s="169"/>
      <c r="J150" s="168">
        <f t="shared" si="10"/>
        <v>0</v>
      </c>
      <c r="K150" s="170"/>
      <c r="L150" s="30"/>
      <c r="M150" s="171" t="s">
        <v>1</v>
      </c>
      <c r="N150" s="172" t="s">
        <v>39</v>
      </c>
      <c r="O150" s="55"/>
      <c r="P150" s="173">
        <f t="shared" si="11"/>
        <v>0</v>
      </c>
      <c r="Q150" s="173">
        <v>0</v>
      </c>
      <c r="R150" s="173">
        <f t="shared" si="12"/>
        <v>0</v>
      </c>
      <c r="S150" s="173">
        <v>1.905</v>
      </c>
      <c r="T150" s="174">
        <f t="shared" si="13"/>
        <v>8.5991700000000009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5" t="s">
        <v>210</v>
      </c>
      <c r="AT150" s="175" t="s">
        <v>206</v>
      </c>
      <c r="AU150" s="175" t="s">
        <v>86</v>
      </c>
      <c r="AY150" s="14" t="s">
        <v>204</v>
      </c>
      <c r="BE150" s="176">
        <f t="shared" si="14"/>
        <v>0</v>
      </c>
      <c r="BF150" s="176">
        <f t="shared" si="15"/>
        <v>0</v>
      </c>
      <c r="BG150" s="176">
        <f t="shared" si="16"/>
        <v>0</v>
      </c>
      <c r="BH150" s="176">
        <f t="shared" si="17"/>
        <v>0</v>
      </c>
      <c r="BI150" s="176">
        <f t="shared" si="18"/>
        <v>0</v>
      </c>
      <c r="BJ150" s="14" t="s">
        <v>86</v>
      </c>
      <c r="BK150" s="177">
        <f t="shared" si="19"/>
        <v>0</v>
      </c>
      <c r="BL150" s="14" t="s">
        <v>210</v>
      </c>
      <c r="BM150" s="175" t="s">
        <v>261</v>
      </c>
    </row>
    <row r="151" spans="1:65" s="2" customFormat="1" ht="16.5" customHeight="1" x14ac:dyDescent="0.2">
      <c r="A151" s="29"/>
      <c r="B151" s="163"/>
      <c r="C151" s="164" t="s">
        <v>262</v>
      </c>
      <c r="D151" s="164" t="s">
        <v>206</v>
      </c>
      <c r="E151" s="165" t="s">
        <v>263</v>
      </c>
      <c r="F151" s="166" t="s">
        <v>264</v>
      </c>
      <c r="G151" s="167" t="s">
        <v>265</v>
      </c>
      <c r="H151" s="168">
        <v>24.2</v>
      </c>
      <c r="I151" s="169"/>
      <c r="J151" s="168">
        <f t="shared" si="10"/>
        <v>0</v>
      </c>
      <c r="K151" s="170"/>
      <c r="L151" s="30"/>
      <c r="M151" s="171" t="s">
        <v>1</v>
      </c>
      <c r="N151" s="172" t="s">
        <v>39</v>
      </c>
      <c r="O151" s="55"/>
      <c r="P151" s="173">
        <f t="shared" si="11"/>
        <v>0</v>
      </c>
      <c r="Q151" s="173">
        <v>0</v>
      </c>
      <c r="R151" s="173">
        <f t="shared" si="12"/>
        <v>0</v>
      </c>
      <c r="S151" s="173">
        <v>8.0000000000000002E-3</v>
      </c>
      <c r="T151" s="174">
        <f t="shared" si="13"/>
        <v>0.19359999999999999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5" t="s">
        <v>210</v>
      </c>
      <c r="AT151" s="175" t="s">
        <v>206</v>
      </c>
      <c r="AU151" s="175" t="s">
        <v>86</v>
      </c>
      <c r="AY151" s="14" t="s">
        <v>204</v>
      </c>
      <c r="BE151" s="176">
        <f t="shared" si="14"/>
        <v>0</v>
      </c>
      <c r="BF151" s="176">
        <f t="shared" si="15"/>
        <v>0</v>
      </c>
      <c r="BG151" s="176">
        <f t="shared" si="16"/>
        <v>0</v>
      </c>
      <c r="BH151" s="176">
        <f t="shared" si="17"/>
        <v>0</v>
      </c>
      <c r="BI151" s="176">
        <f t="shared" si="18"/>
        <v>0</v>
      </c>
      <c r="BJ151" s="14" t="s">
        <v>86</v>
      </c>
      <c r="BK151" s="177">
        <f t="shared" si="19"/>
        <v>0</v>
      </c>
      <c r="BL151" s="14" t="s">
        <v>210</v>
      </c>
      <c r="BM151" s="175" t="s">
        <v>266</v>
      </c>
    </row>
    <row r="152" spans="1:65" s="2" customFormat="1" ht="24" customHeight="1" x14ac:dyDescent="0.2">
      <c r="A152" s="29"/>
      <c r="B152" s="163"/>
      <c r="C152" s="164" t="s">
        <v>267</v>
      </c>
      <c r="D152" s="164" t="s">
        <v>206</v>
      </c>
      <c r="E152" s="165" t="s">
        <v>268</v>
      </c>
      <c r="F152" s="166" t="s">
        <v>269</v>
      </c>
      <c r="G152" s="167" t="s">
        <v>214</v>
      </c>
      <c r="H152" s="168">
        <v>4</v>
      </c>
      <c r="I152" s="169"/>
      <c r="J152" s="168">
        <f t="shared" si="10"/>
        <v>0</v>
      </c>
      <c r="K152" s="170"/>
      <c r="L152" s="30"/>
      <c r="M152" s="171" t="s">
        <v>1</v>
      </c>
      <c r="N152" s="172" t="s">
        <v>39</v>
      </c>
      <c r="O152" s="55"/>
      <c r="P152" s="173">
        <f t="shared" si="11"/>
        <v>0</v>
      </c>
      <c r="Q152" s="173">
        <v>0</v>
      </c>
      <c r="R152" s="173">
        <f t="shared" si="12"/>
        <v>0</v>
      </c>
      <c r="S152" s="173">
        <v>2.7E-2</v>
      </c>
      <c r="T152" s="174">
        <f t="shared" si="13"/>
        <v>0.108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5" t="s">
        <v>210</v>
      </c>
      <c r="AT152" s="175" t="s">
        <v>206</v>
      </c>
      <c r="AU152" s="175" t="s">
        <v>86</v>
      </c>
      <c r="AY152" s="14" t="s">
        <v>204</v>
      </c>
      <c r="BE152" s="176">
        <f t="shared" si="14"/>
        <v>0</v>
      </c>
      <c r="BF152" s="176">
        <f t="shared" si="15"/>
        <v>0</v>
      </c>
      <c r="BG152" s="176">
        <f t="shared" si="16"/>
        <v>0</v>
      </c>
      <c r="BH152" s="176">
        <f t="shared" si="17"/>
        <v>0</v>
      </c>
      <c r="BI152" s="176">
        <f t="shared" si="18"/>
        <v>0</v>
      </c>
      <c r="BJ152" s="14" t="s">
        <v>86</v>
      </c>
      <c r="BK152" s="177">
        <f t="shared" si="19"/>
        <v>0</v>
      </c>
      <c r="BL152" s="14" t="s">
        <v>210</v>
      </c>
      <c r="BM152" s="175" t="s">
        <v>270</v>
      </c>
    </row>
    <row r="153" spans="1:65" s="2" customFormat="1" ht="24" customHeight="1" x14ac:dyDescent="0.2">
      <c r="A153" s="29"/>
      <c r="B153" s="163"/>
      <c r="C153" s="164" t="s">
        <v>271</v>
      </c>
      <c r="D153" s="164" t="s">
        <v>206</v>
      </c>
      <c r="E153" s="165" t="s">
        <v>272</v>
      </c>
      <c r="F153" s="166" t="s">
        <v>273</v>
      </c>
      <c r="G153" s="167" t="s">
        <v>221</v>
      </c>
      <c r="H153" s="168">
        <v>7.56</v>
      </c>
      <c r="I153" s="169"/>
      <c r="J153" s="168">
        <f t="shared" si="10"/>
        <v>0</v>
      </c>
      <c r="K153" s="170"/>
      <c r="L153" s="30"/>
      <c r="M153" s="171" t="s">
        <v>1</v>
      </c>
      <c r="N153" s="172" t="s">
        <v>39</v>
      </c>
      <c r="O153" s="55"/>
      <c r="P153" s="173">
        <f t="shared" si="11"/>
        <v>0</v>
      </c>
      <c r="Q153" s="173">
        <v>0</v>
      </c>
      <c r="R153" s="173">
        <f t="shared" si="12"/>
        <v>0</v>
      </c>
      <c r="S153" s="173">
        <v>6.3E-2</v>
      </c>
      <c r="T153" s="174">
        <f t="shared" si="13"/>
        <v>0.47627999999999998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5" t="s">
        <v>210</v>
      </c>
      <c r="AT153" s="175" t="s">
        <v>206</v>
      </c>
      <c r="AU153" s="175" t="s">
        <v>86</v>
      </c>
      <c r="AY153" s="14" t="s">
        <v>204</v>
      </c>
      <c r="BE153" s="176">
        <f t="shared" si="14"/>
        <v>0</v>
      </c>
      <c r="BF153" s="176">
        <f t="shared" si="15"/>
        <v>0</v>
      </c>
      <c r="BG153" s="176">
        <f t="shared" si="16"/>
        <v>0</v>
      </c>
      <c r="BH153" s="176">
        <f t="shared" si="17"/>
        <v>0</v>
      </c>
      <c r="BI153" s="176">
        <f t="shared" si="18"/>
        <v>0</v>
      </c>
      <c r="BJ153" s="14" t="s">
        <v>86</v>
      </c>
      <c r="BK153" s="177">
        <f t="shared" si="19"/>
        <v>0</v>
      </c>
      <c r="BL153" s="14" t="s">
        <v>210</v>
      </c>
      <c r="BM153" s="175" t="s">
        <v>274</v>
      </c>
    </row>
    <row r="154" spans="1:65" s="2" customFormat="1" ht="24" customHeight="1" x14ac:dyDescent="0.2">
      <c r="A154" s="29"/>
      <c r="B154" s="163"/>
      <c r="C154" s="164" t="s">
        <v>275</v>
      </c>
      <c r="D154" s="164" t="s">
        <v>206</v>
      </c>
      <c r="E154" s="165" t="s">
        <v>276</v>
      </c>
      <c r="F154" s="166" t="s">
        <v>277</v>
      </c>
      <c r="G154" s="167" t="s">
        <v>221</v>
      </c>
      <c r="H154" s="168">
        <v>2</v>
      </c>
      <c r="I154" s="169"/>
      <c r="J154" s="168">
        <f t="shared" si="10"/>
        <v>0</v>
      </c>
      <c r="K154" s="170"/>
      <c r="L154" s="30"/>
      <c r="M154" s="171" t="s">
        <v>1</v>
      </c>
      <c r="N154" s="172" t="s">
        <v>39</v>
      </c>
      <c r="O154" s="55"/>
      <c r="P154" s="173">
        <f t="shared" si="11"/>
        <v>0</v>
      </c>
      <c r="Q154" s="173">
        <v>0</v>
      </c>
      <c r="R154" s="173">
        <f t="shared" si="12"/>
        <v>0</v>
      </c>
      <c r="S154" s="173">
        <v>0.27</v>
      </c>
      <c r="T154" s="174">
        <f t="shared" si="13"/>
        <v>0.54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5" t="s">
        <v>210</v>
      </c>
      <c r="AT154" s="175" t="s">
        <v>206</v>
      </c>
      <c r="AU154" s="175" t="s">
        <v>86</v>
      </c>
      <c r="AY154" s="14" t="s">
        <v>204</v>
      </c>
      <c r="BE154" s="176">
        <f t="shared" si="14"/>
        <v>0</v>
      </c>
      <c r="BF154" s="176">
        <f t="shared" si="15"/>
        <v>0</v>
      </c>
      <c r="BG154" s="176">
        <f t="shared" si="16"/>
        <v>0</v>
      </c>
      <c r="BH154" s="176">
        <f t="shared" si="17"/>
        <v>0</v>
      </c>
      <c r="BI154" s="176">
        <f t="shared" si="18"/>
        <v>0</v>
      </c>
      <c r="BJ154" s="14" t="s">
        <v>86</v>
      </c>
      <c r="BK154" s="177">
        <f t="shared" si="19"/>
        <v>0</v>
      </c>
      <c r="BL154" s="14" t="s">
        <v>210</v>
      </c>
      <c r="BM154" s="175" t="s">
        <v>278</v>
      </c>
    </row>
    <row r="155" spans="1:65" s="2" customFormat="1" ht="16.5" customHeight="1" x14ac:dyDescent="0.2">
      <c r="A155" s="29"/>
      <c r="B155" s="163"/>
      <c r="C155" s="164" t="s">
        <v>279</v>
      </c>
      <c r="D155" s="164" t="s">
        <v>206</v>
      </c>
      <c r="E155" s="165" t="s">
        <v>280</v>
      </c>
      <c r="F155" s="166" t="s">
        <v>281</v>
      </c>
      <c r="G155" s="167" t="s">
        <v>282</v>
      </c>
      <c r="H155" s="168">
        <v>13.848000000000001</v>
      </c>
      <c r="I155" s="169"/>
      <c r="J155" s="168">
        <f t="shared" si="10"/>
        <v>0</v>
      </c>
      <c r="K155" s="170"/>
      <c r="L155" s="30"/>
      <c r="M155" s="171" t="s">
        <v>1</v>
      </c>
      <c r="N155" s="172" t="s">
        <v>39</v>
      </c>
      <c r="O155" s="55"/>
      <c r="P155" s="173">
        <f t="shared" si="11"/>
        <v>0</v>
      </c>
      <c r="Q155" s="173">
        <v>0</v>
      </c>
      <c r="R155" s="173">
        <f t="shared" si="12"/>
        <v>0</v>
      </c>
      <c r="S155" s="173">
        <v>0</v>
      </c>
      <c r="T155" s="174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5" t="s">
        <v>210</v>
      </c>
      <c r="AT155" s="175" t="s">
        <v>206</v>
      </c>
      <c r="AU155" s="175" t="s">
        <v>86</v>
      </c>
      <c r="AY155" s="14" t="s">
        <v>204</v>
      </c>
      <c r="BE155" s="176">
        <f t="shared" si="14"/>
        <v>0</v>
      </c>
      <c r="BF155" s="176">
        <f t="shared" si="15"/>
        <v>0</v>
      </c>
      <c r="BG155" s="176">
        <f t="shared" si="16"/>
        <v>0</v>
      </c>
      <c r="BH155" s="176">
        <f t="shared" si="17"/>
        <v>0</v>
      </c>
      <c r="BI155" s="176">
        <f t="shared" si="18"/>
        <v>0</v>
      </c>
      <c r="BJ155" s="14" t="s">
        <v>86</v>
      </c>
      <c r="BK155" s="177">
        <f t="shared" si="19"/>
        <v>0</v>
      </c>
      <c r="BL155" s="14" t="s">
        <v>210</v>
      </c>
      <c r="BM155" s="175" t="s">
        <v>283</v>
      </c>
    </row>
    <row r="156" spans="1:65" s="2" customFormat="1" ht="24" customHeight="1" x14ac:dyDescent="0.2">
      <c r="A156" s="29"/>
      <c r="B156" s="163"/>
      <c r="C156" s="164" t="s">
        <v>284</v>
      </c>
      <c r="D156" s="164" t="s">
        <v>206</v>
      </c>
      <c r="E156" s="165" t="s">
        <v>285</v>
      </c>
      <c r="F156" s="166" t="s">
        <v>286</v>
      </c>
      <c r="G156" s="167" t="s">
        <v>282</v>
      </c>
      <c r="H156" s="168">
        <v>124.63200000000001</v>
      </c>
      <c r="I156" s="169"/>
      <c r="J156" s="168">
        <f t="shared" si="10"/>
        <v>0</v>
      </c>
      <c r="K156" s="170"/>
      <c r="L156" s="30"/>
      <c r="M156" s="171" t="s">
        <v>1</v>
      </c>
      <c r="N156" s="172" t="s">
        <v>39</v>
      </c>
      <c r="O156" s="55"/>
      <c r="P156" s="173">
        <f t="shared" si="11"/>
        <v>0</v>
      </c>
      <c r="Q156" s="173">
        <v>0</v>
      </c>
      <c r="R156" s="173">
        <f t="shared" si="12"/>
        <v>0</v>
      </c>
      <c r="S156" s="173">
        <v>0</v>
      </c>
      <c r="T156" s="174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5" t="s">
        <v>210</v>
      </c>
      <c r="AT156" s="175" t="s">
        <v>206</v>
      </c>
      <c r="AU156" s="175" t="s">
        <v>86</v>
      </c>
      <c r="AY156" s="14" t="s">
        <v>204</v>
      </c>
      <c r="BE156" s="176">
        <f t="shared" si="14"/>
        <v>0</v>
      </c>
      <c r="BF156" s="176">
        <f t="shared" si="15"/>
        <v>0</v>
      </c>
      <c r="BG156" s="176">
        <f t="shared" si="16"/>
        <v>0</v>
      </c>
      <c r="BH156" s="176">
        <f t="shared" si="17"/>
        <v>0</v>
      </c>
      <c r="BI156" s="176">
        <f t="shared" si="18"/>
        <v>0</v>
      </c>
      <c r="BJ156" s="14" t="s">
        <v>86</v>
      </c>
      <c r="BK156" s="177">
        <f t="shared" si="19"/>
        <v>0</v>
      </c>
      <c r="BL156" s="14" t="s">
        <v>210</v>
      </c>
      <c r="BM156" s="175" t="s">
        <v>287</v>
      </c>
    </row>
    <row r="157" spans="1:65" s="2" customFormat="1" ht="24" customHeight="1" x14ac:dyDescent="0.2">
      <c r="A157" s="29"/>
      <c r="B157" s="163"/>
      <c r="C157" s="164" t="s">
        <v>7</v>
      </c>
      <c r="D157" s="164" t="s">
        <v>206</v>
      </c>
      <c r="E157" s="165" t="s">
        <v>288</v>
      </c>
      <c r="F157" s="166" t="s">
        <v>289</v>
      </c>
      <c r="G157" s="167" t="s">
        <v>282</v>
      </c>
      <c r="H157" s="168">
        <v>13.848000000000001</v>
      </c>
      <c r="I157" s="169"/>
      <c r="J157" s="168">
        <f t="shared" si="10"/>
        <v>0</v>
      </c>
      <c r="K157" s="170"/>
      <c r="L157" s="30"/>
      <c r="M157" s="171" t="s">
        <v>1</v>
      </c>
      <c r="N157" s="172" t="s">
        <v>39</v>
      </c>
      <c r="O157" s="55"/>
      <c r="P157" s="173">
        <f t="shared" si="11"/>
        <v>0</v>
      </c>
      <c r="Q157" s="173">
        <v>0</v>
      </c>
      <c r="R157" s="173">
        <f t="shared" si="12"/>
        <v>0</v>
      </c>
      <c r="S157" s="173">
        <v>0</v>
      </c>
      <c r="T157" s="174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5" t="s">
        <v>210</v>
      </c>
      <c r="AT157" s="175" t="s">
        <v>206</v>
      </c>
      <c r="AU157" s="175" t="s">
        <v>86</v>
      </c>
      <c r="AY157" s="14" t="s">
        <v>204</v>
      </c>
      <c r="BE157" s="176">
        <f t="shared" si="14"/>
        <v>0</v>
      </c>
      <c r="BF157" s="176">
        <f t="shared" si="15"/>
        <v>0</v>
      </c>
      <c r="BG157" s="176">
        <f t="shared" si="16"/>
        <v>0</v>
      </c>
      <c r="BH157" s="176">
        <f t="shared" si="17"/>
        <v>0</v>
      </c>
      <c r="BI157" s="176">
        <f t="shared" si="18"/>
        <v>0</v>
      </c>
      <c r="BJ157" s="14" t="s">
        <v>86</v>
      </c>
      <c r="BK157" s="177">
        <f t="shared" si="19"/>
        <v>0</v>
      </c>
      <c r="BL157" s="14" t="s">
        <v>210</v>
      </c>
      <c r="BM157" s="175" t="s">
        <v>290</v>
      </c>
    </row>
    <row r="158" spans="1:65" s="2" customFormat="1" ht="24" customHeight="1" x14ac:dyDescent="0.2">
      <c r="A158" s="29"/>
      <c r="B158" s="163"/>
      <c r="C158" s="164" t="s">
        <v>291</v>
      </c>
      <c r="D158" s="164" t="s">
        <v>206</v>
      </c>
      <c r="E158" s="165" t="s">
        <v>292</v>
      </c>
      <c r="F158" s="166" t="s">
        <v>293</v>
      </c>
      <c r="G158" s="167" t="s">
        <v>282</v>
      </c>
      <c r="H158" s="168">
        <v>138.47999999999999</v>
      </c>
      <c r="I158" s="169"/>
      <c r="J158" s="168">
        <f t="shared" si="10"/>
        <v>0</v>
      </c>
      <c r="K158" s="170"/>
      <c r="L158" s="30"/>
      <c r="M158" s="171" t="s">
        <v>1</v>
      </c>
      <c r="N158" s="172" t="s">
        <v>39</v>
      </c>
      <c r="O158" s="55"/>
      <c r="P158" s="173">
        <f t="shared" si="11"/>
        <v>0</v>
      </c>
      <c r="Q158" s="173">
        <v>0</v>
      </c>
      <c r="R158" s="173">
        <f t="shared" si="12"/>
        <v>0</v>
      </c>
      <c r="S158" s="173">
        <v>0</v>
      </c>
      <c r="T158" s="174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5" t="s">
        <v>210</v>
      </c>
      <c r="AT158" s="175" t="s">
        <v>206</v>
      </c>
      <c r="AU158" s="175" t="s">
        <v>86</v>
      </c>
      <c r="AY158" s="14" t="s">
        <v>204</v>
      </c>
      <c r="BE158" s="176">
        <f t="shared" si="14"/>
        <v>0</v>
      </c>
      <c r="BF158" s="176">
        <f t="shared" si="15"/>
        <v>0</v>
      </c>
      <c r="BG158" s="176">
        <f t="shared" si="16"/>
        <v>0</v>
      </c>
      <c r="BH158" s="176">
        <f t="shared" si="17"/>
        <v>0</v>
      </c>
      <c r="BI158" s="176">
        <f t="shared" si="18"/>
        <v>0</v>
      </c>
      <c r="BJ158" s="14" t="s">
        <v>86</v>
      </c>
      <c r="BK158" s="177">
        <f t="shared" si="19"/>
        <v>0</v>
      </c>
      <c r="BL158" s="14" t="s">
        <v>210</v>
      </c>
      <c r="BM158" s="175" t="s">
        <v>294</v>
      </c>
    </row>
    <row r="159" spans="1:65" s="2" customFormat="1" ht="24" customHeight="1" x14ac:dyDescent="0.2">
      <c r="A159" s="29"/>
      <c r="B159" s="163"/>
      <c r="C159" s="164" t="s">
        <v>295</v>
      </c>
      <c r="D159" s="164" t="s">
        <v>206</v>
      </c>
      <c r="E159" s="165" t="s">
        <v>296</v>
      </c>
      <c r="F159" s="166" t="s">
        <v>297</v>
      </c>
      <c r="G159" s="167" t="s">
        <v>282</v>
      </c>
      <c r="H159" s="168">
        <v>13.848000000000001</v>
      </c>
      <c r="I159" s="169"/>
      <c r="J159" s="168">
        <f t="shared" si="10"/>
        <v>0</v>
      </c>
      <c r="K159" s="170"/>
      <c r="L159" s="30"/>
      <c r="M159" s="171" t="s">
        <v>1</v>
      </c>
      <c r="N159" s="172" t="s">
        <v>39</v>
      </c>
      <c r="O159" s="55"/>
      <c r="P159" s="173">
        <f t="shared" si="11"/>
        <v>0</v>
      </c>
      <c r="Q159" s="173">
        <v>0</v>
      </c>
      <c r="R159" s="173">
        <f t="shared" si="12"/>
        <v>0</v>
      </c>
      <c r="S159" s="173">
        <v>0</v>
      </c>
      <c r="T159" s="174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5" t="s">
        <v>210</v>
      </c>
      <c r="AT159" s="175" t="s">
        <v>206</v>
      </c>
      <c r="AU159" s="175" t="s">
        <v>86</v>
      </c>
      <c r="AY159" s="14" t="s">
        <v>204</v>
      </c>
      <c r="BE159" s="176">
        <f t="shared" si="14"/>
        <v>0</v>
      </c>
      <c r="BF159" s="176">
        <f t="shared" si="15"/>
        <v>0</v>
      </c>
      <c r="BG159" s="176">
        <f t="shared" si="16"/>
        <v>0</v>
      </c>
      <c r="BH159" s="176">
        <f t="shared" si="17"/>
        <v>0</v>
      </c>
      <c r="BI159" s="176">
        <f t="shared" si="18"/>
        <v>0</v>
      </c>
      <c r="BJ159" s="14" t="s">
        <v>86</v>
      </c>
      <c r="BK159" s="177">
        <f t="shared" si="19"/>
        <v>0</v>
      </c>
      <c r="BL159" s="14" t="s">
        <v>210</v>
      </c>
      <c r="BM159" s="175" t="s">
        <v>298</v>
      </c>
    </row>
    <row r="160" spans="1:65" s="12" customFormat="1" ht="22.9" customHeight="1" x14ac:dyDescent="0.2">
      <c r="B160" s="150"/>
      <c r="D160" s="151" t="s">
        <v>72</v>
      </c>
      <c r="E160" s="161" t="s">
        <v>299</v>
      </c>
      <c r="F160" s="161" t="s">
        <v>300</v>
      </c>
      <c r="I160" s="153"/>
      <c r="J160" s="162">
        <f>BK160</f>
        <v>0</v>
      </c>
      <c r="L160" s="150"/>
      <c r="M160" s="155"/>
      <c r="N160" s="156"/>
      <c r="O160" s="156"/>
      <c r="P160" s="157">
        <f>P161</f>
        <v>0</v>
      </c>
      <c r="Q160" s="156"/>
      <c r="R160" s="157">
        <f>R161</f>
        <v>0</v>
      </c>
      <c r="S160" s="156"/>
      <c r="T160" s="158">
        <f>T161</f>
        <v>0</v>
      </c>
      <c r="AR160" s="151" t="s">
        <v>80</v>
      </c>
      <c r="AT160" s="159" t="s">
        <v>72</v>
      </c>
      <c r="AU160" s="159" t="s">
        <v>80</v>
      </c>
      <c r="AY160" s="151" t="s">
        <v>204</v>
      </c>
      <c r="BK160" s="160">
        <f>BK161</f>
        <v>0</v>
      </c>
    </row>
    <row r="161" spans="1:65" s="2" customFormat="1" ht="24" customHeight="1" x14ac:dyDescent="0.2">
      <c r="A161" s="29"/>
      <c r="B161" s="163"/>
      <c r="C161" s="164" t="s">
        <v>301</v>
      </c>
      <c r="D161" s="164" t="s">
        <v>206</v>
      </c>
      <c r="E161" s="165" t="s">
        <v>302</v>
      </c>
      <c r="F161" s="166" t="s">
        <v>303</v>
      </c>
      <c r="G161" s="167" t="s">
        <v>282</v>
      </c>
      <c r="H161" s="168">
        <v>7.09</v>
      </c>
      <c r="I161" s="169"/>
      <c r="J161" s="168">
        <f>ROUND(I161*H161,3)</f>
        <v>0</v>
      </c>
      <c r="K161" s="170"/>
      <c r="L161" s="30"/>
      <c r="M161" s="171" t="s">
        <v>1</v>
      </c>
      <c r="N161" s="172" t="s">
        <v>39</v>
      </c>
      <c r="O161" s="55"/>
      <c r="P161" s="173">
        <f>O161*H161</f>
        <v>0</v>
      </c>
      <c r="Q161" s="173">
        <v>0</v>
      </c>
      <c r="R161" s="173">
        <f>Q161*H161</f>
        <v>0</v>
      </c>
      <c r="S161" s="173">
        <v>0</v>
      </c>
      <c r="T161" s="174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5" t="s">
        <v>210</v>
      </c>
      <c r="AT161" s="175" t="s">
        <v>206</v>
      </c>
      <c r="AU161" s="175" t="s">
        <v>86</v>
      </c>
      <c r="AY161" s="14" t="s">
        <v>204</v>
      </c>
      <c r="BE161" s="176">
        <f>IF(N161="základná",J161,0)</f>
        <v>0</v>
      </c>
      <c r="BF161" s="176">
        <f>IF(N161="znížená",J161,0)</f>
        <v>0</v>
      </c>
      <c r="BG161" s="176">
        <f>IF(N161="zákl. prenesená",J161,0)</f>
        <v>0</v>
      </c>
      <c r="BH161" s="176">
        <f>IF(N161="zníž. prenesená",J161,0)</f>
        <v>0</v>
      </c>
      <c r="BI161" s="176">
        <f>IF(N161="nulová",J161,0)</f>
        <v>0</v>
      </c>
      <c r="BJ161" s="14" t="s">
        <v>86</v>
      </c>
      <c r="BK161" s="177">
        <f>ROUND(I161*H161,3)</f>
        <v>0</v>
      </c>
      <c r="BL161" s="14" t="s">
        <v>210</v>
      </c>
      <c r="BM161" s="175" t="s">
        <v>304</v>
      </c>
    </row>
    <row r="162" spans="1:65" s="12" customFormat="1" ht="25.9" customHeight="1" x14ac:dyDescent="0.2">
      <c r="B162" s="150"/>
      <c r="D162" s="151" t="s">
        <v>72</v>
      </c>
      <c r="E162" s="152" t="s">
        <v>305</v>
      </c>
      <c r="F162" s="152" t="s">
        <v>306</v>
      </c>
      <c r="I162" s="153"/>
      <c r="J162" s="154">
        <f>BK162</f>
        <v>0</v>
      </c>
      <c r="L162" s="150"/>
      <c r="M162" s="155"/>
      <c r="N162" s="156"/>
      <c r="O162" s="156"/>
      <c r="P162" s="157">
        <f>P163+P166+P174+P183+P189+P191+P195</f>
        <v>0</v>
      </c>
      <c r="Q162" s="156"/>
      <c r="R162" s="157">
        <f>R163+R166+R174+R183+R189+R191+R195</f>
        <v>7.8894993000000007</v>
      </c>
      <c r="S162" s="156"/>
      <c r="T162" s="158">
        <f>T163+T166+T174+T183+T189+T191+T195</f>
        <v>0.13</v>
      </c>
      <c r="AR162" s="151" t="s">
        <v>86</v>
      </c>
      <c r="AT162" s="159" t="s">
        <v>72</v>
      </c>
      <c r="AU162" s="159" t="s">
        <v>73</v>
      </c>
      <c r="AY162" s="151" t="s">
        <v>204</v>
      </c>
      <c r="BK162" s="160">
        <f>BK163+BK166+BK174+BK183+BK189+BK191+BK195</f>
        <v>0</v>
      </c>
    </row>
    <row r="163" spans="1:65" s="12" customFormat="1" ht="22.9" customHeight="1" x14ac:dyDescent="0.2">
      <c r="B163" s="150"/>
      <c r="D163" s="151" t="s">
        <v>72</v>
      </c>
      <c r="E163" s="161" t="s">
        <v>307</v>
      </c>
      <c r="F163" s="161" t="s">
        <v>308</v>
      </c>
      <c r="I163" s="153"/>
      <c r="J163" s="162">
        <f>BK163</f>
        <v>0</v>
      </c>
      <c r="L163" s="150"/>
      <c r="M163" s="155"/>
      <c r="N163" s="156"/>
      <c r="O163" s="156"/>
      <c r="P163" s="157">
        <f>SUM(P164:P165)</f>
        <v>0</v>
      </c>
      <c r="Q163" s="156"/>
      <c r="R163" s="157">
        <f>SUM(R164:R165)</f>
        <v>1.5860000000000001</v>
      </c>
      <c r="S163" s="156"/>
      <c r="T163" s="158">
        <f>SUM(T164:T165)</f>
        <v>0</v>
      </c>
      <c r="AR163" s="151" t="s">
        <v>86</v>
      </c>
      <c r="AT163" s="159" t="s">
        <v>72</v>
      </c>
      <c r="AU163" s="159" t="s">
        <v>80</v>
      </c>
      <c r="AY163" s="151" t="s">
        <v>204</v>
      </c>
      <c r="BK163" s="160">
        <f>SUM(BK164:BK165)</f>
        <v>0</v>
      </c>
    </row>
    <row r="164" spans="1:65" s="2" customFormat="1" ht="24" customHeight="1" x14ac:dyDescent="0.2">
      <c r="A164" s="29"/>
      <c r="B164" s="163"/>
      <c r="C164" s="164" t="s">
        <v>309</v>
      </c>
      <c r="D164" s="164" t="s">
        <v>206</v>
      </c>
      <c r="E164" s="165" t="s">
        <v>310</v>
      </c>
      <c r="F164" s="166" t="s">
        <v>311</v>
      </c>
      <c r="G164" s="167" t="s">
        <v>221</v>
      </c>
      <c r="H164" s="168">
        <v>130</v>
      </c>
      <c r="I164" s="169"/>
      <c r="J164" s="168">
        <f>ROUND(I164*H164,3)</f>
        <v>0</v>
      </c>
      <c r="K164" s="170"/>
      <c r="L164" s="30"/>
      <c r="M164" s="171" t="s">
        <v>1</v>
      </c>
      <c r="N164" s="172" t="s">
        <v>39</v>
      </c>
      <c r="O164" s="55"/>
      <c r="P164" s="173">
        <f>O164*H164</f>
        <v>0</v>
      </c>
      <c r="Q164" s="173">
        <v>1.2200000000000001E-2</v>
      </c>
      <c r="R164" s="173">
        <f>Q164*H164</f>
        <v>1.5860000000000001</v>
      </c>
      <c r="S164" s="173">
        <v>0</v>
      </c>
      <c r="T164" s="174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5" t="s">
        <v>271</v>
      </c>
      <c r="AT164" s="175" t="s">
        <v>206</v>
      </c>
      <c r="AU164" s="175" t="s">
        <v>86</v>
      </c>
      <c r="AY164" s="14" t="s">
        <v>204</v>
      </c>
      <c r="BE164" s="176">
        <f>IF(N164="základná",J164,0)</f>
        <v>0</v>
      </c>
      <c r="BF164" s="176">
        <f>IF(N164="znížená",J164,0)</f>
        <v>0</v>
      </c>
      <c r="BG164" s="176">
        <f>IF(N164="zákl. prenesená",J164,0)</f>
        <v>0</v>
      </c>
      <c r="BH164" s="176">
        <f>IF(N164="zníž. prenesená",J164,0)</f>
        <v>0</v>
      </c>
      <c r="BI164" s="176">
        <f>IF(N164="nulová",J164,0)</f>
        <v>0</v>
      </c>
      <c r="BJ164" s="14" t="s">
        <v>86</v>
      </c>
      <c r="BK164" s="177">
        <f>ROUND(I164*H164,3)</f>
        <v>0</v>
      </c>
      <c r="BL164" s="14" t="s">
        <v>271</v>
      </c>
      <c r="BM164" s="175" t="s">
        <v>312</v>
      </c>
    </row>
    <row r="165" spans="1:65" s="2" customFormat="1" ht="24" customHeight="1" x14ac:dyDescent="0.2">
      <c r="A165" s="29"/>
      <c r="B165" s="163"/>
      <c r="C165" s="164" t="s">
        <v>313</v>
      </c>
      <c r="D165" s="164" t="s">
        <v>206</v>
      </c>
      <c r="E165" s="165" t="s">
        <v>314</v>
      </c>
      <c r="F165" s="166" t="s">
        <v>315</v>
      </c>
      <c r="G165" s="167" t="s">
        <v>316</v>
      </c>
      <c r="H165" s="169"/>
      <c r="I165" s="169"/>
      <c r="J165" s="168">
        <f>ROUND(I165*H165,3)</f>
        <v>0</v>
      </c>
      <c r="K165" s="170"/>
      <c r="L165" s="30"/>
      <c r="M165" s="171" t="s">
        <v>1</v>
      </c>
      <c r="N165" s="172" t="s">
        <v>39</v>
      </c>
      <c r="O165" s="55"/>
      <c r="P165" s="173">
        <f>O165*H165</f>
        <v>0</v>
      </c>
      <c r="Q165" s="173">
        <v>0</v>
      </c>
      <c r="R165" s="173">
        <f>Q165*H165</f>
        <v>0</v>
      </c>
      <c r="S165" s="173">
        <v>0</v>
      </c>
      <c r="T165" s="174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5" t="s">
        <v>271</v>
      </c>
      <c r="AT165" s="175" t="s">
        <v>206</v>
      </c>
      <c r="AU165" s="175" t="s">
        <v>86</v>
      </c>
      <c r="AY165" s="14" t="s">
        <v>204</v>
      </c>
      <c r="BE165" s="176">
        <f>IF(N165="základná",J165,0)</f>
        <v>0</v>
      </c>
      <c r="BF165" s="176">
        <f>IF(N165="znížená",J165,0)</f>
        <v>0</v>
      </c>
      <c r="BG165" s="176">
        <f>IF(N165="zákl. prenesená",J165,0)</f>
        <v>0</v>
      </c>
      <c r="BH165" s="176">
        <f>IF(N165="zníž. prenesená",J165,0)</f>
        <v>0</v>
      </c>
      <c r="BI165" s="176">
        <f>IF(N165="nulová",J165,0)</f>
        <v>0</v>
      </c>
      <c r="BJ165" s="14" t="s">
        <v>86</v>
      </c>
      <c r="BK165" s="177">
        <f>ROUND(I165*H165,3)</f>
        <v>0</v>
      </c>
      <c r="BL165" s="14" t="s">
        <v>271</v>
      </c>
      <c r="BM165" s="175" t="s">
        <v>317</v>
      </c>
    </row>
    <row r="166" spans="1:65" s="12" customFormat="1" ht="22.9" customHeight="1" x14ac:dyDescent="0.2">
      <c r="B166" s="150"/>
      <c r="D166" s="151" t="s">
        <v>72</v>
      </c>
      <c r="E166" s="161" t="s">
        <v>318</v>
      </c>
      <c r="F166" s="161" t="s">
        <v>319</v>
      </c>
      <c r="I166" s="153"/>
      <c r="J166" s="162">
        <f>BK166</f>
        <v>0</v>
      </c>
      <c r="L166" s="150"/>
      <c r="M166" s="155"/>
      <c r="N166" s="156"/>
      <c r="O166" s="156"/>
      <c r="P166" s="157">
        <f>SUM(P167:P173)</f>
        <v>0</v>
      </c>
      <c r="Q166" s="156"/>
      <c r="R166" s="157">
        <f>SUM(R167:R173)</f>
        <v>7.8000000000000014E-2</v>
      </c>
      <c r="S166" s="156"/>
      <c r="T166" s="158">
        <f>SUM(T167:T173)</f>
        <v>0</v>
      </c>
      <c r="AR166" s="151" t="s">
        <v>86</v>
      </c>
      <c r="AT166" s="159" t="s">
        <v>72</v>
      </c>
      <c r="AU166" s="159" t="s">
        <v>80</v>
      </c>
      <c r="AY166" s="151" t="s">
        <v>204</v>
      </c>
      <c r="BK166" s="160">
        <f>SUM(BK167:BK173)</f>
        <v>0</v>
      </c>
    </row>
    <row r="167" spans="1:65" s="2" customFormat="1" ht="24" customHeight="1" x14ac:dyDescent="0.2">
      <c r="A167" s="29"/>
      <c r="B167" s="163"/>
      <c r="C167" s="164" t="s">
        <v>320</v>
      </c>
      <c r="D167" s="164" t="s">
        <v>206</v>
      </c>
      <c r="E167" s="165" t="s">
        <v>321</v>
      </c>
      <c r="F167" s="166" t="s">
        <v>322</v>
      </c>
      <c r="G167" s="167" t="s">
        <v>214</v>
      </c>
      <c r="H167" s="168">
        <v>1</v>
      </c>
      <c r="I167" s="169"/>
      <c r="J167" s="168">
        <f t="shared" ref="J167:J173" si="20">ROUND(I167*H167,3)</f>
        <v>0</v>
      </c>
      <c r="K167" s="170"/>
      <c r="L167" s="30"/>
      <c r="M167" s="171" t="s">
        <v>1</v>
      </c>
      <c r="N167" s="172" t="s">
        <v>39</v>
      </c>
      <c r="O167" s="55"/>
      <c r="P167" s="173">
        <f t="shared" ref="P167:P173" si="21">O167*H167</f>
        <v>0</v>
      </c>
      <c r="Q167" s="173">
        <v>0</v>
      </c>
      <c r="R167" s="173">
        <f t="shared" ref="R167:R173" si="22">Q167*H167</f>
        <v>0</v>
      </c>
      <c r="S167" s="173">
        <v>0</v>
      </c>
      <c r="T167" s="174">
        <f t="shared" ref="T167:T173" si="23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5" t="s">
        <v>271</v>
      </c>
      <c r="AT167" s="175" t="s">
        <v>206</v>
      </c>
      <c r="AU167" s="175" t="s">
        <v>86</v>
      </c>
      <c r="AY167" s="14" t="s">
        <v>204</v>
      </c>
      <c r="BE167" s="176">
        <f t="shared" ref="BE167:BE173" si="24">IF(N167="základná",J167,0)</f>
        <v>0</v>
      </c>
      <c r="BF167" s="176">
        <f t="shared" ref="BF167:BF173" si="25">IF(N167="znížená",J167,0)</f>
        <v>0</v>
      </c>
      <c r="BG167" s="176">
        <f t="shared" ref="BG167:BG173" si="26">IF(N167="zákl. prenesená",J167,0)</f>
        <v>0</v>
      </c>
      <c r="BH167" s="176">
        <f t="shared" ref="BH167:BH173" si="27">IF(N167="zníž. prenesená",J167,0)</f>
        <v>0</v>
      </c>
      <c r="BI167" s="176">
        <f t="shared" ref="BI167:BI173" si="28">IF(N167="nulová",J167,0)</f>
        <v>0</v>
      </c>
      <c r="BJ167" s="14" t="s">
        <v>86</v>
      </c>
      <c r="BK167" s="177">
        <f t="shared" ref="BK167:BK173" si="29">ROUND(I167*H167,3)</f>
        <v>0</v>
      </c>
      <c r="BL167" s="14" t="s">
        <v>271</v>
      </c>
      <c r="BM167" s="175" t="s">
        <v>323</v>
      </c>
    </row>
    <row r="168" spans="1:65" s="2" customFormat="1" ht="24" customHeight="1" x14ac:dyDescent="0.2">
      <c r="A168" s="29"/>
      <c r="B168" s="163"/>
      <c r="C168" s="178" t="s">
        <v>324</v>
      </c>
      <c r="D168" s="178" t="s">
        <v>241</v>
      </c>
      <c r="E168" s="179" t="s">
        <v>325</v>
      </c>
      <c r="F168" s="180" t="s">
        <v>326</v>
      </c>
      <c r="G168" s="181" t="s">
        <v>214</v>
      </c>
      <c r="H168" s="182">
        <v>1</v>
      </c>
      <c r="I168" s="183"/>
      <c r="J168" s="182">
        <f t="shared" si="20"/>
        <v>0</v>
      </c>
      <c r="K168" s="184"/>
      <c r="L168" s="185"/>
      <c r="M168" s="186" t="s">
        <v>1</v>
      </c>
      <c r="N168" s="187" t="s">
        <v>39</v>
      </c>
      <c r="O168" s="55"/>
      <c r="P168" s="173">
        <f t="shared" si="21"/>
        <v>0</v>
      </c>
      <c r="Q168" s="173">
        <v>1E-3</v>
      </c>
      <c r="R168" s="173">
        <f t="shared" si="22"/>
        <v>1E-3</v>
      </c>
      <c r="S168" s="173">
        <v>0</v>
      </c>
      <c r="T168" s="174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5" t="s">
        <v>327</v>
      </c>
      <c r="AT168" s="175" t="s">
        <v>241</v>
      </c>
      <c r="AU168" s="175" t="s">
        <v>86</v>
      </c>
      <c r="AY168" s="14" t="s">
        <v>204</v>
      </c>
      <c r="BE168" s="176">
        <f t="shared" si="24"/>
        <v>0</v>
      </c>
      <c r="BF168" s="176">
        <f t="shared" si="25"/>
        <v>0</v>
      </c>
      <c r="BG168" s="176">
        <f t="shared" si="26"/>
        <v>0</v>
      </c>
      <c r="BH168" s="176">
        <f t="shared" si="27"/>
        <v>0</v>
      </c>
      <c r="BI168" s="176">
        <f t="shared" si="28"/>
        <v>0</v>
      </c>
      <c r="BJ168" s="14" t="s">
        <v>86</v>
      </c>
      <c r="BK168" s="177">
        <f t="shared" si="29"/>
        <v>0</v>
      </c>
      <c r="BL168" s="14" t="s">
        <v>271</v>
      </c>
      <c r="BM168" s="175" t="s">
        <v>328</v>
      </c>
    </row>
    <row r="169" spans="1:65" s="2" customFormat="1" ht="36" customHeight="1" x14ac:dyDescent="0.2">
      <c r="A169" s="29"/>
      <c r="B169" s="163"/>
      <c r="C169" s="178" t="s">
        <v>329</v>
      </c>
      <c r="D169" s="178" t="s">
        <v>241</v>
      </c>
      <c r="E169" s="179" t="s">
        <v>330</v>
      </c>
      <c r="F169" s="180" t="s">
        <v>331</v>
      </c>
      <c r="G169" s="181" t="s">
        <v>214</v>
      </c>
      <c r="H169" s="182">
        <v>1</v>
      </c>
      <c r="I169" s="183"/>
      <c r="J169" s="182">
        <f t="shared" si="20"/>
        <v>0</v>
      </c>
      <c r="K169" s="184"/>
      <c r="L169" s="185"/>
      <c r="M169" s="186" t="s">
        <v>1</v>
      </c>
      <c r="N169" s="187" t="s">
        <v>39</v>
      </c>
      <c r="O169" s="55"/>
      <c r="P169" s="173">
        <f t="shared" si="21"/>
        <v>0</v>
      </c>
      <c r="Q169" s="173">
        <v>2.5000000000000001E-2</v>
      </c>
      <c r="R169" s="173">
        <f t="shared" si="22"/>
        <v>2.5000000000000001E-2</v>
      </c>
      <c r="S169" s="173">
        <v>0</v>
      </c>
      <c r="T169" s="174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5" t="s">
        <v>327</v>
      </c>
      <c r="AT169" s="175" t="s">
        <v>241</v>
      </c>
      <c r="AU169" s="175" t="s">
        <v>86</v>
      </c>
      <c r="AY169" s="14" t="s">
        <v>204</v>
      </c>
      <c r="BE169" s="176">
        <f t="shared" si="24"/>
        <v>0</v>
      </c>
      <c r="BF169" s="176">
        <f t="shared" si="25"/>
        <v>0</v>
      </c>
      <c r="BG169" s="176">
        <f t="shared" si="26"/>
        <v>0</v>
      </c>
      <c r="BH169" s="176">
        <f t="shared" si="27"/>
        <v>0</v>
      </c>
      <c r="BI169" s="176">
        <f t="shared" si="28"/>
        <v>0</v>
      </c>
      <c r="BJ169" s="14" t="s">
        <v>86</v>
      </c>
      <c r="BK169" s="177">
        <f t="shared" si="29"/>
        <v>0</v>
      </c>
      <c r="BL169" s="14" t="s">
        <v>271</v>
      </c>
      <c r="BM169" s="175" t="s">
        <v>332</v>
      </c>
    </row>
    <row r="170" spans="1:65" s="2" customFormat="1" ht="24" customHeight="1" x14ac:dyDescent="0.2">
      <c r="A170" s="29"/>
      <c r="B170" s="163"/>
      <c r="C170" s="164" t="s">
        <v>333</v>
      </c>
      <c r="D170" s="164" t="s">
        <v>206</v>
      </c>
      <c r="E170" s="165" t="s">
        <v>334</v>
      </c>
      <c r="F170" s="166" t="s">
        <v>335</v>
      </c>
      <c r="G170" s="167" t="s">
        <v>214</v>
      </c>
      <c r="H170" s="168">
        <v>1</v>
      </c>
      <c r="I170" s="169"/>
      <c r="J170" s="168">
        <f t="shared" si="20"/>
        <v>0</v>
      </c>
      <c r="K170" s="170"/>
      <c r="L170" s="30"/>
      <c r="M170" s="171" t="s">
        <v>1</v>
      </c>
      <c r="N170" s="172" t="s">
        <v>39</v>
      </c>
      <c r="O170" s="55"/>
      <c r="P170" s="173">
        <f t="shared" si="21"/>
        <v>0</v>
      </c>
      <c r="Q170" s="173">
        <v>0</v>
      </c>
      <c r="R170" s="173">
        <f t="shared" si="22"/>
        <v>0</v>
      </c>
      <c r="S170" s="173">
        <v>0</v>
      </c>
      <c r="T170" s="174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5" t="s">
        <v>271</v>
      </c>
      <c r="AT170" s="175" t="s">
        <v>206</v>
      </c>
      <c r="AU170" s="175" t="s">
        <v>86</v>
      </c>
      <c r="AY170" s="14" t="s">
        <v>204</v>
      </c>
      <c r="BE170" s="176">
        <f t="shared" si="24"/>
        <v>0</v>
      </c>
      <c r="BF170" s="176">
        <f t="shared" si="25"/>
        <v>0</v>
      </c>
      <c r="BG170" s="176">
        <f t="shared" si="26"/>
        <v>0</v>
      </c>
      <c r="BH170" s="176">
        <f t="shared" si="27"/>
        <v>0</v>
      </c>
      <c r="BI170" s="176">
        <f t="shared" si="28"/>
        <v>0</v>
      </c>
      <c r="BJ170" s="14" t="s">
        <v>86</v>
      </c>
      <c r="BK170" s="177">
        <f t="shared" si="29"/>
        <v>0</v>
      </c>
      <c r="BL170" s="14" t="s">
        <v>271</v>
      </c>
      <c r="BM170" s="175" t="s">
        <v>336</v>
      </c>
    </row>
    <row r="171" spans="1:65" s="2" customFormat="1" ht="24" customHeight="1" x14ac:dyDescent="0.2">
      <c r="A171" s="29"/>
      <c r="B171" s="163"/>
      <c r="C171" s="178" t="s">
        <v>337</v>
      </c>
      <c r="D171" s="178" t="s">
        <v>241</v>
      </c>
      <c r="E171" s="179" t="s">
        <v>338</v>
      </c>
      <c r="F171" s="180" t="s">
        <v>339</v>
      </c>
      <c r="G171" s="181" t="s">
        <v>214</v>
      </c>
      <c r="H171" s="182">
        <v>2</v>
      </c>
      <c r="I171" s="183"/>
      <c r="J171" s="182">
        <f t="shared" si="20"/>
        <v>0</v>
      </c>
      <c r="K171" s="184"/>
      <c r="L171" s="185"/>
      <c r="M171" s="186" t="s">
        <v>1</v>
      </c>
      <c r="N171" s="187" t="s">
        <v>39</v>
      </c>
      <c r="O171" s="55"/>
      <c r="P171" s="173">
        <f t="shared" si="21"/>
        <v>0</v>
      </c>
      <c r="Q171" s="173">
        <v>1E-3</v>
      </c>
      <c r="R171" s="173">
        <f t="shared" si="22"/>
        <v>2E-3</v>
      </c>
      <c r="S171" s="173">
        <v>0</v>
      </c>
      <c r="T171" s="174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5" t="s">
        <v>327</v>
      </c>
      <c r="AT171" s="175" t="s">
        <v>241</v>
      </c>
      <c r="AU171" s="175" t="s">
        <v>86</v>
      </c>
      <c r="AY171" s="14" t="s">
        <v>204</v>
      </c>
      <c r="BE171" s="176">
        <f t="shared" si="24"/>
        <v>0</v>
      </c>
      <c r="BF171" s="176">
        <f t="shared" si="25"/>
        <v>0</v>
      </c>
      <c r="BG171" s="176">
        <f t="shared" si="26"/>
        <v>0</v>
      </c>
      <c r="BH171" s="176">
        <f t="shared" si="27"/>
        <v>0</v>
      </c>
      <c r="BI171" s="176">
        <f t="shared" si="28"/>
        <v>0</v>
      </c>
      <c r="BJ171" s="14" t="s">
        <v>86</v>
      </c>
      <c r="BK171" s="177">
        <f t="shared" si="29"/>
        <v>0</v>
      </c>
      <c r="BL171" s="14" t="s">
        <v>271</v>
      </c>
      <c r="BM171" s="175" t="s">
        <v>340</v>
      </c>
    </row>
    <row r="172" spans="1:65" s="2" customFormat="1" ht="36" customHeight="1" x14ac:dyDescent="0.2">
      <c r="A172" s="29"/>
      <c r="B172" s="163"/>
      <c r="C172" s="178" t="s">
        <v>341</v>
      </c>
      <c r="D172" s="178" t="s">
        <v>241</v>
      </c>
      <c r="E172" s="179" t="s">
        <v>342</v>
      </c>
      <c r="F172" s="180" t="s">
        <v>343</v>
      </c>
      <c r="G172" s="181" t="s">
        <v>214</v>
      </c>
      <c r="H172" s="182">
        <v>2</v>
      </c>
      <c r="I172" s="183"/>
      <c r="J172" s="182">
        <f t="shared" si="20"/>
        <v>0</v>
      </c>
      <c r="K172" s="184"/>
      <c r="L172" s="185"/>
      <c r="M172" s="186" t="s">
        <v>1</v>
      </c>
      <c r="N172" s="187" t="s">
        <v>39</v>
      </c>
      <c r="O172" s="55"/>
      <c r="P172" s="173">
        <f t="shared" si="21"/>
        <v>0</v>
      </c>
      <c r="Q172" s="173">
        <v>2.5000000000000001E-2</v>
      </c>
      <c r="R172" s="173">
        <f t="shared" si="22"/>
        <v>0.05</v>
      </c>
      <c r="S172" s="173">
        <v>0</v>
      </c>
      <c r="T172" s="174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5" t="s">
        <v>327</v>
      </c>
      <c r="AT172" s="175" t="s">
        <v>241</v>
      </c>
      <c r="AU172" s="175" t="s">
        <v>86</v>
      </c>
      <c r="AY172" s="14" t="s">
        <v>204</v>
      </c>
      <c r="BE172" s="176">
        <f t="shared" si="24"/>
        <v>0</v>
      </c>
      <c r="BF172" s="176">
        <f t="shared" si="25"/>
        <v>0</v>
      </c>
      <c r="BG172" s="176">
        <f t="shared" si="26"/>
        <v>0</v>
      </c>
      <c r="BH172" s="176">
        <f t="shared" si="27"/>
        <v>0</v>
      </c>
      <c r="BI172" s="176">
        <f t="shared" si="28"/>
        <v>0</v>
      </c>
      <c r="BJ172" s="14" t="s">
        <v>86</v>
      </c>
      <c r="BK172" s="177">
        <f t="shared" si="29"/>
        <v>0</v>
      </c>
      <c r="BL172" s="14" t="s">
        <v>271</v>
      </c>
      <c r="BM172" s="175" t="s">
        <v>344</v>
      </c>
    </row>
    <row r="173" spans="1:65" s="2" customFormat="1" ht="24" customHeight="1" x14ac:dyDescent="0.2">
      <c r="A173" s="29"/>
      <c r="B173" s="163"/>
      <c r="C173" s="164" t="s">
        <v>327</v>
      </c>
      <c r="D173" s="164" t="s">
        <v>206</v>
      </c>
      <c r="E173" s="165" t="s">
        <v>345</v>
      </c>
      <c r="F173" s="166" t="s">
        <v>346</v>
      </c>
      <c r="G173" s="167" t="s">
        <v>316</v>
      </c>
      <c r="H173" s="169"/>
      <c r="I173" s="169"/>
      <c r="J173" s="168">
        <f t="shared" si="20"/>
        <v>0</v>
      </c>
      <c r="K173" s="170"/>
      <c r="L173" s="30"/>
      <c r="M173" s="171" t="s">
        <v>1</v>
      </c>
      <c r="N173" s="172" t="s">
        <v>39</v>
      </c>
      <c r="O173" s="55"/>
      <c r="P173" s="173">
        <f t="shared" si="21"/>
        <v>0</v>
      </c>
      <c r="Q173" s="173">
        <v>0</v>
      </c>
      <c r="R173" s="173">
        <f t="shared" si="22"/>
        <v>0</v>
      </c>
      <c r="S173" s="173">
        <v>0</v>
      </c>
      <c r="T173" s="174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5" t="s">
        <v>271</v>
      </c>
      <c r="AT173" s="175" t="s">
        <v>206</v>
      </c>
      <c r="AU173" s="175" t="s">
        <v>86</v>
      </c>
      <c r="AY173" s="14" t="s">
        <v>204</v>
      </c>
      <c r="BE173" s="176">
        <f t="shared" si="24"/>
        <v>0</v>
      </c>
      <c r="BF173" s="176">
        <f t="shared" si="25"/>
        <v>0</v>
      </c>
      <c r="BG173" s="176">
        <f t="shared" si="26"/>
        <v>0</v>
      </c>
      <c r="BH173" s="176">
        <f t="shared" si="27"/>
        <v>0</v>
      </c>
      <c r="BI173" s="176">
        <f t="shared" si="28"/>
        <v>0</v>
      </c>
      <c r="BJ173" s="14" t="s">
        <v>86</v>
      </c>
      <c r="BK173" s="177">
        <f t="shared" si="29"/>
        <v>0</v>
      </c>
      <c r="BL173" s="14" t="s">
        <v>271</v>
      </c>
      <c r="BM173" s="175" t="s">
        <v>347</v>
      </c>
    </row>
    <row r="174" spans="1:65" s="12" customFormat="1" ht="22.9" customHeight="1" x14ac:dyDescent="0.2">
      <c r="B174" s="150"/>
      <c r="D174" s="151" t="s">
        <v>72</v>
      </c>
      <c r="E174" s="161" t="s">
        <v>348</v>
      </c>
      <c r="F174" s="161" t="s">
        <v>349</v>
      </c>
      <c r="I174" s="153"/>
      <c r="J174" s="162">
        <f>BK174</f>
        <v>0</v>
      </c>
      <c r="L174" s="150"/>
      <c r="M174" s="155"/>
      <c r="N174" s="156"/>
      <c r="O174" s="156"/>
      <c r="P174" s="157">
        <f>SUM(P175:P182)</f>
        <v>0</v>
      </c>
      <c r="Q174" s="156"/>
      <c r="R174" s="157">
        <f>SUM(R175:R182)</f>
        <v>2.1366900000000002</v>
      </c>
      <c r="S174" s="156"/>
      <c r="T174" s="158">
        <f>SUM(T175:T182)</f>
        <v>0</v>
      </c>
      <c r="AR174" s="151" t="s">
        <v>86</v>
      </c>
      <c r="AT174" s="159" t="s">
        <v>72</v>
      </c>
      <c r="AU174" s="159" t="s">
        <v>80</v>
      </c>
      <c r="AY174" s="151" t="s">
        <v>204</v>
      </c>
      <c r="BK174" s="160">
        <f>SUM(BK175:BK182)</f>
        <v>0</v>
      </c>
    </row>
    <row r="175" spans="1:65" s="2" customFormat="1" ht="36" customHeight="1" x14ac:dyDescent="0.2">
      <c r="A175" s="29"/>
      <c r="B175" s="163"/>
      <c r="C175" s="164" t="s">
        <v>350</v>
      </c>
      <c r="D175" s="164" t="s">
        <v>206</v>
      </c>
      <c r="E175" s="165" t="s">
        <v>351</v>
      </c>
      <c r="F175" s="166" t="s">
        <v>352</v>
      </c>
      <c r="G175" s="167" t="s">
        <v>265</v>
      </c>
      <c r="H175" s="168">
        <v>9</v>
      </c>
      <c r="I175" s="169"/>
      <c r="J175" s="168">
        <f t="shared" ref="J175:J182" si="30">ROUND(I175*H175,3)</f>
        <v>0</v>
      </c>
      <c r="K175" s="170"/>
      <c r="L175" s="30"/>
      <c r="M175" s="171" t="s">
        <v>1</v>
      </c>
      <c r="N175" s="172" t="s">
        <v>39</v>
      </c>
      <c r="O175" s="55"/>
      <c r="P175" s="173">
        <f t="shared" ref="P175:P182" si="31">O175*H175</f>
        <v>0</v>
      </c>
      <c r="Q175" s="173">
        <v>2.1000000000000001E-4</v>
      </c>
      <c r="R175" s="173">
        <f t="shared" ref="R175:R182" si="32">Q175*H175</f>
        <v>1.8900000000000002E-3</v>
      </c>
      <c r="S175" s="173">
        <v>0</v>
      </c>
      <c r="T175" s="174">
        <f t="shared" ref="T175:T182" si="33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5" t="s">
        <v>271</v>
      </c>
      <c r="AT175" s="175" t="s">
        <v>206</v>
      </c>
      <c r="AU175" s="175" t="s">
        <v>86</v>
      </c>
      <c r="AY175" s="14" t="s">
        <v>204</v>
      </c>
      <c r="BE175" s="176">
        <f t="shared" ref="BE175:BE182" si="34">IF(N175="základná",J175,0)</f>
        <v>0</v>
      </c>
      <c r="BF175" s="176">
        <f t="shared" ref="BF175:BF182" si="35">IF(N175="znížená",J175,0)</f>
        <v>0</v>
      </c>
      <c r="BG175" s="176">
        <f t="shared" ref="BG175:BG182" si="36">IF(N175="zákl. prenesená",J175,0)</f>
        <v>0</v>
      </c>
      <c r="BH175" s="176">
        <f t="shared" ref="BH175:BH182" si="37">IF(N175="zníž. prenesená",J175,0)</f>
        <v>0</v>
      </c>
      <c r="BI175" s="176">
        <f t="shared" ref="BI175:BI182" si="38">IF(N175="nulová",J175,0)</f>
        <v>0</v>
      </c>
      <c r="BJ175" s="14" t="s">
        <v>86</v>
      </c>
      <c r="BK175" s="177">
        <f t="shared" ref="BK175:BK182" si="39">ROUND(I175*H175,3)</f>
        <v>0</v>
      </c>
      <c r="BL175" s="14" t="s">
        <v>271</v>
      </c>
      <c r="BM175" s="175" t="s">
        <v>353</v>
      </c>
    </row>
    <row r="176" spans="1:65" s="2" customFormat="1" ht="36" customHeight="1" x14ac:dyDescent="0.2">
      <c r="A176" s="29"/>
      <c r="B176" s="163"/>
      <c r="C176" s="178" t="s">
        <v>354</v>
      </c>
      <c r="D176" s="178" t="s">
        <v>241</v>
      </c>
      <c r="E176" s="179" t="s">
        <v>355</v>
      </c>
      <c r="F176" s="180" t="s">
        <v>356</v>
      </c>
      <c r="G176" s="181" t="s">
        <v>265</v>
      </c>
      <c r="H176" s="182">
        <v>9</v>
      </c>
      <c r="I176" s="183"/>
      <c r="J176" s="182">
        <f t="shared" si="30"/>
        <v>0</v>
      </c>
      <c r="K176" s="184"/>
      <c r="L176" s="185"/>
      <c r="M176" s="186" t="s">
        <v>1</v>
      </c>
      <c r="N176" s="187" t="s">
        <v>39</v>
      </c>
      <c r="O176" s="55"/>
      <c r="P176" s="173">
        <f t="shared" si="31"/>
        <v>0</v>
      </c>
      <c r="Q176" s="173">
        <v>1E-4</v>
      </c>
      <c r="R176" s="173">
        <f t="shared" si="32"/>
        <v>9.0000000000000008E-4</v>
      </c>
      <c r="S176" s="173">
        <v>0</v>
      </c>
      <c r="T176" s="174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5" t="s">
        <v>327</v>
      </c>
      <c r="AT176" s="175" t="s">
        <v>241</v>
      </c>
      <c r="AU176" s="175" t="s">
        <v>86</v>
      </c>
      <c r="AY176" s="14" t="s">
        <v>204</v>
      </c>
      <c r="BE176" s="176">
        <f t="shared" si="34"/>
        <v>0</v>
      </c>
      <c r="BF176" s="176">
        <f t="shared" si="35"/>
        <v>0</v>
      </c>
      <c r="BG176" s="176">
        <f t="shared" si="36"/>
        <v>0</v>
      </c>
      <c r="BH176" s="176">
        <f t="shared" si="37"/>
        <v>0</v>
      </c>
      <c r="BI176" s="176">
        <f t="shared" si="38"/>
        <v>0</v>
      </c>
      <c r="BJ176" s="14" t="s">
        <v>86</v>
      </c>
      <c r="BK176" s="177">
        <f t="shared" si="39"/>
        <v>0</v>
      </c>
      <c r="BL176" s="14" t="s">
        <v>271</v>
      </c>
      <c r="BM176" s="175" t="s">
        <v>357</v>
      </c>
    </row>
    <row r="177" spans="1:65" s="2" customFormat="1" ht="36" customHeight="1" x14ac:dyDescent="0.2">
      <c r="A177" s="29"/>
      <c r="B177" s="163"/>
      <c r="C177" s="178" t="s">
        <v>358</v>
      </c>
      <c r="D177" s="178" t="s">
        <v>241</v>
      </c>
      <c r="E177" s="179" t="s">
        <v>359</v>
      </c>
      <c r="F177" s="180" t="s">
        <v>360</v>
      </c>
      <c r="G177" s="181" t="s">
        <v>265</v>
      </c>
      <c r="H177" s="182">
        <v>9</v>
      </c>
      <c r="I177" s="183"/>
      <c r="J177" s="182">
        <f t="shared" si="30"/>
        <v>0</v>
      </c>
      <c r="K177" s="184"/>
      <c r="L177" s="185"/>
      <c r="M177" s="186" t="s">
        <v>1</v>
      </c>
      <c r="N177" s="187" t="s">
        <v>39</v>
      </c>
      <c r="O177" s="55"/>
      <c r="P177" s="173">
        <f t="shared" si="31"/>
        <v>0</v>
      </c>
      <c r="Q177" s="173">
        <v>1E-4</v>
      </c>
      <c r="R177" s="173">
        <f t="shared" si="32"/>
        <v>9.0000000000000008E-4</v>
      </c>
      <c r="S177" s="173">
        <v>0</v>
      </c>
      <c r="T177" s="174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5" t="s">
        <v>327</v>
      </c>
      <c r="AT177" s="175" t="s">
        <v>241</v>
      </c>
      <c r="AU177" s="175" t="s">
        <v>86</v>
      </c>
      <c r="AY177" s="14" t="s">
        <v>204</v>
      </c>
      <c r="BE177" s="176">
        <f t="shared" si="34"/>
        <v>0</v>
      </c>
      <c r="BF177" s="176">
        <f t="shared" si="35"/>
        <v>0</v>
      </c>
      <c r="BG177" s="176">
        <f t="shared" si="36"/>
        <v>0</v>
      </c>
      <c r="BH177" s="176">
        <f t="shared" si="37"/>
        <v>0</v>
      </c>
      <c r="BI177" s="176">
        <f t="shared" si="38"/>
        <v>0</v>
      </c>
      <c r="BJ177" s="14" t="s">
        <v>86</v>
      </c>
      <c r="BK177" s="177">
        <f t="shared" si="39"/>
        <v>0</v>
      </c>
      <c r="BL177" s="14" t="s">
        <v>271</v>
      </c>
      <c r="BM177" s="175" t="s">
        <v>361</v>
      </c>
    </row>
    <row r="178" spans="1:65" s="2" customFormat="1" ht="36" customHeight="1" x14ac:dyDescent="0.2">
      <c r="A178" s="29"/>
      <c r="B178" s="163"/>
      <c r="C178" s="178" t="s">
        <v>362</v>
      </c>
      <c r="D178" s="178" t="s">
        <v>241</v>
      </c>
      <c r="E178" s="179" t="s">
        <v>363</v>
      </c>
      <c r="F178" s="180" t="s">
        <v>364</v>
      </c>
      <c r="G178" s="181" t="s">
        <v>221</v>
      </c>
      <c r="H178" s="182">
        <v>4.8600000000000003</v>
      </c>
      <c r="I178" s="183"/>
      <c r="J178" s="182">
        <f t="shared" si="30"/>
        <v>0</v>
      </c>
      <c r="K178" s="184"/>
      <c r="L178" s="185"/>
      <c r="M178" s="186" t="s">
        <v>1</v>
      </c>
      <c r="N178" s="187" t="s">
        <v>39</v>
      </c>
      <c r="O178" s="55"/>
      <c r="P178" s="173">
        <f t="shared" si="31"/>
        <v>0</v>
      </c>
      <c r="Q178" s="173">
        <v>0.4</v>
      </c>
      <c r="R178" s="173">
        <f t="shared" si="32"/>
        <v>1.9440000000000002</v>
      </c>
      <c r="S178" s="173">
        <v>0</v>
      </c>
      <c r="T178" s="174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5" t="s">
        <v>327</v>
      </c>
      <c r="AT178" s="175" t="s">
        <v>241</v>
      </c>
      <c r="AU178" s="175" t="s">
        <v>86</v>
      </c>
      <c r="AY178" s="14" t="s">
        <v>204</v>
      </c>
      <c r="BE178" s="176">
        <f t="shared" si="34"/>
        <v>0</v>
      </c>
      <c r="BF178" s="176">
        <f t="shared" si="35"/>
        <v>0</v>
      </c>
      <c r="BG178" s="176">
        <f t="shared" si="36"/>
        <v>0</v>
      </c>
      <c r="BH178" s="176">
        <f t="shared" si="37"/>
        <v>0</v>
      </c>
      <c r="BI178" s="176">
        <f t="shared" si="38"/>
        <v>0</v>
      </c>
      <c r="BJ178" s="14" t="s">
        <v>86</v>
      </c>
      <c r="BK178" s="177">
        <f t="shared" si="39"/>
        <v>0</v>
      </c>
      <c r="BL178" s="14" t="s">
        <v>271</v>
      </c>
      <c r="BM178" s="175" t="s">
        <v>365</v>
      </c>
    </row>
    <row r="179" spans="1:65" s="2" customFormat="1" ht="24" customHeight="1" x14ac:dyDescent="0.2">
      <c r="A179" s="29"/>
      <c r="B179" s="163"/>
      <c r="C179" s="164" t="s">
        <v>366</v>
      </c>
      <c r="D179" s="164" t="s">
        <v>206</v>
      </c>
      <c r="E179" s="165" t="s">
        <v>367</v>
      </c>
      <c r="F179" s="166" t="s">
        <v>368</v>
      </c>
      <c r="G179" s="167" t="s">
        <v>369</v>
      </c>
      <c r="H179" s="168">
        <v>180</v>
      </c>
      <c r="I179" s="169"/>
      <c r="J179" s="168">
        <f t="shared" si="30"/>
        <v>0</v>
      </c>
      <c r="K179" s="170"/>
      <c r="L179" s="30"/>
      <c r="M179" s="171" t="s">
        <v>1</v>
      </c>
      <c r="N179" s="172" t="s">
        <v>39</v>
      </c>
      <c r="O179" s="55"/>
      <c r="P179" s="173">
        <f t="shared" si="31"/>
        <v>0</v>
      </c>
      <c r="Q179" s="173">
        <v>5.0000000000000002E-5</v>
      </c>
      <c r="R179" s="173">
        <f t="shared" si="32"/>
        <v>9.0000000000000011E-3</v>
      </c>
      <c r="S179" s="173">
        <v>0</v>
      </c>
      <c r="T179" s="174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5" t="s">
        <v>271</v>
      </c>
      <c r="AT179" s="175" t="s">
        <v>206</v>
      </c>
      <c r="AU179" s="175" t="s">
        <v>86</v>
      </c>
      <c r="AY179" s="14" t="s">
        <v>204</v>
      </c>
      <c r="BE179" s="176">
        <f t="shared" si="34"/>
        <v>0</v>
      </c>
      <c r="BF179" s="176">
        <f t="shared" si="35"/>
        <v>0</v>
      </c>
      <c r="BG179" s="176">
        <f t="shared" si="36"/>
        <v>0</v>
      </c>
      <c r="BH179" s="176">
        <f t="shared" si="37"/>
        <v>0</v>
      </c>
      <c r="BI179" s="176">
        <f t="shared" si="38"/>
        <v>0</v>
      </c>
      <c r="BJ179" s="14" t="s">
        <v>86</v>
      </c>
      <c r="BK179" s="177">
        <f t="shared" si="39"/>
        <v>0</v>
      </c>
      <c r="BL179" s="14" t="s">
        <v>271</v>
      </c>
      <c r="BM179" s="175" t="s">
        <v>370</v>
      </c>
    </row>
    <row r="180" spans="1:65" s="2" customFormat="1" ht="24" customHeight="1" x14ac:dyDescent="0.2">
      <c r="A180" s="29"/>
      <c r="B180" s="163"/>
      <c r="C180" s="178" t="s">
        <v>371</v>
      </c>
      <c r="D180" s="178" t="s">
        <v>241</v>
      </c>
      <c r="E180" s="179" t="s">
        <v>372</v>
      </c>
      <c r="F180" s="180" t="s">
        <v>373</v>
      </c>
      <c r="G180" s="181" t="s">
        <v>282</v>
      </c>
      <c r="H180" s="182">
        <v>0.18</v>
      </c>
      <c r="I180" s="183"/>
      <c r="J180" s="182">
        <f t="shared" si="30"/>
        <v>0</v>
      </c>
      <c r="K180" s="184"/>
      <c r="L180" s="185"/>
      <c r="M180" s="186" t="s">
        <v>1</v>
      </c>
      <c r="N180" s="187" t="s">
        <v>39</v>
      </c>
      <c r="O180" s="55"/>
      <c r="P180" s="173">
        <f t="shared" si="31"/>
        <v>0</v>
      </c>
      <c r="Q180" s="173">
        <v>1</v>
      </c>
      <c r="R180" s="173">
        <f t="shared" si="32"/>
        <v>0.18</v>
      </c>
      <c r="S180" s="173">
        <v>0</v>
      </c>
      <c r="T180" s="174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5" t="s">
        <v>327</v>
      </c>
      <c r="AT180" s="175" t="s">
        <v>241</v>
      </c>
      <c r="AU180" s="175" t="s">
        <v>86</v>
      </c>
      <c r="AY180" s="14" t="s">
        <v>204</v>
      </c>
      <c r="BE180" s="176">
        <f t="shared" si="34"/>
        <v>0</v>
      </c>
      <c r="BF180" s="176">
        <f t="shared" si="35"/>
        <v>0</v>
      </c>
      <c r="BG180" s="176">
        <f t="shared" si="36"/>
        <v>0</v>
      </c>
      <c r="BH180" s="176">
        <f t="shared" si="37"/>
        <v>0</v>
      </c>
      <c r="BI180" s="176">
        <f t="shared" si="38"/>
        <v>0</v>
      </c>
      <c r="BJ180" s="14" t="s">
        <v>86</v>
      </c>
      <c r="BK180" s="177">
        <f t="shared" si="39"/>
        <v>0</v>
      </c>
      <c r="BL180" s="14" t="s">
        <v>271</v>
      </c>
      <c r="BM180" s="175" t="s">
        <v>374</v>
      </c>
    </row>
    <row r="181" spans="1:65" s="2" customFormat="1" ht="16.5" customHeight="1" x14ac:dyDescent="0.2">
      <c r="A181" s="29"/>
      <c r="B181" s="163"/>
      <c r="C181" s="164" t="s">
        <v>375</v>
      </c>
      <c r="D181" s="164" t="s">
        <v>206</v>
      </c>
      <c r="E181" s="165" t="s">
        <v>376</v>
      </c>
      <c r="F181" s="166" t="s">
        <v>377</v>
      </c>
      <c r="G181" s="167" t="s">
        <v>369</v>
      </c>
      <c r="H181" s="168">
        <v>180</v>
      </c>
      <c r="I181" s="169"/>
      <c r="J181" s="168">
        <f t="shared" si="30"/>
        <v>0</v>
      </c>
      <c r="K181" s="170"/>
      <c r="L181" s="30"/>
      <c r="M181" s="171" t="s">
        <v>1</v>
      </c>
      <c r="N181" s="172" t="s">
        <v>39</v>
      </c>
      <c r="O181" s="55"/>
      <c r="P181" s="173">
        <f t="shared" si="31"/>
        <v>0</v>
      </c>
      <c r="Q181" s="173">
        <v>0</v>
      </c>
      <c r="R181" s="173">
        <f t="shared" si="32"/>
        <v>0</v>
      </c>
      <c r="S181" s="173">
        <v>0</v>
      </c>
      <c r="T181" s="174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5" t="s">
        <v>271</v>
      </c>
      <c r="AT181" s="175" t="s">
        <v>206</v>
      </c>
      <c r="AU181" s="175" t="s">
        <v>86</v>
      </c>
      <c r="AY181" s="14" t="s">
        <v>204</v>
      </c>
      <c r="BE181" s="176">
        <f t="shared" si="34"/>
        <v>0</v>
      </c>
      <c r="BF181" s="176">
        <f t="shared" si="35"/>
        <v>0</v>
      </c>
      <c r="BG181" s="176">
        <f t="shared" si="36"/>
        <v>0</v>
      </c>
      <c r="BH181" s="176">
        <f t="shared" si="37"/>
        <v>0</v>
      </c>
      <c r="BI181" s="176">
        <f t="shared" si="38"/>
        <v>0</v>
      </c>
      <c r="BJ181" s="14" t="s">
        <v>86</v>
      </c>
      <c r="BK181" s="177">
        <f t="shared" si="39"/>
        <v>0</v>
      </c>
      <c r="BL181" s="14" t="s">
        <v>271</v>
      </c>
      <c r="BM181" s="175" t="s">
        <v>378</v>
      </c>
    </row>
    <row r="182" spans="1:65" s="2" customFormat="1" ht="24" customHeight="1" x14ac:dyDescent="0.2">
      <c r="A182" s="29"/>
      <c r="B182" s="163"/>
      <c r="C182" s="164" t="s">
        <v>379</v>
      </c>
      <c r="D182" s="164" t="s">
        <v>206</v>
      </c>
      <c r="E182" s="165" t="s">
        <v>380</v>
      </c>
      <c r="F182" s="166" t="s">
        <v>381</v>
      </c>
      <c r="G182" s="167" t="s">
        <v>316</v>
      </c>
      <c r="H182" s="169"/>
      <c r="I182" s="169"/>
      <c r="J182" s="168">
        <f t="shared" si="30"/>
        <v>0</v>
      </c>
      <c r="K182" s="170"/>
      <c r="L182" s="30"/>
      <c r="M182" s="171" t="s">
        <v>1</v>
      </c>
      <c r="N182" s="172" t="s">
        <v>39</v>
      </c>
      <c r="O182" s="55"/>
      <c r="P182" s="173">
        <f t="shared" si="31"/>
        <v>0</v>
      </c>
      <c r="Q182" s="173">
        <v>0</v>
      </c>
      <c r="R182" s="173">
        <f t="shared" si="32"/>
        <v>0</v>
      </c>
      <c r="S182" s="173">
        <v>0</v>
      </c>
      <c r="T182" s="174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5" t="s">
        <v>271</v>
      </c>
      <c r="AT182" s="175" t="s">
        <v>206</v>
      </c>
      <c r="AU182" s="175" t="s">
        <v>86</v>
      </c>
      <c r="AY182" s="14" t="s">
        <v>204</v>
      </c>
      <c r="BE182" s="176">
        <f t="shared" si="34"/>
        <v>0</v>
      </c>
      <c r="BF182" s="176">
        <f t="shared" si="35"/>
        <v>0</v>
      </c>
      <c r="BG182" s="176">
        <f t="shared" si="36"/>
        <v>0</v>
      </c>
      <c r="BH182" s="176">
        <f t="shared" si="37"/>
        <v>0</v>
      </c>
      <c r="BI182" s="176">
        <f t="shared" si="38"/>
        <v>0</v>
      </c>
      <c r="BJ182" s="14" t="s">
        <v>86</v>
      </c>
      <c r="BK182" s="177">
        <f t="shared" si="39"/>
        <v>0</v>
      </c>
      <c r="BL182" s="14" t="s">
        <v>271</v>
      </c>
      <c r="BM182" s="175" t="s">
        <v>382</v>
      </c>
    </row>
    <row r="183" spans="1:65" s="12" customFormat="1" ht="22.9" customHeight="1" x14ac:dyDescent="0.2">
      <c r="B183" s="150"/>
      <c r="D183" s="151" t="s">
        <v>72</v>
      </c>
      <c r="E183" s="161" t="s">
        <v>383</v>
      </c>
      <c r="F183" s="161" t="s">
        <v>384</v>
      </c>
      <c r="I183" s="153"/>
      <c r="J183" s="162">
        <f>BK183</f>
        <v>0</v>
      </c>
      <c r="L183" s="150"/>
      <c r="M183" s="155"/>
      <c r="N183" s="156"/>
      <c r="O183" s="156"/>
      <c r="P183" s="157">
        <f>SUM(P184:P188)</f>
        <v>0</v>
      </c>
      <c r="Q183" s="156"/>
      <c r="R183" s="157">
        <f>SUM(R184:R188)</f>
        <v>3.9525079999999999</v>
      </c>
      <c r="S183" s="156"/>
      <c r="T183" s="158">
        <f>SUM(T184:T188)</f>
        <v>0</v>
      </c>
      <c r="AR183" s="151" t="s">
        <v>86</v>
      </c>
      <c r="AT183" s="159" t="s">
        <v>72</v>
      </c>
      <c r="AU183" s="159" t="s">
        <v>80</v>
      </c>
      <c r="AY183" s="151" t="s">
        <v>204</v>
      </c>
      <c r="BK183" s="160">
        <f>SUM(BK184:BK188)</f>
        <v>0</v>
      </c>
    </row>
    <row r="184" spans="1:65" s="2" customFormat="1" ht="24" customHeight="1" x14ac:dyDescent="0.2">
      <c r="A184" s="29"/>
      <c r="B184" s="163"/>
      <c r="C184" s="164" t="s">
        <v>385</v>
      </c>
      <c r="D184" s="164" t="s">
        <v>206</v>
      </c>
      <c r="E184" s="165" t="s">
        <v>386</v>
      </c>
      <c r="F184" s="166" t="s">
        <v>387</v>
      </c>
      <c r="G184" s="167" t="s">
        <v>265</v>
      </c>
      <c r="H184" s="168">
        <v>67.7</v>
      </c>
      <c r="I184" s="169"/>
      <c r="J184" s="168">
        <f>ROUND(I184*H184,3)</f>
        <v>0</v>
      </c>
      <c r="K184" s="170"/>
      <c r="L184" s="30"/>
      <c r="M184" s="171" t="s">
        <v>1</v>
      </c>
      <c r="N184" s="172" t="s">
        <v>39</v>
      </c>
      <c r="O184" s="55"/>
      <c r="P184" s="173">
        <f>O184*H184</f>
        <v>0</v>
      </c>
      <c r="Q184" s="173">
        <v>8.9999999999999998E-4</v>
      </c>
      <c r="R184" s="173">
        <f>Q184*H184</f>
        <v>6.0929999999999998E-2</v>
      </c>
      <c r="S184" s="173">
        <v>0</v>
      </c>
      <c r="T184" s="174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5" t="s">
        <v>271</v>
      </c>
      <c r="AT184" s="175" t="s">
        <v>206</v>
      </c>
      <c r="AU184" s="175" t="s">
        <v>86</v>
      </c>
      <c r="AY184" s="14" t="s">
        <v>204</v>
      </c>
      <c r="BE184" s="176">
        <f>IF(N184="základná",J184,0)</f>
        <v>0</v>
      </c>
      <c r="BF184" s="176">
        <f>IF(N184="znížená",J184,0)</f>
        <v>0</v>
      </c>
      <c r="BG184" s="176">
        <f>IF(N184="zákl. prenesená",J184,0)</f>
        <v>0</v>
      </c>
      <c r="BH184" s="176">
        <f>IF(N184="zníž. prenesená",J184,0)</f>
        <v>0</v>
      </c>
      <c r="BI184" s="176">
        <f>IF(N184="nulová",J184,0)</f>
        <v>0</v>
      </c>
      <c r="BJ184" s="14" t="s">
        <v>86</v>
      </c>
      <c r="BK184" s="177">
        <f>ROUND(I184*H184,3)</f>
        <v>0</v>
      </c>
      <c r="BL184" s="14" t="s">
        <v>271</v>
      </c>
      <c r="BM184" s="175" t="s">
        <v>388</v>
      </c>
    </row>
    <row r="185" spans="1:65" s="2" customFormat="1" ht="24" customHeight="1" x14ac:dyDescent="0.2">
      <c r="A185" s="29"/>
      <c r="B185" s="163"/>
      <c r="C185" s="178" t="s">
        <v>389</v>
      </c>
      <c r="D185" s="178" t="s">
        <v>241</v>
      </c>
      <c r="E185" s="179" t="s">
        <v>390</v>
      </c>
      <c r="F185" s="180" t="s">
        <v>391</v>
      </c>
      <c r="G185" s="181" t="s">
        <v>221</v>
      </c>
      <c r="H185" s="182">
        <v>10.358000000000001</v>
      </c>
      <c r="I185" s="183"/>
      <c r="J185" s="182">
        <f>ROUND(I185*H185,3)</f>
        <v>0</v>
      </c>
      <c r="K185" s="184"/>
      <c r="L185" s="185"/>
      <c r="M185" s="186" t="s">
        <v>1</v>
      </c>
      <c r="N185" s="187" t="s">
        <v>39</v>
      </c>
      <c r="O185" s="55"/>
      <c r="P185" s="173">
        <f>O185*H185</f>
        <v>0</v>
      </c>
      <c r="Q185" s="173">
        <v>2.1000000000000001E-2</v>
      </c>
      <c r="R185" s="173">
        <f>Q185*H185</f>
        <v>0.21751800000000002</v>
      </c>
      <c r="S185" s="173">
        <v>0</v>
      </c>
      <c r="T185" s="174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5" t="s">
        <v>327</v>
      </c>
      <c r="AT185" s="175" t="s">
        <v>241</v>
      </c>
      <c r="AU185" s="175" t="s">
        <v>86</v>
      </c>
      <c r="AY185" s="14" t="s">
        <v>204</v>
      </c>
      <c r="BE185" s="176">
        <f>IF(N185="základná",J185,0)</f>
        <v>0</v>
      </c>
      <c r="BF185" s="176">
        <f>IF(N185="znížená",J185,0)</f>
        <v>0</v>
      </c>
      <c r="BG185" s="176">
        <f>IF(N185="zákl. prenesená",J185,0)</f>
        <v>0</v>
      </c>
      <c r="BH185" s="176">
        <f>IF(N185="zníž. prenesená",J185,0)</f>
        <v>0</v>
      </c>
      <c r="BI185" s="176">
        <f>IF(N185="nulová",J185,0)</f>
        <v>0</v>
      </c>
      <c r="BJ185" s="14" t="s">
        <v>86</v>
      </c>
      <c r="BK185" s="177">
        <f>ROUND(I185*H185,3)</f>
        <v>0</v>
      </c>
      <c r="BL185" s="14" t="s">
        <v>271</v>
      </c>
      <c r="BM185" s="175" t="s">
        <v>392</v>
      </c>
    </row>
    <row r="186" spans="1:65" s="2" customFormat="1" ht="24" customHeight="1" x14ac:dyDescent="0.2">
      <c r="A186" s="29"/>
      <c r="B186" s="163"/>
      <c r="C186" s="164" t="s">
        <v>393</v>
      </c>
      <c r="D186" s="164" t="s">
        <v>206</v>
      </c>
      <c r="E186" s="165" t="s">
        <v>394</v>
      </c>
      <c r="F186" s="166" t="s">
        <v>395</v>
      </c>
      <c r="G186" s="167" t="s">
        <v>221</v>
      </c>
      <c r="H186" s="168">
        <v>130</v>
      </c>
      <c r="I186" s="169"/>
      <c r="J186" s="168">
        <f>ROUND(I186*H186,3)</f>
        <v>0</v>
      </c>
      <c r="K186" s="170"/>
      <c r="L186" s="30"/>
      <c r="M186" s="171" t="s">
        <v>1</v>
      </c>
      <c r="N186" s="172" t="s">
        <v>39</v>
      </c>
      <c r="O186" s="55"/>
      <c r="P186" s="173">
        <f>O186*H186</f>
        <v>0</v>
      </c>
      <c r="Q186" s="173">
        <v>3.1700000000000001E-3</v>
      </c>
      <c r="R186" s="173">
        <f>Q186*H186</f>
        <v>0.41210000000000002</v>
      </c>
      <c r="S186" s="173">
        <v>0</v>
      </c>
      <c r="T186" s="174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5" t="s">
        <v>271</v>
      </c>
      <c r="AT186" s="175" t="s">
        <v>206</v>
      </c>
      <c r="AU186" s="175" t="s">
        <v>86</v>
      </c>
      <c r="AY186" s="14" t="s">
        <v>204</v>
      </c>
      <c r="BE186" s="176">
        <f>IF(N186="základná",J186,0)</f>
        <v>0</v>
      </c>
      <c r="BF186" s="176">
        <f>IF(N186="znížená",J186,0)</f>
        <v>0</v>
      </c>
      <c r="BG186" s="176">
        <f>IF(N186="zákl. prenesená",J186,0)</f>
        <v>0</v>
      </c>
      <c r="BH186" s="176">
        <f>IF(N186="zníž. prenesená",J186,0)</f>
        <v>0</v>
      </c>
      <c r="BI186" s="176">
        <f>IF(N186="nulová",J186,0)</f>
        <v>0</v>
      </c>
      <c r="BJ186" s="14" t="s">
        <v>86</v>
      </c>
      <c r="BK186" s="177">
        <f>ROUND(I186*H186,3)</f>
        <v>0</v>
      </c>
      <c r="BL186" s="14" t="s">
        <v>271</v>
      </c>
      <c r="BM186" s="175" t="s">
        <v>396</v>
      </c>
    </row>
    <row r="187" spans="1:65" s="2" customFormat="1" ht="24" customHeight="1" x14ac:dyDescent="0.2">
      <c r="A187" s="29"/>
      <c r="B187" s="163"/>
      <c r="C187" s="178" t="s">
        <v>397</v>
      </c>
      <c r="D187" s="178" t="s">
        <v>241</v>
      </c>
      <c r="E187" s="179" t="s">
        <v>398</v>
      </c>
      <c r="F187" s="180" t="s">
        <v>399</v>
      </c>
      <c r="G187" s="181" t="s">
        <v>221</v>
      </c>
      <c r="H187" s="182">
        <v>132.6</v>
      </c>
      <c r="I187" s="183"/>
      <c r="J187" s="182">
        <f>ROUND(I187*H187,3)</f>
        <v>0</v>
      </c>
      <c r="K187" s="184"/>
      <c r="L187" s="185"/>
      <c r="M187" s="186" t="s">
        <v>1</v>
      </c>
      <c r="N187" s="187" t="s">
        <v>39</v>
      </c>
      <c r="O187" s="55"/>
      <c r="P187" s="173">
        <f>O187*H187</f>
        <v>0</v>
      </c>
      <c r="Q187" s="173">
        <v>2.46E-2</v>
      </c>
      <c r="R187" s="173">
        <f>Q187*H187</f>
        <v>3.2619599999999997</v>
      </c>
      <c r="S187" s="173">
        <v>0</v>
      </c>
      <c r="T187" s="174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5" t="s">
        <v>327</v>
      </c>
      <c r="AT187" s="175" t="s">
        <v>241</v>
      </c>
      <c r="AU187" s="175" t="s">
        <v>86</v>
      </c>
      <c r="AY187" s="14" t="s">
        <v>204</v>
      </c>
      <c r="BE187" s="176">
        <f>IF(N187="základná",J187,0)</f>
        <v>0</v>
      </c>
      <c r="BF187" s="176">
        <f>IF(N187="znížená",J187,0)</f>
        <v>0</v>
      </c>
      <c r="BG187" s="176">
        <f>IF(N187="zákl. prenesená",J187,0)</f>
        <v>0</v>
      </c>
      <c r="BH187" s="176">
        <f>IF(N187="zníž. prenesená",J187,0)</f>
        <v>0</v>
      </c>
      <c r="BI187" s="176">
        <f>IF(N187="nulová",J187,0)</f>
        <v>0</v>
      </c>
      <c r="BJ187" s="14" t="s">
        <v>86</v>
      </c>
      <c r="BK187" s="177">
        <f>ROUND(I187*H187,3)</f>
        <v>0</v>
      </c>
      <c r="BL187" s="14" t="s">
        <v>271</v>
      </c>
      <c r="BM187" s="175" t="s">
        <v>400</v>
      </c>
    </row>
    <row r="188" spans="1:65" s="2" customFormat="1" ht="24" customHeight="1" x14ac:dyDescent="0.2">
      <c r="A188" s="29"/>
      <c r="B188" s="163"/>
      <c r="C188" s="164" t="s">
        <v>401</v>
      </c>
      <c r="D188" s="164" t="s">
        <v>206</v>
      </c>
      <c r="E188" s="165" t="s">
        <v>402</v>
      </c>
      <c r="F188" s="166" t="s">
        <v>403</v>
      </c>
      <c r="G188" s="167" t="s">
        <v>316</v>
      </c>
      <c r="H188" s="169"/>
      <c r="I188" s="169"/>
      <c r="J188" s="168">
        <f>ROUND(I188*H188,3)</f>
        <v>0</v>
      </c>
      <c r="K188" s="170"/>
      <c r="L188" s="30"/>
      <c r="M188" s="171" t="s">
        <v>1</v>
      </c>
      <c r="N188" s="172" t="s">
        <v>39</v>
      </c>
      <c r="O188" s="55"/>
      <c r="P188" s="173">
        <f>O188*H188</f>
        <v>0</v>
      </c>
      <c r="Q188" s="173">
        <v>0</v>
      </c>
      <c r="R188" s="173">
        <f>Q188*H188</f>
        <v>0</v>
      </c>
      <c r="S188" s="173">
        <v>0</v>
      </c>
      <c r="T188" s="174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5" t="s">
        <v>271</v>
      </c>
      <c r="AT188" s="175" t="s">
        <v>206</v>
      </c>
      <c r="AU188" s="175" t="s">
        <v>86</v>
      </c>
      <c r="AY188" s="14" t="s">
        <v>204</v>
      </c>
      <c r="BE188" s="176">
        <f>IF(N188="základná",J188,0)</f>
        <v>0</v>
      </c>
      <c r="BF188" s="176">
        <f>IF(N188="znížená",J188,0)</f>
        <v>0</v>
      </c>
      <c r="BG188" s="176">
        <f>IF(N188="zákl. prenesená",J188,0)</f>
        <v>0</v>
      </c>
      <c r="BH188" s="176">
        <f>IF(N188="zníž. prenesená",J188,0)</f>
        <v>0</v>
      </c>
      <c r="BI188" s="176">
        <f>IF(N188="nulová",J188,0)</f>
        <v>0</v>
      </c>
      <c r="BJ188" s="14" t="s">
        <v>86</v>
      </c>
      <c r="BK188" s="177">
        <f>ROUND(I188*H188,3)</f>
        <v>0</v>
      </c>
      <c r="BL188" s="14" t="s">
        <v>271</v>
      </c>
      <c r="BM188" s="175" t="s">
        <v>404</v>
      </c>
    </row>
    <row r="189" spans="1:65" s="12" customFormat="1" ht="22.9" customHeight="1" x14ac:dyDescent="0.2">
      <c r="B189" s="150"/>
      <c r="D189" s="151" t="s">
        <v>72</v>
      </c>
      <c r="E189" s="161" t="s">
        <v>405</v>
      </c>
      <c r="F189" s="161" t="s">
        <v>406</v>
      </c>
      <c r="I189" s="153"/>
      <c r="J189" s="162">
        <f>BK189</f>
        <v>0</v>
      </c>
      <c r="L189" s="150"/>
      <c r="M189" s="155"/>
      <c r="N189" s="156"/>
      <c r="O189" s="156"/>
      <c r="P189" s="157">
        <f>P190</f>
        <v>0</v>
      </c>
      <c r="Q189" s="156"/>
      <c r="R189" s="157">
        <f>R190</f>
        <v>0</v>
      </c>
      <c r="S189" s="156"/>
      <c r="T189" s="158">
        <f>T190</f>
        <v>0.13</v>
      </c>
      <c r="AR189" s="151" t="s">
        <v>86</v>
      </c>
      <c r="AT189" s="159" t="s">
        <v>72</v>
      </c>
      <c r="AU189" s="159" t="s">
        <v>80</v>
      </c>
      <c r="AY189" s="151" t="s">
        <v>204</v>
      </c>
      <c r="BK189" s="160">
        <f>BK190</f>
        <v>0</v>
      </c>
    </row>
    <row r="190" spans="1:65" s="2" customFormat="1" ht="24" customHeight="1" x14ac:dyDescent="0.2">
      <c r="A190" s="29"/>
      <c r="B190" s="163"/>
      <c r="C190" s="164" t="s">
        <v>407</v>
      </c>
      <c r="D190" s="164" t="s">
        <v>206</v>
      </c>
      <c r="E190" s="165" t="s">
        <v>408</v>
      </c>
      <c r="F190" s="166" t="s">
        <v>409</v>
      </c>
      <c r="G190" s="167" t="s">
        <v>221</v>
      </c>
      <c r="H190" s="168">
        <v>130</v>
      </c>
      <c r="I190" s="169"/>
      <c r="J190" s="168">
        <f>ROUND(I190*H190,3)</f>
        <v>0</v>
      </c>
      <c r="K190" s="170"/>
      <c r="L190" s="30"/>
      <c r="M190" s="171" t="s">
        <v>1</v>
      </c>
      <c r="N190" s="172" t="s">
        <v>39</v>
      </c>
      <c r="O190" s="55"/>
      <c r="P190" s="173">
        <f>O190*H190</f>
        <v>0</v>
      </c>
      <c r="Q190" s="173">
        <v>0</v>
      </c>
      <c r="R190" s="173">
        <f>Q190*H190</f>
        <v>0</v>
      </c>
      <c r="S190" s="173">
        <v>1E-3</v>
      </c>
      <c r="T190" s="174">
        <f>S190*H190</f>
        <v>0.13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5" t="s">
        <v>271</v>
      </c>
      <c r="AT190" s="175" t="s">
        <v>206</v>
      </c>
      <c r="AU190" s="175" t="s">
        <v>86</v>
      </c>
      <c r="AY190" s="14" t="s">
        <v>204</v>
      </c>
      <c r="BE190" s="176">
        <f>IF(N190="základná",J190,0)</f>
        <v>0</v>
      </c>
      <c r="BF190" s="176">
        <f>IF(N190="znížená",J190,0)</f>
        <v>0</v>
      </c>
      <c r="BG190" s="176">
        <f>IF(N190="zákl. prenesená",J190,0)</f>
        <v>0</v>
      </c>
      <c r="BH190" s="176">
        <f>IF(N190="zníž. prenesená",J190,0)</f>
        <v>0</v>
      </c>
      <c r="BI190" s="176">
        <f>IF(N190="nulová",J190,0)</f>
        <v>0</v>
      </c>
      <c r="BJ190" s="14" t="s">
        <v>86</v>
      </c>
      <c r="BK190" s="177">
        <f>ROUND(I190*H190,3)</f>
        <v>0</v>
      </c>
      <c r="BL190" s="14" t="s">
        <v>271</v>
      </c>
      <c r="BM190" s="175" t="s">
        <v>410</v>
      </c>
    </row>
    <row r="191" spans="1:65" s="12" customFormat="1" ht="22.9" customHeight="1" x14ac:dyDescent="0.2">
      <c r="B191" s="150"/>
      <c r="D191" s="151" t="s">
        <v>72</v>
      </c>
      <c r="E191" s="161" t="s">
        <v>411</v>
      </c>
      <c r="F191" s="161" t="s">
        <v>412</v>
      </c>
      <c r="I191" s="153"/>
      <c r="J191" s="162">
        <f>BK191</f>
        <v>0</v>
      </c>
      <c r="L191" s="150"/>
      <c r="M191" s="155"/>
      <c r="N191" s="156"/>
      <c r="O191" s="156"/>
      <c r="P191" s="157">
        <f>SUM(P192:P194)</f>
        <v>0</v>
      </c>
      <c r="Q191" s="156"/>
      <c r="R191" s="157">
        <f>SUM(R192:R194)</f>
        <v>5.4452E-2</v>
      </c>
      <c r="S191" s="156"/>
      <c r="T191" s="158">
        <f>SUM(T192:T194)</f>
        <v>0</v>
      </c>
      <c r="AR191" s="151" t="s">
        <v>86</v>
      </c>
      <c r="AT191" s="159" t="s">
        <v>72</v>
      </c>
      <c r="AU191" s="159" t="s">
        <v>80</v>
      </c>
      <c r="AY191" s="151" t="s">
        <v>204</v>
      </c>
      <c r="BK191" s="160">
        <f>SUM(BK192:BK194)</f>
        <v>0</v>
      </c>
    </row>
    <row r="192" spans="1:65" s="2" customFormat="1" ht="36" customHeight="1" x14ac:dyDescent="0.2">
      <c r="A192" s="29"/>
      <c r="B192" s="163"/>
      <c r="C192" s="164" t="s">
        <v>413</v>
      </c>
      <c r="D192" s="164" t="s">
        <v>206</v>
      </c>
      <c r="E192" s="165" t="s">
        <v>414</v>
      </c>
      <c r="F192" s="166" t="s">
        <v>415</v>
      </c>
      <c r="G192" s="167" t="s">
        <v>221</v>
      </c>
      <c r="H192" s="168">
        <v>11.76</v>
      </c>
      <c r="I192" s="169"/>
      <c r="J192" s="168">
        <f>ROUND(I192*H192,3)</f>
        <v>0</v>
      </c>
      <c r="K192" s="170"/>
      <c r="L192" s="30"/>
      <c r="M192" s="171" t="s">
        <v>1</v>
      </c>
      <c r="N192" s="172" t="s">
        <v>39</v>
      </c>
      <c r="O192" s="55"/>
      <c r="P192" s="173">
        <f>O192*H192</f>
        <v>0</v>
      </c>
      <c r="Q192" s="173">
        <v>0</v>
      </c>
      <c r="R192" s="173">
        <f>Q192*H192</f>
        <v>0</v>
      </c>
      <c r="S192" s="173">
        <v>0</v>
      </c>
      <c r="T192" s="174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5" t="s">
        <v>271</v>
      </c>
      <c r="AT192" s="175" t="s">
        <v>206</v>
      </c>
      <c r="AU192" s="175" t="s">
        <v>86</v>
      </c>
      <c r="AY192" s="14" t="s">
        <v>204</v>
      </c>
      <c r="BE192" s="176">
        <f>IF(N192="základná",J192,0)</f>
        <v>0</v>
      </c>
      <c r="BF192" s="176">
        <f>IF(N192="znížená",J192,0)</f>
        <v>0</v>
      </c>
      <c r="BG192" s="176">
        <f>IF(N192="zákl. prenesená",J192,0)</f>
        <v>0</v>
      </c>
      <c r="BH192" s="176">
        <f>IF(N192="zníž. prenesená",J192,0)</f>
        <v>0</v>
      </c>
      <c r="BI192" s="176">
        <f>IF(N192="nulová",J192,0)</f>
        <v>0</v>
      </c>
      <c r="BJ192" s="14" t="s">
        <v>86</v>
      </c>
      <c r="BK192" s="177">
        <f>ROUND(I192*H192,3)</f>
        <v>0</v>
      </c>
      <c r="BL192" s="14" t="s">
        <v>271</v>
      </c>
      <c r="BM192" s="175" t="s">
        <v>416</v>
      </c>
    </row>
    <row r="193" spans="1:65" s="2" customFormat="1" ht="24" customHeight="1" x14ac:dyDescent="0.2">
      <c r="A193" s="29"/>
      <c r="B193" s="163"/>
      <c r="C193" s="164" t="s">
        <v>417</v>
      </c>
      <c r="D193" s="164" t="s">
        <v>206</v>
      </c>
      <c r="E193" s="165" t="s">
        <v>418</v>
      </c>
      <c r="F193" s="166" t="s">
        <v>419</v>
      </c>
      <c r="G193" s="167" t="s">
        <v>221</v>
      </c>
      <c r="H193" s="168">
        <v>60.8</v>
      </c>
      <c r="I193" s="169"/>
      <c r="J193" s="168">
        <f>ROUND(I193*H193,3)</f>
        <v>0</v>
      </c>
      <c r="K193" s="170"/>
      <c r="L193" s="30"/>
      <c r="M193" s="171" t="s">
        <v>1</v>
      </c>
      <c r="N193" s="172" t="s">
        <v>39</v>
      </c>
      <c r="O193" s="55"/>
      <c r="P193" s="173">
        <f>O193*H193</f>
        <v>0</v>
      </c>
      <c r="Q193" s="173">
        <v>1.9000000000000001E-4</v>
      </c>
      <c r="R193" s="173">
        <f>Q193*H193</f>
        <v>1.1552E-2</v>
      </c>
      <c r="S193" s="173">
        <v>0</v>
      </c>
      <c r="T193" s="174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5" t="s">
        <v>271</v>
      </c>
      <c r="AT193" s="175" t="s">
        <v>206</v>
      </c>
      <c r="AU193" s="175" t="s">
        <v>86</v>
      </c>
      <c r="AY193" s="14" t="s">
        <v>204</v>
      </c>
      <c r="BE193" s="176">
        <f>IF(N193="základná",J193,0)</f>
        <v>0</v>
      </c>
      <c r="BF193" s="176">
        <f>IF(N193="znížená",J193,0)</f>
        <v>0</v>
      </c>
      <c r="BG193" s="176">
        <f>IF(N193="zákl. prenesená",J193,0)</f>
        <v>0</v>
      </c>
      <c r="BH193" s="176">
        <f>IF(N193="zníž. prenesená",J193,0)</f>
        <v>0</v>
      </c>
      <c r="BI193" s="176">
        <f>IF(N193="nulová",J193,0)</f>
        <v>0</v>
      </c>
      <c r="BJ193" s="14" t="s">
        <v>86</v>
      </c>
      <c r="BK193" s="177">
        <f>ROUND(I193*H193,3)</f>
        <v>0</v>
      </c>
      <c r="BL193" s="14" t="s">
        <v>271</v>
      </c>
      <c r="BM193" s="175" t="s">
        <v>420</v>
      </c>
    </row>
    <row r="194" spans="1:65" s="2" customFormat="1" ht="24" customHeight="1" x14ac:dyDescent="0.2">
      <c r="A194" s="29"/>
      <c r="B194" s="163"/>
      <c r="C194" s="164" t="s">
        <v>421</v>
      </c>
      <c r="D194" s="164" t="s">
        <v>206</v>
      </c>
      <c r="E194" s="165" t="s">
        <v>422</v>
      </c>
      <c r="F194" s="166" t="s">
        <v>423</v>
      </c>
      <c r="G194" s="167" t="s">
        <v>221</v>
      </c>
      <c r="H194" s="168">
        <v>130</v>
      </c>
      <c r="I194" s="169"/>
      <c r="J194" s="168">
        <f>ROUND(I194*H194,3)</f>
        <v>0</v>
      </c>
      <c r="K194" s="170"/>
      <c r="L194" s="30"/>
      <c r="M194" s="171" t="s">
        <v>1</v>
      </c>
      <c r="N194" s="172" t="s">
        <v>39</v>
      </c>
      <c r="O194" s="55"/>
      <c r="P194" s="173">
        <f>O194*H194</f>
        <v>0</v>
      </c>
      <c r="Q194" s="173">
        <v>3.3E-4</v>
      </c>
      <c r="R194" s="173">
        <f>Q194*H194</f>
        <v>4.2900000000000001E-2</v>
      </c>
      <c r="S194" s="173">
        <v>0</v>
      </c>
      <c r="T194" s="174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5" t="s">
        <v>271</v>
      </c>
      <c r="AT194" s="175" t="s">
        <v>206</v>
      </c>
      <c r="AU194" s="175" t="s">
        <v>86</v>
      </c>
      <c r="AY194" s="14" t="s">
        <v>204</v>
      </c>
      <c r="BE194" s="176">
        <f>IF(N194="základná",J194,0)</f>
        <v>0</v>
      </c>
      <c r="BF194" s="176">
        <f>IF(N194="znížená",J194,0)</f>
        <v>0</v>
      </c>
      <c r="BG194" s="176">
        <f>IF(N194="zákl. prenesená",J194,0)</f>
        <v>0</v>
      </c>
      <c r="BH194" s="176">
        <f>IF(N194="zníž. prenesená",J194,0)</f>
        <v>0</v>
      </c>
      <c r="BI194" s="176">
        <f>IF(N194="nulová",J194,0)</f>
        <v>0</v>
      </c>
      <c r="BJ194" s="14" t="s">
        <v>86</v>
      </c>
      <c r="BK194" s="177">
        <f>ROUND(I194*H194,3)</f>
        <v>0</v>
      </c>
      <c r="BL194" s="14" t="s">
        <v>271</v>
      </c>
      <c r="BM194" s="175" t="s">
        <v>424</v>
      </c>
    </row>
    <row r="195" spans="1:65" s="12" customFormat="1" ht="22.9" customHeight="1" x14ac:dyDescent="0.2">
      <c r="B195" s="150"/>
      <c r="D195" s="151" t="s">
        <v>72</v>
      </c>
      <c r="E195" s="161" t="s">
        <v>425</v>
      </c>
      <c r="F195" s="161" t="s">
        <v>426</v>
      </c>
      <c r="I195" s="153"/>
      <c r="J195" s="162">
        <f>BK195</f>
        <v>0</v>
      </c>
      <c r="L195" s="150"/>
      <c r="M195" s="155"/>
      <c r="N195" s="156"/>
      <c r="O195" s="156"/>
      <c r="P195" s="157">
        <f>P196</f>
        <v>0</v>
      </c>
      <c r="Q195" s="156"/>
      <c r="R195" s="157">
        <f>R196</f>
        <v>8.18493E-2</v>
      </c>
      <c r="S195" s="156"/>
      <c r="T195" s="158">
        <f>T196</f>
        <v>0</v>
      </c>
      <c r="AR195" s="151" t="s">
        <v>86</v>
      </c>
      <c r="AT195" s="159" t="s">
        <v>72</v>
      </c>
      <c r="AU195" s="159" t="s">
        <v>80</v>
      </c>
      <c r="AY195" s="151" t="s">
        <v>204</v>
      </c>
      <c r="BK195" s="160">
        <f>BK196</f>
        <v>0</v>
      </c>
    </row>
    <row r="196" spans="1:65" s="2" customFormat="1" ht="36" customHeight="1" x14ac:dyDescent="0.2">
      <c r="A196" s="29"/>
      <c r="B196" s="163"/>
      <c r="C196" s="164" t="s">
        <v>427</v>
      </c>
      <c r="D196" s="164" t="s">
        <v>206</v>
      </c>
      <c r="E196" s="165" t="s">
        <v>428</v>
      </c>
      <c r="F196" s="166" t="s">
        <v>429</v>
      </c>
      <c r="G196" s="167" t="s">
        <v>221</v>
      </c>
      <c r="H196" s="168">
        <v>209.87</v>
      </c>
      <c r="I196" s="169"/>
      <c r="J196" s="168">
        <f>ROUND(I196*H196,3)</f>
        <v>0</v>
      </c>
      <c r="K196" s="170"/>
      <c r="L196" s="30"/>
      <c r="M196" s="188" t="s">
        <v>1</v>
      </c>
      <c r="N196" s="189" t="s">
        <v>39</v>
      </c>
      <c r="O196" s="190"/>
      <c r="P196" s="191">
        <f>O196*H196</f>
        <v>0</v>
      </c>
      <c r="Q196" s="191">
        <v>3.8999999999999999E-4</v>
      </c>
      <c r="R196" s="191">
        <f>Q196*H196</f>
        <v>8.18493E-2</v>
      </c>
      <c r="S196" s="191">
        <v>0</v>
      </c>
      <c r="T196" s="192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5" t="s">
        <v>271</v>
      </c>
      <c r="AT196" s="175" t="s">
        <v>206</v>
      </c>
      <c r="AU196" s="175" t="s">
        <v>86</v>
      </c>
      <c r="AY196" s="14" t="s">
        <v>204</v>
      </c>
      <c r="BE196" s="176">
        <f>IF(N196="základná",J196,0)</f>
        <v>0</v>
      </c>
      <c r="BF196" s="176">
        <f>IF(N196="znížená",J196,0)</f>
        <v>0</v>
      </c>
      <c r="BG196" s="176">
        <f>IF(N196="zákl. prenesená",J196,0)</f>
        <v>0</v>
      </c>
      <c r="BH196" s="176">
        <f>IF(N196="zníž. prenesená",J196,0)</f>
        <v>0</v>
      </c>
      <c r="BI196" s="176">
        <f>IF(N196="nulová",J196,0)</f>
        <v>0</v>
      </c>
      <c r="BJ196" s="14" t="s">
        <v>86</v>
      </c>
      <c r="BK196" s="177">
        <f>ROUND(I196*H196,3)</f>
        <v>0</v>
      </c>
      <c r="BL196" s="14" t="s">
        <v>271</v>
      </c>
      <c r="BM196" s="175" t="s">
        <v>430</v>
      </c>
    </row>
    <row r="197" spans="1:65" s="2" customFormat="1" ht="6.95" customHeight="1" x14ac:dyDescent="0.2">
      <c r="A197" s="29"/>
      <c r="B197" s="44"/>
      <c r="C197" s="45"/>
      <c r="D197" s="45"/>
      <c r="E197" s="45"/>
      <c r="F197" s="45"/>
      <c r="G197" s="45"/>
      <c r="H197" s="45"/>
      <c r="I197" s="122"/>
      <c r="J197" s="45"/>
      <c r="K197" s="45"/>
      <c r="L197" s="30"/>
      <c r="M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</row>
  </sheetData>
  <autoFilter ref="C132:K196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topLeftCell="A103" workbookViewId="0">
      <selection activeCell="V16" sqref="V16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157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2016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2017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ROUND(J122,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ROUND((SUM(BE122:BE125)),  2)</f>
        <v>0</v>
      </c>
      <c r="G35" s="29"/>
      <c r="H35" s="29"/>
      <c r="I35" s="109">
        <v>0.2</v>
      </c>
      <c r="J35" s="108">
        <f>ROUND(((SUM(BE122:BE125))*I35),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ROUND((SUM(BF122:BF125)),  2)</f>
        <v>0</v>
      </c>
      <c r="G36" s="29"/>
      <c r="H36" s="29"/>
      <c r="I36" s="109">
        <v>0.2</v>
      </c>
      <c r="J36" s="108">
        <f>ROUND(((SUM(BF122:BF125))*I36),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ROUND((SUM(BG122:BG125)),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ROUND((SUM(BH122:BH125)),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ROUND((SUM(BI122:BI125)),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2016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PS 01.1 - MRI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J122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182</v>
      </c>
      <c r="E99" s="130"/>
      <c r="F99" s="130"/>
      <c r="G99" s="130"/>
      <c r="H99" s="130"/>
      <c r="I99" s="131"/>
      <c r="J99" s="132">
        <f>J123</f>
        <v>0</v>
      </c>
      <c r="L99" s="128"/>
    </row>
    <row r="100" spans="1:47" s="10" customFormat="1" ht="19.899999999999999" customHeight="1" x14ac:dyDescent="0.2">
      <c r="B100" s="133"/>
      <c r="D100" s="134" t="s">
        <v>2018</v>
      </c>
      <c r="E100" s="135"/>
      <c r="F100" s="135"/>
      <c r="G100" s="135"/>
      <c r="H100" s="135"/>
      <c r="I100" s="136"/>
      <c r="J100" s="137">
        <f>J124</f>
        <v>0</v>
      </c>
      <c r="L100" s="133"/>
    </row>
    <row r="101" spans="1:47" s="2" customFormat="1" ht="21.75" customHeight="1" x14ac:dyDescent="0.2">
      <c r="A101" s="29"/>
      <c r="B101" s="30"/>
      <c r="C101" s="29"/>
      <c r="D101" s="29"/>
      <c r="E101" s="29"/>
      <c r="F101" s="29"/>
      <c r="G101" s="29"/>
      <c r="H101" s="29"/>
      <c r="I101" s="98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customHeight="1" x14ac:dyDescent="0.2">
      <c r="A102" s="29"/>
      <c r="B102" s="44"/>
      <c r="C102" s="45"/>
      <c r="D102" s="45"/>
      <c r="E102" s="45"/>
      <c r="F102" s="45"/>
      <c r="G102" s="45"/>
      <c r="H102" s="45"/>
      <c r="I102" s="122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47" s="2" customFormat="1" ht="6.95" customHeight="1" x14ac:dyDescent="0.2">
      <c r="A106" s="29"/>
      <c r="B106" s="46"/>
      <c r="C106" s="47"/>
      <c r="D106" s="47"/>
      <c r="E106" s="47"/>
      <c r="F106" s="47"/>
      <c r="G106" s="47"/>
      <c r="H106" s="47"/>
      <c r="I106" s="123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190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13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38" t="str">
        <f>E7</f>
        <v>Centrum Diagnostiky - Nový pavilón</v>
      </c>
      <c r="F110" s="239"/>
      <c r="G110" s="239"/>
      <c r="H110" s="23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168</v>
      </c>
      <c r="I111" s="95"/>
      <c r="L111" s="17"/>
    </row>
    <row r="112" spans="1:47" s="2" customFormat="1" ht="16.5" customHeight="1" x14ac:dyDescent="0.2">
      <c r="A112" s="29"/>
      <c r="B112" s="30"/>
      <c r="C112" s="29"/>
      <c r="D112" s="29"/>
      <c r="E112" s="238" t="s">
        <v>2016</v>
      </c>
      <c r="F112" s="237"/>
      <c r="G112" s="237"/>
      <c r="H112" s="237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170</v>
      </c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16" t="str">
        <f>E11</f>
        <v>PS 01.1 - MRI</v>
      </c>
      <c r="F114" s="237"/>
      <c r="G114" s="237"/>
      <c r="H114" s="237"/>
      <c r="I114" s="9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98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17</v>
      </c>
      <c r="D116" s="29"/>
      <c r="E116" s="29"/>
      <c r="F116" s="22" t="str">
        <f>F14</f>
        <v>Považská Bystrica</v>
      </c>
      <c r="G116" s="29"/>
      <c r="H116" s="29"/>
      <c r="I116" s="99" t="s">
        <v>19</v>
      </c>
      <c r="J116" s="52" t="str">
        <f>IF(J14="","",J14)</f>
        <v/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20</v>
      </c>
      <c r="D118" s="29"/>
      <c r="E118" s="29"/>
      <c r="F118" s="22" t="str">
        <f>E17</f>
        <v>Trenčiansky samosprávny kraj - Trenčín</v>
      </c>
      <c r="G118" s="29"/>
      <c r="H118" s="29"/>
      <c r="I118" s="99" t="s">
        <v>26</v>
      </c>
      <c r="J118" s="27" t="str">
        <f>E23</f>
        <v>ARCHICO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24</v>
      </c>
      <c r="D119" s="29"/>
      <c r="E119" s="29"/>
      <c r="F119" s="22" t="str">
        <f>IF(E20="","",E20)</f>
        <v>Vyplň údaj</v>
      </c>
      <c r="G119" s="29"/>
      <c r="H119" s="29"/>
      <c r="I119" s="99" t="s">
        <v>30</v>
      </c>
      <c r="J119" s="27" t="str">
        <f>E26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9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38"/>
      <c r="B121" s="139"/>
      <c r="C121" s="140" t="s">
        <v>191</v>
      </c>
      <c r="D121" s="141" t="s">
        <v>58</v>
      </c>
      <c r="E121" s="141" t="s">
        <v>54</v>
      </c>
      <c r="F121" s="141" t="s">
        <v>55</v>
      </c>
      <c r="G121" s="141" t="s">
        <v>192</v>
      </c>
      <c r="H121" s="141" t="s">
        <v>193</v>
      </c>
      <c r="I121" s="142" t="s">
        <v>194</v>
      </c>
      <c r="J121" s="143" t="s">
        <v>174</v>
      </c>
      <c r="K121" s="144" t="s">
        <v>195</v>
      </c>
      <c r="L121" s="145"/>
      <c r="M121" s="59" t="s">
        <v>1</v>
      </c>
      <c r="N121" s="60" t="s">
        <v>37</v>
      </c>
      <c r="O121" s="60" t="s">
        <v>196</v>
      </c>
      <c r="P121" s="60" t="s">
        <v>197</v>
      </c>
      <c r="Q121" s="60" t="s">
        <v>198</v>
      </c>
      <c r="R121" s="60" t="s">
        <v>199</v>
      </c>
      <c r="S121" s="60" t="s">
        <v>200</v>
      </c>
      <c r="T121" s="61" t="s">
        <v>201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65" s="2" customFormat="1" ht="22.9" customHeight="1" x14ac:dyDescent="0.25">
      <c r="A122" s="29"/>
      <c r="B122" s="30"/>
      <c r="C122" s="66" t="s">
        <v>175</v>
      </c>
      <c r="D122" s="29"/>
      <c r="E122" s="29"/>
      <c r="F122" s="29"/>
      <c r="G122" s="29"/>
      <c r="H122" s="29"/>
      <c r="I122" s="98"/>
      <c r="J122" s="146">
        <f>BK122</f>
        <v>0</v>
      </c>
      <c r="K122" s="29"/>
      <c r="L122" s="30"/>
      <c r="M122" s="62"/>
      <c r="N122" s="53"/>
      <c r="O122" s="63"/>
      <c r="P122" s="147">
        <f>P123</f>
        <v>0</v>
      </c>
      <c r="Q122" s="63"/>
      <c r="R122" s="147">
        <f>R123</f>
        <v>2.0000000000000002E-5</v>
      </c>
      <c r="S122" s="63"/>
      <c r="T122" s="148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176</v>
      </c>
      <c r="BK122" s="149">
        <f>BK123</f>
        <v>0</v>
      </c>
    </row>
    <row r="123" spans="1:65" s="12" customFormat="1" ht="25.9" customHeight="1" x14ac:dyDescent="0.2">
      <c r="B123" s="150"/>
      <c r="D123" s="151" t="s">
        <v>72</v>
      </c>
      <c r="E123" s="152" t="s">
        <v>305</v>
      </c>
      <c r="F123" s="152" t="s">
        <v>306</v>
      </c>
      <c r="I123" s="153"/>
      <c r="J123" s="154">
        <f>BK123</f>
        <v>0</v>
      </c>
      <c r="L123" s="150"/>
      <c r="M123" s="155"/>
      <c r="N123" s="156"/>
      <c r="O123" s="156"/>
      <c r="P123" s="157">
        <f>P124</f>
        <v>0</v>
      </c>
      <c r="Q123" s="156"/>
      <c r="R123" s="157">
        <f>R124</f>
        <v>2.0000000000000002E-5</v>
      </c>
      <c r="S123" s="156"/>
      <c r="T123" s="158">
        <f>T124</f>
        <v>0</v>
      </c>
      <c r="AR123" s="151" t="s">
        <v>86</v>
      </c>
      <c r="AT123" s="159" t="s">
        <v>72</v>
      </c>
      <c r="AU123" s="159" t="s">
        <v>73</v>
      </c>
      <c r="AY123" s="151" t="s">
        <v>204</v>
      </c>
      <c r="BK123" s="160">
        <f>BK124</f>
        <v>0</v>
      </c>
    </row>
    <row r="124" spans="1:65" s="12" customFormat="1" ht="22.9" customHeight="1" x14ac:dyDescent="0.2">
      <c r="B124" s="150"/>
      <c r="D124" s="151" t="s">
        <v>72</v>
      </c>
      <c r="E124" s="161" t="s">
        <v>2019</v>
      </c>
      <c r="F124" s="161" t="s">
        <v>2020</v>
      </c>
      <c r="I124" s="153"/>
      <c r="J124" s="162">
        <f>BK124</f>
        <v>0</v>
      </c>
      <c r="L124" s="150"/>
      <c r="M124" s="155"/>
      <c r="N124" s="156"/>
      <c r="O124" s="156"/>
      <c r="P124" s="157">
        <f>P125</f>
        <v>0</v>
      </c>
      <c r="Q124" s="156"/>
      <c r="R124" s="157">
        <f>R125</f>
        <v>2.0000000000000002E-5</v>
      </c>
      <c r="S124" s="156"/>
      <c r="T124" s="158">
        <f>T125</f>
        <v>0</v>
      </c>
      <c r="AR124" s="151" t="s">
        <v>86</v>
      </c>
      <c r="AT124" s="159" t="s">
        <v>72</v>
      </c>
      <c r="AU124" s="159" t="s">
        <v>80</v>
      </c>
      <c r="AY124" s="151" t="s">
        <v>204</v>
      </c>
      <c r="BK124" s="160">
        <f>BK125</f>
        <v>0</v>
      </c>
    </row>
    <row r="125" spans="1:65" s="2" customFormat="1" ht="24" customHeight="1" x14ac:dyDescent="0.2">
      <c r="A125" s="29"/>
      <c r="B125" s="163"/>
      <c r="C125" s="164" t="s">
        <v>80</v>
      </c>
      <c r="D125" s="164" t="s">
        <v>206</v>
      </c>
      <c r="E125" s="165" t="s">
        <v>2021</v>
      </c>
      <c r="F125" s="166" t="s">
        <v>2022</v>
      </c>
      <c r="G125" s="167" t="s">
        <v>849</v>
      </c>
      <c r="H125" s="168">
        <v>1</v>
      </c>
      <c r="I125" s="169"/>
      <c r="J125" s="168">
        <f>ROUND(I125*H125,3)</f>
        <v>0</v>
      </c>
      <c r="K125" s="170"/>
      <c r="L125" s="30"/>
      <c r="M125" s="188" t="s">
        <v>1</v>
      </c>
      <c r="N125" s="189" t="s">
        <v>39</v>
      </c>
      <c r="O125" s="190"/>
      <c r="P125" s="191">
        <f>O125*H125</f>
        <v>0</v>
      </c>
      <c r="Q125" s="191">
        <v>2.0000000000000002E-5</v>
      </c>
      <c r="R125" s="191">
        <f>Q125*H125</f>
        <v>2.0000000000000002E-5</v>
      </c>
      <c r="S125" s="191">
        <v>0</v>
      </c>
      <c r="T125" s="192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5" t="s">
        <v>271</v>
      </c>
      <c r="AT125" s="175" t="s">
        <v>206</v>
      </c>
      <c r="AU125" s="175" t="s">
        <v>86</v>
      </c>
      <c r="AY125" s="14" t="s">
        <v>204</v>
      </c>
      <c r="BE125" s="176">
        <f>IF(N125="základná",J125,0)</f>
        <v>0</v>
      </c>
      <c r="BF125" s="176">
        <f>IF(N125="znížená",J125,0)</f>
        <v>0</v>
      </c>
      <c r="BG125" s="176">
        <f>IF(N125="zákl. prenesená",J125,0)</f>
        <v>0</v>
      </c>
      <c r="BH125" s="176">
        <f>IF(N125="zníž. prenesená",J125,0)</f>
        <v>0</v>
      </c>
      <c r="BI125" s="176">
        <f>IF(N125="nulová",J125,0)</f>
        <v>0</v>
      </c>
      <c r="BJ125" s="14" t="s">
        <v>86</v>
      </c>
      <c r="BK125" s="177">
        <f>ROUND(I125*H125,3)</f>
        <v>0</v>
      </c>
      <c r="BL125" s="14" t="s">
        <v>271</v>
      </c>
      <c r="BM125" s="175" t="s">
        <v>2023</v>
      </c>
    </row>
    <row r="126" spans="1:65" s="2" customFormat="1" ht="6.95" customHeight="1" x14ac:dyDescent="0.2">
      <c r="A126" s="29"/>
      <c r="B126" s="44"/>
      <c r="C126" s="45"/>
      <c r="D126" s="45"/>
      <c r="E126" s="45"/>
      <c r="F126" s="45"/>
      <c r="G126" s="45"/>
      <c r="H126" s="45"/>
      <c r="I126" s="122"/>
      <c r="J126" s="45"/>
      <c r="K126" s="45"/>
      <c r="L126" s="30"/>
      <c r="M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</sheetData>
  <autoFilter ref="C121:K12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topLeftCell="A103" workbookViewId="0">
      <selection activeCell="V13" sqref="V13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160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2016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2024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ROUND(J122,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ROUND((SUM(BE122:BE125)),  2)</f>
        <v>0</v>
      </c>
      <c r="G35" s="29"/>
      <c r="H35" s="29"/>
      <c r="I35" s="109">
        <v>0.2</v>
      </c>
      <c r="J35" s="108">
        <f>ROUND(((SUM(BE122:BE125))*I35),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ROUND((SUM(BF122:BF125)),  2)</f>
        <v>0</v>
      </c>
      <c r="G36" s="29"/>
      <c r="H36" s="29"/>
      <c r="I36" s="109">
        <v>0.2</v>
      </c>
      <c r="J36" s="108">
        <f>ROUND(((SUM(BF122:BF125))*I36),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ROUND((SUM(BG122:BG125)),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ROUND((SUM(BH122:BH125)),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ROUND((SUM(BI122:BI125)),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2016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PS 01.2 - CT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J122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182</v>
      </c>
      <c r="E99" s="130"/>
      <c r="F99" s="130"/>
      <c r="G99" s="130"/>
      <c r="H99" s="130"/>
      <c r="I99" s="131"/>
      <c r="J99" s="132">
        <f>J123</f>
        <v>0</v>
      </c>
      <c r="L99" s="128"/>
    </row>
    <row r="100" spans="1:47" s="10" customFormat="1" ht="19.899999999999999" customHeight="1" x14ac:dyDescent="0.2">
      <c r="B100" s="133"/>
      <c r="D100" s="134" t="s">
        <v>2018</v>
      </c>
      <c r="E100" s="135"/>
      <c r="F100" s="135"/>
      <c r="G100" s="135"/>
      <c r="H100" s="135"/>
      <c r="I100" s="136"/>
      <c r="J100" s="137">
        <f>J124</f>
        <v>0</v>
      </c>
      <c r="L100" s="133"/>
    </row>
    <row r="101" spans="1:47" s="2" customFormat="1" ht="21.75" customHeight="1" x14ac:dyDescent="0.2">
      <c r="A101" s="29"/>
      <c r="B101" s="30"/>
      <c r="C101" s="29"/>
      <c r="D101" s="29"/>
      <c r="E101" s="29"/>
      <c r="F101" s="29"/>
      <c r="G101" s="29"/>
      <c r="H101" s="29"/>
      <c r="I101" s="98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customHeight="1" x14ac:dyDescent="0.2">
      <c r="A102" s="29"/>
      <c r="B102" s="44"/>
      <c r="C102" s="45"/>
      <c r="D102" s="45"/>
      <c r="E102" s="45"/>
      <c r="F102" s="45"/>
      <c r="G102" s="45"/>
      <c r="H102" s="45"/>
      <c r="I102" s="122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47" s="2" customFormat="1" ht="6.95" customHeight="1" x14ac:dyDescent="0.2">
      <c r="A106" s="29"/>
      <c r="B106" s="46"/>
      <c r="C106" s="47"/>
      <c r="D106" s="47"/>
      <c r="E106" s="47"/>
      <c r="F106" s="47"/>
      <c r="G106" s="47"/>
      <c r="H106" s="47"/>
      <c r="I106" s="123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190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13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38" t="str">
        <f>E7</f>
        <v>Centrum Diagnostiky - Nový pavilón</v>
      </c>
      <c r="F110" s="239"/>
      <c r="G110" s="239"/>
      <c r="H110" s="23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168</v>
      </c>
      <c r="I111" s="95"/>
      <c r="L111" s="17"/>
    </row>
    <row r="112" spans="1:47" s="2" customFormat="1" ht="16.5" customHeight="1" x14ac:dyDescent="0.2">
      <c r="A112" s="29"/>
      <c r="B112" s="30"/>
      <c r="C112" s="29"/>
      <c r="D112" s="29"/>
      <c r="E112" s="238" t="s">
        <v>2016</v>
      </c>
      <c r="F112" s="237"/>
      <c r="G112" s="237"/>
      <c r="H112" s="237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170</v>
      </c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16" t="str">
        <f>E11</f>
        <v>PS 01.2 - CT</v>
      </c>
      <c r="F114" s="237"/>
      <c r="G114" s="237"/>
      <c r="H114" s="237"/>
      <c r="I114" s="9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98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17</v>
      </c>
      <c r="D116" s="29"/>
      <c r="E116" s="29"/>
      <c r="F116" s="22" t="str">
        <f>F14</f>
        <v>Považská Bystrica</v>
      </c>
      <c r="G116" s="29"/>
      <c r="H116" s="29"/>
      <c r="I116" s="99" t="s">
        <v>19</v>
      </c>
      <c r="J116" s="52" t="str">
        <f>IF(J14="","",J14)</f>
        <v/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20</v>
      </c>
      <c r="D118" s="29"/>
      <c r="E118" s="29"/>
      <c r="F118" s="22" t="str">
        <f>E17</f>
        <v>Trenčiansky samosprávny kraj - Trenčín</v>
      </c>
      <c r="G118" s="29"/>
      <c r="H118" s="29"/>
      <c r="I118" s="99" t="s">
        <v>26</v>
      </c>
      <c r="J118" s="27" t="str">
        <f>E23</f>
        <v>ARCHICO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24</v>
      </c>
      <c r="D119" s="29"/>
      <c r="E119" s="29"/>
      <c r="F119" s="22" t="str">
        <f>IF(E20="","",E20)</f>
        <v>Vyplň údaj</v>
      </c>
      <c r="G119" s="29"/>
      <c r="H119" s="29"/>
      <c r="I119" s="99" t="s">
        <v>30</v>
      </c>
      <c r="J119" s="27" t="str">
        <f>E26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9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38"/>
      <c r="B121" s="139"/>
      <c r="C121" s="140" t="s">
        <v>191</v>
      </c>
      <c r="D121" s="141" t="s">
        <v>58</v>
      </c>
      <c r="E121" s="141" t="s">
        <v>54</v>
      </c>
      <c r="F121" s="141" t="s">
        <v>55</v>
      </c>
      <c r="G121" s="141" t="s">
        <v>192</v>
      </c>
      <c r="H121" s="141" t="s">
        <v>193</v>
      </c>
      <c r="I121" s="142" t="s">
        <v>194</v>
      </c>
      <c r="J121" s="143" t="s">
        <v>174</v>
      </c>
      <c r="K121" s="144" t="s">
        <v>195</v>
      </c>
      <c r="L121" s="145"/>
      <c r="M121" s="59" t="s">
        <v>1</v>
      </c>
      <c r="N121" s="60" t="s">
        <v>37</v>
      </c>
      <c r="O121" s="60" t="s">
        <v>196</v>
      </c>
      <c r="P121" s="60" t="s">
        <v>197</v>
      </c>
      <c r="Q121" s="60" t="s">
        <v>198</v>
      </c>
      <c r="R121" s="60" t="s">
        <v>199</v>
      </c>
      <c r="S121" s="60" t="s">
        <v>200</v>
      </c>
      <c r="T121" s="61" t="s">
        <v>201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65" s="2" customFormat="1" ht="22.9" customHeight="1" x14ac:dyDescent="0.25">
      <c r="A122" s="29"/>
      <c r="B122" s="30"/>
      <c r="C122" s="66" t="s">
        <v>175</v>
      </c>
      <c r="D122" s="29"/>
      <c r="E122" s="29"/>
      <c r="F122" s="29"/>
      <c r="G122" s="29"/>
      <c r="H122" s="29"/>
      <c r="I122" s="98"/>
      <c r="J122" s="146">
        <f>BK122</f>
        <v>0</v>
      </c>
      <c r="K122" s="29"/>
      <c r="L122" s="30"/>
      <c r="M122" s="62"/>
      <c r="N122" s="53"/>
      <c r="O122" s="63"/>
      <c r="P122" s="147">
        <f>P123</f>
        <v>0</v>
      </c>
      <c r="Q122" s="63"/>
      <c r="R122" s="147">
        <f>R123</f>
        <v>2.0000000000000002E-5</v>
      </c>
      <c r="S122" s="63"/>
      <c r="T122" s="148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176</v>
      </c>
      <c r="BK122" s="149">
        <f>BK123</f>
        <v>0</v>
      </c>
    </row>
    <row r="123" spans="1:65" s="12" customFormat="1" ht="25.9" customHeight="1" x14ac:dyDescent="0.2">
      <c r="B123" s="150"/>
      <c r="D123" s="151" t="s">
        <v>72</v>
      </c>
      <c r="E123" s="152" t="s">
        <v>305</v>
      </c>
      <c r="F123" s="152" t="s">
        <v>306</v>
      </c>
      <c r="I123" s="153"/>
      <c r="J123" s="154">
        <f>BK123</f>
        <v>0</v>
      </c>
      <c r="L123" s="150"/>
      <c r="M123" s="155"/>
      <c r="N123" s="156"/>
      <c r="O123" s="156"/>
      <c r="P123" s="157">
        <f>P124</f>
        <v>0</v>
      </c>
      <c r="Q123" s="156"/>
      <c r="R123" s="157">
        <f>R124</f>
        <v>2.0000000000000002E-5</v>
      </c>
      <c r="S123" s="156"/>
      <c r="T123" s="158">
        <f>T124</f>
        <v>0</v>
      </c>
      <c r="AR123" s="151" t="s">
        <v>86</v>
      </c>
      <c r="AT123" s="159" t="s">
        <v>72</v>
      </c>
      <c r="AU123" s="159" t="s">
        <v>73</v>
      </c>
      <c r="AY123" s="151" t="s">
        <v>204</v>
      </c>
      <c r="BK123" s="160">
        <f>BK124</f>
        <v>0</v>
      </c>
    </row>
    <row r="124" spans="1:65" s="12" customFormat="1" ht="22.9" customHeight="1" x14ac:dyDescent="0.2">
      <c r="B124" s="150"/>
      <c r="D124" s="151" t="s">
        <v>72</v>
      </c>
      <c r="E124" s="161" t="s">
        <v>2019</v>
      </c>
      <c r="F124" s="161" t="s">
        <v>2020</v>
      </c>
      <c r="I124" s="153"/>
      <c r="J124" s="162">
        <f>BK124</f>
        <v>0</v>
      </c>
      <c r="L124" s="150"/>
      <c r="M124" s="155"/>
      <c r="N124" s="156"/>
      <c r="O124" s="156"/>
      <c r="P124" s="157">
        <f>P125</f>
        <v>0</v>
      </c>
      <c r="Q124" s="156"/>
      <c r="R124" s="157">
        <f>R125</f>
        <v>2.0000000000000002E-5</v>
      </c>
      <c r="S124" s="156"/>
      <c r="T124" s="158">
        <f>T125</f>
        <v>0</v>
      </c>
      <c r="AR124" s="151" t="s">
        <v>86</v>
      </c>
      <c r="AT124" s="159" t="s">
        <v>72</v>
      </c>
      <c r="AU124" s="159" t="s">
        <v>80</v>
      </c>
      <c r="AY124" s="151" t="s">
        <v>204</v>
      </c>
      <c r="BK124" s="160">
        <f>BK125</f>
        <v>0</v>
      </c>
    </row>
    <row r="125" spans="1:65" s="2" customFormat="1" ht="24" customHeight="1" x14ac:dyDescent="0.2">
      <c r="A125" s="29"/>
      <c r="B125" s="163"/>
      <c r="C125" s="164" t="s">
        <v>80</v>
      </c>
      <c r="D125" s="164" t="s">
        <v>206</v>
      </c>
      <c r="E125" s="165" t="s">
        <v>2021</v>
      </c>
      <c r="F125" s="166" t="s">
        <v>2025</v>
      </c>
      <c r="G125" s="167" t="s">
        <v>849</v>
      </c>
      <c r="H125" s="168">
        <v>1</v>
      </c>
      <c r="I125" s="169"/>
      <c r="J125" s="168">
        <f>ROUND(I125*H125,3)</f>
        <v>0</v>
      </c>
      <c r="K125" s="170"/>
      <c r="L125" s="30"/>
      <c r="M125" s="188" t="s">
        <v>1</v>
      </c>
      <c r="N125" s="189" t="s">
        <v>39</v>
      </c>
      <c r="O125" s="190"/>
      <c r="P125" s="191">
        <f>O125*H125</f>
        <v>0</v>
      </c>
      <c r="Q125" s="191">
        <v>2.0000000000000002E-5</v>
      </c>
      <c r="R125" s="191">
        <f>Q125*H125</f>
        <v>2.0000000000000002E-5</v>
      </c>
      <c r="S125" s="191">
        <v>0</v>
      </c>
      <c r="T125" s="192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5" t="s">
        <v>271</v>
      </c>
      <c r="AT125" s="175" t="s">
        <v>206</v>
      </c>
      <c r="AU125" s="175" t="s">
        <v>86</v>
      </c>
      <c r="AY125" s="14" t="s">
        <v>204</v>
      </c>
      <c r="BE125" s="176">
        <f>IF(N125="základná",J125,0)</f>
        <v>0</v>
      </c>
      <c r="BF125" s="176">
        <f>IF(N125="znížená",J125,0)</f>
        <v>0</v>
      </c>
      <c r="BG125" s="176">
        <f>IF(N125="zákl. prenesená",J125,0)</f>
        <v>0</v>
      </c>
      <c r="BH125" s="176">
        <f>IF(N125="zníž. prenesená",J125,0)</f>
        <v>0</v>
      </c>
      <c r="BI125" s="176">
        <f>IF(N125="nulová",J125,0)</f>
        <v>0</v>
      </c>
      <c r="BJ125" s="14" t="s">
        <v>86</v>
      </c>
      <c r="BK125" s="177">
        <f>ROUND(I125*H125,3)</f>
        <v>0</v>
      </c>
      <c r="BL125" s="14" t="s">
        <v>271</v>
      </c>
      <c r="BM125" s="175" t="s">
        <v>2026</v>
      </c>
    </row>
    <row r="126" spans="1:65" s="2" customFormat="1" ht="6.95" customHeight="1" x14ac:dyDescent="0.2">
      <c r="A126" s="29"/>
      <c r="B126" s="44"/>
      <c r="C126" s="45"/>
      <c r="D126" s="45"/>
      <c r="E126" s="45"/>
      <c r="F126" s="45"/>
      <c r="G126" s="45"/>
      <c r="H126" s="45"/>
      <c r="I126" s="122"/>
      <c r="J126" s="45"/>
      <c r="K126" s="45"/>
      <c r="L126" s="30"/>
      <c r="M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</sheetData>
  <autoFilter ref="C121:K12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topLeftCell="A100" workbookViewId="0">
      <selection activeCell="H17" sqref="H17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163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2016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2027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ROUND(J122,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ROUND((SUM(BE122:BE125)),  2)</f>
        <v>0</v>
      </c>
      <c r="G35" s="29"/>
      <c r="H35" s="29"/>
      <c r="I35" s="109">
        <v>0.2</v>
      </c>
      <c r="J35" s="108">
        <f>ROUND(((SUM(BE122:BE125))*I35),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ROUND((SUM(BF122:BF125)),  2)</f>
        <v>0</v>
      </c>
      <c r="G36" s="29"/>
      <c r="H36" s="29"/>
      <c r="I36" s="109">
        <v>0.2</v>
      </c>
      <c r="J36" s="108">
        <f>ROUND(((SUM(BF122:BF125))*I36),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ROUND((SUM(BG122:BG125)),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ROUND((SUM(BH122:BH125)),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ROUND((SUM(BI122:BI125)),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2016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PS 01.3 - RTG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J122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182</v>
      </c>
      <c r="E99" s="130"/>
      <c r="F99" s="130"/>
      <c r="G99" s="130"/>
      <c r="H99" s="130"/>
      <c r="I99" s="131"/>
      <c r="J99" s="132">
        <f>J123</f>
        <v>0</v>
      </c>
      <c r="L99" s="128"/>
    </row>
    <row r="100" spans="1:47" s="10" customFormat="1" ht="19.899999999999999" customHeight="1" x14ac:dyDescent="0.2">
      <c r="B100" s="133"/>
      <c r="D100" s="134" t="s">
        <v>2018</v>
      </c>
      <c r="E100" s="135"/>
      <c r="F100" s="135"/>
      <c r="G100" s="135"/>
      <c r="H100" s="135"/>
      <c r="I100" s="136"/>
      <c r="J100" s="137">
        <f>J124</f>
        <v>0</v>
      </c>
      <c r="L100" s="133"/>
    </row>
    <row r="101" spans="1:47" s="2" customFormat="1" ht="21.75" customHeight="1" x14ac:dyDescent="0.2">
      <c r="A101" s="29"/>
      <c r="B101" s="30"/>
      <c r="C101" s="29"/>
      <c r="D101" s="29"/>
      <c r="E101" s="29"/>
      <c r="F101" s="29"/>
      <c r="G101" s="29"/>
      <c r="H101" s="29"/>
      <c r="I101" s="98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customHeight="1" x14ac:dyDescent="0.2">
      <c r="A102" s="29"/>
      <c r="B102" s="44"/>
      <c r="C102" s="45"/>
      <c r="D102" s="45"/>
      <c r="E102" s="45"/>
      <c r="F102" s="45"/>
      <c r="G102" s="45"/>
      <c r="H102" s="45"/>
      <c r="I102" s="122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47" s="2" customFormat="1" ht="6.95" customHeight="1" x14ac:dyDescent="0.2">
      <c r="A106" s="29"/>
      <c r="B106" s="46"/>
      <c r="C106" s="47"/>
      <c r="D106" s="47"/>
      <c r="E106" s="47"/>
      <c r="F106" s="47"/>
      <c r="G106" s="47"/>
      <c r="H106" s="47"/>
      <c r="I106" s="123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190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13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38" t="str">
        <f>E7</f>
        <v>Centrum Diagnostiky - Nový pavilón</v>
      </c>
      <c r="F110" s="239"/>
      <c r="G110" s="239"/>
      <c r="H110" s="23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168</v>
      </c>
      <c r="I111" s="95"/>
      <c r="L111" s="17"/>
    </row>
    <row r="112" spans="1:47" s="2" customFormat="1" ht="16.5" customHeight="1" x14ac:dyDescent="0.2">
      <c r="A112" s="29"/>
      <c r="B112" s="30"/>
      <c r="C112" s="29"/>
      <c r="D112" s="29"/>
      <c r="E112" s="238" t="s">
        <v>2016</v>
      </c>
      <c r="F112" s="237"/>
      <c r="G112" s="237"/>
      <c r="H112" s="237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170</v>
      </c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16" t="str">
        <f>E11</f>
        <v>PS 01.3 - RTG</v>
      </c>
      <c r="F114" s="237"/>
      <c r="G114" s="237"/>
      <c r="H114" s="237"/>
      <c r="I114" s="9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98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17</v>
      </c>
      <c r="D116" s="29"/>
      <c r="E116" s="29"/>
      <c r="F116" s="22" t="str">
        <f>F14</f>
        <v>Považská Bystrica</v>
      </c>
      <c r="G116" s="29"/>
      <c r="H116" s="29"/>
      <c r="I116" s="99" t="s">
        <v>19</v>
      </c>
      <c r="J116" s="52" t="str">
        <f>IF(J14="","",J14)</f>
        <v/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20</v>
      </c>
      <c r="D118" s="29"/>
      <c r="E118" s="29"/>
      <c r="F118" s="22" t="str">
        <f>E17</f>
        <v>Trenčiansky samosprávny kraj - Trenčín</v>
      </c>
      <c r="G118" s="29"/>
      <c r="H118" s="29"/>
      <c r="I118" s="99" t="s">
        <v>26</v>
      </c>
      <c r="J118" s="27" t="str">
        <f>E23</f>
        <v>ARCHICO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24</v>
      </c>
      <c r="D119" s="29"/>
      <c r="E119" s="29"/>
      <c r="F119" s="22" t="str">
        <f>IF(E20="","",E20)</f>
        <v>Vyplň údaj</v>
      </c>
      <c r="G119" s="29"/>
      <c r="H119" s="29"/>
      <c r="I119" s="99" t="s">
        <v>30</v>
      </c>
      <c r="J119" s="27" t="str">
        <f>E26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9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38"/>
      <c r="B121" s="139"/>
      <c r="C121" s="140" t="s">
        <v>191</v>
      </c>
      <c r="D121" s="141" t="s">
        <v>58</v>
      </c>
      <c r="E121" s="141" t="s">
        <v>54</v>
      </c>
      <c r="F121" s="141" t="s">
        <v>55</v>
      </c>
      <c r="G121" s="141" t="s">
        <v>192</v>
      </c>
      <c r="H121" s="141" t="s">
        <v>193</v>
      </c>
      <c r="I121" s="142" t="s">
        <v>194</v>
      </c>
      <c r="J121" s="143" t="s">
        <v>174</v>
      </c>
      <c r="K121" s="144" t="s">
        <v>195</v>
      </c>
      <c r="L121" s="145"/>
      <c r="M121" s="59" t="s">
        <v>1</v>
      </c>
      <c r="N121" s="60" t="s">
        <v>37</v>
      </c>
      <c r="O121" s="60" t="s">
        <v>196</v>
      </c>
      <c r="P121" s="60" t="s">
        <v>197</v>
      </c>
      <c r="Q121" s="60" t="s">
        <v>198</v>
      </c>
      <c r="R121" s="60" t="s">
        <v>199</v>
      </c>
      <c r="S121" s="60" t="s">
        <v>200</v>
      </c>
      <c r="T121" s="61" t="s">
        <v>201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65" s="2" customFormat="1" ht="22.9" customHeight="1" x14ac:dyDescent="0.25">
      <c r="A122" s="29"/>
      <c r="B122" s="30"/>
      <c r="C122" s="66" t="s">
        <v>175</v>
      </c>
      <c r="D122" s="29"/>
      <c r="E122" s="29"/>
      <c r="F122" s="29"/>
      <c r="G122" s="29"/>
      <c r="H122" s="29"/>
      <c r="I122" s="98"/>
      <c r="J122" s="146">
        <f>BK122</f>
        <v>0</v>
      </c>
      <c r="K122" s="29"/>
      <c r="L122" s="30"/>
      <c r="M122" s="62"/>
      <c r="N122" s="53"/>
      <c r="O122" s="63"/>
      <c r="P122" s="147">
        <f>P123</f>
        <v>0</v>
      </c>
      <c r="Q122" s="63"/>
      <c r="R122" s="147">
        <f>R123</f>
        <v>2.0000000000000002E-5</v>
      </c>
      <c r="S122" s="63"/>
      <c r="T122" s="148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176</v>
      </c>
      <c r="BK122" s="149">
        <f>BK123</f>
        <v>0</v>
      </c>
    </row>
    <row r="123" spans="1:65" s="12" customFormat="1" ht="25.9" customHeight="1" x14ac:dyDescent="0.2">
      <c r="B123" s="150"/>
      <c r="D123" s="151" t="s">
        <v>72</v>
      </c>
      <c r="E123" s="152" t="s">
        <v>305</v>
      </c>
      <c r="F123" s="152" t="s">
        <v>306</v>
      </c>
      <c r="I123" s="153"/>
      <c r="J123" s="154">
        <f>BK123</f>
        <v>0</v>
      </c>
      <c r="L123" s="150"/>
      <c r="M123" s="155"/>
      <c r="N123" s="156"/>
      <c r="O123" s="156"/>
      <c r="P123" s="157">
        <f>P124</f>
        <v>0</v>
      </c>
      <c r="Q123" s="156"/>
      <c r="R123" s="157">
        <f>R124</f>
        <v>2.0000000000000002E-5</v>
      </c>
      <c r="S123" s="156"/>
      <c r="T123" s="158">
        <f>T124</f>
        <v>0</v>
      </c>
      <c r="AR123" s="151" t="s">
        <v>86</v>
      </c>
      <c r="AT123" s="159" t="s">
        <v>72</v>
      </c>
      <c r="AU123" s="159" t="s">
        <v>73</v>
      </c>
      <c r="AY123" s="151" t="s">
        <v>204</v>
      </c>
      <c r="BK123" s="160">
        <f>BK124</f>
        <v>0</v>
      </c>
    </row>
    <row r="124" spans="1:65" s="12" customFormat="1" ht="22.9" customHeight="1" x14ac:dyDescent="0.2">
      <c r="B124" s="150"/>
      <c r="D124" s="151" t="s">
        <v>72</v>
      </c>
      <c r="E124" s="161" t="s">
        <v>2019</v>
      </c>
      <c r="F124" s="161" t="s">
        <v>2020</v>
      </c>
      <c r="I124" s="153"/>
      <c r="J124" s="162">
        <f>BK124</f>
        <v>0</v>
      </c>
      <c r="L124" s="150"/>
      <c r="M124" s="155"/>
      <c r="N124" s="156"/>
      <c r="O124" s="156"/>
      <c r="P124" s="157">
        <f>P125</f>
        <v>0</v>
      </c>
      <c r="Q124" s="156"/>
      <c r="R124" s="157">
        <f>R125</f>
        <v>2.0000000000000002E-5</v>
      </c>
      <c r="S124" s="156"/>
      <c r="T124" s="158">
        <f>T125</f>
        <v>0</v>
      </c>
      <c r="AR124" s="151" t="s">
        <v>86</v>
      </c>
      <c r="AT124" s="159" t="s">
        <v>72</v>
      </c>
      <c r="AU124" s="159" t="s">
        <v>80</v>
      </c>
      <c r="AY124" s="151" t="s">
        <v>204</v>
      </c>
      <c r="BK124" s="160">
        <f>BK125</f>
        <v>0</v>
      </c>
    </row>
    <row r="125" spans="1:65" s="2" customFormat="1" ht="24" customHeight="1" x14ac:dyDescent="0.2">
      <c r="A125" s="29"/>
      <c r="B125" s="163"/>
      <c r="C125" s="164" t="s">
        <v>80</v>
      </c>
      <c r="D125" s="164" t="s">
        <v>206</v>
      </c>
      <c r="E125" s="165" t="s">
        <v>2021</v>
      </c>
      <c r="F125" s="166" t="s">
        <v>2028</v>
      </c>
      <c r="G125" s="167" t="s">
        <v>849</v>
      </c>
      <c r="H125" s="168">
        <v>1</v>
      </c>
      <c r="I125" s="169"/>
      <c r="J125" s="168">
        <f>ROUND(I125*H125,3)</f>
        <v>0</v>
      </c>
      <c r="K125" s="170"/>
      <c r="L125" s="30"/>
      <c r="M125" s="188" t="s">
        <v>1</v>
      </c>
      <c r="N125" s="189" t="s">
        <v>39</v>
      </c>
      <c r="O125" s="190"/>
      <c r="P125" s="191">
        <f>O125*H125</f>
        <v>0</v>
      </c>
      <c r="Q125" s="191">
        <v>2.0000000000000002E-5</v>
      </c>
      <c r="R125" s="191">
        <f>Q125*H125</f>
        <v>2.0000000000000002E-5</v>
      </c>
      <c r="S125" s="191">
        <v>0</v>
      </c>
      <c r="T125" s="192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5" t="s">
        <v>271</v>
      </c>
      <c r="AT125" s="175" t="s">
        <v>206</v>
      </c>
      <c r="AU125" s="175" t="s">
        <v>86</v>
      </c>
      <c r="AY125" s="14" t="s">
        <v>204</v>
      </c>
      <c r="BE125" s="176">
        <f>IF(N125="základná",J125,0)</f>
        <v>0</v>
      </c>
      <c r="BF125" s="176">
        <f>IF(N125="znížená",J125,0)</f>
        <v>0</v>
      </c>
      <c r="BG125" s="176">
        <f>IF(N125="zákl. prenesená",J125,0)</f>
        <v>0</v>
      </c>
      <c r="BH125" s="176">
        <f>IF(N125="zníž. prenesená",J125,0)</f>
        <v>0</v>
      </c>
      <c r="BI125" s="176">
        <f>IF(N125="nulová",J125,0)</f>
        <v>0</v>
      </c>
      <c r="BJ125" s="14" t="s">
        <v>86</v>
      </c>
      <c r="BK125" s="177">
        <f>ROUND(I125*H125,3)</f>
        <v>0</v>
      </c>
      <c r="BL125" s="14" t="s">
        <v>271</v>
      </c>
      <c r="BM125" s="175" t="s">
        <v>2029</v>
      </c>
    </row>
    <row r="126" spans="1:65" s="2" customFormat="1" ht="6.95" customHeight="1" x14ac:dyDescent="0.2">
      <c r="A126" s="29"/>
      <c r="B126" s="44"/>
      <c r="C126" s="45"/>
      <c r="D126" s="45"/>
      <c r="E126" s="45"/>
      <c r="F126" s="45"/>
      <c r="G126" s="45"/>
      <c r="H126" s="45"/>
      <c r="I126" s="122"/>
      <c r="J126" s="45"/>
      <c r="K126" s="45"/>
      <c r="L126" s="30"/>
      <c r="M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</sheetData>
  <autoFilter ref="C121:K12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topLeftCell="A103" workbookViewId="0">
      <selection activeCell="V17" sqref="V17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166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2016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2030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ROUND(J122,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ROUND((SUM(BE122:BE125)),  2)</f>
        <v>0</v>
      </c>
      <c r="G35" s="29"/>
      <c r="H35" s="29"/>
      <c r="I35" s="109">
        <v>0.2</v>
      </c>
      <c r="J35" s="108">
        <f>ROUND(((SUM(BE122:BE125))*I35),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ROUND((SUM(BF122:BF125)),  2)</f>
        <v>0</v>
      </c>
      <c r="G36" s="29"/>
      <c r="H36" s="29"/>
      <c r="I36" s="109">
        <v>0.2</v>
      </c>
      <c r="J36" s="108">
        <f>ROUND(((SUM(BF122:BF125))*I36),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ROUND((SUM(BG122:BG125)),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ROUND((SUM(BH122:BH125)),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ROUND((SUM(BI122:BI125)),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2016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PS 01.4 - SONO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J122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182</v>
      </c>
      <c r="E99" s="130"/>
      <c r="F99" s="130"/>
      <c r="G99" s="130"/>
      <c r="H99" s="130"/>
      <c r="I99" s="131"/>
      <c r="J99" s="132">
        <f>J123</f>
        <v>0</v>
      </c>
      <c r="L99" s="128"/>
    </row>
    <row r="100" spans="1:47" s="10" customFormat="1" ht="19.899999999999999" customHeight="1" x14ac:dyDescent="0.2">
      <c r="B100" s="133"/>
      <c r="D100" s="134" t="s">
        <v>2018</v>
      </c>
      <c r="E100" s="135"/>
      <c r="F100" s="135"/>
      <c r="G100" s="135"/>
      <c r="H100" s="135"/>
      <c r="I100" s="136"/>
      <c r="J100" s="137">
        <f>J124</f>
        <v>0</v>
      </c>
      <c r="L100" s="133"/>
    </row>
    <row r="101" spans="1:47" s="2" customFormat="1" ht="21.75" customHeight="1" x14ac:dyDescent="0.2">
      <c r="A101" s="29"/>
      <c r="B101" s="30"/>
      <c r="C101" s="29"/>
      <c r="D101" s="29"/>
      <c r="E101" s="29"/>
      <c r="F101" s="29"/>
      <c r="G101" s="29"/>
      <c r="H101" s="29"/>
      <c r="I101" s="98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customHeight="1" x14ac:dyDescent="0.2">
      <c r="A102" s="29"/>
      <c r="B102" s="44"/>
      <c r="C102" s="45"/>
      <c r="D102" s="45"/>
      <c r="E102" s="45"/>
      <c r="F102" s="45"/>
      <c r="G102" s="45"/>
      <c r="H102" s="45"/>
      <c r="I102" s="122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47" s="2" customFormat="1" ht="6.95" customHeight="1" x14ac:dyDescent="0.2">
      <c r="A106" s="29"/>
      <c r="B106" s="46"/>
      <c r="C106" s="47"/>
      <c r="D106" s="47"/>
      <c r="E106" s="47"/>
      <c r="F106" s="47"/>
      <c r="G106" s="47"/>
      <c r="H106" s="47"/>
      <c r="I106" s="123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190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13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38" t="str">
        <f>E7</f>
        <v>Centrum Diagnostiky - Nový pavilón</v>
      </c>
      <c r="F110" s="239"/>
      <c r="G110" s="239"/>
      <c r="H110" s="23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168</v>
      </c>
      <c r="I111" s="95"/>
      <c r="L111" s="17"/>
    </row>
    <row r="112" spans="1:47" s="2" customFormat="1" ht="16.5" customHeight="1" x14ac:dyDescent="0.2">
      <c r="A112" s="29"/>
      <c r="B112" s="30"/>
      <c r="C112" s="29"/>
      <c r="D112" s="29"/>
      <c r="E112" s="238" t="s">
        <v>2016</v>
      </c>
      <c r="F112" s="237"/>
      <c r="G112" s="237"/>
      <c r="H112" s="237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170</v>
      </c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16" t="str">
        <f>E11</f>
        <v>PS 01.4 - SONO</v>
      </c>
      <c r="F114" s="237"/>
      <c r="G114" s="237"/>
      <c r="H114" s="237"/>
      <c r="I114" s="9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98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17</v>
      </c>
      <c r="D116" s="29"/>
      <c r="E116" s="29"/>
      <c r="F116" s="22" t="str">
        <f>F14</f>
        <v>Považská Bystrica</v>
      </c>
      <c r="G116" s="29"/>
      <c r="H116" s="29"/>
      <c r="I116" s="99" t="s">
        <v>19</v>
      </c>
      <c r="J116" s="52" t="str">
        <f>IF(J14="","",J14)</f>
        <v/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20</v>
      </c>
      <c r="D118" s="29"/>
      <c r="E118" s="29"/>
      <c r="F118" s="22" t="str">
        <f>E17</f>
        <v>Trenčiansky samosprávny kraj - Trenčín</v>
      </c>
      <c r="G118" s="29"/>
      <c r="H118" s="29"/>
      <c r="I118" s="99" t="s">
        <v>26</v>
      </c>
      <c r="J118" s="27" t="str">
        <f>E23</f>
        <v>ARCHICO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24</v>
      </c>
      <c r="D119" s="29"/>
      <c r="E119" s="29"/>
      <c r="F119" s="22" t="str">
        <f>IF(E20="","",E20)</f>
        <v>Vyplň údaj</v>
      </c>
      <c r="G119" s="29"/>
      <c r="H119" s="29"/>
      <c r="I119" s="99" t="s">
        <v>30</v>
      </c>
      <c r="J119" s="27" t="str">
        <f>E26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9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38"/>
      <c r="B121" s="139"/>
      <c r="C121" s="140" t="s">
        <v>191</v>
      </c>
      <c r="D121" s="141" t="s">
        <v>58</v>
      </c>
      <c r="E121" s="141" t="s">
        <v>54</v>
      </c>
      <c r="F121" s="141" t="s">
        <v>55</v>
      </c>
      <c r="G121" s="141" t="s">
        <v>192</v>
      </c>
      <c r="H121" s="141" t="s">
        <v>193</v>
      </c>
      <c r="I121" s="142" t="s">
        <v>194</v>
      </c>
      <c r="J121" s="143" t="s">
        <v>174</v>
      </c>
      <c r="K121" s="144" t="s">
        <v>195</v>
      </c>
      <c r="L121" s="145"/>
      <c r="M121" s="59" t="s">
        <v>1</v>
      </c>
      <c r="N121" s="60" t="s">
        <v>37</v>
      </c>
      <c r="O121" s="60" t="s">
        <v>196</v>
      </c>
      <c r="P121" s="60" t="s">
        <v>197</v>
      </c>
      <c r="Q121" s="60" t="s">
        <v>198</v>
      </c>
      <c r="R121" s="60" t="s">
        <v>199</v>
      </c>
      <c r="S121" s="60" t="s">
        <v>200</v>
      </c>
      <c r="T121" s="61" t="s">
        <v>201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65" s="2" customFormat="1" ht="22.9" customHeight="1" x14ac:dyDescent="0.25">
      <c r="A122" s="29"/>
      <c r="B122" s="30"/>
      <c r="C122" s="66" t="s">
        <v>175</v>
      </c>
      <c r="D122" s="29"/>
      <c r="E122" s="29"/>
      <c r="F122" s="29"/>
      <c r="G122" s="29"/>
      <c r="H122" s="29"/>
      <c r="I122" s="98"/>
      <c r="J122" s="146">
        <f>BK122</f>
        <v>0</v>
      </c>
      <c r="K122" s="29"/>
      <c r="L122" s="30"/>
      <c r="M122" s="62"/>
      <c r="N122" s="53"/>
      <c r="O122" s="63"/>
      <c r="P122" s="147">
        <f>P123</f>
        <v>0</v>
      </c>
      <c r="Q122" s="63"/>
      <c r="R122" s="147">
        <f>R123</f>
        <v>2.0000000000000002E-5</v>
      </c>
      <c r="S122" s="63"/>
      <c r="T122" s="148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176</v>
      </c>
      <c r="BK122" s="149">
        <f>BK123</f>
        <v>0</v>
      </c>
    </row>
    <row r="123" spans="1:65" s="12" customFormat="1" ht="25.9" customHeight="1" x14ac:dyDescent="0.2">
      <c r="B123" s="150"/>
      <c r="D123" s="151" t="s">
        <v>72</v>
      </c>
      <c r="E123" s="152" t="s">
        <v>305</v>
      </c>
      <c r="F123" s="152" t="s">
        <v>306</v>
      </c>
      <c r="I123" s="153"/>
      <c r="J123" s="154">
        <f>BK123</f>
        <v>0</v>
      </c>
      <c r="L123" s="150"/>
      <c r="M123" s="155"/>
      <c r="N123" s="156"/>
      <c r="O123" s="156"/>
      <c r="P123" s="157">
        <f>P124</f>
        <v>0</v>
      </c>
      <c r="Q123" s="156"/>
      <c r="R123" s="157">
        <f>R124</f>
        <v>2.0000000000000002E-5</v>
      </c>
      <c r="S123" s="156"/>
      <c r="T123" s="158">
        <f>T124</f>
        <v>0</v>
      </c>
      <c r="AR123" s="151" t="s">
        <v>86</v>
      </c>
      <c r="AT123" s="159" t="s">
        <v>72</v>
      </c>
      <c r="AU123" s="159" t="s">
        <v>73</v>
      </c>
      <c r="AY123" s="151" t="s">
        <v>204</v>
      </c>
      <c r="BK123" s="160">
        <f>BK124</f>
        <v>0</v>
      </c>
    </row>
    <row r="124" spans="1:65" s="12" customFormat="1" ht="22.9" customHeight="1" x14ac:dyDescent="0.2">
      <c r="B124" s="150"/>
      <c r="D124" s="151" t="s">
        <v>72</v>
      </c>
      <c r="E124" s="161" t="s">
        <v>2019</v>
      </c>
      <c r="F124" s="161" t="s">
        <v>2020</v>
      </c>
      <c r="I124" s="153"/>
      <c r="J124" s="162">
        <f>BK124</f>
        <v>0</v>
      </c>
      <c r="L124" s="150"/>
      <c r="M124" s="155"/>
      <c r="N124" s="156"/>
      <c r="O124" s="156"/>
      <c r="P124" s="157">
        <f>P125</f>
        <v>0</v>
      </c>
      <c r="Q124" s="156"/>
      <c r="R124" s="157">
        <f>R125</f>
        <v>2.0000000000000002E-5</v>
      </c>
      <c r="S124" s="156"/>
      <c r="T124" s="158">
        <f>T125</f>
        <v>0</v>
      </c>
      <c r="AR124" s="151" t="s">
        <v>86</v>
      </c>
      <c r="AT124" s="159" t="s">
        <v>72</v>
      </c>
      <c r="AU124" s="159" t="s">
        <v>80</v>
      </c>
      <c r="AY124" s="151" t="s">
        <v>204</v>
      </c>
      <c r="BK124" s="160">
        <f>BK125</f>
        <v>0</v>
      </c>
    </row>
    <row r="125" spans="1:65" s="2" customFormat="1" ht="24" customHeight="1" x14ac:dyDescent="0.2">
      <c r="A125" s="29"/>
      <c r="B125" s="163"/>
      <c r="C125" s="164" t="s">
        <v>80</v>
      </c>
      <c r="D125" s="164" t="s">
        <v>206</v>
      </c>
      <c r="E125" s="165" t="s">
        <v>2021</v>
      </c>
      <c r="F125" s="166" t="s">
        <v>2031</v>
      </c>
      <c r="G125" s="167" t="s">
        <v>849</v>
      </c>
      <c r="H125" s="168">
        <v>1</v>
      </c>
      <c r="I125" s="169"/>
      <c r="J125" s="168">
        <f>ROUND(I125*H125,3)</f>
        <v>0</v>
      </c>
      <c r="K125" s="170"/>
      <c r="L125" s="30"/>
      <c r="M125" s="188" t="s">
        <v>1</v>
      </c>
      <c r="N125" s="189" t="s">
        <v>39</v>
      </c>
      <c r="O125" s="190"/>
      <c r="P125" s="191">
        <f>O125*H125</f>
        <v>0</v>
      </c>
      <c r="Q125" s="191">
        <v>2.0000000000000002E-5</v>
      </c>
      <c r="R125" s="191">
        <f>Q125*H125</f>
        <v>2.0000000000000002E-5</v>
      </c>
      <c r="S125" s="191">
        <v>0</v>
      </c>
      <c r="T125" s="192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5" t="s">
        <v>271</v>
      </c>
      <c r="AT125" s="175" t="s">
        <v>206</v>
      </c>
      <c r="AU125" s="175" t="s">
        <v>86</v>
      </c>
      <c r="AY125" s="14" t="s">
        <v>204</v>
      </c>
      <c r="BE125" s="176">
        <f>IF(N125="základná",J125,0)</f>
        <v>0</v>
      </c>
      <c r="BF125" s="176">
        <f>IF(N125="znížená",J125,0)</f>
        <v>0</v>
      </c>
      <c r="BG125" s="176">
        <f>IF(N125="zákl. prenesená",J125,0)</f>
        <v>0</v>
      </c>
      <c r="BH125" s="176">
        <f>IF(N125="zníž. prenesená",J125,0)</f>
        <v>0</v>
      </c>
      <c r="BI125" s="176">
        <f>IF(N125="nulová",J125,0)</f>
        <v>0</v>
      </c>
      <c r="BJ125" s="14" t="s">
        <v>86</v>
      </c>
      <c r="BK125" s="177">
        <f>ROUND(I125*H125,3)</f>
        <v>0</v>
      </c>
      <c r="BL125" s="14" t="s">
        <v>271</v>
      </c>
      <c r="BM125" s="175" t="s">
        <v>2032</v>
      </c>
    </row>
    <row r="126" spans="1:65" s="2" customFormat="1" ht="6.95" customHeight="1" x14ac:dyDescent="0.2">
      <c r="A126" s="29"/>
      <c r="B126" s="44"/>
      <c r="C126" s="45"/>
      <c r="D126" s="45"/>
      <c r="E126" s="45"/>
      <c r="F126" s="45"/>
      <c r="G126" s="45"/>
      <c r="H126" s="45"/>
      <c r="I126" s="122"/>
      <c r="J126" s="45"/>
      <c r="K126" s="45"/>
      <c r="L126" s="30"/>
      <c r="M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</sheetData>
  <autoFilter ref="C121:K12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09"/>
  <sheetViews>
    <sheetView showGridLines="0" tabSelected="1" workbookViewId="0">
      <selection activeCell="V411" sqref="V411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93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431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432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ROUND(J146,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ROUND((SUM(BE146:BE508)),  2)</f>
        <v>0</v>
      </c>
      <c r="G35" s="29"/>
      <c r="H35" s="29"/>
      <c r="I35" s="109">
        <v>0.2</v>
      </c>
      <c r="J35" s="108">
        <f>ROUND(((SUM(BE146:BE508))*I35),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ROUND((SUM(BF146:BF508)),  2)</f>
        <v>0</v>
      </c>
      <c r="G36" s="29"/>
      <c r="H36" s="29"/>
      <c r="I36" s="109">
        <v>0.2</v>
      </c>
      <c r="J36" s="108">
        <f>ROUND(((SUM(BF146:BF508))*I36),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ROUND((SUM(BG146:BG508)),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ROUND((SUM(BH146:BH508)),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ROUND((SUM(BI146:BI508)),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431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E1, E2 - Stavba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J146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177</v>
      </c>
      <c r="E99" s="130"/>
      <c r="F99" s="130"/>
      <c r="G99" s="130"/>
      <c r="H99" s="130"/>
      <c r="I99" s="131"/>
      <c r="J99" s="132">
        <f>J147</f>
        <v>0</v>
      </c>
      <c r="L99" s="128"/>
    </row>
    <row r="100" spans="1:47" s="10" customFormat="1" ht="19.899999999999999" customHeight="1" x14ac:dyDescent="0.2">
      <c r="B100" s="133"/>
      <c r="D100" s="134" t="s">
        <v>433</v>
      </c>
      <c r="E100" s="135"/>
      <c r="F100" s="135"/>
      <c r="G100" s="135"/>
      <c r="H100" s="135"/>
      <c r="I100" s="136"/>
      <c r="J100" s="137">
        <f>J148</f>
        <v>0</v>
      </c>
      <c r="L100" s="133"/>
    </row>
    <row r="101" spans="1:47" s="10" customFormat="1" ht="19.899999999999999" customHeight="1" x14ac:dyDescent="0.2">
      <c r="B101" s="133"/>
      <c r="D101" s="134" t="s">
        <v>434</v>
      </c>
      <c r="E101" s="135"/>
      <c r="F101" s="135"/>
      <c r="G101" s="135"/>
      <c r="H101" s="135"/>
      <c r="I101" s="136"/>
      <c r="J101" s="137">
        <f>J161</f>
        <v>0</v>
      </c>
      <c r="L101" s="133"/>
    </row>
    <row r="102" spans="1:47" s="10" customFormat="1" ht="19.899999999999999" customHeight="1" x14ac:dyDescent="0.2">
      <c r="B102" s="133"/>
      <c r="D102" s="134" t="s">
        <v>178</v>
      </c>
      <c r="E102" s="135"/>
      <c r="F102" s="135"/>
      <c r="G102" s="135"/>
      <c r="H102" s="135"/>
      <c r="I102" s="136"/>
      <c r="J102" s="137">
        <f>J182</f>
        <v>0</v>
      </c>
      <c r="L102" s="133"/>
    </row>
    <row r="103" spans="1:47" s="10" customFormat="1" ht="19.899999999999999" customHeight="1" x14ac:dyDescent="0.2">
      <c r="B103" s="133"/>
      <c r="D103" s="134" t="s">
        <v>435</v>
      </c>
      <c r="E103" s="135"/>
      <c r="F103" s="135"/>
      <c r="G103" s="135"/>
      <c r="H103" s="135"/>
      <c r="I103" s="136"/>
      <c r="J103" s="137">
        <f>J202</f>
        <v>0</v>
      </c>
      <c r="L103" s="133"/>
    </row>
    <row r="104" spans="1:47" s="10" customFormat="1" ht="19.899999999999999" customHeight="1" x14ac:dyDescent="0.2">
      <c r="B104" s="133"/>
      <c r="D104" s="134" t="s">
        <v>436</v>
      </c>
      <c r="E104" s="135"/>
      <c r="F104" s="135"/>
      <c r="G104" s="135"/>
      <c r="H104" s="135"/>
      <c r="I104" s="136"/>
      <c r="J104" s="137">
        <f>J216</f>
        <v>0</v>
      </c>
      <c r="L104" s="133"/>
    </row>
    <row r="105" spans="1:47" s="10" customFormat="1" ht="19.899999999999999" customHeight="1" x14ac:dyDescent="0.2">
      <c r="B105" s="133"/>
      <c r="D105" s="134" t="s">
        <v>179</v>
      </c>
      <c r="E105" s="135"/>
      <c r="F105" s="135"/>
      <c r="G105" s="135"/>
      <c r="H105" s="135"/>
      <c r="I105" s="136"/>
      <c r="J105" s="137">
        <f>J229</f>
        <v>0</v>
      </c>
      <c r="L105" s="133"/>
    </row>
    <row r="106" spans="1:47" s="10" customFormat="1" ht="19.899999999999999" customHeight="1" x14ac:dyDescent="0.2">
      <c r="B106" s="133"/>
      <c r="D106" s="134" t="s">
        <v>180</v>
      </c>
      <c r="E106" s="135"/>
      <c r="F106" s="135"/>
      <c r="G106" s="135"/>
      <c r="H106" s="135"/>
      <c r="I106" s="136"/>
      <c r="J106" s="137">
        <f>J264</f>
        <v>0</v>
      </c>
      <c r="L106" s="133"/>
    </row>
    <row r="107" spans="1:47" s="10" customFormat="1" ht="19.899999999999999" customHeight="1" x14ac:dyDescent="0.2">
      <c r="B107" s="133"/>
      <c r="D107" s="134" t="s">
        <v>181</v>
      </c>
      <c r="E107" s="135"/>
      <c r="F107" s="135"/>
      <c r="G107" s="135"/>
      <c r="H107" s="135"/>
      <c r="I107" s="136"/>
      <c r="J107" s="137">
        <f>J280</f>
        <v>0</v>
      </c>
      <c r="L107" s="133"/>
    </row>
    <row r="108" spans="1:47" s="9" customFormat="1" ht="24.95" customHeight="1" x14ac:dyDescent="0.2">
      <c r="B108" s="128"/>
      <c r="D108" s="129" t="s">
        <v>182</v>
      </c>
      <c r="E108" s="130"/>
      <c r="F108" s="130"/>
      <c r="G108" s="130"/>
      <c r="H108" s="130"/>
      <c r="I108" s="131"/>
      <c r="J108" s="132">
        <f>J282</f>
        <v>0</v>
      </c>
      <c r="L108" s="128"/>
    </row>
    <row r="109" spans="1:47" s="10" customFormat="1" ht="19.899999999999999" customHeight="1" x14ac:dyDescent="0.2">
      <c r="B109" s="133"/>
      <c r="D109" s="134" t="s">
        <v>437</v>
      </c>
      <c r="E109" s="135"/>
      <c r="F109" s="135"/>
      <c r="G109" s="135"/>
      <c r="H109" s="135"/>
      <c r="I109" s="136"/>
      <c r="J109" s="137">
        <f>J283</f>
        <v>0</v>
      </c>
      <c r="L109" s="133"/>
    </row>
    <row r="110" spans="1:47" s="10" customFormat="1" ht="19.899999999999999" customHeight="1" x14ac:dyDescent="0.2">
      <c r="B110" s="133"/>
      <c r="D110" s="134" t="s">
        <v>438</v>
      </c>
      <c r="E110" s="135"/>
      <c r="F110" s="135"/>
      <c r="G110" s="135"/>
      <c r="H110" s="135"/>
      <c r="I110" s="136"/>
      <c r="J110" s="137">
        <f>J297</f>
        <v>0</v>
      </c>
      <c r="L110" s="133"/>
    </row>
    <row r="111" spans="1:47" s="10" customFormat="1" ht="19.899999999999999" customHeight="1" x14ac:dyDescent="0.2">
      <c r="B111" s="133"/>
      <c r="D111" s="134" t="s">
        <v>439</v>
      </c>
      <c r="E111" s="135"/>
      <c r="F111" s="135"/>
      <c r="G111" s="135"/>
      <c r="H111" s="135"/>
      <c r="I111" s="136"/>
      <c r="J111" s="137">
        <f>J314</f>
        <v>0</v>
      </c>
      <c r="L111" s="133"/>
    </row>
    <row r="112" spans="1:47" s="10" customFormat="1" ht="19.899999999999999" customHeight="1" x14ac:dyDescent="0.2">
      <c r="B112" s="133"/>
      <c r="D112" s="134" t="s">
        <v>440</v>
      </c>
      <c r="E112" s="135"/>
      <c r="F112" s="135"/>
      <c r="G112" s="135"/>
      <c r="H112" s="135"/>
      <c r="I112" s="136"/>
      <c r="J112" s="137">
        <f>J325</f>
        <v>0</v>
      </c>
      <c r="L112" s="133"/>
    </row>
    <row r="113" spans="1:31" s="10" customFormat="1" ht="19.899999999999999" customHeight="1" x14ac:dyDescent="0.2">
      <c r="B113" s="133"/>
      <c r="D113" s="134" t="s">
        <v>441</v>
      </c>
      <c r="E113" s="135"/>
      <c r="F113" s="135"/>
      <c r="G113" s="135"/>
      <c r="H113" s="135"/>
      <c r="I113" s="136"/>
      <c r="J113" s="137">
        <f>J328</f>
        <v>0</v>
      </c>
      <c r="L113" s="133"/>
    </row>
    <row r="114" spans="1:31" s="10" customFormat="1" ht="19.899999999999999" customHeight="1" x14ac:dyDescent="0.2">
      <c r="B114" s="133"/>
      <c r="D114" s="134" t="s">
        <v>183</v>
      </c>
      <c r="E114" s="135"/>
      <c r="F114" s="135"/>
      <c r="G114" s="135"/>
      <c r="H114" s="135"/>
      <c r="I114" s="136"/>
      <c r="J114" s="137">
        <f>J340</f>
        <v>0</v>
      </c>
      <c r="L114" s="133"/>
    </row>
    <row r="115" spans="1:31" s="10" customFormat="1" ht="19.899999999999999" customHeight="1" x14ac:dyDescent="0.2">
      <c r="B115" s="133"/>
      <c r="D115" s="134" t="s">
        <v>442</v>
      </c>
      <c r="E115" s="135"/>
      <c r="F115" s="135"/>
      <c r="G115" s="135"/>
      <c r="H115" s="135"/>
      <c r="I115" s="136"/>
      <c r="J115" s="137">
        <f>J348</f>
        <v>0</v>
      </c>
      <c r="L115" s="133"/>
    </row>
    <row r="116" spans="1:31" s="10" customFormat="1" ht="19.899999999999999" customHeight="1" x14ac:dyDescent="0.2">
      <c r="B116" s="133"/>
      <c r="D116" s="134" t="s">
        <v>184</v>
      </c>
      <c r="E116" s="135"/>
      <c r="F116" s="135"/>
      <c r="G116" s="135"/>
      <c r="H116" s="135"/>
      <c r="I116" s="136"/>
      <c r="J116" s="137">
        <f>J359</f>
        <v>0</v>
      </c>
      <c r="L116" s="133"/>
    </row>
    <row r="117" spans="1:31" s="10" customFormat="1" ht="19.899999999999999" customHeight="1" x14ac:dyDescent="0.2">
      <c r="B117" s="133"/>
      <c r="D117" s="134" t="s">
        <v>185</v>
      </c>
      <c r="E117" s="135"/>
      <c r="F117" s="135"/>
      <c r="G117" s="135"/>
      <c r="H117" s="135"/>
      <c r="I117" s="136"/>
      <c r="J117" s="137">
        <f>J399</f>
        <v>0</v>
      </c>
      <c r="L117" s="133"/>
    </row>
    <row r="118" spans="1:31" s="10" customFormat="1" ht="19.899999999999999" customHeight="1" x14ac:dyDescent="0.2">
      <c r="B118" s="133"/>
      <c r="D118" s="134" t="s">
        <v>443</v>
      </c>
      <c r="E118" s="135"/>
      <c r="F118" s="135"/>
      <c r="G118" s="135"/>
      <c r="H118" s="135"/>
      <c r="I118" s="136"/>
      <c r="J118" s="137">
        <f>J461</f>
        <v>0</v>
      </c>
      <c r="L118" s="133"/>
    </row>
    <row r="119" spans="1:31" s="10" customFormat="1" ht="19.899999999999999" customHeight="1" x14ac:dyDescent="0.2">
      <c r="B119" s="133"/>
      <c r="D119" s="134" t="s">
        <v>186</v>
      </c>
      <c r="E119" s="135"/>
      <c r="F119" s="135"/>
      <c r="G119" s="135"/>
      <c r="H119" s="135"/>
      <c r="I119" s="136"/>
      <c r="J119" s="137">
        <f>J475</f>
        <v>0</v>
      </c>
      <c r="L119" s="133"/>
    </row>
    <row r="120" spans="1:31" s="10" customFormat="1" ht="19.899999999999999" customHeight="1" x14ac:dyDescent="0.2">
      <c r="B120" s="133"/>
      <c r="D120" s="134" t="s">
        <v>187</v>
      </c>
      <c r="E120" s="135"/>
      <c r="F120" s="135"/>
      <c r="G120" s="135"/>
      <c r="H120" s="135"/>
      <c r="I120" s="136"/>
      <c r="J120" s="137">
        <f>J481</f>
        <v>0</v>
      </c>
      <c r="L120" s="133"/>
    </row>
    <row r="121" spans="1:31" s="10" customFormat="1" ht="19.899999999999999" customHeight="1" x14ac:dyDescent="0.2">
      <c r="B121" s="133"/>
      <c r="D121" s="134" t="s">
        <v>444</v>
      </c>
      <c r="E121" s="135"/>
      <c r="F121" s="135"/>
      <c r="G121" s="135"/>
      <c r="H121" s="135"/>
      <c r="I121" s="136"/>
      <c r="J121" s="137">
        <f>J494</f>
        <v>0</v>
      </c>
      <c r="L121" s="133"/>
    </row>
    <row r="122" spans="1:31" s="10" customFormat="1" ht="19.899999999999999" customHeight="1" x14ac:dyDescent="0.2">
      <c r="B122" s="133"/>
      <c r="D122" s="134" t="s">
        <v>188</v>
      </c>
      <c r="E122" s="135"/>
      <c r="F122" s="135"/>
      <c r="G122" s="135"/>
      <c r="H122" s="135"/>
      <c r="I122" s="136"/>
      <c r="J122" s="137">
        <f>J498</f>
        <v>0</v>
      </c>
      <c r="L122" s="133"/>
    </row>
    <row r="123" spans="1:31" s="10" customFormat="1" ht="19.899999999999999" customHeight="1" x14ac:dyDescent="0.2">
      <c r="B123" s="133"/>
      <c r="D123" s="134" t="s">
        <v>189</v>
      </c>
      <c r="E123" s="135"/>
      <c r="F123" s="135"/>
      <c r="G123" s="135"/>
      <c r="H123" s="135"/>
      <c r="I123" s="136"/>
      <c r="J123" s="137">
        <f>J503</f>
        <v>0</v>
      </c>
      <c r="L123" s="133"/>
    </row>
    <row r="124" spans="1:31" s="9" customFormat="1" ht="24.95" customHeight="1" x14ac:dyDescent="0.2">
      <c r="B124" s="128"/>
      <c r="D124" s="129" t="s">
        <v>445</v>
      </c>
      <c r="E124" s="130"/>
      <c r="F124" s="130"/>
      <c r="G124" s="130"/>
      <c r="H124" s="130"/>
      <c r="I124" s="131"/>
      <c r="J124" s="132">
        <f>J507</f>
        <v>0</v>
      </c>
      <c r="L124" s="128"/>
    </row>
    <row r="125" spans="1:31" s="2" customFormat="1" ht="21.75" customHeight="1" x14ac:dyDescent="0.2">
      <c r="A125" s="29"/>
      <c r="B125" s="30"/>
      <c r="C125" s="29"/>
      <c r="D125" s="29"/>
      <c r="E125" s="29"/>
      <c r="F125" s="29"/>
      <c r="G125" s="29"/>
      <c r="H125" s="29"/>
      <c r="I125" s="98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 x14ac:dyDescent="0.2">
      <c r="A126" s="29"/>
      <c r="B126" s="44"/>
      <c r="C126" s="45"/>
      <c r="D126" s="45"/>
      <c r="E126" s="45"/>
      <c r="F126" s="45"/>
      <c r="G126" s="45"/>
      <c r="H126" s="45"/>
      <c r="I126" s="122"/>
      <c r="J126" s="45"/>
      <c r="K126" s="45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30" spans="1:31" s="2" customFormat="1" ht="6.95" customHeight="1" x14ac:dyDescent="0.2">
      <c r="A130" s="29"/>
      <c r="B130" s="46"/>
      <c r="C130" s="47"/>
      <c r="D130" s="47"/>
      <c r="E130" s="47"/>
      <c r="F130" s="47"/>
      <c r="G130" s="47"/>
      <c r="H130" s="47"/>
      <c r="I130" s="123"/>
      <c r="J130" s="47"/>
      <c r="K130" s="47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31" s="2" customFormat="1" ht="24.95" customHeight="1" x14ac:dyDescent="0.2">
      <c r="A131" s="29"/>
      <c r="B131" s="30"/>
      <c r="C131" s="18" t="s">
        <v>190</v>
      </c>
      <c r="D131" s="29"/>
      <c r="E131" s="29"/>
      <c r="F131" s="29"/>
      <c r="G131" s="29"/>
      <c r="H131" s="29"/>
      <c r="I131" s="98"/>
      <c r="J131" s="29"/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31" s="2" customFormat="1" ht="6.95" customHeight="1" x14ac:dyDescent="0.2">
      <c r="A132" s="29"/>
      <c r="B132" s="30"/>
      <c r="C132" s="29"/>
      <c r="D132" s="29"/>
      <c r="E132" s="29"/>
      <c r="F132" s="29"/>
      <c r="G132" s="29"/>
      <c r="H132" s="29"/>
      <c r="I132" s="98"/>
      <c r="J132" s="29"/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31" s="2" customFormat="1" ht="12" customHeight="1" x14ac:dyDescent="0.2">
      <c r="A133" s="29"/>
      <c r="B133" s="30"/>
      <c r="C133" s="24" t="s">
        <v>13</v>
      </c>
      <c r="D133" s="29"/>
      <c r="E133" s="29"/>
      <c r="F133" s="29"/>
      <c r="G133" s="29"/>
      <c r="H133" s="29"/>
      <c r="I133" s="98"/>
      <c r="J133" s="29"/>
      <c r="K133" s="29"/>
      <c r="L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31" s="2" customFormat="1" ht="16.5" customHeight="1" x14ac:dyDescent="0.2">
      <c r="A134" s="29"/>
      <c r="B134" s="30"/>
      <c r="C134" s="29"/>
      <c r="D134" s="29"/>
      <c r="E134" s="238" t="str">
        <f>E7</f>
        <v>Centrum Diagnostiky - Nový pavilón</v>
      </c>
      <c r="F134" s="239"/>
      <c r="G134" s="239"/>
      <c r="H134" s="239"/>
      <c r="I134" s="98"/>
      <c r="J134" s="29"/>
      <c r="K134" s="29"/>
      <c r="L134" s="3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31" s="1" customFormat="1" ht="12" customHeight="1" x14ac:dyDescent="0.2">
      <c r="B135" s="17"/>
      <c r="C135" s="24" t="s">
        <v>168</v>
      </c>
      <c r="I135" s="95"/>
      <c r="L135" s="17"/>
    </row>
    <row r="136" spans="1:31" s="2" customFormat="1" ht="16.5" customHeight="1" x14ac:dyDescent="0.2">
      <c r="A136" s="29"/>
      <c r="B136" s="30"/>
      <c r="C136" s="29"/>
      <c r="D136" s="29"/>
      <c r="E136" s="238" t="s">
        <v>431</v>
      </c>
      <c r="F136" s="237"/>
      <c r="G136" s="237"/>
      <c r="H136" s="237"/>
      <c r="I136" s="98"/>
      <c r="J136" s="29"/>
      <c r="K136" s="29"/>
      <c r="L136" s="3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31" s="2" customFormat="1" ht="12" customHeight="1" x14ac:dyDescent="0.2">
      <c r="A137" s="29"/>
      <c r="B137" s="30"/>
      <c r="C137" s="24" t="s">
        <v>170</v>
      </c>
      <c r="D137" s="29"/>
      <c r="E137" s="29"/>
      <c r="F137" s="29"/>
      <c r="G137" s="29"/>
      <c r="H137" s="29"/>
      <c r="I137" s="98"/>
      <c r="J137" s="29"/>
      <c r="K137" s="29"/>
      <c r="L137" s="3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31" s="2" customFormat="1" ht="16.5" customHeight="1" x14ac:dyDescent="0.2">
      <c r="A138" s="29"/>
      <c r="B138" s="30"/>
      <c r="C138" s="29"/>
      <c r="D138" s="29"/>
      <c r="E138" s="216" t="str">
        <f>E11</f>
        <v>E1, E2 - Stavba</v>
      </c>
      <c r="F138" s="237"/>
      <c r="G138" s="237"/>
      <c r="H138" s="237"/>
      <c r="I138" s="98"/>
      <c r="J138" s="29"/>
      <c r="K138" s="29"/>
      <c r="L138" s="3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31" s="2" customFormat="1" ht="6.95" customHeight="1" x14ac:dyDescent="0.2">
      <c r="A139" s="29"/>
      <c r="B139" s="30"/>
      <c r="C139" s="29"/>
      <c r="D139" s="29"/>
      <c r="E139" s="29"/>
      <c r="F139" s="29"/>
      <c r="G139" s="29"/>
      <c r="H139" s="29"/>
      <c r="I139" s="98"/>
      <c r="J139" s="29"/>
      <c r="K139" s="29"/>
      <c r="L139" s="3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31" s="2" customFormat="1" ht="12" customHeight="1" x14ac:dyDescent="0.2">
      <c r="A140" s="29"/>
      <c r="B140" s="30"/>
      <c r="C140" s="24" t="s">
        <v>17</v>
      </c>
      <c r="D140" s="29"/>
      <c r="E140" s="29"/>
      <c r="F140" s="22" t="str">
        <f>F14</f>
        <v>Považská Bystrica</v>
      </c>
      <c r="G140" s="29"/>
      <c r="H140" s="29"/>
      <c r="I140" s="99" t="s">
        <v>19</v>
      </c>
      <c r="J140" s="52" t="str">
        <f>IF(J14="","",J14)</f>
        <v/>
      </c>
      <c r="K140" s="29"/>
      <c r="L140" s="3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31" s="2" customFormat="1" ht="6.95" customHeight="1" x14ac:dyDescent="0.2">
      <c r="A141" s="29"/>
      <c r="B141" s="30"/>
      <c r="C141" s="29"/>
      <c r="D141" s="29"/>
      <c r="E141" s="29"/>
      <c r="F141" s="29"/>
      <c r="G141" s="29"/>
      <c r="H141" s="29"/>
      <c r="I141" s="98"/>
      <c r="J141" s="29"/>
      <c r="K141" s="29"/>
      <c r="L141" s="3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31" s="2" customFormat="1" ht="15.2" customHeight="1" x14ac:dyDescent="0.2">
      <c r="A142" s="29"/>
      <c r="B142" s="30"/>
      <c r="C142" s="24" t="s">
        <v>20</v>
      </c>
      <c r="D142" s="29"/>
      <c r="E142" s="29"/>
      <c r="F142" s="22" t="str">
        <f>E17</f>
        <v>Trenčiansky samosprávny kraj - Trenčín</v>
      </c>
      <c r="G142" s="29"/>
      <c r="H142" s="29"/>
      <c r="I142" s="99" t="s">
        <v>26</v>
      </c>
      <c r="J142" s="27" t="str">
        <f>E23</f>
        <v>ARCHICO s.r.o.</v>
      </c>
      <c r="K142" s="29"/>
      <c r="L142" s="3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31" s="2" customFormat="1" ht="15.2" customHeight="1" x14ac:dyDescent="0.2">
      <c r="A143" s="29"/>
      <c r="B143" s="30"/>
      <c r="C143" s="24" t="s">
        <v>24</v>
      </c>
      <c r="D143" s="29"/>
      <c r="E143" s="29"/>
      <c r="F143" s="22" t="str">
        <f>IF(E20="","",E20)</f>
        <v>Vyplň údaj</v>
      </c>
      <c r="G143" s="29"/>
      <c r="H143" s="29"/>
      <c r="I143" s="99" t="s">
        <v>30</v>
      </c>
      <c r="J143" s="27" t="str">
        <f>E26</f>
        <v xml:space="preserve"> </v>
      </c>
      <c r="K143" s="29"/>
      <c r="L143" s="3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31" s="2" customFormat="1" ht="10.35" customHeight="1" x14ac:dyDescent="0.2">
      <c r="A144" s="29"/>
      <c r="B144" s="30"/>
      <c r="C144" s="29"/>
      <c r="D144" s="29"/>
      <c r="E144" s="29"/>
      <c r="F144" s="29"/>
      <c r="G144" s="29"/>
      <c r="H144" s="29"/>
      <c r="I144" s="98"/>
      <c r="J144" s="29"/>
      <c r="K144" s="29"/>
      <c r="L144" s="3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11" customFormat="1" ht="29.25" customHeight="1" x14ac:dyDescent="0.2">
      <c r="A145" s="138"/>
      <c r="B145" s="139"/>
      <c r="C145" s="140" t="s">
        <v>191</v>
      </c>
      <c r="D145" s="141" t="s">
        <v>58</v>
      </c>
      <c r="E145" s="141" t="s">
        <v>54</v>
      </c>
      <c r="F145" s="141" t="s">
        <v>55</v>
      </c>
      <c r="G145" s="141" t="s">
        <v>192</v>
      </c>
      <c r="H145" s="141" t="s">
        <v>193</v>
      </c>
      <c r="I145" s="142" t="s">
        <v>194</v>
      </c>
      <c r="J145" s="143" t="s">
        <v>174</v>
      </c>
      <c r="K145" s="144" t="s">
        <v>195</v>
      </c>
      <c r="L145" s="145"/>
      <c r="M145" s="59" t="s">
        <v>1</v>
      </c>
      <c r="N145" s="60" t="s">
        <v>37</v>
      </c>
      <c r="O145" s="60" t="s">
        <v>196</v>
      </c>
      <c r="P145" s="60" t="s">
        <v>197</v>
      </c>
      <c r="Q145" s="60" t="s">
        <v>198</v>
      </c>
      <c r="R145" s="60" t="s">
        <v>199</v>
      </c>
      <c r="S145" s="60" t="s">
        <v>200</v>
      </c>
      <c r="T145" s="61" t="s">
        <v>201</v>
      </c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</row>
    <row r="146" spans="1:65" s="2" customFormat="1" ht="22.9" customHeight="1" x14ac:dyDescent="0.25">
      <c r="A146" s="29"/>
      <c r="B146" s="30"/>
      <c r="C146" s="66" t="s">
        <v>175</v>
      </c>
      <c r="D146" s="29"/>
      <c r="E146" s="29"/>
      <c r="F146" s="29"/>
      <c r="G146" s="29"/>
      <c r="H146" s="29"/>
      <c r="I146" s="98"/>
      <c r="J146" s="146">
        <f>BK146</f>
        <v>0</v>
      </c>
      <c r="K146" s="29"/>
      <c r="L146" s="30"/>
      <c r="M146" s="62"/>
      <c r="N146" s="53"/>
      <c r="O146" s="63"/>
      <c r="P146" s="147">
        <f>P147+P282+P507</f>
        <v>0</v>
      </c>
      <c r="Q146" s="63"/>
      <c r="R146" s="147">
        <f>R147+R282+R507</f>
        <v>2748.8951206500001</v>
      </c>
      <c r="S146" s="63"/>
      <c r="T146" s="148">
        <f>T147+T282+T507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T146" s="14" t="s">
        <v>72</v>
      </c>
      <c r="AU146" s="14" t="s">
        <v>176</v>
      </c>
      <c r="BK146" s="149">
        <f>BK147+BK282+BK507</f>
        <v>0</v>
      </c>
    </row>
    <row r="147" spans="1:65" s="12" customFormat="1" ht="25.9" customHeight="1" x14ac:dyDescent="0.2">
      <c r="B147" s="150"/>
      <c r="D147" s="151" t="s">
        <v>72</v>
      </c>
      <c r="E147" s="152" t="s">
        <v>202</v>
      </c>
      <c r="F147" s="152" t="s">
        <v>203</v>
      </c>
      <c r="I147" s="153"/>
      <c r="J147" s="154">
        <f>BK147</f>
        <v>0</v>
      </c>
      <c r="L147" s="150"/>
      <c r="M147" s="155"/>
      <c r="N147" s="156"/>
      <c r="O147" s="156"/>
      <c r="P147" s="157">
        <f>P148+P161+P182+P202+P216+P229+P264+P280</f>
        <v>0</v>
      </c>
      <c r="Q147" s="156"/>
      <c r="R147" s="157">
        <f>R148+R161+R182+R202+R216+R229+R264+R280</f>
        <v>2588.1384136400002</v>
      </c>
      <c r="S147" s="156"/>
      <c r="T147" s="158">
        <f>T148+T161+T182+T202+T216+T229+T264+T280</f>
        <v>0</v>
      </c>
      <c r="AR147" s="151" t="s">
        <v>80</v>
      </c>
      <c r="AT147" s="159" t="s">
        <v>72</v>
      </c>
      <c r="AU147" s="159" t="s">
        <v>73</v>
      </c>
      <c r="AY147" s="151" t="s">
        <v>204</v>
      </c>
      <c r="BK147" s="160">
        <f>BK148+BK161+BK182+BK202+BK216+BK229+BK264+BK280</f>
        <v>0</v>
      </c>
    </row>
    <row r="148" spans="1:65" s="12" customFormat="1" ht="22.9" customHeight="1" x14ac:dyDescent="0.2">
      <c r="B148" s="150"/>
      <c r="D148" s="151" t="s">
        <v>72</v>
      </c>
      <c r="E148" s="161" t="s">
        <v>80</v>
      </c>
      <c r="F148" s="161" t="s">
        <v>446</v>
      </c>
      <c r="I148" s="153"/>
      <c r="J148" s="162">
        <f>BK148</f>
        <v>0</v>
      </c>
      <c r="L148" s="150"/>
      <c r="M148" s="155"/>
      <c r="N148" s="156"/>
      <c r="O148" s="156"/>
      <c r="P148" s="157">
        <f>SUM(P149:P160)</f>
        <v>0</v>
      </c>
      <c r="Q148" s="156"/>
      <c r="R148" s="157">
        <f>SUM(R149:R160)</f>
        <v>0</v>
      </c>
      <c r="S148" s="156"/>
      <c r="T148" s="158">
        <f>SUM(T149:T160)</f>
        <v>0</v>
      </c>
      <c r="AR148" s="151" t="s">
        <v>80</v>
      </c>
      <c r="AT148" s="159" t="s">
        <v>72</v>
      </c>
      <c r="AU148" s="159" t="s">
        <v>80</v>
      </c>
      <c r="AY148" s="151" t="s">
        <v>204</v>
      </c>
      <c r="BK148" s="160">
        <f>SUM(BK149:BK160)</f>
        <v>0</v>
      </c>
    </row>
    <row r="149" spans="1:65" s="2" customFormat="1" ht="24" customHeight="1" x14ac:dyDescent="0.2">
      <c r="A149" s="29"/>
      <c r="B149" s="163"/>
      <c r="C149" s="164" t="s">
        <v>80</v>
      </c>
      <c r="D149" s="164" t="s">
        <v>206</v>
      </c>
      <c r="E149" s="165" t="s">
        <v>447</v>
      </c>
      <c r="F149" s="166" t="s">
        <v>448</v>
      </c>
      <c r="G149" s="167" t="s">
        <v>209</v>
      </c>
      <c r="H149" s="168">
        <v>217.93</v>
      </c>
      <c r="I149" s="169"/>
      <c r="J149" s="168">
        <f t="shared" ref="J149:J160" si="0">ROUND(I149*H149,3)</f>
        <v>0</v>
      </c>
      <c r="K149" s="170"/>
      <c r="L149" s="30"/>
      <c r="M149" s="171" t="s">
        <v>1</v>
      </c>
      <c r="N149" s="172" t="s">
        <v>39</v>
      </c>
      <c r="O149" s="55"/>
      <c r="P149" s="173">
        <f t="shared" ref="P149:P160" si="1">O149*H149</f>
        <v>0</v>
      </c>
      <c r="Q149" s="173">
        <v>0</v>
      </c>
      <c r="R149" s="173">
        <f t="shared" ref="R149:R160" si="2">Q149*H149</f>
        <v>0</v>
      </c>
      <c r="S149" s="173">
        <v>0</v>
      </c>
      <c r="T149" s="174">
        <f t="shared" ref="T149:T160" si="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5" t="s">
        <v>210</v>
      </c>
      <c r="AT149" s="175" t="s">
        <v>206</v>
      </c>
      <c r="AU149" s="175" t="s">
        <v>86</v>
      </c>
      <c r="AY149" s="14" t="s">
        <v>204</v>
      </c>
      <c r="BE149" s="176">
        <f t="shared" ref="BE149:BE160" si="4">IF(N149="základná",J149,0)</f>
        <v>0</v>
      </c>
      <c r="BF149" s="176">
        <f t="shared" ref="BF149:BF160" si="5">IF(N149="znížená",J149,0)</f>
        <v>0</v>
      </c>
      <c r="BG149" s="176">
        <f t="shared" ref="BG149:BG160" si="6">IF(N149="zákl. prenesená",J149,0)</f>
        <v>0</v>
      </c>
      <c r="BH149" s="176">
        <f t="shared" ref="BH149:BH160" si="7">IF(N149="zníž. prenesená",J149,0)</f>
        <v>0</v>
      </c>
      <c r="BI149" s="176">
        <f t="shared" ref="BI149:BI160" si="8">IF(N149="nulová",J149,0)</f>
        <v>0</v>
      </c>
      <c r="BJ149" s="14" t="s">
        <v>86</v>
      </c>
      <c r="BK149" s="177">
        <f t="shared" ref="BK149:BK160" si="9">ROUND(I149*H149,3)</f>
        <v>0</v>
      </c>
      <c r="BL149" s="14" t="s">
        <v>210</v>
      </c>
      <c r="BM149" s="175" t="s">
        <v>449</v>
      </c>
    </row>
    <row r="150" spans="1:65" s="2" customFormat="1" ht="24" customHeight="1" x14ac:dyDescent="0.2">
      <c r="A150" s="29"/>
      <c r="B150" s="163"/>
      <c r="C150" s="164" t="s">
        <v>86</v>
      </c>
      <c r="D150" s="164" t="s">
        <v>206</v>
      </c>
      <c r="E150" s="165" t="s">
        <v>450</v>
      </c>
      <c r="F150" s="166" t="s">
        <v>451</v>
      </c>
      <c r="G150" s="167" t="s">
        <v>209</v>
      </c>
      <c r="H150" s="168">
        <v>871.71</v>
      </c>
      <c r="I150" s="169"/>
      <c r="J150" s="168">
        <f t="shared" si="0"/>
        <v>0</v>
      </c>
      <c r="K150" s="170"/>
      <c r="L150" s="30"/>
      <c r="M150" s="171" t="s">
        <v>1</v>
      </c>
      <c r="N150" s="172" t="s">
        <v>39</v>
      </c>
      <c r="O150" s="55"/>
      <c r="P150" s="173">
        <f t="shared" si="1"/>
        <v>0</v>
      </c>
      <c r="Q150" s="173">
        <v>0</v>
      </c>
      <c r="R150" s="173">
        <f t="shared" si="2"/>
        <v>0</v>
      </c>
      <c r="S150" s="173">
        <v>0</v>
      </c>
      <c r="T150" s="174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5" t="s">
        <v>210</v>
      </c>
      <c r="AT150" s="175" t="s">
        <v>206</v>
      </c>
      <c r="AU150" s="175" t="s">
        <v>86</v>
      </c>
      <c r="AY150" s="14" t="s">
        <v>204</v>
      </c>
      <c r="BE150" s="176">
        <f t="shared" si="4"/>
        <v>0</v>
      </c>
      <c r="BF150" s="176">
        <f t="shared" si="5"/>
        <v>0</v>
      </c>
      <c r="BG150" s="176">
        <f t="shared" si="6"/>
        <v>0</v>
      </c>
      <c r="BH150" s="176">
        <f t="shared" si="7"/>
        <v>0</v>
      </c>
      <c r="BI150" s="176">
        <f t="shared" si="8"/>
        <v>0</v>
      </c>
      <c r="BJ150" s="14" t="s">
        <v>86</v>
      </c>
      <c r="BK150" s="177">
        <f t="shared" si="9"/>
        <v>0</v>
      </c>
      <c r="BL150" s="14" t="s">
        <v>210</v>
      </c>
      <c r="BM150" s="175" t="s">
        <v>452</v>
      </c>
    </row>
    <row r="151" spans="1:65" s="2" customFormat="1" ht="24" customHeight="1" x14ac:dyDescent="0.2">
      <c r="A151" s="29"/>
      <c r="B151" s="163"/>
      <c r="C151" s="164" t="s">
        <v>102</v>
      </c>
      <c r="D151" s="164" t="s">
        <v>206</v>
      </c>
      <c r="E151" s="165" t="s">
        <v>453</v>
      </c>
      <c r="F151" s="166" t="s">
        <v>454</v>
      </c>
      <c r="G151" s="167" t="s">
        <v>209</v>
      </c>
      <c r="H151" s="168">
        <v>871.71</v>
      </c>
      <c r="I151" s="169"/>
      <c r="J151" s="168">
        <f t="shared" si="0"/>
        <v>0</v>
      </c>
      <c r="K151" s="170"/>
      <c r="L151" s="30"/>
      <c r="M151" s="171" t="s">
        <v>1</v>
      </c>
      <c r="N151" s="172" t="s">
        <v>39</v>
      </c>
      <c r="O151" s="55"/>
      <c r="P151" s="173">
        <f t="shared" si="1"/>
        <v>0</v>
      </c>
      <c r="Q151" s="173">
        <v>0</v>
      </c>
      <c r="R151" s="173">
        <f t="shared" si="2"/>
        <v>0</v>
      </c>
      <c r="S151" s="173">
        <v>0</v>
      </c>
      <c r="T151" s="174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5" t="s">
        <v>210</v>
      </c>
      <c r="AT151" s="175" t="s">
        <v>206</v>
      </c>
      <c r="AU151" s="175" t="s">
        <v>86</v>
      </c>
      <c r="AY151" s="14" t="s">
        <v>204</v>
      </c>
      <c r="BE151" s="176">
        <f t="shared" si="4"/>
        <v>0</v>
      </c>
      <c r="BF151" s="176">
        <f t="shared" si="5"/>
        <v>0</v>
      </c>
      <c r="BG151" s="176">
        <f t="shared" si="6"/>
        <v>0</v>
      </c>
      <c r="BH151" s="176">
        <f t="shared" si="7"/>
        <v>0</v>
      </c>
      <c r="BI151" s="176">
        <f t="shared" si="8"/>
        <v>0</v>
      </c>
      <c r="BJ151" s="14" t="s">
        <v>86</v>
      </c>
      <c r="BK151" s="177">
        <f t="shared" si="9"/>
        <v>0</v>
      </c>
      <c r="BL151" s="14" t="s">
        <v>210</v>
      </c>
      <c r="BM151" s="175" t="s">
        <v>455</v>
      </c>
    </row>
    <row r="152" spans="1:65" s="2" customFormat="1" ht="16.5" customHeight="1" x14ac:dyDescent="0.2">
      <c r="A152" s="29"/>
      <c r="B152" s="163"/>
      <c r="C152" s="164" t="s">
        <v>210</v>
      </c>
      <c r="D152" s="164" t="s">
        <v>206</v>
      </c>
      <c r="E152" s="165" t="s">
        <v>456</v>
      </c>
      <c r="F152" s="166" t="s">
        <v>457</v>
      </c>
      <c r="G152" s="167" t="s">
        <v>209</v>
      </c>
      <c r="H152" s="168">
        <v>57.04</v>
      </c>
      <c r="I152" s="169"/>
      <c r="J152" s="168">
        <f t="shared" si="0"/>
        <v>0</v>
      </c>
      <c r="K152" s="170"/>
      <c r="L152" s="30"/>
      <c r="M152" s="171" t="s">
        <v>1</v>
      </c>
      <c r="N152" s="172" t="s">
        <v>39</v>
      </c>
      <c r="O152" s="55"/>
      <c r="P152" s="173">
        <f t="shared" si="1"/>
        <v>0</v>
      </c>
      <c r="Q152" s="173">
        <v>0</v>
      </c>
      <c r="R152" s="173">
        <f t="shared" si="2"/>
        <v>0</v>
      </c>
      <c r="S152" s="173">
        <v>0</v>
      </c>
      <c r="T152" s="174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5" t="s">
        <v>210</v>
      </c>
      <c r="AT152" s="175" t="s">
        <v>206</v>
      </c>
      <c r="AU152" s="175" t="s">
        <v>86</v>
      </c>
      <c r="AY152" s="14" t="s">
        <v>204</v>
      </c>
      <c r="BE152" s="176">
        <f t="shared" si="4"/>
        <v>0</v>
      </c>
      <c r="BF152" s="176">
        <f t="shared" si="5"/>
        <v>0</v>
      </c>
      <c r="BG152" s="176">
        <f t="shared" si="6"/>
        <v>0</v>
      </c>
      <c r="BH152" s="176">
        <f t="shared" si="7"/>
        <v>0</v>
      </c>
      <c r="BI152" s="176">
        <f t="shared" si="8"/>
        <v>0</v>
      </c>
      <c r="BJ152" s="14" t="s">
        <v>86</v>
      </c>
      <c r="BK152" s="177">
        <f t="shared" si="9"/>
        <v>0</v>
      </c>
      <c r="BL152" s="14" t="s">
        <v>210</v>
      </c>
      <c r="BM152" s="175" t="s">
        <v>458</v>
      </c>
    </row>
    <row r="153" spans="1:65" s="2" customFormat="1" ht="24" customHeight="1" x14ac:dyDescent="0.2">
      <c r="A153" s="29"/>
      <c r="B153" s="163"/>
      <c r="C153" s="164" t="s">
        <v>223</v>
      </c>
      <c r="D153" s="164" t="s">
        <v>206</v>
      </c>
      <c r="E153" s="165" t="s">
        <v>459</v>
      </c>
      <c r="F153" s="166" t="s">
        <v>460</v>
      </c>
      <c r="G153" s="167" t="s">
        <v>209</v>
      </c>
      <c r="H153" s="168">
        <v>57.04</v>
      </c>
      <c r="I153" s="169"/>
      <c r="J153" s="168">
        <f t="shared" si="0"/>
        <v>0</v>
      </c>
      <c r="K153" s="170"/>
      <c r="L153" s="30"/>
      <c r="M153" s="171" t="s">
        <v>1</v>
      </c>
      <c r="N153" s="172" t="s">
        <v>39</v>
      </c>
      <c r="O153" s="55"/>
      <c r="P153" s="173">
        <f t="shared" si="1"/>
        <v>0</v>
      </c>
      <c r="Q153" s="173">
        <v>0</v>
      </c>
      <c r="R153" s="173">
        <f t="shared" si="2"/>
        <v>0</v>
      </c>
      <c r="S153" s="173">
        <v>0</v>
      </c>
      <c r="T153" s="174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5" t="s">
        <v>210</v>
      </c>
      <c r="AT153" s="175" t="s">
        <v>206</v>
      </c>
      <c r="AU153" s="175" t="s">
        <v>86</v>
      </c>
      <c r="AY153" s="14" t="s">
        <v>204</v>
      </c>
      <c r="BE153" s="176">
        <f t="shared" si="4"/>
        <v>0</v>
      </c>
      <c r="BF153" s="176">
        <f t="shared" si="5"/>
        <v>0</v>
      </c>
      <c r="BG153" s="176">
        <f t="shared" si="6"/>
        <v>0</v>
      </c>
      <c r="BH153" s="176">
        <f t="shared" si="7"/>
        <v>0</v>
      </c>
      <c r="BI153" s="176">
        <f t="shared" si="8"/>
        <v>0</v>
      </c>
      <c r="BJ153" s="14" t="s">
        <v>86</v>
      </c>
      <c r="BK153" s="177">
        <f t="shared" si="9"/>
        <v>0</v>
      </c>
      <c r="BL153" s="14" t="s">
        <v>210</v>
      </c>
      <c r="BM153" s="175" t="s">
        <v>461</v>
      </c>
    </row>
    <row r="154" spans="1:65" s="2" customFormat="1" ht="36" customHeight="1" x14ac:dyDescent="0.2">
      <c r="A154" s="29"/>
      <c r="B154" s="163"/>
      <c r="C154" s="164" t="s">
        <v>227</v>
      </c>
      <c r="D154" s="164" t="s">
        <v>206</v>
      </c>
      <c r="E154" s="165" t="s">
        <v>462</v>
      </c>
      <c r="F154" s="166" t="s">
        <v>463</v>
      </c>
      <c r="G154" s="167" t="s">
        <v>209</v>
      </c>
      <c r="H154" s="168">
        <v>309.44</v>
      </c>
      <c r="I154" s="169"/>
      <c r="J154" s="168">
        <f t="shared" si="0"/>
        <v>0</v>
      </c>
      <c r="K154" s="170"/>
      <c r="L154" s="30"/>
      <c r="M154" s="171" t="s">
        <v>1</v>
      </c>
      <c r="N154" s="172" t="s">
        <v>39</v>
      </c>
      <c r="O154" s="55"/>
      <c r="P154" s="173">
        <f t="shared" si="1"/>
        <v>0</v>
      </c>
      <c r="Q154" s="173">
        <v>0</v>
      </c>
      <c r="R154" s="173">
        <f t="shared" si="2"/>
        <v>0</v>
      </c>
      <c r="S154" s="173">
        <v>0</v>
      </c>
      <c r="T154" s="174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5" t="s">
        <v>210</v>
      </c>
      <c r="AT154" s="175" t="s">
        <v>206</v>
      </c>
      <c r="AU154" s="175" t="s">
        <v>86</v>
      </c>
      <c r="AY154" s="14" t="s">
        <v>204</v>
      </c>
      <c r="BE154" s="176">
        <f t="shared" si="4"/>
        <v>0</v>
      </c>
      <c r="BF154" s="176">
        <f t="shared" si="5"/>
        <v>0</v>
      </c>
      <c r="BG154" s="176">
        <f t="shared" si="6"/>
        <v>0</v>
      </c>
      <c r="BH154" s="176">
        <f t="shared" si="7"/>
        <v>0</v>
      </c>
      <c r="BI154" s="176">
        <f t="shared" si="8"/>
        <v>0</v>
      </c>
      <c r="BJ154" s="14" t="s">
        <v>86</v>
      </c>
      <c r="BK154" s="177">
        <f t="shared" si="9"/>
        <v>0</v>
      </c>
      <c r="BL154" s="14" t="s">
        <v>210</v>
      </c>
      <c r="BM154" s="175" t="s">
        <v>464</v>
      </c>
    </row>
    <row r="155" spans="1:65" s="2" customFormat="1" ht="36" customHeight="1" x14ac:dyDescent="0.2">
      <c r="A155" s="29"/>
      <c r="B155" s="163"/>
      <c r="C155" s="164" t="s">
        <v>232</v>
      </c>
      <c r="D155" s="164" t="s">
        <v>206</v>
      </c>
      <c r="E155" s="165" t="s">
        <v>465</v>
      </c>
      <c r="F155" s="166" t="s">
        <v>466</v>
      </c>
      <c r="G155" s="167" t="s">
        <v>209</v>
      </c>
      <c r="H155" s="168">
        <v>2784.96</v>
      </c>
      <c r="I155" s="169"/>
      <c r="J155" s="168">
        <f t="shared" si="0"/>
        <v>0</v>
      </c>
      <c r="K155" s="170"/>
      <c r="L155" s="30"/>
      <c r="M155" s="171" t="s">
        <v>1</v>
      </c>
      <c r="N155" s="172" t="s">
        <v>39</v>
      </c>
      <c r="O155" s="55"/>
      <c r="P155" s="173">
        <f t="shared" si="1"/>
        <v>0</v>
      </c>
      <c r="Q155" s="173">
        <v>0</v>
      </c>
      <c r="R155" s="173">
        <f t="shared" si="2"/>
        <v>0</v>
      </c>
      <c r="S155" s="173">
        <v>0</v>
      </c>
      <c r="T155" s="174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5" t="s">
        <v>210</v>
      </c>
      <c r="AT155" s="175" t="s">
        <v>206</v>
      </c>
      <c r="AU155" s="175" t="s">
        <v>86</v>
      </c>
      <c r="AY155" s="14" t="s">
        <v>204</v>
      </c>
      <c r="BE155" s="176">
        <f t="shared" si="4"/>
        <v>0</v>
      </c>
      <c r="BF155" s="176">
        <f t="shared" si="5"/>
        <v>0</v>
      </c>
      <c r="BG155" s="176">
        <f t="shared" si="6"/>
        <v>0</v>
      </c>
      <c r="BH155" s="176">
        <f t="shared" si="7"/>
        <v>0</v>
      </c>
      <c r="BI155" s="176">
        <f t="shared" si="8"/>
        <v>0</v>
      </c>
      <c r="BJ155" s="14" t="s">
        <v>86</v>
      </c>
      <c r="BK155" s="177">
        <f t="shared" si="9"/>
        <v>0</v>
      </c>
      <c r="BL155" s="14" t="s">
        <v>210</v>
      </c>
      <c r="BM155" s="175" t="s">
        <v>467</v>
      </c>
    </row>
    <row r="156" spans="1:65" s="2" customFormat="1" ht="24" customHeight="1" x14ac:dyDescent="0.2">
      <c r="A156" s="29"/>
      <c r="B156" s="163"/>
      <c r="C156" s="164" t="s">
        <v>236</v>
      </c>
      <c r="D156" s="164" t="s">
        <v>206</v>
      </c>
      <c r="E156" s="165" t="s">
        <v>468</v>
      </c>
      <c r="F156" s="166" t="s">
        <v>469</v>
      </c>
      <c r="G156" s="167" t="s">
        <v>209</v>
      </c>
      <c r="H156" s="168">
        <v>217.93</v>
      </c>
      <c r="I156" s="169"/>
      <c r="J156" s="168">
        <f t="shared" si="0"/>
        <v>0</v>
      </c>
      <c r="K156" s="170"/>
      <c r="L156" s="30"/>
      <c r="M156" s="171" t="s">
        <v>1</v>
      </c>
      <c r="N156" s="172" t="s">
        <v>39</v>
      </c>
      <c r="O156" s="55"/>
      <c r="P156" s="173">
        <f t="shared" si="1"/>
        <v>0</v>
      </c>
      <c r="Q156" s="173">
        <v>0</v>
      </c>
      <c r="R156" s="173">
        <f t="shared" si="2"/>
        <v>0</v>
      </c>
      <c r="S156" s="173">
        <v>0</v>
      </c>
      <c r="T156" s="174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5" t="s">
        <v>210</v>
      </c>
      <c r="AT156" s="175" t="s">
        <v>206</v>
      </c>
      <c r="AU156" s="175" t="s">
        <v>86</v>
      </c>
      <c r="AY156" s="14" t="s">
        <v>204</v>
      </c>
      <c r="BE156" s="176">
        <f t="shared" si="4"/>
        <v>0</v>
      </c>
      <c r="BF156" s="176">
        <f t="shared" si="5"/>
        <v>0</v>
      </c>
      <c r="BG156" s="176">
        <f t="shared" si="6"/>
        <v>0</v>
      </c>
      <c r="BH156" s="176">
        <f t="shared" si="7"/>
        <v>0</v>
      </c>
      <c r="BI156" s="176">
        <f t="shared" si="8"/>
        <v>0</v>
      </c>
      <c r="BJ156" s="14" t="s">
        <v>86</v>
      </c>
      <c r="BK156" s="177">
        <f t="shared" si="9"/>
        <v>0</v>
      </c>
      <c r="BL156" s="14" t="s">
        <v>210</v>
      </c>
      <c r="BM156" s="175" t="s">
        <v>470</v>
      </c>
    </row>
    <row r="157" spans="1:65" s="2" customFormat="1" ht="16.5" customHeight="1" x14ac:dyDescent="0.2">
      <c r="A157" s="29"/>
      <c r="B157" s="163"/>
      <c r="C157" s="164" t="s">
        <v>240</v>
      </c>
      <c r="D157" s="164" t="s">
        <v>206</v>
      </c>
      <c r="E157" s="165" t="s">
        <v>471</v>
      </c>
      <c r="F157" s="166" t="s">
        <v>472</v>
      </c>
      <c r="G157" s="167" t="s">
        <v>209</v>
      </c>
      <c r="H157" s="168">
        <v>309.44</v>
      </c>
      <c r="I157" s="169"/>
      <c r="J157" s="168">
        <f t="shared" si="0"/>
        <v>0</v>
      </c>
      <c r="K157" s="170"/>
      <c r="L157" s="30"/>
      <c r="M157" s="171" t="s">
        <v>1</v>
      </c>
      <c r="N157" s="172" t="s">
        <v>39</v>
      </c>
      <c r="O157" s="55"/>
      <c r="P157" s="173">
        <f t="shared" si="1"/>
        <v>0</v>
      </c>
      <c r="Q157" s="173">
        <v>0</v>
      </c>
      <c r="R157" s="173">
        <f t="shared" si="2"/>
        <v>0</v>
      </c>
      <c r="S157" s="173">
        <v>0</v>
      </c>
      <c r="T157" s="174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5" t="s">
        <v>210</v>
      </c>
      <c r="AT157" s="175" t="s">
        <v>206</v>
      </c>
      <c r="AU157" s="175" t="s">
        <v>86</v>
      </c>
      <c r="AY157" s="14" t="s">
        <v>204</v>
      </c>
      <c r="BE157" s="176">
        <f t="shared" si="4"/>
        <v>0</v>
      </c>
      <c r="BF157" s="176">
        <f t="shared" si="5"/>
        <v>0</v>
      </c>
      <c r="BG157" s="176">
        <f t="shared" si="6"/>
        <v>0</v>
      </c>
      <c r="BH157" s="176">
        <f t="shared" si="7"/>
        <v>0</v>
      </c>
      <c r="BI157" s="176">
        <f t="shared" si="8"/>
        <v>0</v>
      </c>
      <c r="BJ157" s="14" t="s">
        <v>86</v>
      </c>
      <c r="BK157" s="177">
        <f t="shared" si="9"/>
        <v>0</v>
      </c>
      <c r="BL157" s="14" t="s">
        <v>210</v>
      </c>
      <c r="BM157" s="175" t="s">
        <v>473</v>
      </c>
    </row>
    <row r="158" spans="1:65" s="2" customFormat="1" ht="24" customHeight="1" x14ac:dyDescent="0.2">
      <c r="A158" s="29"/>
      <c r="B158" s="163"/>
      <c r="C158" s="164" t="s">
        <v>245</v>
      </c>
      <c r="D158" s="164" t="s">
        <v>206</v>
      </c>
      <c r="E158" s="165" t="s">
        <v>474</v>
      </c>
      <c r="F158" s="166" t="s">
        <v>475</v>
      </c>
      <c r="G158" s="167" t="s">
        <v>282</v>
      </c>
      <c r="H158" s="168">
        <v>464.16</v>
      </c>
      <c r="I158" s="169"/>
      <c r="J158" s="168">
        <f t="shared" si="0"/>
        <v>0</v>
      </c>
      <c r="K158" s="170"/>
      <c r="L158" s="30"/>
      <c r="M158" s="171" t="s">
        <v>1</v>
      </c>
      <c r="N158" s="172" t="s">
        <v>39</v>
      </c>
      <c r="O158" s="55"/>
      <c r="P158" s="173">
        <f t="shared" si="1"/>
        <v>0</v>
      </c>
      <c r="Q158" s="173">
        <v>0</v>
      </c>
      <c r="R158" s="173">
        <f t="shared" si="2"/>
        <v>0</v>
      </c>
      <c r="S158" s="173">
        <v>0</v>
      </c>
      <c r="T158" s="174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5" t="s">
        <v>210</v>
      </c>
      <c r="AT158" s="175" t="s">
        <v>206</v>
      </c>
      <c r="AU158" s="175" t="s">
        <v>86</v>
      </c>
      <c r="AY158" s="14" t="s">
        <v>204</v>
      </c>
      <c r="BE158" s="176">
        <f t="shared" si="4"/>
        <v>0</v>
      </c>
      <c r="BF158" s="176">
        <f t="shared" si="5"/>
        <v>0</v>
      </c>
      <c r="BG158" s="176">
        <f t="shared" si="6"/>
        <v>0</v>
      </c>
      <c r="BH158" s="176">
        <f t="shared" si="7"/>
        <v>0</v>
      </c>
      <c r="BI158" s="176">
        <f t="shared" si="8"/>
        <v>0</v>
      </c>
      <c r="BJ158" s="14" t="s">
        <v>86</v>
      </c>
      <c r="BK158" s="177">
        <f t="shared" si="9"/>
        <v>0</v>
      </c>
      <c r="BL158" s="14" t="s">
        <v>210</v>
      </c>
      <c r="BM158" s="175" t="s">
        <v>476</v>
      </c>
    </row>
    <row r="159" spans="1:65" s="2" customFormat="1" ht="24" customHeight="1" x14ac:dyDescent="0.2">
      <c r="A159" s="29"/>
      <c r="B159" s="163"/>
      <c r="C159" s="164" t="s">
        <v>249</v>
      </c>
      <c r="D159" s="164" t="s">
        <v>206</v>
      </c>
      <c r="E159" s="165" t="s">
        <v>477</v>
      </c>
      <c r="F159" s="166" t="s">
        <v>478</v>
      </c>
      <c r="G159" s="167" t="s">
        <v>209</v>
      </c>
      <c r="H159" s="168">
        <v>618.87</v>
      </c>
      <c r="I159" s="169"/>
      <c r="J159" s="168">
        <f t="shared" si="0"/>
        <v>0</v>
      </c>
      <c r="K159" s="170"/>
      <c r="L159" s="30"/>
      <c r="M159" s="171" t="s">
        <v>1</v>
      </c>
      <c r="N159" s="172" t="s">
        <v>39</v>
      </c>
      <c r="O159" s="55"/>
      <c r="P159" s="173">
        <f t="shared" si="1"/>
        <v>0</v>
      </c>
      <c r="Q159" s="173">
        <v>0</v>
      </c>
      <c r="R159" s="173">
        <f t="shared" si="2"/>
        <v>0</v>
      </c>
      <c r="S159" s="173">
        <v>0</v>
      </c>
      <c r="T159" s="174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5" t="s">
        <v>210</v>
      </c>
      <c r="AT159" s="175" t="s">
        <v>206</v>
      </c>
      <c r="AU159" s="175" t="s">
        <v>86</v>
      </c>
      <c r="AY159" s="14" t="s">
        <v>204</v>
      </c>
      <c r="BE159" s="176">
        <f t="shared" si="4"/>
        <v>0</v>
      </c>
      <c r="BF159" s="176">
        <f t="shared" si="5"/>
        <v>0</v>
      </c>
      <c r="BG159" s="176">
        <f t="shared" si="6"/>
        <v>0</v>
      </c>
      <c r="BH159" s="176">
        <f t="shared" si="7"/>
        <v>0</v>
      </c>
      <c r="BI159" s="176">
        <f t="shared" si="8"/>
        <v>0</v>
      </c>
      <c r="BJ159" s="14" t="s">
        <v>86</v>
      </c>
      <c r="BK159" s="177">
        <f t="shared" si="9"/>
        <v>0</v>
      </c>
      <c r="BL159" s="14" t="s">
        <v>210</v>
      </c>
      <c r="BM159" s="175" t="s">
        <v>479</v>
      </c>
    </row>
    <row r="160" spans="1:65" s="2" customFormat="1" ht="24" customHeight="1" x14ac:dyDescent="0.2">
      <c r="A160" s="29"/>
      <c r="B160" s="163"/>
      <c r="C160" s="164" t="s">
        <v>254</v>
      </c>
      <c r="D160" s="164" t="s">
        <v>206</v>
      </c>
      <c r="E160" s="165" t="s">
        <v>480</v>
      </c>
      <c r="F160" s="166" t="s">
        <v>481</v>
      </c>
      <c r="G160" s="167" t="s">
        <v>221</v>
      </c>
      <c r="H160" s="168">
        <v>1089.6400000000001</v>
      </c>
      <c r="I160" s="169"/>
      <c r="J160" s="168">
        <f t="shared" si="0"/>
        <v>0</v>
      </c>
      <c r="K160" s="170"/>
      <c r="L160" s="30"/>
      <c r="M160" s="171" t="s">
        <v>1</v>
      </c>
      <c r="N160" s="172" t="s">
        <v>39</v>
      </c>
      <c r="O160" s="55"/>
      <c r="P160" s="173">
        <f t="shared" si="1"/>
        <v>0</v>
      </c>
      <c r="Q160" s="173">
        <v>0</v>
      </c>
      <c r="R160" s="173">
        <f t="shared" si="2"/>
        <v>0</v>
      </c>
      <c r="S160" s="173">
        <v>0</v>
      </c>
      <c r="T160" s="174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5" t="s">
        <v>210</v>
      </c>
      <c r="AT160" s="175" t="s">
        <v>206</v>
      </c>
      <c r="AU160" s="175" t="s">
        <v>86</v>
      </c>
      <c r="AY160" s="14" t="s">
        <v>204</v>
      </c>
      <c r="BE160" s="176">
        <f t="shared" si="4"/>
        <v>0</v>
      </c>
      <c r="BF160" s="176">
        <f t="shared" si="5"/>
        <v>0</v>
      </c>
      <c r="BG160" s="176">
        <f t="shared" si="6"/>
        <v>0</v>
      </c>
      <c r="BH160" s="176">
        <f t="shared" si="7"/>
        <v>0</v>
      </c>
      <c r="BI160" s="176">
        <f t="shared" si="8"/>
        <v>0</v>
      </c>
      <c r="BJ160" s="14" t="s">
        <v>86</v>
      </c>
      <c r="BK160" s="177">
        <f t="shared" si="9"/>
        <v>0</v>
      </c>
      <c r="BL160" s="14" t="s">
        <v>210</v>
      </c>
      <c r="BM160" s="175" t="s">
        <v>482</v>
      </c>
    </row>
    <row r="161" spans="1:65" s="12" customFormat="1" ht="22.9" customHeight="1" x14ac:dyDescent="0.2">
      <c r="B161" s="150"/>
      <c r="D161" s="151" t="s">
        <v>72</v>
      </c>
      <c r="E161" s="161" t="s">
        <v>86</v>
      </c>
      <c r="F161" s="161" t="s">
        <v>483</v>
      </c>
      <c r="I161" s="153"/>
      <c r="J161" s="162">
        <f>BK161</f>
        <v>0</v>
      </c>
      <c r="L161" s="150"/>
      <c r="M161" s="155"/>
      <c r="N161" s="156"/>
      <c r="O161" s="156"/>
      <c r="P161" s="157">
        <f>SUM(P162:P181)</f>
        <v>0</v>
      </c>
      <c r="Q161" s="156"/>
      <c r="R161" s="157">
        <f>SUM(R162:R181)</f>
        <v>1373.8511080700002</v>
      </c>
      <c r="S161" s="156"/>
      <c r="T161" s="158">
        <f>SUM(T162:T181)</f>
        <v>0</v>
      </c>
      <c r="AR161" s="151" t="s">
        <v>80</v>
      </c>
      <c r="AT161" s="159" t="s">
        <v>72</v>
      </c>
      <c r="AU161" s="159" t="s">
        <v>80</v>
      </c>
      <c r="AY161" s="151" t="s">
        <v>204</v>
      </c>
      <c r="BK161" s="160">
        <f>SUM(BK162:BK181)</f>
        <v>0</v>
      </c>
    </row>
    <row r="162" spans="1:65" s="2" customFormat="1" ht="24" customHeight="1" x14ac:dyDescent="0.2">
      <c r="A162" s="29"/>
      <c r="B162" s="163"/>
      <c r="C162" s="164" t="s">
        <v>258</v>
      </c>
      <c r="D162" s="164" t="s">
        <v>206</v>
      </c>
      <c r="E162" s="165" t="s">
        <v>484</v>
      </c>
      <c r="F162" s="166" t="s">
        <v>485</v>
      </c>
      <c r="G162" s="167" t="s">
        <v>209</v>
      </c>
      <c r="H162" s="168">
        <v>147.63</v>
      </c>
      <c r="I162" s="169"/>
      <c r="J162" s="168">
        <f t="shared" ref="J162:J181" si="10">ROUND(I162*H162,3)</f>
        <v>0</v>
      </c>
      <c r="K162" s="170"/>
      <c r="L162" s="30"/>
      <c r="M162" s="171" t="s">
        <v>1</v>
      </c>
      <c r="N162" s="172" t="s">
        <v>39</v>
      </c>
      <c r="O162" s="55"/>
      <c r="P162" s="173">
        <f t="shared" ref="P162:P181" si="11">O162*H162</f>
        <v>0</v>
      </c>
      <c r="Q162" s="173">
        <v>2.3401700000000001</v>
      </c>
      <c r="R162" s="173">
        <f t="shared" ref="R162:R181" si="12">Q162*H162</f>
        <v>345.4792971</v>
      </c>
      <c r="S162" s="173">
        <v>0</v>
      </c>
      <c r="T162" s="174">
        <f t="shared" ref="T162:T181" si="13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5" t="s">
        <v>210</v>
      </c>
      <c r="AT162" s="175" t="s">
        <v>206</v>
      </c>
      <c r="AU162" s="175" t="s">
        <v>86</v>
      </c>
      <c r="AY162" s="14" t="s">
        <v>204</v>
      </c>
      <c r="BE162" s="176">
        <f t="shared" ref="BE162:BE181" si="14">IF(N162="základná",J162,0)</f>
        <v>0</v>
      </c>
      <c r="BF162" s="176">
        <f t="shared" ref="BF162:BF181" si="15">IF(N162="znížená",J162,0)</f>
        <v>0</v>
      </c>
      <c r="BG162" s="176">
        <f t="shared" ref="BG162:BG181" si="16">IF(N162="zákl. prenesená",J162,0)</f>
        <v>0</v>
      </c>
      <c r="BH162" s="176">
        <f t="shared" ref="BH162:BH181" si="17">IF(N162="zníž. prenesená",J162,0)</f>
        <v>0</v>
      </c>
      <c r="BI162" s="176">
        <f t="shared" ref="BI162:BI181" si="18">IF(N162="nulová",J162,0)</f>
        <v>0</v>
      </c>
      <c r="BJ162" s="14" t="s">
        <v>86</v>
      </c>
      <c r="BK162" s="177">
        <f t="shared" ref="BK162:BK181" si="19">ROUND(I162*H162,3)</f>
        <v>0</v>
      </c>
      <c r="BL162" s="14" t="s">
        <v>210</v>
      </c>
      <c r="BM162" s="175" t="s">
        <v>486</v>
      </c>
    </row>
    <row r="163" spans="1:65" s="2" customFormat="1" ht="16.5" customHeight="1" x14ac:dyDescent="0.2">
      <c r="A163" s="29"/>
      <c r="B163" s="163"/>
      <c r="C163" s="164" t="s">
        <v>262</v>
      </c>
      <c r="D163" s="164" t="s">
        <v>206</v>
      </c>
      <c r="E163" s="165" t="s">
        <v>487</v>
      </c>
      <c r="F163" s="166" t="s">
        <v>488</v>
      </c>
      <c r="G163" s="167" t="s">
        <v>221</v>
      </c>
      <c r="H163" s="168">
        <v>23.268000000000001</v>
      </c>
      <c r="I163" s="169"/>
      <c r="J163" s="168">
        <f t="shared" si="10"/>
        <v>0</v>
      </c>
      <c r="K163" s="170"/>
      <c r="L163" s="30"/>
      <c r="M163" s="171" t="s">
        <v>1</v>
      </c>
      <c r="N163" s="172" t="s">
        <v>39</v>
      </c>
      <c r="O163" s="55"/>
      <c r="P163" s="173">
        <f t="shared" si="11"/>
        <v>0</v>
      </c>
      <c r="Q163" s="173">
        <v>6.7000000000000002E-4</v>
      </c>
      <c r="R163" s="173">
        <f t="shared" si="12"/>
        <v>1.5589560000000001E-2</v>
      </c>
      <c r="S163" s="173">
        <v>0</v>
      </c>
      <c r="T163" s="174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5" t="s">
        <v>210</v>
      </c>
      <c r="AT163" s="175" t="s">
        <v>206</v>
      </c>
      <c r="AU163" s="175" t="s">
        <v>86</v>
      </c>
      <c r="AY163" s="14" t="s">
        <v>204</v>
      </c>
      <c r="BE163" s="176">
        <f t="shared" si="14"/>
        <v>0</v>
      </c>
      <c r="BF163" s="176">
        <f t="shared" si="15"/>
        <v>0</v>
      </c>
      <c r="BG163" s="176">
        <f t="shared" si="16"/>
        <v>0</v>
      </c>
      <c r="BH163" s="176">
        <f t="shared" si="17"/>
        <v>0</v>
      </c>
      <c r="BI163" s="176">
        <f t="shared" si="18"/>
        <v>0</v>
      </c>
      <c r="BJ163" s="14" t="s">
        <v>86</v>
      </c>
      <c r="BK163" s="177">
        <f t="shared" si="19"/>
        <v>0</v>
      </c>
      <c r="BL163" s="14" t="s">
        <v>210</v>
      </c>
      <c r="BM163" s="175" t="s">
        <v>489</v>
      </c>
    </row>
    <row r="164" spans="1:65" s="2" customFormat="1" ht="24" customHeight="1" x14ac:dyDescent="0.2">
      <c r="A164" s="29"/>
      <c r="B164" s="163"/>
      <c r="C164" s="164" t="s">
        <v>267</v>
      </c>
      <c r="D164" s="164" t="s">
        <v>206</v>
      </c>
      <c r="E164" s="165" t="s">
        <v>490</v>
      </c>
      <c r="F164" s="166" t="s">
        <v>491</v>
      </c>
      <c r="G164" s="167" t="s">
        <v>221</v>
      </c>
      <c r="H164" s="168">
        <v>23.268000000000001</v>
      </c>
      <c r="I164" s="169"/>
      <c r="J164" s="168">
        <f t="shared" si="10"/>
        <v>0</v>
      </c>
      <c r="K164" s="170"/>
      <c r="L164" s="30"/>
      <c r="M164" s="171" t="s">
        <v>1</v>
      </c>
      <c r="N164" s="172" t="s">
        <v>39</v>
      </c>
      <c r="O164" s="55"/>
      <c r="P164" s="173">
        <f t="shared" si="11"/>
        <v>0</v>
      </c>
      <c r="Q164" s="173">
        <v>0</v>
      </c>
      <c r="R164" s="173">
        <f t="shared" si="12"/>
        <v>0</v>
      </c>
      <c r="S164" s="173">
        <v>0</v>
      </c>
      <c r="T164" s="174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5" t="s">
        <v>210</v>
      </c>
      <c r="AT164" s="175" t="s">
        <v>206</v>
      </c>
      <c r="AU164" s="175" t="s">
        <v>86</v>
      </c>
      <c r="AY164" s="14" t="s">
        <v>204</v>
      </c>
      <c r="BE164" s="176">
        <f t="shared" si="14"/>
        <v>0</v>
      </c>
      <c r="BF164" s="176">
        <f t="shared" si="15"/>
        <v>0</v>
      </c>
      <c r="BG164" s="176">
        <f t="shared" si="16"/>
        <v>0</v>
      </c>
      <c r="BH164" s="176">
        <f t="shared" si="17"/>
        <v>0</v>
      </c>
      <c r="BI164" s="176">
        <f t="shared" si="18"/>
        <v>0</v>
      </c>
      <c r="BJ164" s="14" t="s">
        <v>86</v>
      </c>
      <c r="BK164" s="177">
        <f t="shared" si="19"/>
        <v>0</v>
      </c>
      <c r="BL164" s="14" t="s">
        <v>210</v>
      </c>
      <c r="BM164" s="175" t="s">
        <v>492</v>
      </c>
    </row>
    <row r="165" spans="1:65" s="2" customFormat="1" ht="16.5" customHeight="1" x14ac:dyDescent="0.2">
      <c r="A165" s="29"/>
      <c r="B165" s="163"/>
      <c r="C165" s="164" t="s">
        <v>271</v>
      </c>
      <c r="D165" s="164" t="s">
        <v>206</v>
      </c>
      <c r="E165" s="165" t="s">
        <v>493</v>
      </c>
      <c r="F165" s="166" t="s">
        <v>494</v>
      </c>
      <c r="G165" s="167" t="s">
        <v>282</v>
      </c>
      <c r="H165" s="168">
        <v>10.334</v>
      </c>
      <c r="I165" s="169"/>
      <c r="J165" s="168">
        <f t="shared" si="10"/>
        <v>0</v>
      </c>
      <c r="K165" s="170"/>
      <c r="L165" s="30"/>
      <c r="M165" s="171" t="s">
        <v>1</v>
      </c>
      <c r="N165" s="172" t="s">
        <v>39</v>
      </c>
      <c r="O165" s="55"/>
      <c r="P165" s="173">
        <f t="shared" si="11"/>
        <v>0</v>
      </c>
      <c r="Q165" s="173">
        <v>1.20296</v>
      </c>
      <c r="R165" s="173">
        <f t="shared" si="12"/>
        <v>12.43138864</v>
      </c>
      <c r="S165" s="173">
        <v>0</v>
      </c>
      <c r="T165" s="174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5" t="s">
        <v>210</v>
      </c>
      <c r="AT165" s="175" t="s">
        <v>206</v>
      </c>
      <c r="AU165" s="175" t="s">
        <v>86</v>
      </c>
      <c r="AY165" s="14" t="s">
        <v>204</v>
      </c>
      <c r="BE165" s="176">
        <f t="shared" si="14"/>
        <v>0</v>
      </c>
      <c r="BF165" s="176">
        <f t="shared" si="15"/>
        <v>0</v>
      </c>
      <c r="BG165" s="176">
        <f t="shared" si="16"/>
        <v>0</v>
      </c>
      <c r="BH165" s="176">
        <f t="shared" si="17"/>
        <v>0</v>
      </c>
      <c r="BI165" s="176">
        <f t="shared" si="18"/>
        <v>0</v>
      </c>
      <c r="BJ165" s="14" t="s">
        <v>86</v>
      </c>
      <c r="BK165" s="177">
        <f t="shared" si="19"/>
        <v>0</v>
      </c>
      <c r="BL165" s="14" t="s">
        <v>210</v>
      </c>
      <c r="BM165" s="175" t="s">
        <v>495</v>
      </c>
    </row>
    <row r="166" spans="1:65" s="2" customFormat="1" ht="16.5" customHeight="1" x14ac:dyDescent="0.2">
      <c r="A166" s="29"/>
      <c r="B166" s="163"/>
      <c r="C166" s="164" t="s">
        <v>275</v>
      </c>
      <c r="D166" s="164" t="s">
        <v>206</v>
      </c>
      <c r="E166" s="165" t="s">
        <v>496</v>
      </c>
      <c r="F166" s="166" t="s">
        <v>497</v>
      </c>
      <c r="G166" s="167" t="s">
        <v>214</v>
      </c>
      <c r="H166" s="168">
        <v>37</v>
      </c>
      <c r="I166" s="169"/>
      <c r="J166" s="168">
        <f t="shared" si="10"/>
        <v>0</v>
      </c>
      <c r="K166" s="170"/>
      <c r="L166" s="30"/>
      <c r="M166" s="171" t="s">
        <v>1</v>
      </c>
      <c r="N166" s="172" t="s">
        <v>39</v>
      </c>
      <c r="O166" s="55"/>
      <c r="P166" s="173">
        <f t="shared" si="11"/>
        <v>0</v>
      </c>
      <c r="Q166" s="173">
        <v>0.11642</v>
      </c>
      <c r="R166" s="173">
        <f t="shared" si="12"/>
        <v>4.3075399999999995</v>
      </c>
      <c r="S166" s="173">
        <v>0</v>
      </c>
      <c r="T166" s="174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5" t="s">
        <v>210</v>
      </c>
      <c r="AT166" s="175" t="s">
        <v>206</v>
      </c>
      <c r="AU166" s="175" t="s">
        <v>86</v>
      </c>
      <c r="AY166" s="14" t="s">
        <v>204</v>
      </c>
      <c r="BE166" s="176">
        <f t="shared" si="14"/>
        <v>0</v>
      </c>
      <c r="BF166" s="176">
        <f t="shared" si="15"/>
        <v>0</v>
      </c>
      <c r="BG166" s="176">
        <f t="shared" si="16"/>
        <v>0</v>
      </c>
      <c r="BH166" s="176">
        <f t="shared" si="17"/>
        <v>0</v>
      </c>
      <c r="BI166" s="176">
        <f t="shared" si="18"/>
        <v>0</v>
      </c>
      <c r="BJ166" s="14" t="s">
        <v>86</v>
      </c>
      <c r="BK166" s="177">
        <f t="shared" si="19"/>
        <v>0</v>
      </c>
      <c r="BL166" s="14" t="s">
        <v>210</v>
      </c>
      <c r="BM166" s="175" t="s">
        <v>498</v>
      </c>
    </row>
    <row r="167" spans="1:65" s="2" customFormat="1" ht="24" customHeight="1" x14ac:dyDescent="0.2">
      <c r="A167" s="29"/>
      <c r="B167" s="163"/>
      <c r="C167" s="178" t="s">
        <v>279</v>
      </c>
      <c r="D167" s="178" t="s">
        <v>241</v>
      </c>
      <c r="E167" s="179" t="s">
        <v>499</v>
      </c>
      <c r="F167" s="180" t="s">
        <v>500</v>
      </c>
      <c r="G167" s="181" t="s">
        <v>209</v>
      </c>
      <c r="H167" s="182">
        <v>19.536000000000001</v>
      </c>
      <c r="I167" s="183"/>
      <c r="J167" s="182">
        <f t="shared" si="10"/>
        <v>0</v>
      </c>
      <c r="K167" s="184"/>
      <c r="L167" s="185"/>
      <c r="M167" s="186" t="s">
        <v>1</v>
      </c>
      <c r="N167" s="187" t="s">
        <v>39</v>
      </c>
      <c r="O167" s="55"/>
      <c r="P167" s="173">
        <f t="shared" si="11"/>
        <v>0</v>
      </c>
      <c r="Q167" s="173">
        <v>0.29599999999999999</v>
      </c>
      <c r="R167" s="173">
        <f t="shared" si="12"/>
        <v>5.7826560000000002</v>
      </c>
      <c r="S167" s="173">
        <v>0</v>
      </c>
      <c r="T167" s="174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5" t="s">
        <v>236</v>
      </c>
      <c r="AT167" s="175" t="s">
        <v>241</v>
      </c>
      <c r="AU167" s="175" t="s">
        <v>86</v>
      </c>
      <c r="AY167" s="14" t="s">
        <v>204</v>
      </c>
      <c r="BE167" s="176">
        <f t="shared" si="14"/>
        <v>0</v>
      </c>
      <c r="BF167" s="176">
        <f t="shared" si="15"/>
        <v>0</v>
      </c>
      <c r="BG167" s="176">
        <f t="shared" si="16"/>
        <v>0</v>
      </c>
      <c r="BH167" s="176">
        <f t="shared" si="17"/>
        <v>0</v>
      </c>
      <c r="BI167" s="176">
        <f t="shared" si="18"/>
        <v>0</v>
      </c>
      <c r="BJ167" s="14" t="s">
        <v>86</v>
      </c>
      <c r="BK167" s="177">
        <f t="shared" si="19"/>
        <v>0</v>
      </c>
      <c r="BL167" s="14" t="s">
        <v>210</v>
      </c>
      <c r="BM167" s="175" t="s">
        <v>501</v>
      </c>
    </row>
    <row r="168" spans="1:65" s="2" customFormat="1" ht="16.5" customHeight="1" x14ac:dyDescent="0.2">
      <c r="A168" s="29"/>
      <c r="B168" s="163"/>
      <c r="C168" s="164" t="s">
        <v>284</v>
      </c>
      <c r="D168" s="164" t="s">
        <v>206</v>
      </c>
      <c r="E168" s="165" t="s">
        <v>502</v>
      </c>
      <c r="F168" s="166" t="s">
        <v>503</v>
      </c>
      <c r="G168" s="167" t="s">
        <v>214</v>
      </c>
      <c r="H168" s="168">
        <v>22</v>
      </c>
      <c r="I168" s="169"/>
      <c r="J168" s="168">
        <f t="shared" si="10"/>
        <v>0</v>
      </c>
      <c r="K168" s="170"/>
      <c r="L168" s="30"/>
      <c r="M168" s="171" t="s">
        <v>1</v>
      </c>
      <c r="N168" s="172" t="s">
        <v>39</v>
      </c>
      <c r="O168" s="55"/>
      <c r="P168" s="173">
        <f t="shared" si="11"/>
        <v>0</v>
      </c>
      <c r="Q168" s="173">
        <v>0.20016999999999999</v>
      </c>
      <c r="R168" s="173">
        <f t="shared" si="12"/>
        <v>4.40374</v>
      </c>
      <c r="S168" s="173">
        <v>0</v>
      </c>
      <c r="T168" s="174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5" t="s">
        <v>210</v>
      </c>
      <c r="AT168" s="175" t="s">
        <v>206</v>
      </c>
      <c r="AU168" s="175" t="s">
        <v>86</v>
      </c>
      <c r="AY168" s="14" t="s">
        <v>204</v>
      </c>
      <c r="BE168" s="176">
        <f t="shared" si="14"/>
        <v>0</v>
      </c>
      <c r="BF168" s="176">
        <f t="shared" si="15"/>
        <v>0</v>
      </c>
      <c r="BG168" s="176">
        <f t="shared" si="16"/>
        <v>0</v>
      </c>
      <c r="BH168" s="176">
        <f t="shared" si="17"/>
        <v>0</v>
      </c>
      <c r="BI168" s="176">
        <f t="shared" si="18"/>
        <v>0</v>
      </c>
      <c r="BJ168" s="14" t="s">
        <v>86</v>
      </c>
      <c r="BK168" s="177">
        <f t="shared" si="19"/>
        <v>0</v>
      </c>
      <c r="BL168" s="14" t="s">
        <v>210</v>
      </c>
      <c r="BM168" s="175" t="s">
        <v>504</v>
      </c>
    </row>
    <row r="169" spans="1:65" s="2" customFormat="1" ht="24" customHeight="1" x14ac:dyDescent="0.2">
      <c r="A169" s="29"/>
      <c r="B169" s="163"/>
      <c r="C169" s="178" t="s">
        <v>7</v>
      </c>
      <c r="D169" s="178" t="s">
        <v>241</v>
      </c>
      <c r="E169" s="179" t="s">
        <v>505</v>
      </c>
      <c r="F169" s="180" t="s">
        <v>506</v>
      </c>
      <c r="G169" s="181" t="s">
        <v>209</v>
      </c>
      <c r="H169" s="182">
        <v>27.341000000000001</v>
      </c>
      <c r="I169" s="183"/>
      <c r="J169" s="182">
        <f t="shared" si="10"/>
        <v>0</v>
      </c>
      <c r="K169" s="184"/>
      <c r="L169" s="185"/>
      <c r="M169" s="186" t="s">
        <v>1</v>
      </c>
      <c r="N169" s="187" t="s">
        <v>39</v>
      </c>
      <c r="O169" s="55"/>
      <c r="P169" s="173">
        <f t="shared" si="11"/>
        <v>0</v>
      </c>
      <c r="Q169" s="173">
        <v>2.6970000000000001</v>
      </c>
      <c r="R169" s="173">
        <f t="shared" si="12"/>
        <v>73.73867700000001</v>
      </c>
      <c r="S169" s="173">
        <v>0</v>
      </c>
      <c r="T169" s="174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5" t="s">
        <v>236</v>
      </c>
      <c r="AT169" s="175" t="s">
        <v>241</v>
      </c>
      <c r="AU169" s="175" t="s">
        <v>86</v>
      </c>
      <c r="AY169" s="14" t="s">
        <v>204</v>
      </c>
      <c r="BE169" s="176">
        <f t="shared" si="14"/>
        <v>0</v>
      </c>
      <c r="BF169" s="176">
        <f t="shared" si="15"/>
        <v>0</v>
      </c>
      <c r="BG169" s="176">
        <f t="shared" si="16"/>
        <v>0</v>
      </c>
      <c r="BH169" s="176">
        <f t="shared" si="17"/>
        <v>0</v>
      </c>
      <c r="BI169" s="176">
        <f t="shared" si="18"/>
        <v>0</v>
      </c>
      <c r="BJ169" s="14" t="s">
        <v>86</v>
      </c>
      <c r="BK169" s="177">
        <f t="shared" si="19"/>
        <v>0</v>
      </c>
      <c r="BL169" s="14" t="s">
        <v>210</v>
      </c>
      <c r="BM169" s="175" t="s">
        <v>507</v>
      </c>
    </row>
    <row r="170" spans="1:65" s="2" customFormat="1" ht="24" customHeight="1" x14ac:dyDescent="0.2">
      <c r="A170" s="29"/>
      <c r="B170" s="163"/>
      <c r="C170" s="164" t="s">
        <v>291</v>
      </c>
      <c r="D170" s="164" t="s">
        <v>206</v>
      </c>
      <c r="E170" s="165" t="s">
        <v>508</v>
      </c>
      <c r="F170" s="166" t="s">
        <v>509</v>
      </c>
      <c r="G170" s="167" t="s">
        <v>209</v>
      </c>
      <c r="H170" s="168">
        <v>2.347</v>
      </c>
      <c r="I170" s="169"/>
      <c r="J170" s="168">
        <f t="shared" si="10"/>
        <v>0</v>
      </c>
      <c r="K170" s="170"/>
      <c r="L170" s="30"/>
      <c r="M170" s="171" t="s">
        <v>1</v>
      </c>
      <c r="N170" s="172" t="s">
        <v>39</v>
      </c>
      <c r="O170" s="55"/>
      <c r="P170" s="173">
        <f t="shared" si="11"/>
        <v>0</v>
      </c>
      <c r="Q170" s="173">
        <v>2.3223400000000001</v>
      </c>
      <c r="R170" s="173">
        <f t="shared" si="12"/>
        <v>5.4505319800000001</v>
      </c>
      <c r="S170" s="173">
        <v>0</v>
      </c>
      <c r="T170" s="174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5" t="s">
        <v>210</v>
      </c>
      <c r="AT170" s="175" t="s">
        <v>206</v>
      </c>
      <c r="AU170" s="175" t="s">
        <v>86</v>
      </c>
      <c r="AY170" s="14" t="s">
        <v>204</v>
      </c>
      <c r="BE170" s="176">
        <f t="shared" si="14"/>
        <v>0</v>
      </c>
      <c r="BF170" s="176">
        <f t="shared" si="15"/>
        <v>0</v>
      </c>
      <c r="BG170" s="176">
        <f t="shared" si="16"/>
        <v>0</v>
      </c>
      <c r="BH170" s="176">
        <f t="shared" si="17"/>
        <v>0</v>
      </c>
      <c r="BI170" s="176">
        <f t="shared" si="18"/>
        <v>0</v>
      </c>
      <c r="BJ170" s="14" t="s">
        <v>86</v>
      </c>
      <c r="BK170" s="177">
        <f t="shared" si="19"/>
        <v>0</v>
      </c>
      <c r="BL170" s="14" t="s">
        <v>210</v>
      </c>
      <c r="BM170" s="175" t="s">
        <v>510</v>
      </c>
    </row>
    <row r="171" spans="1:65" s="2" customFormat="1" ht="16.5" customHeight="1" x14ac:dyDescent="0.2">
      <c r="A171" s="29"/>
      <c r="B171" s="163"/>
      <c r="C171" s="164" t="s">
        <v>295</v>
      </c>
      <c r="D171" s="164" t="s">
        <v>206</v>
      </c>
      <c r="E171" s="165" t="s">
        <v>511</v>
      </c>
      <c r="F171" s="166" t="s">
        <v>512</v>
      </c>
      <c r="G171" s="167" t="s">
        <v>221</v>
      </c>
      <c r="H171" s="168">
        <v>9.39</v>
      </c>
      <c r="I171" s="169"/>
      <c r="J171" s="168">
        <f t="shared" si="10"/>
        <v>0</v>
      </c>
      <c r="K171" s="170"/>
      <c r="L171" s="30"/>
      <c r="M171" s="171" t="s">
        <v>1</v>
      </c>
      <c r="N171" s="172" t="s">
        <v>39</v>
      </c>
      <c r="O171" s="55"/>
      <c r="P171" s="173">
        <f t="shared" si="11"/>
        <v>0</v>
      </c>
      <c r="Q171" s="173">
        <v>6.7000000000000002E-4</v>
      </c>
      <c r="R171" s="173">
        <f t="shared" si="12"/>
        <v>6.2913000000000005E-3</v>
      </c>
      <c r="S171" s="173">
        <v>0</v>
      </c>
      <c r="T171" s="174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5" t="s">
        <v>210</v>
      </c>
      <c r="AT171" s="175" t="s">
        <v>206</v>
      </c>
      <c r="AU171" s="175" t="s">
        <v>86</v>
      </c>
      <c r="AY171" s="14" t="s">
        <v>204</v>
      </c>
      <c r="BE171" s="176">
        <f t="shared" si="14"/>
        <v>0</v>
      </c>
      <c r="BF171" s="176">
        <f t="shared" si="15"/>
        <v>0</v>
      </c>
      <c r="BG171" s="176">
        <f t="shared" si="16"/>
        <v>0</v>
      </c>
      <c r="BH171" s="176">
        <f t="shared" si="17"/>
        <v>0</v>
      </c>
      <c r="BI171" s="176">
        <f t="shared" si="18"/>
        <v>0</v>
      </c>
      <c r="BJ171" s="14" t="s">
        <v>86</v>
      </c>
      <c r="BK171" s="177">
        <f t="shared" si="19"/>
        <v>0</v>
      </c>
      <c r="BL171" s="14" t="s">
        <v>210</v>
      </c>
      <c r="BM171" s="175" t="s">
        <v>513</v>
      </c>
    </row>
    <row r="172" spans="1:65" s="2" customFormat="1" ht="16.5" customHeight="1" x14ac:dyDescent="0.2">
      <c r="A172" s="29"/>
      <c r="B172" s="163"/>
      <c r="C172" s="164" t="s">
        <v>301</v>
      </c>
      <c r="D172" s="164" t="s">
        <v>206</v>
      </c>
      <c r="E172" s="165" t="s">
        <v>514</v>
      </c>
      <c r="F172" s="166" t="s">
        <v>515</v>
      </c>
      <c r="G172" s="167" t="s">
        <v>221</v>
      </c>
      <c r="H172" s="168">
        <v>9.39</v>
      </c>
      <c r="I172" s="169"/>
      <c r="J172" s="168">
        <f t="shared" si="10"/>
        <v>0</v>
      </c>
      <c r="K172" s="170"/>
      <c r="L172" s="30"/>
      <c r="M172" s="171" t="s">
        <v>1</v>
      </c>
      <c r="N172" s="172" t="s">
        <v>39</v>
      </c>
      <c r="O172" s="55"/>
      <c r="P172" s="173">
        <f t="shared" si="11"/>
        <v>0</v>
      </c>
      <c r="Q172" s="173">
        <v>0</v>
      </c>
      <c r="R172" s="173">
        <f t="shared" si="12"/>
        <v>0</v>
      </c>
      <c r="S172" s="173">
        <v>0</v>
      </c>
      <c r="T172" s="174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5" t="s">
        <v>210</v>
      </c>
      <c r="AT172" s="175" t="s">
        <v>206</v>
      </c>
      <c r="AU172" s="175" t="s">
        <v>86</v>
      </c>
      <c r="AY172" s="14" t="s">
        <v>204</v>
      </c>
      <c r="BE172" s="176">
        <f t="shared" si="14"/>
        <v>0</v>
      </c>
      <c r="BF172" s="176">
        <f t="shared" si="15"/>
        <v>0</v>
      </c>
      <c r="BG172" s="176">
        <f t="shared" si="16"/>
        <v>0</v>
      </c>
      <c r="BH172" s="176">
        <f t="shared" si="17"/>
        <v>0</v>
      </c>
      <c r="BI172" s="176">
        <f t="shared" si="18"/>
        <v>0</v>
      </c>
      <c r="BJ172" s="14" t="s">
        <v>86</v>
      </c>
      <c r="BK172" s="177">
        <f t="shared" si="19"/>
        <v>0</v>
      </c>
      <c r="BL172" s="14" t="s">
        <v>210</v>
      </c>
      <c r="BM172" s="175" t="s">
        <v>516</v>
      </c>
    </row>
    <row r="173" spans="1:65" s="2" customFormat="1" ht="16.5" customHeight="1" x14ac:dyDescent="0.2">
      <c r="A173" s="29"/>
      <c r="B173" s="163"/>
      <c r="C173" s="164" t="s">
        <v>309</v>
      </c>
      <c r="D173" s="164" t="s">
        <v>206</v>
      </c>
      <c r="E173" s="165" t="s">
        <v>517</v>
      </c>
      <c r="F173" s="166" t="s">
        <v>518</v>
      </c>
      <c r="G173" s="167" t="s">
        <v>282</v>
      </c>
      <c r="H173" s="168">
        <v>4.8000000000000001E-2</v>
      </c>
      <c r="I173" s="169"/>
      <c r="J173" s="168">
        <f t="shared" si="10"/>
        <v>0</v>
      </c>
      <c r="K173" s="170"/>
      <c r="L173" s="30"/>
      <c r="M173" s="171" t="s">
        <v>1</v>
      </c>
      <c r="N173" s="172" t="s">
        <v>39</v>
      </c>
      <c r="O173" s="55"/>
      <c r="P173" s="173">
        <f t="shared" si="11"/>
        <v>0</v>
      </c>
      <c r="Q173" s="173">
        <v>1.01895</v>
      </c>
      <c r="R173" s="173">
        <f t="shared" si="12"/>
        <v>4.8909600000000004E-2</v>
      </c>
      <c r="S173" s="173">
        <v>0</v>
      </c>
      <c r="T173" s="174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5" t="s">
        <v>210</v>
      </c>
      <c r="AT173" s="175" t="s">
        <v>206</v>
      </c>
      <c r="AU173" s="175" t="s">
        <v>86</v>
      </c>
      <c r="AY173" s="14" t="s">
        <v>204</v>
      </c>
      <c r="BE173" s="176">
        <f t="shared" si="14"/>
        <v>0</v>
      </c>
      <c r="BF173" s="176">
        <f t="shared" si="15"/>
        <v>0</v>
      </c>
      <c r="BG173" s="176">
        <f t="shared" si="16"/>
        <v>0</v>
      </c>
      <c r="BH173" s="176">
        <f t="shared" si="17"/>
        <v>0</v>
      </c>
      <c r="BI173" s="176">
        <f t="shared" si="18"/>
        <v>0</v>
      </c>
      <c r="BJ173" s="14" t="s">
        <v>86</v>
      </c>
      <c r="BK173" s="177">
        <f t="shared" si="19"/>
        <v>0</v>
      </c>
      <c r="BL173" s="14" t="s">
        <v>210</v>
      </c>
      <c r="BM173" s="175" t="s">
        <v>519</v>
      </c>
    </row>
    <row r="174" spans="1:65" s="2" customFormat="1" ht="24" customHeight="1" x14ac:dyDescent="0.2">
      <c r="A174" s="29"/>
      <c r="B174" s="163"/>
      <c r="C174" s="164" t="s">
        <v>313</v>
      </c>
      <c r="D174" s="164" t="s">
        <v>206</v>
      </c>
      <c r="E174" s="165" t="s">
        <v>520</v>
      </c>
      <c r="F174" s="166" t="s">
        <v>521</v>
      </c>
      <c r="G174" s="167" t="s">
        <v>209</v>
      </c>
      <c r="H174" s="168">
        <v>57.04</v>
      </c>
      <c r="I174" s="169"/>
      <c r="J174" s="168">
        <f t="shared" si="10"/>
        <v>0</v>
      </c>
      <c r="K174" s="170"/>
      <c r="L174" s="30"/>
      <c r="M174" s="171" t="s">
        <v>1</v>
      </c>
      <c r="N174" s="172" t="s">
        <v>39</v>
      </c>
      <c r="O174" s="55"/>
      <c r="P174" s="173">
        <f t="shared" si="11"/>
        <v>0</v>
      </c>
      <c r="Q174" s="173">
        <v>2.3223400000000001</v>
      </c>
      <c r="R174" s="173">
        <f t="shared" si="12"/>
        <v>132.46627359999999</v>
      </c>
      <c r="S174" s="173">
        <v>0</v>
      </c>
      <c r="T174" s="174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5" t="s">
        <v>210</v>
      </c>
      <c r="AT174" s="175" t="s">
        <v>206</v>
      </c>
      <c r="AU174" s="175" t="s">
        <v>86</v>
      </c>
      <c r="AY174" s="14" t="s">
        <v>204</v>
      </c>
      <c r="BE174" s="176">
        <f t="shared" si="14"/>
        <v>0</v>
      </c>
      <c r="BF174" s="176">
        <f t="shared" si="15"/>
        <v>0</v>
      </c>
      <c r="BG174" s="176">
        <f t="shared" si="16"/>
        <v>0</v>
      </c>
      <c r="BH174" s="176">
        <f t="shared" si="17"/>
        <v>0</v>
      </c>
      <c r="BI174" s="176">
        <f t="shared" si="18"/>
        <v>0</v>
      </c>
      <c r="BJ174" s="14" t="s">
        <v>86</v>
      </c>
      <c r="BK174" s="177">
        <f t="shared" si="19"/>
        <v>0</v>
      </c>
      <c r="BL174" s="14" t="s">
        <v>210</v>
      </c>
      <c r="BM174" s="175" t="s">
        <v>522</v>
      </c>
    </row>
    <row r="175" spans="1:65" s="2" customFormat="1" ht="16.5" customHeight="1" x14ac:dyDescent="0.2">
      <c r="A175" s="29"/>
      <c r="B175" s="163"/>
      <c r="C175" s="164" t="s">
        <v>320</v>
      </c>
      <c r="D175" s="164" t="s">
        <v>206</v>
      </c>
      <c r="E175" s="165" t="s">
        <v>523</v>
      </c>
      <c r="F175" s="166" t="s">
        <v>524</v>
      </c>
      <c r="G175" s="167" t="s">
        <v>282</v>
      </c>
      <c r="H175" s="168">
        <v>1.615</v>
      </c>
      <c r="I175" s="169"/>
      <c r="J175" s="168">
        <f t="shared" si="10"/>
        <v>0</v>
      </c>
      <c r="K175" s="170"/>
      <c r="L175" s="30"/>
      <c r="M175" s="171" t="s">
        <v>1</v>
      </c>
      <c r="N175" s="172" t="s">
        <v>39</v>
      </c>
      <c r="O175" s="55"/>
      <c r="P175" s="173">
        <f t="shared" si="11"/>
        <v>0</v>
      </c>
      <c r="Q175" s="173">
        <v>1.01895</v>
      </c>
      <c r="R175" s="173">
        <f t="shared" si="12"/>
        <v>1.6456042500000001</v>
      </c>
      <c r="S175" s="173">
        <v>0</v>
      </c>
      <c r="T175" s="174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5" t="s">
        <v>210</v>
      </c>
      <c r="AT175" s="175" t="s">
        <v>206</v>
      </c>
      <c r="AU175" s="175" t="s">
        <v>86</v>
      </c>
      <c r="AY175" s="14" t="s">
        <v>204</v>
      </c>
      <c r="BE175" s="176">
        <f t="shared" si="14"/>
        <v>0</v>
      </c>
      <c r="BF175" s="176">
        <f t="shared" si="15"/>
        <v>0</v>
      </c>
      <c r="BG175" s="176">
        <f t="shared" si="16"/>
        <v>0</v>
      </c>
      <c r="BH175" s="176">
        <f t="shared" si="17"/>
        <v>0</v>
      </c>
      <c r="BI175" s="176">
        <f t="shared" si="18"/>
        <v>0</v>
      </c>
      <c r="BJ175" s="14" t="s">
        <v>86</v>
      </c>
      <c r="BK175" s="177">
        <f t="shared" si="19"/>
        <v>0</v>
      </c>
      <c r="BL175" s="14" t="s">
        <v>210</v>
      </c>
      <c r="BM175" s="175" t="s">
        <v>525</v>
      </c>
    </row>
    <row r="176" spans="1:65" s="2" customFormat="1" ht="24" customHeight="1" x14ac:dyDescent="0.2">
      <c r="A176" s="29"/>
      <c r="B176" s="163"/>
      <c r="C176" s="164" t="s">
        <v>324</v>
      </c>
      <c r="D176" s="164" t="s">
        <v>206</v>
      </c>
      <c r="E176" s="165" t="s">
        <v>526</v>
      </c>
      <c r="F176" s="166" t="s">
        <v>527</v>
      </c>
      <c r="G176" s="167" t="s">
        <v>214</v>
      </c>
      <c r="H176" s="168">
        <v>6</v>
      </c>
      <c r="I176" s="169"/>
      <c r="J176" s="168">
        <f t="shared" si="10"/>
        <v>0</v>
      </c>
      <c r="K176" s="170"/>
      <c r="L176" s="30"/>
      <c r="M176" s="171" t="s">
        <v>1</v>
      </c>
      <c r="N176" s="172" t="s">
        <v>39</v>
      </c>
      <c r="O176" s="55"/>
      <c r="P176" s="173">
        <f t="shared" si="11"/>
        <v>0</v>
      </c>
      <c r="Q176" s="173">
        <v>1.09E-2</v>
      </c>
      <c r="R176" s="173">
        <f t="shared" si="12"/>
        <v>6.54E-2</v>
      </c>
      <c r="S176" s="173">
        <v>0</v>
      </c>
      <c r="T176" s="174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5" t="s">
        <v>210</v>
      </c>
      <c r="AT176" s="175" t="s">
        <v>206</v>
      </c>
      <c r="AU176" s="175" t="s">
        <v>86</v>
      </c>
      <c r="AY176" s="14" t="s">
        <v>204</v>
      </c>
      <c r="BE176" s="176">
        <f t="shared" si="14"/>
        <v>0</v>
      </c>
      <c r="BF176" s="176">
        <f t="shared" si="15"/>
        <v>0</v>
      </c>
      <c r="BG176" s="176">
        <f t="shared" si="16"/>
        <v>0</v>
      </c>
      <c r="BH176" s="176">
        <f t="shared" si="17"/>
        <v>0</v>
      </c>
      <c r="BI176" s="176">
        <f t="shared" si="18"/>
        <v>0</v>
      </c>
      <c r="BJ176" s="14" t="s">
        <v>86</v>
      </c>
      <c r="BK176" s="177">
        <f t="shared" si="19"/>
        <v>0</v>
      </c>
      <c r="BL176" s="14" t="s">
        <v>210</v>
      </c>
      <c r="BM176" s="175" t="s">
        <v>528</v>
      </c>
    </row>
    <row r="177" spans="1:65" s="2" customFormat="1" ht="24" customHeight="1" x14ac:dyDescent="0.2">
      <c r="A177" s="29"/>
      <c r="B177" s="163"/>
      <c r="C177" s="164" t="s">
        <v>329</v>
      </c>
      <c r="D177" s="164" t="s">
        <v>206</v>
      </c>
      <c r="E177" s="165" t="s">
        <v>529</v>
      </c>
      <c r="F177" s="166" t="s">
        <v>530</v>
      </c>
      <c r="G177" s="167" t="s">
        <v>209</v>
      </c>
      <c r="H177" s="168">
        <v>295.26</v>
      </c>
      <c r="I177" s="169"/>
      <c r="J177" s="168">
        <f t="shared" si="10"/>
        <v>0</v>
      </c>
      <c r="K177" s="170"/>
      <c r="L177" s="30"/>
      <c r="M177" s="171" t="s">
        <v>1</v>
      </c>
      <c r="N177" s="172" t="s">
        <v>39</v>
      </c>
      <c r="O177" s="55"/>
      <c r="P177" s="173">
        <f t="shared" si="11"/>
        <v>0</v>
      </c>
      <c r="Q177" s="173">
        <v>2.6640000000000001</v>
      </c>
      <c r="R177" s="173">
        <f t="shared" si="12"/>
        <v>786.57263999999998</v>
      </c>
      <c r="S177" s="173">
        <v>0</v>
      </c>
      <c r="T177" s="174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5" t="s">
        <v>210</v>
      </c>
      <c r="AT177" s="175" t="s">
        <v>206</v>
      </c>
      <c r="AU177" s="175" t="s">
        <v>86</v>
      </c>
      <c r="AY177" s="14" t="s">
        <v>204</v>
      </c>
      <c r="BE177" s="176">
        <f t="shared" si="14"/>
        <v>0</v>
      </c>
      <c r="BF177" s="176">
        <f t="shared" si="15"/>
        <v>0</v>
      </c>
      <c r="BG177" s="176">
        <f t="shared" si="16"/>
        <v>0</v>
      </c>
      <c r="BH177" s="176">
        <f t="shared" si="17"/>
        <v>0</v>
      </c>
      <c r="BI177" s="176">
        <f t="shared" si="18"/>
        <v>0</v>
      </c>
      <c r="BJ177" s="14" t="s">
        <v>86</v>
      </c>
      <c r="BK177" s="177">
        <f t="shared" si="19"/>
        <v>0</v>
      </c>
      <c r="BL177" s="14" t="s">
        <v>210</v>
      </c>
      <c r="BM177" s="175" t="s">
        <v>531</v>
      </c>
    </row>
    <row r="178" spans="1:65" s="2" customFormat="1" ht="24" customHeight="1" x14ac:dyDescent="0.2">
      <c r="A178" s="29"/>
      <c r="B178" s="163"/>
      <c r="C178" s="164" t="s">
        <v>333</v>
      </c>
      <c r="D178" s="164" t="s">
        <v>206</v>
      </c>
      <c r="E178" s="165" t="s">
        <v>532</v>
      </c>
      <c r="F178" s="166" t="s">
        <v>533</v>
      </c>
      <c r="G178" s="167" t="s">
        <v>221</v>
      </c>
      <c r="H178" s="168">
        <v>193.608</v>
      </c>
      <c r="I178" s="169"/>
      <c r="J178" s="168">
        <f t="shared" si="10"/>
        <v>0</v>
      </c>
      <c r="K178" s="170"/>
      <c r="L178" s="30"/>
      <c r="M178" s="171" t="s">
        <v>1</v>
      </c>
      <c r="N178" s="172" t="s">
        <v>39</v>
      </c>
      <c r="O178" s="55"/>
      <c r="P178" s="173">
        <f t="shared" si="11"/>
        <v>0</v>
      </c>
      <c r="Q178" s="173">
        <v>8.0000000000000007E-5</v>
      </c>
      <c r="R178" s="173">
        <f t="shared" si="12"/>
        <v>1.5488640000000001E-2</v>
      </c>
      <c r="S178" s="173">
        <v>0</v>
      </c>
      <c r="T178" s="174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5" t="s">
        <v>271</v>
      </c>
      <c r="AT178" s="175" t="s">
        <v>206</v>
      </c>
      <c r="AU178" s="175" t="s">
        <v>86</v>
      </c>
      <c r="AY178" s="14" t="s">
        <v>204</v>
      </c>
      <c r="BE178" s="176">
        <f t="shared" si="14"/>
        <v>0</v>
      </c>
      <c r="BF178" s="176">
        <f t="shared" si="15"/>
        <v>0</v>
      </c>
      <c r="BG178" s="176">
        <f t="shared" si="16"/>
        <v>0</v>
      </c>
      <c r="BH178" s="176">
        <f t="shared" si="17"/>
        <v>0</v>
      </c>
      <c r="BI178" s="176">
        <f t="shared" si="18"/>
        <v>0</v>
      </c>
      <c r="BJ178" s="14" t="s">
        <v>86</v>
      </c>
      <c r="BK178" s="177">
        <f t="shared" si="19"/>
        <v>0</v>
      </c>
      <c r="BL178" s="14" t="s">
        <v>271</v>
      </c>
      <c r="BM178" s="175" t="s">
        <v>534</v>
      </c>
    </row>
    <row r="179" spans="1:65" s="2" customFormat="1" ht="36" customHeight="1" x14ac:dyDescent="0.2">
      <c r="A179" s="29"/>
      <c r="B179" s="163"/>
      <c r="C179" s="178" t="s">
        <v>337</v>
      </c>
      <c r="D179" s="178" t="s">
        <v>241</v>
      </c>
      <c r="E179" s="179" t="s">
        <v>535</v>
      </c>
      <c r="F179" s="180" t="s">
        <v>536</v>
      </c>
      <c r="G179" s="181" t="s">
        <v>221</v>
      </c>
      <c r="H179" s="182">
        <v>222.649</v>
      </c>
      <c r="I179" s="183"/>
      <c r="J179" s="182">
        <f t="shared" si="10"/>
        <v>0</v>
      </c>
      <c r="K179" s="184"/>
      <c r="L179" s="185"/>
      <c r="M179" s="186" t="s">
        <v>1</v>
      </c>
      <c r="N179" s="187" t="s">
        <v>39</v>
      </c>
      <c r="O179" s="55"/>
      <c r="P179" s="173">
        <f t="shared" si="11"/>
        <v>0</v>
      </c>
      <c r="Q179" s="173">
        <v>2E-3</v>
      </c>
      <c r="R179" s="173">
        <f t="shared" si="12"/>
        <v>0.44529800000000003</v>
      </c>
      <c r="S179" s="173">
        <v>0</v>
      </c>
      <c r="T179" s="174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5" t="s">
        <v>327</v>
      </c>
      <c r="AT179" s="175" t="s">
        <v>241</v>
      </c>
      <c r="AU179" s="175" t="s">
        <v>86</v>
      </c>
      <c r="AY179" s="14" t="s">
        <v>204</v>
      </c>
      <c r="BE179" s="176">
        <f t="shared" si="14"/>
        <v>0</v>
      </c>
      <c r="BF179" s="176">
        <f t="shared" si="15"/>
        <v>0</v>
      </c>
      <c r="BG179" s="176">
        <f t="shared" si="16"/>
        <v>0</v>
      </c>
      <c r="BH179" s="176">
        <f t="shared" si="17"/>
        <v>0</v>
      </c>
      <c r="BI179" s="176">
        <f t="shared" si="18"/>
        <v>0</v>
      </c>
      <c r="BJ179" s="14" t="s">
        <v>86</v>
      </c>
      <c r="BK179" s="177">
        <f t="shared" si="19"/>
        <v>0</v>
      </c>
      <c r="BL179" s="14" t="s">
        <v>271</v>
      </c>
      <c r="BM179" s="175" t="s">
        <v>537</v>
      </c>
    </row>
    <row r="180" spans="1:65" s="2" customFormat="1" ht="24" customHeight="1" x14ac:dyDescent="0.2">
      <c r="A180" s="29"/>
      <c r="B180" s="163"/>
      <c r="C180" s="164" t="s">
        <v>341</v>
      </c>
      <c r="D180" s="164" t="s">
        <v>206</v>
      </c>
      <c r="E180" s="165" t="s">
        <v>538</v>
      </c>
      <c r="F180" s="166" t="s">
        <v>539</v>
      </c>
      <c r="G180" s="167" t="s">
        <v>221</v>
      </c>
      <c r="H180" s="168">
        <v>193.608</v>
      </c>
      <c r="I180" s="169"/>
      <c r="J180" s="168">
        <f t="shared" si="10"/>
        <v>0</v>
      </c>
      <c r="K180" s="170"/>
      <c r="L180" s="30"/>
      <c r="M180" s="171" t="s">
        <v>1</v>
      </c>
      <c r="N180" s="172" t="s">
        <v>39</v>
      </c>
      <c r="O180" s="55"/>
      <c r="P180" s="173">
        <f t="shared" si="11"/>
        <v>0</v>
      </c>
      <c r="Q180" s="173">
        <v>0</v>
      </c>
      <c r="R180" s="173">
        <f t="shared" si="12"/>
        <v>0</v>
      </c>
      <c r="S180" s="173">
        <v>0</v>
      </c>
      <c r="T180" s="174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5" t="s">
        <v>271</v>
      </c>
      <c r="AT180" s="175" t="s">
        <v>206</v>
      </c>
      <c r="AU180" s="175" t="s">
        <v>86</v>
      </c>
      <c r="AY180" s="14" t="s">
        <v>204</v>
      </c>
      <c r="BE180" s="176">
        <f t="shared" si="14"/>
        <v>0</v>
      </c>
      <c r="BF180" s="176">
        <f t="shared" si="15"/>
        <v>0</v>
      </c>
      <c r="BG180" s="176">
        <f t="shared" si="16"/>
        <v>0</v>
      </c>
      <c r="BH180" s="176">
        <f t="shared" si="17"/>
        <v>0</v>
      </c>
      <c r="BI180" s="176">
        <f t="shared" si="18"/>
        <v>0</v>
      </c>
      <c r="BJ180" s="14" t="s">
        <v>86</v>
      </c>
      <c r="BK180" s="177">
        <f t="shared" si="19"/>
        <v>0</v>
      </c>
      <c r="BL180" s="14" t="s">
        <v>271</v>
      </c>
      <c r="BM180" s="175" t="s">
        <v>540</v>
      </c>
    </row>
    <row r="181" spans="1:65" s="2" customFormat="1" ht="24" customHeight="1" x14ac:dyDescent="0.2">
      <c r="A181" s="29"/>
      <c r="B181" s="163"/>
      <c r="C181" s="178" t="s">
        <v>327</v>
      </c>
      <c r="D181" s="178" t="s">
        <v>241</v>
      </c>
      <c r="E181" s="179" t="s">
        <v>541</v>
      </c>
      <c r="F181" s="180" t="s">
        <v>542</v>
      </c>
      <c r="G181" s="181" t="s">
        <v>221</v>
      </c>
      <c r="H181" s="182">
        <v>203.28800000000001</v>
      </c>
      <c r="I181" s="183"/>
      <c r="J181" s="182">
        <f t="shared" si="10"/>
        <v>0</v>
      </c>
      <c r="K181" s="184"/>
      <c r="L181" s="185"/>
      <c r="M181" s="186" t="s">
        <v>1</v>
      </c>
      <c r="N181" s="187" t="s">
        <v>39</v>
      </c>
      <c r="O181" s="55"/>
      <c r="P181" s="173">
        <f t="shared" si="11"/>
        <v>0</v>
      </c>
      <c r="Q181" s="173">
        <v>4.7999999999999996E-3</v>
      </c>
      <c r="R181" s="173">
        <f t="shared" si="12"/>
        <v>0.97578239999999994</v>
      </c>
      <c r="S181" s="173">
        <v>0</v>
      </c>
      <c r="T181" s="174">
        <f t="shared" si="1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5" t="s">
        <v>327</v>
      </c>
      <c r="AT181" s="175" t="s">
        <v>241</v>
      </c>
      <c r="AU181" s="175" t="s">
        <v>86</v>
      </c>
      <c r="AY181" s="14" t="s">
        <v>204</v>
      </c>
      <c r="BE181" s="176">
        <f t="shared" si="14"/>
        <v>0</v>
      </c>
      <c r="BF181" s="176">
        <f t="shared" si="15"/>
        <v>0</v>
      </c>
      <c r="BG181" s="176">
        <f t="shared" si="16"/>
        <v>0</v>
      </c>
      <c r="BH181" s="176">
        <f t="shared" si="17"/>
        <v>0</v>
      </c>
      <c r="BI181" s="176">
        <f t="shared" si="18"/>
        <v>0</v>
      </c>
      <c r="BJ181" s="14" t="s">
        <v>86</v>
      </c>
      <c r="BK181" s="177">
        <f t="shared" si="19"/>
        <v>0</v>
      </c>
      <c r="BL181" s="14" t="s">
        <v>271</v>
      </c>
      <c r="BM181" s="175" t="s">
        <v>543</v>
      </c>
    </row>
    <row r="182" spans="1:65" s="12" customFormat="1" ht="22.9" customHeight="1" x14ac:dyDescent="0.2">
      <c r="B182" s="150"/>
      <c r="D182" s="151" t="s">
        <v>72</v>
      </c>
      <c r="E182" s="161" t="s">
        <v>102</v>
      </c>
      <c r="F182" s="161" t="s">
        <v>205</v>
      </c>
      <c r="I182" s="153"/>
      <c r="J182" s="162">
        <f>BK182</f>
        <v>0</v>
      </c>
      <c r="L182" s="150"/>
      <c r="M182" s="155"/>
      <c r="N182" s="156"/>
      <c r="O182" s="156"/>
      <c r="P182" s="157">
        <f>SUM(P183:P201)</f>
        <v>0</v>
      </c>
      <c r="Q182" s="156"/>
      <c r="R182" s="157">
        <f>SUM(R183:R201)</f>
        <v>401.21198850999997</v>
      </c>
      <c r="S182" s="156"/>
      <c r="T182" s="158">
        <f>SUM(T183:T201)</f>
        <v>0</v>
      </c>
      <c r="AR182" s="151" t="s">
        <v>80</v>
      </c>
      <c r="AT182" s="159" t="s">
        <v>72</v>
      </c>
      <c r="AU182" s="159" t="s">
        <v>80</v>
      </c>
      <c r="AY182" s="151" t="s">
        <v>204</v>
      </c>
      <c r="BK182" s="160">
        <f>SUM(BK183:BK201)</f>
        <v>0</v>
      </c>
    </row>
    <row r="183" spans="1:65" s="2" customFormat="1" ht="24" customHeight="1" x14ac:dyDescent="0.2">
      <c r="A183" s="29"/>
      <c r="B183" s="163"/>
      <c r="C183" s="164" t="s">
        <v>350</v>
      </c>
      <c r="D183" s="164" t="s">
        <v>206</v>
      </c>
      <c r="E183" s="165" t="s">
        <v>544</v>
      </c>
      <c r="F183" s="166" t="s">
        <v>545</v>
      </c>
      <c r="G183" s="167" t="s">
        <v>209</v>
      </c>
      <c r="H183" s="168">
        <v>6.78</v>
      </c>
      <c r="I183" s="169"/>
      <c r="J183" s="168">
        <f t="shared" ref="J183:J201" si="20">ROUND(I183*H183,3)</f>
        <v>0</v>
      </c>
      <c r="K183" s="170"/>
      <c r="L183" s="30"/>
      <c r="M183" s="171" t="s">
        <v>1</v>
      </c>
      <c r="N183" s="172" t="s">
        <v>39</v>
      </c>
      <c r="O183" s="55"/>
      <c r="P183" s="173">
        <f t="shared" ref="P183:P201" si="21">O183*H183</f>
        <v>0</v>
      </c>
      <c r="Q183" s="173">
        <v>1.6325499999999999</v>
      </c>
      <c r="R183" s="173">
        <f t="shared" ref="R183:R201" si="22">Q183*H183</f>
        <v>11.068689000000001</v>
      </c>
      <c r="S183" s="173">
        <v>0</v>
      </c>
      <c r="T183" s="174">
        <f t="shared" ref="T183:T201" si="2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5" t="s">
        <v>210</v>
      </c>
      <c r="AT183" s="175" t="s">
        <v>206</v>
      </c>
      <c r="AU183" s="175" t="s">
        <v>86</v>
      </c>
      <c r="AY183" s="14" t="s">
        <v>204</v>
      </c>
      <c r="BE183" s="176">
        <f t="shared" ref="BE183:BE201" si="24">IF(N183="základná",J183,0)</f>
        <v>0</v>
      </c>
      <c r="BF183" s="176">
        <f t="shared" ref="BF183:BF201" si="25">IF(N183="znížená",J183,0)</f>
        <v>0</v>
      </c>
      <c r="BG183" s="176">
        <f t="shared" ref="BG183:BG201" si="26">IF(N183="zákl. prenesená",J183,0)</f>
        <v>0</v>
      </c>
      <c r="BH183" s="176">
        <f t="shared" ref="BH183:BH201" si="27">IF(N183="zníž. prenesená",J183,0)</f>
        <v>0</v>
      </c>
      <c r="BI183" s="176">
        <f t="shared" ref="BI183:BI201" si="28">IF(N183="nulová",J183,0)</f>
        <v>0</v>
      </c>
      <c r="BJ183" s="14" t="s">
        <v>86</v>
      </c>
      <c r="BK183" s="177">
        <f t="shared" ref="BK183:BK201" si="29">ROUND(I183*H183,3)</f>
        <v>0</v>
      </c>
      <c r="BL183" s="14" t="s">
        <v>210</v>
      </c>
      <c r="BM183" s="175" t="s">
        <v>546</v>
      </c>
    </row>
    <row r="184" spans="1:65" s="2" customFormat="1" ht="24" customHeight="1" x14ac:dyDescent="0.2">
      <c r="A184" s="29"/>
      <c r="B184" s="163"/>
      <c r="C184" s="164" t="s">
        <v>354</v>
      </c>
      <c r="D184" s="164" t="s">
        <v>206</v>
      </c>
      <c r="E184" s="165" t="s">
        <v>547</v>
      </c>
      <c r="F184" s="166" t="s">
        <v>548</v>
      </c>
      <c r="G184" s="167" t="s">
        <v>209</v>
      </c>
      <c r="H184" s="168">
        <v>19.63</v>
      </c>
      <c r="I184" s="169"/>
      <c r="J184" s="168">
        <f t="shared" si="20"/>
        <v>0</v>
      </c>
      <c r="K184" s="170"/>
      <c r="L184" s="30"/>
      <c r="M184" s="171" t="s">
        <v>1</v>
      </c>
      <c r="N184" s="172" t="s">
        <v>39</v>
      </c>
      <c r="O184" s="55"/>
      <c r="P184" s="173">
        <f t="shared" si="21"/>
        <v>0</v>
      </c>
      <c r="Q184" s="173">
        <v>2.16499</v>
      </c>
      <c r="R184" s="173">
        <f t="shared" si="22"/>
        <v>42.498753699999995</v>
      </c>
      <c r="S184" s="173">
        <v>0</v>
      </c>
      <c r="T184" s="174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5" t="s">
        <v>210</v>
      </c>
      <c r="AT184" s="175" t="s">
        <v>206</v>
      </c>
      <c r="AU184" s="175" t="s">
        <v>86</v>
      </c>
      <c r="AY184" s="14" t="s">
        <v>204</v>
      </c>
      <c r="BE184" s="176">
        <f t="shared" si="24"/>
        <v>0</v>
      </c>
      <c r="BF184" s="176">
        <f t="shared" si="25"/>
        <v>0</v>
      </c>
      <c r="BG184" s="176">
        <f t="shared" si="26"/>
        <v>0</v>
      </c>
      <c r="BH184" s="176">
        <f t="shared" si="27"/>
        <v>0</v>
      </c>
      <c r="BI184" s="176">
        <f t="shared" si="28"/>
        <v>0</v>
      </c>
      <c r="BJ184" s="14" t="s">
        <v>86</v>
      </c>
      <c r="BK184" s="177">
        <f t="shared" si="29"/>
        <v>0</v>
      </c>
      <c r="BL184" s="14" t="s">
        <v>210</v>
      </c>
      <c r="BM184" s="175" t="s">
        <v>549</v>
      </c>
    </row>
    <row r="185" spans="1:65" s="2" customFormat="1" ht="24" customHeight="1" x14ac:dyDescent="0.2">
      <c r="A185" s="29"/>
      <c r="B185" s="163"/>
      <c r="C185" s="164" t="s">
        <v>358</v>
      </c>
      <c r="D185" s="164" t="s">
        <v>206</v>
      </c>
      <c r="E185" s="165" t="s">
        <v>550</v>
      </c>
      <c r="F185" s="166" t="s">
        <v>551</v>
      </c>
      <c r="G185" s="167" t="s">
        <v>209</v>
      </c>
      <c r="H185" s="168">
        <v>37.951999999999998</v>
      </c>
      <c r="I185" s="169"/>
      <c r="J185" s="168">
        <f t="shared" si="20"/>
        <v>0</v>
      </c>
      <c r="K185" s="170"/>
      <c r="L185" s="30"/>
      <c r="M185" s="171" t="s">
        <v>1</v>
      </c>
      <c r="N185" s="172" t="s">
        <v>39</v>
      </c>
      <c r="O185" s="55"/>
      <c r="P185" s="173">
        <f t="shared" si="21"/>
        <v>0</v>
      </c>
      <c r="Q185" s="173">
        <v>2.16499</v>
      </c>
      <c r="R185" s="173">
        <f t="shared" si="22"/>
        <v>82.165700479999998</v>
      </c>
      <c r="S185" s="173">
        <v>0</v>
      </c>
      <c r="T185" s="174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5" t="s">
        <v>210</v>
      </c>
      <c r="AT185" s="175" t="s">
        <v>206</v>
      </c>
      <c r="AU185" s="175" t="s">
        <v>86</v>
      </c>
      <c r="AY185" s="14" t="s">
        <v>204</v>
      </c>
      <c r="BE185" s="176">
        <f t="shared" si="24"/>
        <v>0</v>
      </c>
      <c r="BF185" s="176">
        <f t="shared" si="25"/>
        <v>0</v>
      </c>
      <c r="BG185" s="176">
        <f t="shared" si="26"/>
        <v>0</v>
      </c>
      <c r="BH185" s="176">
        <f t="shared" si="27"/>
        <v>0</v>
      </c>
      <c r="BI185" s="176">
        <f t="shared" si="28"/>
        <v>0</v>
      </c>
      <c r="BJ185" s="14" t="s">
        <v>86</v>
      </c>
      <c r="BK185" s="177">
        <f t="shared" si="29"/>
        <v>0</v>
      </c>
      <c r="BL185" s="14" t="s">
        <v>210</v>
      </c>
      <c r="BM185" s="175" t="s">
        <v>552</v>
      </c>
    </row>
    <row r="186" spans="1:65" s="2" customFormat="1" ht="24" customHeight="1" x14ac:dyDescent="0.2">
      <c r="A186" s="29"/>
      <c r="B186" s="163"/>
      <c r="C186" s="164" t="s">
        <v>362</v>
      </c>
      <c r="D186" s="164" t="s">
        <v>206</v>
      </c>
      <c r="E186" s="165" t="s">
        <v>553</v>
      </c>
      <c r="F186" s="166" t="s">
        <v>554</v>
      </c>
      <c r="G186" s="167" t="s">
        <v>209</v>
      </c>
      <c r="H186" s="168">
        <v>17.552</v>
      </c>
      <c r="I186" s="169"/>
      <c r="J186" s="168">
        <f t="shared" si="20"/>
        <v>0</v>
      </c>
      <c r="K186" s="170"/>
      <c r="L186" s="30"/>
      <c r="M186" s="171" t="s">
        <v>1</v>
      </c>
      <c r="N186" s="172" t="s">
        <v>39</v>
      </c>
      <c r="O186" s="55"/>
      <c r="P186" s="173">
        <f t="shared" si="21"/>
        <v>0</v>
      </c>
      <c r="Q186" s="173">
        <v>2.1286399999999999</v>
      </c>
      <c r="R186" s="173">
        <f t="shared" si="22"/>
        <v>37.36188928</v>
      </c>
      <c r="S186" s="173">
        <v>0</v>
      </c>
      <c r="T186" s="174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5" t="s">
        <v>210</v>
      </c>
      <c r="AT186" s="175" t="s">
        <v>206</v>
      </c>
      <c r="AU186" s="175" t="s">
        <v>86</v>
      </c>
      <c r="AY186" s="14" t="s">
        <v>204</v>
      </c>
      <c r="BE186" s="176">
        <f t="shared" si="24"/>
        <v>0</v>
      </c>
      <c r="BF186" s="176">
        <f t="shared" si="25"/>
        <v>0</v>
      </c>
      <c r="BG186" s="176">
        <f t="shared" si="26"/>
        <v>0</v>
      </c>
      <c r="BH186" s="176">
        <f t="shared" si="27"/>
        <v>0</v>
      </c>
      <c r="BI186" s="176">
        <f t="shared" si="28"/>
        <v>0</v>
      </c>
      <c r="BJ186" s="14" t="s">
        <v>86</v>
      </c>
      <c r="BK186" s="177">
        <f t="shared" si="29"/>
        <v>0</v>
      </c>
      <c r="BL186" s="14" t="s">
        <v>210</v>
      </c>
      <c r="BM186" s="175" t="s">
        <v>555</v>
      </c>
    </row>
    <row r="187" spans="1:65" s="2" customFormat="1" ht="36" customHeight="1" x14ac:dyDescent="0.2">
      <c r="A187" s="29"/>
      <c r="B187" s="163"/>
      <c r="C187" s="164" t="s">
        <v>366</v>
      </c>
      <c r="D187" s="164" t="s">
        <v>206</v>
      </c>
      <c r="E187" s="165" t="s">
        <v>556</v>
      </c>
      <c r="F187" s="166" t="s">
        <v>557</v>
      </c>
      <c r="G187" s="167" t="s">
        <v>209</v>
      </c>
      <c r="H187" s="168">
        <v>59.78</v>
      </c>
      <c r="I187" s="169"/>
      <c r="J187" s="168">
        <f t="shared" si="20"/>
        <v>0</v>
      </c>
      <c r="K187" s="170"/>
      <c r="L187" s="30"/>
      <c r="M187" s="171" t="s">
        <v>1</v>
      </c>
      <c r="N187" s="172" t="s">
        <v>39</v>
      </c>
      <c r="O187" s="55"/>
      <c r="P187" s="173">
        <f t="shared" si="21"/>
        <v>0</v>
      </c>
      <c r="Q187" s="173">
        <v>0.58104999999999996</v>
      </c>
      <c r="R187" s="173">
        <f t="shared" si="22"/>
        <v>34.735168999999999</v>
      </c>
      <c r="S187" s="173">
        <v>0</v>
      </c>
      <c r="T187" s="174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5" t="s">
        <v>210</v>
      </c>
      <c r="AT187" s="175" t="s">
        <v>206</v>
      </c>
      <c r="AU187" s="175" t="s">
        <v>86</v>
      </c>
      <c r="AY187" s="14" t="s">
        <v>204</v>
      </c>
      <c r="BE187" s="176">
        <f t="shared" si="24"/>
        <v>0</v>
      </c>
      <c r="BF187" s="176">
        <f t="shared" si="25"/>
        <v>0</v>
      </c>
      <c r="BG187" s="176">
        <f t="shared" si="26"/>
        <v>0</v>
      </c>
      <c r="BH187" s="176">
        <f t="shared" si="27"/>
        <v>0</v>
      </c>
      <c r="BI187" s="176">
        <f t="shared" si="28"/>
        <v>0</v>
      </c>
      <c r="BJ187" s="14" t="s">
        <v>86</v>
      </c>
      <c r="BK187" s="177">
        <f t="shared" si="29"/>
        <v>0</v>
      </c>
      <c r="BL187" s="14" t="s">
        <v>210</v>
      </c>
      <c r="BM187" s="175" t="s">
        <v>558</v>
      </c>
    </row>
    <row r="188" spans="1:65" s="2" customFormat="1" ht="24" customHeight="1" x14ac:dyDescent="0.2">
      <c r="A188" s="29"/>
      <c r="B188" s="163"/>
      <c r="C188" s="164" t="s">
        <v>371</v>
      </c>
      <c r="D188" s="164" t="s">
        <v>206</v>
      </c>
      <c r="E188" s="165" t="s">
        <v>559</v>
      </c>
      <c r="F188" s="166" t="s">
        <v>560</v>
      </c>
      <c r="G188" s="167" t="s">
        <v>282</v>
      </c>
      <c r="H188" s="168">
        <v>2.903</v>
      </c>
      <c r="I188" s="169"/>
      <c r="J188" s="168">
        <f t="shared" si="20"/>
        <v>0</v>
      </c>
      <c r="K188" s="170"/>
      <c r="L188" s="30"/>
      <c r="M188" s="171" t="s">
        <v>1</v>
      </c>
      <c r="N188" s="172" t="s">
        <v>39</v>
      </c>
      <c r="O188" s="55"/>
      <c r="P188" s="173">
        <f t="shared" si="21"/>
        <v>0</v>
      </c>
      <c r="Q188" s="173">
        <v>1.002</v>
      </c>
      <c r="R188" s="173">
        <f t="shared" si="22"/>
        <v>2.9088060000000002</v>
      </c>
      <c r="S188" s="173">
        <v>0</v>
      </c>
      <c r="T188" s="174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5" t="s">
        <v>210</v>
      </c>
      <c r="AT188" s="175" t="s">
        <v>206</v>
      </c>
      <c r="AU188" s="175" t="s">
        <v>86</v>
      </c>
      <c r="AY188" s="14" t="s">
        <v>204</v>
      </c>
      <c r="BE188" s="176">
        <f t="shared" si="24"/>
        <v>0</v>
      </c>
      <c r="BF188" s="176">
        <f t="shared" si="25"/>
        <v>0</v>
      </c>
      <c r="BG188" s="176">
        <f t="shared" si="26"/>
        <v>0</v>
      </c>
      <c r="BH188" s="176">
        <f t="shared" si="27"/>
        <v>0</v>
      </c>
      <c r="BI188" s="176">
        <f t="shared" si="28"/>
        <v>0</v>
      </c>
      <c r="BJ188" s="14" t="s">
        <v>86</v>
      </c>
      <c r="BK188" s="177">
        <f t="shared" si="29"/>
        <v>0</v>
      </c>
      <c r="BL188" s="14" t="s">
        <v>210</v>
      </c>
      <c r="BM188" s="175" t="s">
        <v>561</v>
      </c>
    </row>
    <row r="189" spans="1:65" s="2" customFormat="1" ht="24" customHeight="1" x14ac:dyDescent="0.2">
      <c r="A189" s="29"/>
      <c r="B189" s="163"/>
      <c r="C189" s="164" t="s">
        <v>375</v>
      </c>
      <c r="D189" s="164" t="s">
        <v>206</v>
      </c>
      <c r="E189" s="165" t="s">
        <v>562</v>
      </c>
      <c r="F189" s="166" t="s">
        <v>563</v>
      </c>
      <c r="G189" s="167" t="s">
        <v>214</v>
      </c>
      <c r="H189" s="168">
        <v>6</v>
      </c>
      <c r="I189" s="169"/>
      <c r="J189" s="168">
        <f t="shared" si="20"/>
        <v>0</v>
      </c>
      <c r="K189" s="170"/>
      <c r="L189" s="30"/>
      <c r="M189" s="171" t="s">
        <v>1</v>
      </c>
      <c r="N189" s="172" t="s">
        <v>39</v>
      </c>
      <c r="O189" s="55"/>
      <c r="P189" s="173">
        <f t="shared" si="21"/>
        <v>0</v>
      </c>
      <c r="Q189" s="173">
        <v>1.4919999999999999E-2</v>
      </c>
      <c r="R189" s="173">
        <f t="shared" si="22"/>
        <v>8.9519999999999988E-2</v>
      </c>
      <c r="S189" s="173">
        <v>0</v>
      </c>
      <c r="T189" s="174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5" t="s">
        <v>210</v>
      </c>
      <c r="AT189" s="175" t="s">
        <v>206</v>
      </c>
      <c r="AU189" s="175" t="s">
        <v>86</v>
      </c>
      <c r="AY189" s="14" t="s">
        <v>204</v>
      </c>
      <c r="BE189" s="176">
        <f t="shared" si="24"/>
        <v>0</v>
      </c>
      <c r="BF189" s="176">
        <f t="shared" si="25"/>
        <v>0</v>
      </c>
      <c r="BG189" s="176">
        <f t="shared" si="26"/>
        <v>0</v>
      </c>
      <c r="BH189" s="176">
        <f t="shared" si="27"/>
        <v>0</v>
      </c>
      <c r="BI189" s="176">
        <f t="shared" si="28"/>
        <v>0</v>
      </c>
      <c r="BJ189" s="14" t="s">
        <v>86</v>
      </c>
      <c r="BK189" s="177">
        <f t="shared" si="29"/>
        <v>0</v>
      </c>
      <c r="BL189" s="14" t="s">
        <v>210</v>
      </c>
      <c r="BM189" s="175" t="s">
        <v>564</v>
      </c>
    </row>
    <row r="190" spans="1:65" s="2" customFormat="1" ht="24" customHeight="1" x14ac:dyDescent="0.2">
      <c r="A190" s="29"/>
      <c r="B190" s="163"/>
      <c r="C190" s="164" t="s">
        <v>379</v>
      </c>
      <c r="D190" s="164" t="s">
        <v>206</v>
      </c>
      <c r="E190" s="165" t="s">
        <v>565</v>
      </c>
      <c r="F190" s="166" t="s">
        <v>566</v>
      </c>
      <c r="G190" s="167" t="s">
        <v>214</v>
      </c>
      <c r="H190" s="168">
        <v>5</v>
      </c>
      <c r="I190" s="169"/>
      <c r="J190" s="168">
        <f t="shared" si="20"/>
        <v>0</v>
      </c>
      <c r="K190" s="170"/>
      <c r="L190" s="30"/>
      <c r="M190" s="171" t="s">
        <v>1</v>
      </c>
      <c r="N190" s="172" t="s">
        <v>39</v>
      </c>
      <c r="O190" s="55"/>
      <c r="P190" s="173">
        <f t="shared" si="21"/>
        <v>0</v>
      </c>
      <c r="Q190" s="173">
        <v>1.9130000000000001E-2</v>
      </c>
      <c r="R190" s="173">
        <f t="shared" si="22"/>
        <v>9.5650000000000013E-2</v>
      </c>
      <c r="S190" s="173">
        <v>0</v>
      </c>
      <c r="T190" s="174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5" t="s">
        <v>210</v>
      </c>
      <c r="AT190" s="175" t="s">
        <v>206</v>
      </c>
      <c r="AU190" s="175" t="s">
        <v>86</v>
      </c>
      <c r="AY190" s="14" t="s">
        <v>204</v>
      </c>
      <c r="BE190" s="176">
        <f t="shared" si="24"/>
        <v>0</v>
      </c>
      <c r="BF190" s="176">
        <f t="shared" si="25"/>
        <v>0</v>
      </c>
      <c r="BG190" s="176">
        <f t="shared" si="26"/>
        <v>0</v>
      </c>
      <c r="BH190" s="176">
        <f t="shared" si="27"/>
        <v>0</v>
      </c>
      <c r="BI190" s="176">
        <f t="shared" si="28"/>
        <v>0</v>
      </c>
      <c r="BJ190" s="14" t="s">
        <v>86</v>
      </c>
      <c r="BK190" s="177">
        <f t="shared" si="29"/>
        <v>0</v>
      </c>
      <c r="BL190" s="14" t="s">
        <v>210</v>
      </c>
      <c r="BM190" s="175" t="s">
        <v>567</v>
      </c>
    </row>
    <row r="191" spans="1:65" s="2" customFormat="1" ht="24" customHeight="1" x14ac:dyDescent="0.2">
      <c r="A191" s="29"/>
      <c r="B191" s="163"/>
      <c r="C191" s="164" t="s">
        <v>385</v>
      </c>
      <c r="D191" s="164" t="s">
        <v>206</v>
      </c>
      <c r="E191" s="165" t="s">
        <v>568</v>
      </c>
      <c r="F191" s="166" t="s">
        <v>569</v>
      </c>
      <c r="G191" s="167" t="s">
        <v>214</v>
      </c>
      <c r="H191" s="168">
        <v>1</v>
      </c>
      <c r="I191" s="169"/>
      <c r="J191" s="168">
        <f t="shared" si="20"/>
        <v>0</v>
      </c>
      <c r="K191" s="170"/>
      <c r="L191" s="30"/>
      <c r="M191" s="171" t="s">
        <v>1</v>
      </c>
      <c r="N191" s="172" t="s">
        <v>39</v>
      </c>
      <c r="O191" s="55"/>
      <c r="P191" s="173">
        <f t="shared" si="21"/>
        <v>0</v>
      </c>
      <c r="Q191" s="173">
        <v>2.273E-2</v>
      </c>
      <c r="R191" s="173">
        <f t="shared" si="22"/>
        <v>2.273E-2</v>
      </c>
      <c r="S191" s="173">
        <v>0</v>
      </c>
      <c r="T191" s="174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5" t="s">
        <v>210</v>
      </c>
      <c r="AT191" s="175" t="s">
        <v>206</v>
      </c>
      <c r="AU191" s="175" t="s">
        <v>86</v>
      </c>
      <c r="AY191" s="14" t="s">
        <v>204</v>
      </c>
      <c r="BE191" s="176">
        <f t="shared" si="24"/>
        <v>0</v>
      </c>
      <c r="BF191" s="176">
        <f t="shared" si="25"/>
        <v>0</v>
      </c>
      <c r="BG191" s="176">
        <f t="shared" si="26"/>
        <v>0</v>
      </c>
      <c r="BH191" s="176">
        <f t="shared" si="27"/>
        <v>0</v>
      </c>
      <c r="BI191" s="176">
        <f t="shared" si="28"/>
        <v>0</v>
      </c>
      <c r="BJ191" s="14" t="s">
        <v>86</v>
      </c>
      <c r="BK191" s="177">
        <f t="shared" si="29"/>
        <v>0</v>
      </c>
      <c r="BL191" s="14" t="s">
        <v>210</v>
      </c>
      <c r="BM191" s="175" t="s">
        <v>570</v>
      </c>
    </row>
    <row r="192" spans="1:65" s="2" customFormat="1" ht="24" customHeight="1" x14ac:dyDescent="0.2">
      <c r="A192" s="29"/>
      <c r="B192" s="163"/>
      <c r="C192" s="164" t="s">
        <v>389</v>
      </c>
      <c r="D192" s="164" t="s">
        <v>206</v>
      </c>
      <c r="E192" s="165" t="s">
        <v>571</v>
      </c>
      <c r="F192" s="166" t="s">
        <v>572</v>
      </c>
      <c r="G192" s="167" t="s">
        <v>214</v>
      </c>
      <c r="H192" s="168">
        <v>2</v>
      </c>
      <c r="I192" s="169"/>
      <c r="J192" s="168">
        <f t="shared" si="20"/>
        <v>0</v>
      </c>
      <c r="K192" s="170"/>
      <c r="L192" s="30"/>
      <c r="M192" s="171" t="s">
        <v>1</v>
      </c>
      <c r="N192" s="172" t="s">
        <v>39</v>
      </c>
      <c r="O192" s="55"/>
      <c r="P192" s="173">
        <f t="shared" si="21"/>
        <v>0</v>
      </c>
      <c r="Q192" s="173">
        <v>2.631E-2</v>
      </c>
      <c r="R192" s="173">
        <f t="shared" si="22"/>
        <v>5.262E-2</v>
      </c>
      <c r="S192" s="173">
        <v>0</v>
      </c>
      <c r="T192" s="174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5" t="s">
        <v>210</v>
      </c>
      <c r="AT192" s="175" t="s">
        <v>206</v>
      </c>
      <c r="AU192" s="175" t="s">
        <v>86</v>
      </c>
      <c r="AY192" s="14" t="s">
        <v>204</v>
      </c>
      <c r="BE192" s="176">
        <f t="shared" si="24"/>
        <v>0</v>
      </c>
      <c r="BF192" s="176">
        <f t="shared" si="25"/>
        <v>0</v>
      </c>
      <c r="BG192" s="176">
        <f t="shared" si="26"/>
        <v>0</v>
      </c>
      <c r="BH192" s="176">
        <f t="shared" si="27"/>
        <v>0</v>
      </c>
      <c r="BI192" s="176">
        <f t="shared" si="28"/>
        <v>0</v>
      </c>
      <c r="BJ192" s="14" t="s">
        <v>86</v>
      </c>
      <c r="BK192" s="177">
        <f t="shared" si="29"/>
        <v>0</v>
      </c>
      <c r="BL192" s="14" t="s">
        <v>210</v>
      </c>
      <c r="BM192" s="175" t="s">
        <v>573</v>
      </c>
    </row>
    <row r="193" spans="1:65" s="2" customFormat="1" ht="24" customHeight="1" x14ac:dyDescent="0.2">
      <c r="A193" s="29"/>
      <c r="B193" s="163"/>
      <c r="C193" s="164" t="s">
        <v>393</v>
      </c>
      <c r="D193" s="164" t="s">
        <v>206</v>
      </c>
      <c r="E193" s="165" t="s">
        <v>574</v>
      </c>
      <c r="F193" s="166" t="s">
        <v>575</v>
      </c>
      <c r="G193" s="167" t="s">
        <v>214</v>
      </c>
      <c r="H193" s="168">
        <v>1</v>
      </c>
      <c r="I193" s="169"/>
      <c r="J193" s="168">
        <f t="shared" si="20"/>
        <v>0</v>
      </c>
      <c r="K193" s="170"/>
      <c r="L193" s="30"/>
      <c r="M193" s="171" t="s">
        <v>1</v>
      </c>
      <c r="N193" s="172" t="s">
        <v>39</v>
      </c>
      <c r="O193" s="55"/>
      <c r="P193" s="173">
        <f t="shared" si="21"/>
        <v>0</v>
      </c>
      <c r="Q193" s="173">
        <v>2.9899999999999999E-2</v>
      </c>
      <c r="R193" s="173">
        <f t="shared" si="22"/>
        <v>2.9899999999999999E-2</v>
      </c>
      <c r="S193" s="173">
        <v>0</v>
      </c>
      <c r="T193" s="174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5" t="s">
        <v>210</v>
      </c>
      <c r="AT193" s="175" t="s">
        <v>206</v>
      </c>
      <c r="AU193" s="175" t="s">
        <v>86</v>
      </c>
      <c r="AY193" s="14" t="s">
        <v>204</v>
      </c>
      <c r="BE193" s="176">
        <f t="shared" si="24"/>
        <v>0</v>
      </c>
      <c r="BF193" s="176">
        <f t="shared" si="25"/>
        <v>0</v>
      </c>
      <c r="BG193" s="176">
        <f t="shared" si="26"/>
        <v>0</v>
      </c>
      <c r="BH193" s="176">
        <f t="shared" si="27"/>
        <v>0</v>
      </c>
      <c r="BI193" s="176">
        <f t="shared" si="28"/>
        <v>0</v>
      </c>
      <c r="BJ193" s="14" t="s">
        <v>86</v>
      </c>
      <c r="BK193" s="177">
        <f t="shared" si="29"/>
        <v>0</v>
      </c>
      <c r="BL193" s="14" t="s">
        <v>210</v>
      </c>
      <c r="BM193" s="175" t="s">
        <v>576</v>
      </c>
    </row>
    <row r="194" spans="1:65" s="2" customFormat="1" ht="24" customHeight="1" x14ac:dyDescent="0.2">
      <c r="A194" s="29"/>
      <c r="B194" s="163"/>
      <c r="C194" s="164" t="s">
        <v>397</v>
      </c>
      <c r="D194" s="164" t="s">
        <v>206</v>
      </c>
      <c r="E194" s="165" t="s">
        <v>577</v>
      </c>
      <c r="F194" s="166" t="s">
        <v>578</v>
      </c>
      <c r="G194" s="167" t="s">
        <v>214</v>
      </c>
      <c r="H194" s="168">
        <v>3</v>
      </c>
      <c r="I194" s="169"/>
      <c r="J194" s="168">
        <f t="shared" si="20"/>
        <v>0</v>
      </c>
      <c r="K194" s="170"/>
      <c r="L194" s="30"/>
      <c r="M194" s="171" t="s">
        <v>1</v>
      </c>
      <c r="N194" s="172" t="s">
        <v>39</v>
      </c>
      <c r="O194" s="55"/>
      <c r="P194" s="173">
        <f t="shared" si="21"/>
        <v>0</v>
      </c>
      <c r="Q194" s="173">
        <v>3.3250000000000002E-2</v>
      </c>
      <c r="R194" s="173">
        <f t="shared" si="22"/>
        <v>9.9750000000000005E-2</v>
      </c>
      <c r="S194" s="173">
        <v>0</v>
      </c>
      <c r="T194" s="174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5" t="s">
        <v>210</v>
      </c>
      <c r="AT194" s="175" t="s">
        <v>206</v>
      </c>
      <c r="AU194" s="175" t="s">
        <v>86</v>
      </c>
      <c r="AY194" s="14" t="s">
        <v>204</v>
      </c>
      <c r="BE194" s="176">
        <f t="shared" si="24"/>
        <v>0</v>
      </c>
      <c r="BF194" s="176">
        <f t="shared" si="25"/>
        <v>0</v>
      </c>
      <c r="BG194" s="176">
        <f t="shared" si="26"/>
        <v>0</v>
      </c>
      <c r="BH194" s="176">
        <f t="shared" si="27"/>
        <v>0</v>
      </c>
      <c r="BI194" s="176">
        <f t="shared" si="28"/>
        <v>0</v>
      </c>
      <c r="BJ194" s="14" t="s">
        <v>86</v>
      </c>
      <c r="BK194" s="177">
        <f t="shared" si="29"/>
        <v>0</v>
      </c>
      <c r="BL194" s="14" t="s">
        <v>210</v>
      </c>
      <c r="BM194" s="175" t="s">
        <v>579</v>
      </c>
    </row>
    <row r="195" spans="1:65" s="2" customFormat="1" ht="24" customHeight="1" x14ac:dyDescent="0.2">
      <c r="A195" s="29"/>
      <c r="B195" s="163"/>
      <c r="C195" s="164" t="s">
        <v>401</v>
      </c>
      <c r="D195" s="164" t="s">
        <v>206</v>
      </c>
      <c r="E195" s="165" t="s">
        <v>212</v>
      </c>
      <c r="F195" s="166" t="s">
        <v>580</v>
      </c>
      <c r="G195" s="167" t="s">
        <v>214</v>
      </c>
      <c r="H195" s="168">
        <v>35</v>
      </c>
      <c r="I195" s="169"/>
      <c r="J195" s="168">
        <f t="shared" si="20"/>
        <v>0</v>
      </c>
      <c r="K195" s="170"/>
      <c r="L195" s="30"/>
      <c r="M195" s="171" t="s">
        <v>1</v>
      </c>
      <c r="N195" s="172" t="s">
        <v>39</v>
      </c>
      <c r="O195" s="55"/>
      <c r="P195" s="173">
        <f t="shared" si="21"/>
        <v>0</v>
      </c>
      <c r="Q195" s="173">
        <v>3.9870000000000003E-2</v>
      </c>
      <c r="R195" s="173">
        <f t="shared" si="22"/>
        <v>1.3954500000000001</v>
      </c>
      <c r="S195" s="173">
        <v>0</v>
      </c>
      <c r="T195" s="174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5" t="s">
        <v>210</v>
      </c>
      <c r="AT195" s="175" t="s">
        <v>206</v>
      </c>
      <c r="AU195" s="175" t="s">
        <v>86</v>
      </c>
      <c r="AY195" s="14" t="s">
        <v>204</v>
      </c>
      <c r="BE195" s="176">
        <f t="shared" si="24"/>
        <v>0</v>
      </c>
      <c r="BF195" s="176">
        <f t="shared" si="25"/>
        <v>0</v>
      </c>
      <c r="BG195" s="176">
        <f t="shared" si="26"/>
        <v>0</v>
      </c>
      <c r="BH195" s="176">
        <f t="shared" si="27"/>
        <v>0</v>
      </c>
      <c r="BI195" s="176">
        <f t="shared" si="28"/>
        <v>0</v>
      </c>
      <c r="BJ195" s="14" t="s">
        <v>86</v>
      </c>
      <c r="BK195" s="177">
        <f t="shared" si="29"/>
        <v>0</v>
      </c>
      <c r="BL195" s="14" t="s">
        <v>210</v>
      </c>
      <c r="BM195" s="175" t="s">
        <v>581</v>
      </c>
    </row>
    <row r="196" spans="1:65" s="2" customFormat="1" ht="16.5" customHeight="1" x14ac:dyDescent="0.2">
      <c r="A196" s="29"/>
      <c r="B196" s="163"/>
      <c r="C196" s="164" t="s">
        <v>407</v>
      </c>
      <c r="D196" s="164" t="s">
        <v>206</v>
      </c>
      <c r="E196" s="165" t="s">
        <v>582</v>
      </c>
      <c r="F196" s="166" t="s">
        <v>583</v>
      </c>
      <c r="G196" s="167" t="s">
        <v>214</v>
      </c>
      <c r="H196" s="168">
        <v>37</v>
      </c>
      <c r="I196" s="169"/>
      <c r="J196" s="168">
        <f t="shared" si="20"/>
        <v>0</v>
      </c>
      <c r="K196" s="170"/>
      <c r="L196" s="30"/>
      <c r="M196" s="171" t="s">
        <v>1</v>
      </c>
      <c r="N196" s="172" t="s">
        <v>39</v>
      </c>
      <c r="O196" s="55"/>
      <c r="P196" s="173">
        <f t="shared" si="21"/>
        <v>0</v>
      </c>
      <c r="Q196" s="173">
        <v>4.7849999999999997E-2</v>
      </c>
      <c r="R196" s="173">
        <f t="shared" si="22"/>
        <v>1.7704499999999999</v>
      </c>
      <c r="S196" s="173">
        <v>0</v>
      </c>
      <c r="T196" s="174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5" t="s">
        <v>210</v>
      </c>
      <c r="AT196" s="175" t="s">
        <v>206</v>
      </c>
      <c r="AU196" s="175" t="s">
        <v>86</v>
      </c>
      <c r="AY196" s="14" t="s">
        <v>204</v>
      </c>
      <c r="BE196" s="176">
        <f t="shared" si="24"/>
        <v>0</v>
      </c>
      <c r="BF196" s="176">
        <f t="shared" si="25"/>
        <v>0</v>
      </c>
      <c r="BG196" s="176">
        <f t="shared" si="26"/>
        <v>0</v>
      </c>
      <c r="BH196" s="176">
        <f t="shared" si="27"/>
        <v>0</v>
      </c>
      <c r="BI196" s="176">
        <f t="shared" si="28"/>
        <v>0</v>
      </c>
      <c r="BJ196" s="14" t="s">
        <v>86</v>
      </c>
      <c r="BK196" s="177">
        <f t="shared" si="29"/>
        <v>0</v>
      </c>
      <c r="BL196" s="14" t="s">
        <v>210</v>
      </c>
      <c r="BM196" s="175" t="s">
        <v>584</v>
      </c>
    </row>
    <row r="197" spans="1:65" s="2" customFormat="1" ht="16.5" customHeight="1" x14ac:dyDescent="0.2">
      <c r="A197" s="29"/>
      <c r="B197" s="163"/>
      <c r="C197" s="178" t="s">
        <v>413</v>
      </c>
      <c r="D197" s="178" t="s">
        <v>241</v>
      </c>
      <c r="E197" s="179" t="s">
        <v>585</v>
      </c>
      <c r="F197" s="180" t="s">
        <v>586</v>
      </c>
      <c r="G197" s="181" t="s">
        <v>209</v>
      </c>
      <c r="H197" s="182">
        <v>14.069000000000001</v>
      </c>
      <c r="I197" s="183"/>
      <c r="J197" s="182">
        <f t="shared" si="20"/>
        <v>0</v>
      </c>
      <c r="K197" s="184"/>
      <c r="L197" s="185"/>
      <c r="M197" s="186" t="s">
        <v>1</v>
      </c>
      <c r="N197" s="187" t="s">
        <v>39</v>
      </c>
      <c r="O197" s="55"/>
      <c r="P197" s="173">
        <f t="shared" si="21"/>
        <v>0</v>
      </c>
      <c r="Q197" s="173">
        <v>2.7360000000000002</v>
      </c>
      <c r="R197" s="173">
        <f t="shared" si="22"/>
        <v>38.492784000000007</v>
      </c>
      <c r="S197" s="173">
        <v>0</v>
      </c>
      <c r="T197" s="174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5" t="s">
        <v>236</v>
      </c>
      <c r="AT197" s="175" t="s">
        <v>241</v>
      </c>
      <c r="AU197" s="175" t="s">
        <v>86</v>
      </c>
      <c r="AY197" s="14" t="s">
        <v>204</v>
      </c>
      <c r="BE197" s="176">
        <f t="shared" si="24"/>
        <v>0</v>
      </c>
      <c r="BF197" s="176">
        <f t="shared" si="25"/>
        <v>0</v>
      </c>
      <c r="BG197" s="176">
        <f t="shared" si="26"/>
        <v>0</v>
      </c>
      <c r="BH197" s="176">
        <f t="shared" si="27"/>
        <v>0</v>
      </c>
      <c r="BI197" s="176">
        <f t="shared" si="28"/>
        <v>0</v>
      </c>
      <c r="BJ197" s="14" t="s">
        <v>86</v>
      </c>
      <c r="BK197" s="177">
        <f t="shared" si="29"/>
        <v>0</v>
      </c>
      <c r="BL197" s="14" t="s">
        <v>210</v>
      </c>
      <c r="BM197" s="175" t="s">
        <v>587</v>
      </c>
    </row>
    <row r="198" spans="1:65" s="2" customFormat="1" ht="24" customHeight="1" x14ac:dyDescent="0.2">
      <c r="A198" s="29"/>
      <c r="B198" s="163"/>
      <c r="C198" s="164" t="s">
        <v>417</v>
      </c>
      <c r="D198" s="164" t="s">
        <v>206</v>
      </c>
      <c r="E198" s="165" t="s">
        <v>588</v>
      </c>
      <c r="F198" s="166" t="s">
        <v>589</v>
      </c>
      <c r="G198" s="167" t="s">
        <v>221</v>
      </c>
      <c r="H198" s="168">
        <v>147.02099999999999</v>
      </c>
      <c r="I198" s="169"/>
      <c r="J198" s="168">
        <f t="shared" si="20"/>
        <v>0</v>
      </c>
      <c r="K198" s="170"/>
      <c r="L198" s="30"/>
      <c r="M198" s="171" t="s">
        <v>1</v>
      </c>
      <c r="N198" s="172" t="s">
        <v>39</v>
      </c>
      <c r="O198" s="55"/>
      <c r="P198" s="173">
        <f t="shared" si="21"/>
        <v>0</v>
      </c>
      <c r="Q198" s="173">
        <v>0.23088</v>
      </c>
      <c r="R198" s="173">
        <f t="shared" si="22"/>
        <v>33.94420848</v>
      </c>
      <c r="S198" s="173">
        <v>0</v>
      </c>
      <c r="T198" s="174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5" t="s">
        <v>210</v>
      </c>
      <c r="AT198" s="175" t="s">
        <v>206</v>
      </c>
      <c r="AU198" s="175" t="s">
        <v>86</v>
      </c>
      <c r="AY198" s="14" t="s">
        <v>204</v>
      </c>
      <c r="BE198" s="176">
        <f t="shared" si="24"/>
        <v>0</v>
      </c>
      <c r="BF198" s="176">
        <f t="shared" si="25"/>
        <v>0</v>
      </c>
      <c r="BG198" s="176">
        <f t="shared" si="26"/>
        <v>0</v>
      </c>
      <c r="BH198" s="176">
        <f t="shared" si="27"/>
        <v>0</v>
      </c>
      <c r="BI198" s="176">
        <f t="shared" si="28"/>
        <v>0</v>
      </c>
      <c r="BJ198" s="14" t="s">
        <v>86</v>
      </c>
      <c r="BK198" s="177">
        <f t="shared" si="29"/>
        <v>0</v>
      </c>
      <c r="BL198" s="14" t="s">
        <v>210</v>
      </c>
      <c r="BM198" s="175" t="s">
        <v>590</v>
      </c>
    </row>
    <row r="199" spans="1:65" s="2" customFormat="1" ht="24" customHeight="1" x14ac:dyDescent="0.2">
      <c r="A199" s="29"/>
      <c r="B199" s="163"/>
      <c r="C199" s="164" t="s">
        <v>421</v>
      </c>
      <c r="D199" s="164" t="s">
        <v>206</v>
      </c>
      <c r="E199" s="165" t="s">
        <v>224</v>
      </c>
      <c r="F199" s="166" t="s">
        <v>225</v>
      </c>
      <c r="G199" s="167" t="s">
        <v>221</v>
      </c>
      <c r="H199" s="168">
        <v>559.34299999999996</v>
      </c>
      <c r="I199" s="169"/>
      <c r="J199" s="168">
        <f t="shared" si="20"/>
        <v>0</v>
      </c>
      <c r="K199" s="170"/>
      <c r="L199" s="30"/>
      <c r="M199" s="171" t="s">
        <v>1</v>
      </c>
      <c r="N199" s="172" t="s">
        <v>39</v>
      </c>
      <c r="O199" s="55"/>
      <c r="P199" s="173">
        <f t="shared" si="21"/>
        <v>0</v>
      </c>
      <c r="Q199" s="173">
        <v>0.10778</v>
      </c>
      <c r="R199" s="173">
        <f t="shared" si="22"/>
        <v>60.285988539999998</v>
      </c>
      <c r="S199" s="173">
        <v>0</v>
      </c>
      <c r="T199" s="174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5" t="s">
        <v>210</v>
      </c>
      <c r="AT199" s="175" t="s">
        <v>206</v>
      </c>
      <c r="AU199" s="175" t="s">
        <v>86</v>
      </c>
      <c r="AY199" s="14" t="s">
        <v>204</v>
      </c>
      <c r="BE199" s="176">
        <f t="shared" si="24"/>
        <v>0</v>
      </c>
      <c r="BF199" s="176">
        <f t="shared" si="25"/>
        <v>0</v>
      </c>
      <c r="BG199" s="176">
        <f t="shared" si="26"/>
        <v>0</v>
      </c>
      <c r="BH199" s="176">
        <f t="shared" si="27"/>
        <v>0</v>
      </c>
      <c r="BI199" s="176">
        <f t="shared" si="28"/>
        <v>0</v>
      </c>
      <c r="BJ199" s="14" t="s">
        <v>86</v>
      </c>
      <c r="BK199" s="177">
        <f t="shared" si="29"/>
        <v>0</v>
      </c>
      <c r="BL199" s="14" t="s">
        <v>210</v>
      </c>
      <c r="BM199" s="175" t="s">
        <v>591</v>
      </c>
    </row>
    <row r="200" spans="1:65" s="2" customFormat="1" ht="24" customHeight="1" x14ac:dyDescent="0.2">
      <c r="A200" s="29"/>
      <c r="B200" s="163"/>
      <c r="C200" s="164" t="s">
        <v>427</v>
      </c>
      <c r="D200" s="164" t="s">
        <v>206</v>
      </c>
      <c r="E200" s="165" t="s">
        <v>592</v>
      </c>
      <c r="F200" s="166" t="s">
        <v>593</v>
      </c>
      <c r="G200" s="167" t="s">
        <v>221</v>
      </c>
      <c r="H200" s="168">
        <v>175.001</v>
      </c>
      <c r="I200" s="169"/>
      <c r="J200" s="168">
        <f t="shared" si="20"/>
        <v>0</v>
      </c>
      <c r="K200" s="170"/>
      <c r="L200" s="30"/>
      <c r="M200" s="171" t="s">
        <v>1</v>
      </c>
      <c r="N200" s="172" t="s">
        <v>39</v>
      </c>
      <c r="O200" s="55"/>
      <c r="P200" s="173">
        <f t="shared" si="21"/>
        <v>0</v>
      </c>
      <c r="Q200" s="173">
        <v>0.30953000000000003</v>
      </c>
      <c r="R200" s="173">
        <f t="shared" si="22"/>
        <v>54.168059530000008</v>
      </c>
      <c r="S200" s="173">
        <v>0</v>
      </c>
      <c r="T200" s="174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5" t="s">
        <v>210</v>
      </c>
      <c r="AT200" s="175" t="s">
        <v>206</v>
      </c>
      <c r="AU200" s="175" t="s">
        <v>86</v>
      </c>
      <c r="AY200" s="14" t="s">
        <v>204</v>
      </c>
      <c r="BE200" s="176">
        <f t="shared" si="24"/>
        <v>0</v>
      </c>
      <c r="BF200" s="176">
        <f t="shared" si="25"/>
        <v>0</v>
      </c>
      <c r="BG200" s="176">
        <f t="shared" si="26"/>
        <v>0</v>
      </c>
      <c r="BH200" s="176">
        <f t="shared" si="27"/>
        <v>0</v>
      </c>
      <c r="BI200" s="176">
        <f t="shared" si="28"/>
        <v>0</v>
      </c>
      <c r="BJ200" s="14" t="s">
        <v>86</v>
      </c>
      <c r="BK200" s="177">
        <f t="shared" si="29"/>
        <v>0</v>
      </c>
      <c r="BL200" s="14" t="s">
        <v>210</v>
      </c>
      <c r="BM200" s="175" t="s">
        <v>594</v>
      </c>
    </row>
    <row r="201" spans="1:65" s="2" customFormat="1" ht="24" customHeight="1" x14ac:dyDescent="0.2">
      <c r="A201" s="29"/>
      <c r="B201" s="163"/>
      <c r="C201" s="164" t="s">
        <v>595</v>
      </c>
      <c r="D201" s="164" t="s">
        <v>206</v>
      </c>
      <c r="E201" s="165" t="s">
        <v>596</v>
      </c>
      <c r="F201" s="166" t="s">
        <v>597</v>
      </c>
      <c r="G201" s="167" t="s">
        <v>265</v>
      </c>
      <c r="H201" s="168">
        <v>287.45</v>
      </c>
      <c r="I201" s="169"/>
      <c r="J201" s="168">
        <f t="shared" si="20"/>
        <v>0</v>
      </c>
      <c r="K201" s="170"/>
      <c r="L201" s="30"/>
      <c r="M201" s="171" t="s">
        <v>1</v>
      </c>
      <c r="N201" s="172" t="s">
        <v>39</v>
      </c>
      <c r="O201" s="55"/>
      <c r="P201" s="173">
        <f t="shared" si="21"/>
        <v>0</v>
      </c>
      <c r="Q201" s="173">
        <v>9.0000000000000006E-5</v>
      </c>
      <c r="R201" s="173">
        <f t="shared" si="22"/>
        <v>2.5870500000000001E-2</v>
      </c>
      <c r="S201" s="173">
        <v>0</v>
      </c>
      <c r="T201" s="174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5" t="s">
        <v>210</v>
      </c>
      <c r="AT201" s="175" t="s">
        <v>206</v>
      </c>
      <c r="AU201" s="175" t="s">
        <v>86</v>
      </c>
      <c r="AY201" s="14" t="s">
        <v>204</v>
      </c>
      <c r="BE201" s="176">
        <f t="shared" si="24"/>
        <v>0</v>
      </c>
      <c r="BF201" s="176">
        <f t="shared" si="25"/>
        <v>0</v>
      </c>
      <c r="BG201" s="176">
        <f t="shared" si="26"/>
        <v>0</v>
      </c>
      <c r="BH201" s="176">
        <f t="shared" si="27"/>
        <v>0</v>
      </c>
      <c r="BI201" s="176">
        <f t="shared" si="28"/>
        <v>0</v>
      </c>
      <c r="BJ201" s="14" t="s">
        <v>86</v>
      </c>
      <c r="BK201" s="177">
        <f t="shared" si="29"/>
        <v>0</v>
      </c>
      <c r="BL201" s="14" t="s">
        <v>210</v>
      </c>
      <c r="BM201" s="175" t="s">
        <v>598</v>
      </c>
    </row>
    <row r="202" spans="1:65" s="12" customFormat="1" ht="22.9" customHeight="1" x14ac:dyDescent="0.2">
      <c r="B202" s="150"/>
      <c r="D202" s="151" t="s">
        <v>72</v>
      </c>
      <c r="E202" s="161" t="s">
        <v>210</v>
      </c>
      <c r="F202" s="161" t="s">
        <v>599</v>
      </c>
      <c r="I202" s="153"/>
      <c r="J202" s="162">
        <f>BK202</f>
        <v>0</v>
      </c>
      <c r="L202" s="150"/>
      <c r="M202" s="155"/>
      <c r="N202" s="156"/>
      <c r="O202" s="156"/>
      <c r="P202" s="157">
        <f>SUM(P203:P215)</f>
        <v>0</v>
      </c>
      <c r="Q202" s="156"/>
      <c r="R202" s="157">
        <f>SUM(R203:R215)</f>
        <v>524.04065272000003</v>
      </c>
      <c r="S202" s="156"/>
      <c r="T202" s="158">
        <f>SUM(T203:T215)</f>
        <v>0</v>
      </c>
      <c r="AR202" s="151" t="s">
        <v>80</v>
      </c>
      <c r="AT202" s="159" t="s">
        <v>72</v>
      </c>
      <c r="AU202" s="159" t="s">
        <v>80</v>
      </c>
      <c r="AY202" s="151" t="s">
        <v>204</v>
      </c>
      <c r="BK202" s="160">
        <f>SUM(BK203:BK215)</f>
        <v>0</v>
      </c>
    </row>
    <row r="203" spans="1:65" s="2" customFormat="1" ht="16.5" customHeight="1" x14ac:dyDescent="0.2">
      <c r="A203" s="29"/>
      <c r="B203" s="163"/>
      <c r="C203" s="164" t="s">
        <v>600</v>
      </c>
      <c r="D203" s="164" t="s">
        <v>206</v>
      </c>
      <c r="E203" s="165" t="s">
        <v>601</v>
      </c>
      <c r="F203" s="166" t="s">
        <v>602</v>
      </c>
      <c r="G203" s="167" t="s">
        <v>214</v>
      </c>
      <c r="H203" s="168">
        <v>84</v>
      </c>
      <c r="I203" s="169"/>
      <c r="J203" s="168">
        <f t="shared" ref="J203:J215" si="30">ROUND(I203*H203,3)</f>
        <v>0</v>
      </c>
      <c r="K203" s="170"/>
      <c r="L203" s="30"/>
      <c r="M203" s="171" t="s">
        <v>1</v>
      </c>
      <c r="N203" s="172" t="s">
        <v>39</v>
      </c>
      <c r="O203" s="55"/>
      <c r="P203" s="173">
        <f t="shared" ref="P203:P215" si="31">O203*H203</f>
        <v>0</v>
      </c>
      <c r="Q203" s="173">
        <v>0.16869999999999999</v>
      </c>
      <c r="R203" s="173">
        <f t="shared" ref="R203:R215" si="32">Q203*H203</f>
        <v>14.1708</v>
      </c>
      <c r="S203" s="173">
        <v>0</v>
      </c>
      <c r="T203" s="174">
        <f t="shared" ref="T203:T215" si="33"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5" t="s">
        <v>210</v>
      </c>
      <c r="AT203" s="175" t="s">
        <v>206</v>
      </c>
      <c r="AU203" s="175" t="s">
        <v>86</v>
      </c>
      <c r="AY203" s="14" t="s">
        <v>204</v>
      </c>
      <c r="BE203" s="176">
        <f t="shared" ref="BE203:BE215" si="34">IF(N203="základná",J203,0)</f>
        <v>0</v>
      </c>
      <c r="BF203" s="176">
        <f t="shared" ref="BF203:BF215" si="35">IF(N203="znížená",J203,0)</f>
        <v>0</v>
      </c>
      <c r="BG203" s="176">
        <f t="shared" ref="BG203:BG215" si="36">IF(N203="zákl. prenesená",J203,0)</f>
        <v>0</v>
      </c>
      <c r="BH203" s="176">
        <f t="shared" ref="BH203:BH215" si="37">IF(N203="zníž. prenesená",J203,0)</f>
        <v>0</v>
      </c>
      <c r="BI203" s="176">
        <f t="shared" ref="BI203:BI215" si="38">IF(N203="nulová",J203,0)</f>
        <v>0</v>
      </c>
      <c r="BJ203" s="14" t="s">
        <v>86</v>
      </c>
      <c r="BK203" s="177">
        <f t="shared" ref="BK203:BK215" si="39">ROUND(I203*H203,3)</f>
        <v>0</v>
      </c>
      <c r="BL203" s="14" t="s">
        <v>210</v>
      </c>
      <c r="BM203" s="175" t="s">
        <v>603</v>
      </c>
    </row>
    <row r="204" spans="1:65" s="2" customFormat="1" ht="24" customHeight="1" x14ac:dyDescent="0.2">
      <c r="A204" s="29"/>
      <c r="B204" s="163"/>
      <c r="C204" s="178" t="s">
        <v>604</v>
      </c>
      <c r="D204" s="178" t="s">
        <v>241</v>
      </c>
      <c r="E204" s="179" t="s">
        <v>605</v>
      </c>
      <c r="F204" s="180" t="s">
        <v>606</v>
      </c>
      <c r="G204" s="181" t="s">
        <v>221</v>
      </c>
      <c r="H204" s="182">
        <v>648.13400000000001</v>
      </c>
      <c r="I204" s="183"/>
      <c r="J204" s="182">
        <f t="shared" si="30"/>
        <v>0</v>
      </c>
      <c r="K204" s="184"/>
      <c r="L204" s="185"/>
      <c r="M204" s="186" t="s">
        <v>1</v>
      </c>
      <c r="N204" s="187" t="s">
        <v>39</v>
      </c>
      <c r="O204" s="55"/>
      <c r="P204" s="173">
        <f t="shared" si="31"/>
        <v>0</v>
      </c>
      <c r="Q204" s="173">
        <v>0.29599999999999999</v>
      </c>
      <c r="R204" s="173">
        <f t="shared" si="32"/>
        <v>191.84766400000001</v>
      </c>
      <c r="S204" s="173">
        <v>0</v>
      </c>
      <c r="T204" s="174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5" t="s">
        <v>236</v>
      </c>
      <c r="AT204" s="175" t="s">
        <v>241</v>
      </c>
      <c r="AU204" s="175" t="s">
        <v>86</v>
      </c>
      <c r="AY204" s="14" t="s">
        <v>204</v>
      </c>
      <c r="BE204" s="176">
        <f t="shared" si="34"/>
        <v>0</v>
      </c>
      <c r="BF204" s="176">
        <f t="shared" si="35"/>
        <v>0</v>
      </c>
      <c r="BG204" s="176">
        <f t="shared" si="36"/>
        <v>0</v>
      </c>
      <c r="BH204" s="176">
        <f t="shared" si="37"/>
        <v>0</v>
      </c>
      <c r="BI204" s="176">
        <f t="shared" si="38"/>
        <v>0</v>
      </c>
      <c r="BJ204" s="14" t="s">
        <v>86</v>
      </c>
      <c r="BK204" s="177">
        <f t="shared" si="39"/>
        <v>0</v>
      </c>
      <c r="BL204" s="14" t="s">
        <v>210</v>
      </c>
      <c r="BM204" s="175" t="s">
        <v>607</v>
      </c>
    </row>
    <row r="205" spans="1:65" s="2" customFormat="1" ht="24" customHeight="1" x14ac:dyDescent="0.2">
      <c r="A205" s="29"/>
      <c r="B205" s="163"/>
      <c r="C205" s="164" t="s">
        <v>608</v>
      </c>
      <c r="D205" s="164" t="s">
        <v>206</v>
      </c>
      <c r="E205" s="165" t="s">
        <v>609</v>
      </c>
      <c r="F205" s="166" t="s">
        <v>610</v>
      </c>
      <c r="G205" s="167" t="s">
        <v>209</v>
      </c>
      <c r="H205" s="168">
        <v>88.01</v>
      </c>
      <c r="I205" s="169"/>
      <c r="J205" s="168">
        <f t="shared" si="30"/>
        <v>0</v>
      </c>
      <c r="K205" s="170"/>
      <c r="L205" s="30"/>
      <c r="M205" s="171" t="s">
        <v>1</v>
      </c>
      <c r="N205" s="172" t="s">
        <v>39</v>
      </c>
      <c r="O205" s="55"/>
      <c r="P205" s="173">
        <f t="shared" si="31"/>
        <v>0</v>
      </c>
      <c r="Q205" s="173">
        <v>2.3141699999999998</v>
      </c>
      <c r="R205" s="173">
        <f t="shared" si="32"/>
        <v>203.6701017</v>
      </c>
      <c r="S205" s="173">
        <v>0</v>
      </c>
      <c r="T205" s="174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5" t="s">
        <v>210</v>
      </c>
      <c r="AT205" s="175" t="s">
        <v>206</v>
      </c>
      <c r="AU205" s="175" t="s">
        <v>86</v>
      </c>
      <c r="AY205" s="14" t="s">
        <v>204</v>
      </c>
      <c r="BE205" s="176">
        <f t="shared" si="34"/>
        <v>0</v>
      </c>
      <c r="BF205" s="176">
        <f t="shared" si="35"/>
        <v>0</v>
      </c>
      <c r="BG205" s="176">
        <f t="shared" si="36"/>
        <v>0</v>
      </c>
      <c r="BH205" s="176">
        <f t="shared" si="37"/>
        <v>0</v>
      </c>
      <c r="BI205" s="176">
        <f t="shared" si="38"/>
        <v>0</v>
      </c>
      <c r="BJ205" s="14" t="s">
        <v>86</v>
      </c>
      <c r="BK205" s="177">
        <f t="shared" si="39"/>
        <v>0</v>
      </c>
      <c r="BL205" s="14" t="s">
        <v>210</v>
      </c>
      <c r="BM205" s="175" t="s">
        <v>611</v>
      </c>
    </row>
    <row r="206" spans="1:65" s="2" customFormat="1" ht="16.5" customHeight="1" x14ac:dyDescent="0.2">
      <c r="A206" s="29"/>
      <c r="B206" s="163"/>
      <c r="C206" s="164" t="s">
        <v>612</v>
      </c>
      <c r="D206" s="164" t="s">
        <v>206</v>
      </c>
      <c r="E206" s="165" t="s">
        <v>613</v>
      </c>
      <c r="F206" s="166" t="s">
        <v>614</v>
      </c>
      <c r="G206" s="167" t="s">
        <v>221</v>
      </c>
      <c r="H206" s="168">
        <v>23.268000000000001</v>
      </c>
      <c r="I206" s="169"/>
      <c r="J206" s="168">
        <f t="shared" si="30"/>
        <v>0</v>
      </c>
      <c r="K206" s="170"/>
      <c r="L206" s="30"/>
      <c r="M206" s="171" t="s">
        <v>1</v>
      </c>
      <c r="N206" s="172" t="s">
        <v>39</v>
      </c>
      <c r="O206" s="55"/>
      <c r="P206" s="173">
        <f t="shared" si="31"/>
        <v>0</v>
      </c>
      <c r="Q206" s="173">
        <v>1.1299999999999999E-3</v>
      </c>
      <c r="R206" s="173">
        <f t="shared" si="32"/>
        <v>2.6292839999999998E-2</v>
      </c>
      <c r="S206" s="173">
        <v>0</v>
      </c>
      <c r="T206" s="174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5" t="s">
        <v>210</v>
      </c>
      <c r="AT206" s="175" t="s">
        <v>206</v>
      </c>
      <c r="AU206" s="175" t="s">
        <v>86</v>
      </c>
      <c r="AY206" s="14" t="s">
        <v>204</v>
      </c>
      <c r="BE206" s="176">
        <f t="shared" si="34"/>
        <v>0</v>
      </c>
      <c r="BF206" s="176">
        <f t="shared" si="35"/>
        <v>0</v>
      </c>
      <c r="BG206" s="176">
        <f t="shared" si="36"/>
        <v>0</v>
      </c>
      <c r="BH206" s="176">
        <f t="shared" si="37"/>
        <v>0</v>
      </c>
      <c r="BI206" s="176">
        <f t="shared" si="38"/>
        <v>0</v>
      </c>
      <c r="BJ206" s="14" t="s">
        <v>86</v>
      </c>
      <c r="BK206" s="177">
        <f t="shared" si="39"/>
        <v>0</v>
      </c>
      <c r="BL206" s="14" t="s">
        <v>210</v>
      </c>
      <c r="BM206" s="175" t="s">
        <v>615</v>
      </c>
    </row>
    <row r="207" spans="1:65" s="2" customFormat="1" ht="16.5" customHeight="1" x14ac:dyDescent="0.2">
      <c r="A207" s="29"/>
      <c r="B207" s="163"/>
      <c r="C207" s="164" t="s">
        <v>616</v>
      </c>
      <c r="D207" s="164" t="s">
        <v>206</v>
      </c>
      <c r="E207" s="165" t="s">
        <v>617</v>
      </c>
      <c r="F207" s="166" t="s">
        <v>618</v>
      </c>
      <c r="G207" s="167" t="s">
        <v>221</v>
      </c>
      <c r="H207" s="168">
        <v>23.268000000000001</v>
      </c>
      <c r="I207" s="169"/>
      <c r="J207" s="168">
        <f t="shared" si="30"/>
        <v>0</v>
      </c>
      <c r="K207" s="170"/>
      <c r="L207" s="30"/>
      <c r="M207" s="171" t="s">
        <v>1</v>
      </c>
      <c r="N207" s="172" t="s">
        <v>39</v>
      </c>
      <c r="O207" s="55"/>
      <c r="P207" s="173">
        <f t="shared" si="31"/>
        <v>0</v>
      </c>
      <c r="Q207" s="173">
        <v>0</v>
      </c>
      <c r="R207" s="173">
        <f t="shared" si="32"/>
        <v>0</v>
      </c>
      <c r="S207" s="173">
        <v>0</v>
      </c>
      <c r="T207" s="174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5" t="s">
        <v>210</v>
      </c>
      <c r="AT207" s="175" t="s">
        <v>206</v>
      </c>
      <c r="AU207" s="175" t="s">
        <v>86</v>
      </c>
      <c r="AY207" s="14" t="s">
        <v>204</v>
      </c>
      <c r="BE207" s="176">
        <f t="shared" si="34"/>
        <v>0</v>
      </c>
      <c r="BF207" s="176">
        <f t="shared" si="35"/>
        <v>0</v>
      </c>
      <c r="BG207" s="176">
        <f t="shared" si="36"/>
        <v>0</v>
      </c>
      <c r="BH207" s="176">
        <f t="shared" si="37"/>
        <v>0</v>
      </c>
      <c r="BI207" s="176">
        <f t="shared" si="38"/>
        <v>0</v>
      </c>
      <c r="BJ207" s="14" t="s">
        <v>86</v>
      </c>
      <c r="BK207" s="177">
        <f t="shared" si="39"/>
        <v>0</v>
      </c>
      <c r="BL207" s="14" t="s">
        <v>210</v>
      </c>
      <c r="BM207" s="175" t="s">
        <v>619</v>
      </c>
    </row>
    <row r="208" spans="1:65" s="2" customFormat="1" ht="24" customHeight="1" x14ac:dyDescent="0.2">
      <c r="A208" s="29"/>
      <c r="B208" s="163"/>
      <c r="C208" s="164" t="s">
        <v>620</v>
      </c>
      <c r="D208" s="164" t="s">
        <v>206</v>
      </c>
      <c r="E208" s="165" t="s">
        <v>621</v>
      </c>
      <c r="F208" s="166" t="s">
        <v>622</v>
      </c>
      <c r="G208" s="167" t="s">
        <v>221</v>
      </c>
      <c r="H208" s="168">
        <v>648.13400000000001</v>
      </c>
      <c r="I208" s="169"/>
      <c r="J208" s="168">
        <f t="shared" si="30"/>
        <v>0</v>
      </c>
      <c r="K208" s="170"/>
      <c r="L208" s="30"/>
      <c r="M208" s="171" t="s">
        <v>1</v>
      </c>
      <c r="N208" s="172" t="s">
        <v>39</v>
      </c>
      <c r="O208" s="55"/>
      <c r="P208" s="173">
        <f t="shared" si="31"/>
        <v>0</v>
      </c>
      <c r="Q208" s="173">
        <v>5.4999999999999997E-3</v>
      </c>
      <c r="R208" s="173">
        <f t="shared" si="32"/>
        <v>3.564737</v>
      </c>
      <c r="S208" s="173">
        <v>0</v>
      </c>
      <c r="T208" s="174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5" t="s">
        <v>210</v>
      </c>
      <c r="AT208" s="175" t="s">
        <v>206</v>
      </c>
      <c r="AU208" s="175" t="s">
        <v>86</v>
      </c>
      <c r="AY208" s="14" t="s">
        <v>204</v>
      </c>
      <c r="BE208" s="176">
        <f t="shared" si="34"/>
        <v>0</v>
      </c>
      <c r="BF208" s="176">
        <f t="shared" si="35"/>
        <v>0</v>
      </c>
      <c r="BG208" s="176">
        <f t="shared" si="36"/>
        <v>0</v>
      </c>
      <c r="BH208" s="176">
        <f t="shared" si="37"/>
        <v>0</v>
      </c>
      <c r="BI208" s="176">
        <f t="shared" si="38"/>
        <v>0</v>
      </c>
      <c r="BJ208" s="14" t="s">
        <v>86</v>
      </c>
      <c r="BK208" s="177">
        <f t="shared" si="39"/>
        <v>0</v>
      </c>
      <c r="BL208" s="14" t="s">
        <v>210</v>
      </c>
      <c r="BM208" s="175" t="s">
        <v>623</v>
      </c>
    </row>
    <row r="209" spans="1:65" s="2" customFormat="1" ht="24" customHeight="1" x14ac:dyDescent="0.2">
      <c r="A209" s="29"/>
      <c r="B209" s="163"/>
      <c r="C209" s="164" t="s">
        <v>624</v>
      </c>
      <c r="D209" s="164" t="s">
        <v>206</v>
      </c>
      <c r="E209" s="165" t="s">
        <v>625</v>
      </c>
      <c r="F209" s="166" t="s">
        <v>626</v>
      </c>
      <c r="G209" s="167" t="s">
        <v>221</v>
      </c>
      <c r="H209" s="168">
        <v>648.13400000000001</v>
      </c>
      <c r="I209" s="169"/>
      <c r="J209" s="168">
        <f t="shared" si="30"/>
        <v>0</v>
      </c>
      <c r="K209" s="170"/>
      <c r="L209" s="30"/>
      <c r="M209" s="171" t="s">
        <v>1</v>
      </c>
      <c r="N209" s="172" t="s">
        <v>39</v>
      </c>
      <c r="O209" s="55"/>
      <c r="P209" s="173">
        <f t="shared" si="31"/>
        <v>0</v>
      </c>
      <c r="Q209" s="173">
        <v>0</v>
      </c>
      <c r="R209" s="173">
        <f t="shared" si="32"/>
        <v>0</v>
      </c>
      <c r="S209" s="173">
        <v>0</v>
      </c>
      <c r="T209" s="174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5" t="s">
        <v>210</v>
      </c>
      <c r="AT209" s="175" t="s">
        <v>206</v>
      </c>
      <c r="AU209" s="175" t="s">
        <v>86</v>
      </c>
      <c r="AY209" s="14" t="s">
        <v>204</v>
      </c>
      <c r="BE209" s="176">
        <f t="shared" si="34"/>
        <v>0</v>
      </c>
      <c r="BF209" s="176">
        <f t="shared" si="35"/>
        <v>0</v>
      </c>
      <c r="BG209" s="176">
        <f t="shared" si="36"/>
        <v>0</v>
      </c>
      <c r="BH209" s="176">
        <f t="shared" si="37"/>
        <v>0</v>
      </c>
      <c r="BI209" s="176">
        <f t="shared" si="38"/>
        <v>0</v>
      </c>
      <c r="BJ209" s="14" t="s">
        <v>86</v>
      </c>
      <c r="BK209" s="177">
        <f t="shared" si="39"/>
        <v>0</v>
      </c>
      <c r="BL209" s="14" t="s">
        <v>210</v>
      </c>
      <c r="BM209" s="175" t="s">
        <v>627</v>
      </c>
    </row>
    <row r="210" spans="1:65" s="2" customFormat="1" ht="24" customHeight="1" x14ac:dyDescent="0.2">
      <c r="A210" s="29"/>
      <c r="B210" s="163"/>
      <c r="C210" s="164" t="s">
        <v>628</v>
      </c>
      <c r="D210" s="164" t="s">
        <v>206</v>
      </c>
      <c r="E210" s="165" t="s">
        <v>629</v>
      </c>
      <c r="F210" s="166" t="s">
        <v>630</v>
      </c>
      <c r="G210" s="167" t="s">
        <v>282</v>
      </c>
      <c r="H210" s="168">
        <v>5.9020000000000001</v>
      </c>
      <c r="I210" s="169"/>
      <c r="J210" s="168">
        <f t="shared" si="30"/>
        <v>0</v>
      </c>
      <c r="K210" s="170"/>
      <c r="L210" s="30"/>
      <c r="M210" s="171" t="s">
        <v>1</v>
      </c>
      <c r="N210" s="172" t="s">
        <v>39</v>
      </c>
      <c r="O210" s="55"/>
      <c r="P210" s="173">
        <f t="shared" si="31"/>
        <v>0</v>
      </c>
      <c r="Q210" s="173">
        <v>1.0162899999999999</v>
      </c>
      <c r="R210" s="173">
        <f t="shared" si="32"/>
        <v>5.9981435799999998</v>
      </c>
      <c r="S210" s="173">
        <v>0</v>
      </c>
      <c r="T210" s="174">
        <f t="shared" si="3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5" t="s">
        <v>210</v>
      </c>
      <c r="AT210" s="175" t="s">
        <v>206</v>
      </c>
      <c r="AU210" s="175" t="s">
        <v>86</v>
      </c>
      <c r="AY210" s="14" t="s">
        <v>204</v>
      </c>
      <c r="BE210" s="176">
        <f t="shared" si="34"/>
        <v>0</v>
      </c>
      <c r="BF210" s="176">
        <f t="shared" si="35"/>
        <v>0</v>
      </c>
      <c r="BG210" s="176">
        <f t="shared" si="36"/>
        <v>0</v>
      </c>
      <c r="BH210" s="176">
        <f t="shared" si="37"/>
        <v>0</v>
      </c>
      <c r="BI210" s="176">
        <f t="shared" si="38"/>
        <v>0</v>
      </c>
      <c r="BJ210" s="14" t="s">
        <v>86</v>
      </c>
      <c r="BK210" s="177">
        <f t="shared" si="39"/>
        <v>0</v>
      </c>
      <c r="BL210" s="14" t="s">
        <v>210</v>
      </c>
      <c r="BM210" s="175" t="s">
        <v>631</v>
      </c>
    </row>
    <row r="211" spans="1:65" s="2" customFormat="1" ht="36" customHeight="1" x14ac:dyDescent="0.2">
      <c r="A211" s="29"/>
      <c r="B211" s="163"/>
      <c r="C211" s="164" t="s">
        <v>632</v>
      </c>
      <c r="D211" s="164" t="s">
        <v>206</v>
      </c>
      <c r="E211" s="165" t="s">
        <v>633</v>
      </c>
      <c r="F211" s="166" t="s">
        <v>634</v>
      </c>
      <c r="G211" s="167" t="s">
        <v>282</v>
      </c>
      <c r="H211" s="168">
        <v>0.59199999999999997</v>
      </c>
      <c r="I211" s="169"/>
      <c r="J211" s="168">
        <f t="shared" si="30"/>
        <v>0</v>
      </c>
      <c r="K211" s="170"/>
      <c r="L211" s="30"/>
      <c r="M211" s="171" t="s">
        <v>1</v>
      </c>
      <c r="N211" s="172" t="s">
        <v>39</v>
      </c>
      <c r="O211" s="55"/>
      <c r="P211" s="173">
        <f t="shared" si="31"/>
        <v>0</v>
      </c>
      <c r="Q211" s="173">
        <v>1.05305</v>
      </c>
      <c r="R211" s="173">
        <f t="shared" si="32"/>
        <v>0.6234056</v>
      </c>
      <c r="S211" s="173">
        <v>0</v>
      </c>
      <c r="T211" s="174">
        <f t="shared" si="3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5" t="s">
        <v>210</v>
      </c>
      <c r="AT211" s="175" t="s">
        <v>206</v>
      </c>
      <c r="AU211" s="175" t="s">
        <v>86</v>
      </c>
      <c r="AY211" s="14" t="s">
        <v>204</v>
      </c>
      <c r="BE211" s="176">
        <f t="shared" si="34"/>
        <v>0</v>
      </c>
      <c r="BF211" s="176">
        <f t="shared" si="35"/>
        <v>0</v>
      </c>
      <c r="BG211" s="176">
        <f t="shared" si="36"/>
        <v>0</v>
      </c>
      <c r="BH211" s="176">
        <f t="shared" si="37"/>
        <v>0</v>
      </c>
      <c r="BI211" s="176">
        <f t="shared" si="38"/>
        <v>0</v>
      </c>
      <c r="BJ211" s="14" t="s">
        <v>86</v>
      </c>
      <c r="BK211" s="177">
        <f t="shared" si="39"/>
        <v>0</v>
      </c>
      <c r="BL211" s="14" t="s">
        <v>210</v>
      </c>
      <c r="BM211" s="175" t="s">
        <v>635</v>
      </c>
    </row>
    <row r="212" spans="1:65" s="2" customFormat="1" ht="16.5" customHeight="1" x14ac:dyDescent="0.2">
      <c r="A212" s="29"/>
      <c r="B212" s="163"/>
      <c r="C212" s="164" t="s">
        <v>636</v>
      </c>
      <c r="D212" s="164" t="s">
        <v>206</v>
      </c>
      <c r="E212" s="165" t="s">
        <v>637</v>
      </c>
      <c r="F212" s="166" t="s">
        <v>638</v>
      </c>
      <c r="G212" s="167" t="s">
        <v>214</v>
      </c>
      <c r="H212" s="168">
        <v>39</v>
      </c>
      <c r="I212" s="169"/>
      <c r="J212" s="168">
        <f t="shared" si="30"/>
        <v>0</v>
      </c>
      <c r="K212" s="170"/>
      <c r="L212" s="30"/>
      <c r="M212" s="171" t="s">
        <v>1</v>
      </c>
      <c r="N212" s="172" t="s">
        <v>39</v>
      </c>
      <c r="O212" s="55"/>
      <c r="P212" s="173">
        <f t="shared" si="31"/>
        <v>0</v>
      </c>
      <c r="Q212" s="173">
        <v>2.1590000000000002E-2</v>
      </c>
      <c r="R212" s="173">
        <f t="shared" si="32"/>
        <v>0.84201000000000004</v>
      </c>
      <c r="S212" s="173">
        <v>0</v>
      </c>
      <c r="T212" s="174">
        <f t="shared" si="3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5" t="s">
        <v>210</v>
      </c>
      <c r="AT212" s="175" t="s">
        <v>206</v>
      </c>
      <c r="AU212" s="175" t="s">
        <v>86</v>
      </c>
      <c r="AY212" s="14" t="s">
        <v>204</v>
      </c>
      <c r="BE212" s="176">
        <f t="shared" si="34"/>
        <v>0</v>
      </c>
      <c r="BF212" s="176">
        <f t="shared" si="35"/>
        <v>0</v>
      </c>
      <c r="BG212" s="176">
        <f t="shared" si="36"/>
        <v>0</v>
      </c>
      <c r="BH212" s="176">
        <f t="shared" si="37"/>
        <v>0</v>
      </c>
      <c r="BI212" s="176">
        <f t="shared" si="38"/>
        <v>0</v>
      </c>
      <c r="BJ212" s="14" t="s">
        <v>86</v>
      </c>
      <c r="BK212" s="177">
        <f t="shared" si="39"/>
        <v>0</v>
      </c>
      <c r="BL212" s="14" t="s">
        <v>210</v>
      </c>
      <c r="BM212" s="175" t="s">
        <v>639</v>
      </c>
    </row>
    <row r="213" spans="1:65" s="2" customFormat="1" ht="16.5" customHeight="1" x14ac:dyDescent="0.2">
      <c r="A213" s="29"/>
      <c r="B213" s="163"/>
      <c r="C213" s="178" t="s">
        <v>640</v>
      </c>
      <c r="D213" s="178" t="s">
        <v>241</v>
      </c>
      <c r="E213" s="179" t="s">
        <v>641</v>
      </c>
      <c r="F213" s="180" t="s">
        <v>642</v>
      </c>
      <c r="G213" s="181" t="s">
        <v>209</v>
      </c>
      <c r="H213" s="182">
        <v>50.515000000000001</v>
      </c>
      <c r="I213" s="183"/>
      <c r="J213" s="182">
        <f t="shared" si="30"/>
        <v>0</v>
      </c>
      <c r="K213" s="184"/>
      <c r="L213" s="185"/>
      <c r="M213" s="186" t="s">
        <v>1</v>
      </c>
      <c r="N213" s="187" t="s">
        <v>39</v>
      </c>
      <c r="O213" s="55"/>
      <c r="P213" s="173">
        <f t="shared" si="31"/>
        <v>0</v>
      </c>
      <c r="Q213" s="173">
        <v>1.7969999999999999</v>
      </c>
      <c r="R213" s="173">
        <f t="shared" si="32"/>
        <v>90.775454999999994</v>
      </c>
      <c r="S213" s="173">
        <v>0</v>
      </c>
      <c r="T213" s="174">
        <f t="shared" si="3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5" t="s">
        <v>236</v>
      </c>
      <c r="AT213" s="175" t="s">
        <v>241</v>
      </c>
      <c r="AU213" s="175" t="s">
        <v>86</v>
      </c>
      <c r="AY213" s="14" t="s">
        <v>204</v>
      </c>
      <c r="BE213" s="176">
        <f t="shared" si="34"/>
        <v>0</v>
      </c>
      <c r="BF213" s="176">
        <f t="shared" si="35"/>
        <v>0</v>
      </c>
      <c r="BG213" s="176">
        <f t="shared" si="36"/>
        <v>0</v>
      </c>
      <c r="BH213" s="176">
        <f t="shared" si="37"/>
        <v>0</v>
      </c>
      <c r="BI213" s="176">
        <f t="shared" si="38"/>
        <v>0</v>
      </c>
      <c r="BJ213" s="14" t="s">
        <v>86</v>
      </c>
      <c r="BK213" s="177">
        <f t="shared" si="39"/>
        <v>0</v>
      </c>
      <c r="BL213" s="14" t="s">
        <v>210</v>
      </c>
      <c r="BM213" s="175" t="s">
        <v>643</v>
      </c>
    </row>
    <row r="214" spans="1:65" s="2" customFormat="1" ht="16.5" customHeight="1" x14ac:dyDescent="0.2">
      <c r="A214" s="29"/>
      <c r="B214" s="163"/>
      <c r="C214" s="164" t="s">
        <v>644</v>
      </c>
      <c r="D214" s="164" t="s">
        <v>206</v>
      </c>
      <c r="E214" s="165" t="s">
        <v>645</v>
      </c>
      <c r="F214" s="166" t="s">
        <v>646</v>
      </c>
      <c r="G214" s="167" t="s">
        <v>214</v>
      </c>
      <c r="H214" s="168">
        <v>8</v>
      </c>
      <c r="I214" s="169"/>
      <c r="J214" s="168">
        <f t="shared" si="30"/>
        <v>0</v>
      </c>
      <c r="K214" s="170"/>
      <c r="L214" s="30"/>
      <c r="M214" s="171" t="s">
        <v>1</v>
      </c>
      <c r="N214" s="172" t="s">
        <v>39</v>
      </c>
      <c r="O214" s="55"/>
      <c r="P214" s="173">
        <f t="shared" si="31"/>
        <v>0</v>
      </c>
      <c r="Q214" s="173">
        <v>2.1590000000000002E-2</v>
      </c>
      <c r="R214" s="173">
        <f t="shared" si="32"/>
        <v>0.17272000000000001</v>
      </c>
      <c r="S214" s="173">
        <v>0</v>
      </c>
      <c r="T214" s="174">
        <f t="shared" si="3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5" t="s">
        <v>210</v>
      </c>
      <c r="AT214" s="175" t="s">
        <v>206</v>
      </c>
      <c r="AU214" s="175" t="s">
        <v>86</v>
      </c>
      <c r="AY214" s="14" t="s">
        <v>204</v>
      </c>
      <c r="BE214" s="176">
        <f t="shared" si="34"/>
        <v>0</v>
      </c>
      <c r="BF214" s="176">
        <f t="shared" si="35"/>
        <v>0</v>
      </c>
      <c r="BG214" s="176">
        <f t="shared" si="36"/>
        <v>0</v>
      </c>
      <c r="BH214" s="176">
        <f t="shared" si="37"/>
        <v>0</v>
      </c>
      <c r="BI214" s="176">
        <f t="shared" si="38"/>
        <v>0</v>
      </c>
      <c r="BJ214" s="14" t="s">
        <v>86</v>
      </c>
      <c r="BK214" s="177">
        <f t="shared" si="39"/>
        <v>0</v>
      </c>
      <c r="BL214" s="14" t="s">
        <v>210</v>
      </c>
      <c r="BM214" s="175" t="s">
        <v>647</v>
      </c>
    </row>
    <row r="215" spans="1:65" s="2" customFormat="1" ht="16.5" customHeight="1" x14ac:dyDescent="0.2">
      <c r="A215" s="29"/>
      <c r="B215" s="163"/>
      <c r="C215" s="178" t="s">
        <v>648</v>
      </c>
      <c r="D215" s="178" t="s">
        <v>241</v>
      </c>
      <c r="E215" s="179" t="s">
        <v>649</v>
      </c>
      <c r="F215" s="180" t="s">
        <v>650</v>
      </c>
      <c r="G215" s="181" t="s">
        <v>209</v>
      </c>
      <c r="H215" s="182">
        <v>6.1470000000000002</v>
      </c>
      <c r="I215" s="183"/>
      <c r="J215" s="182">
        <f t="shared" si="30"/>
        <v>0</v>
      </c>
      <c r="K215" s="184"/>
      <c r="L215" s="185"/>
      <c r="M215" s="186" t="s">
        <v>1</v>
      </c>
      <c r="N215" s="187" t="s">
        <v>39</v>
      </c>
      <c r="O215" s="55"/>
      <c r="P215" s="173">
        <f t="shared" si="31"/>
        <v>0</v>
      </c>
      <c r="Q215" s="173">
        <v>2.0089999999999999</v>
      </c>
      <c r="R215" s="173">
        <f t="shared" si="32"/>
        <v>12.349323</v>
      </c>
      <c r="S215" s="173">
        <v>0</v>
      </c>
      <c r="T215" s="174">
        <f t="shared" si="3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5" t="s">
        <v>236</v>
      </c>
      <c r="AT215" s="175" t="s">
        <v>241</v>
      </c>
      <c r="AU215" s="175" t="s">
        <v>86</v>
      </c>
      <c r="AY215" s="14" t="s">
        <v>204</v>
      </c>
      <c r="BE215" s="176">
        <f t="shared" si="34"/>
        <v>0</v>
      </c>
      <c r="BF215" s="176">
        <f t="shared" si="35"/>
        <v>0</v>
      </c>
      <c r="BG215" s="176">
        <f t="shared" si="36"/>
        <v>0</v>
      </c>
      <c r="BH215" s="176">
        <f t="shared" si="37"/>
        <v>0</v>
      </c>
      <c r="BI215" s="176">
        <f t="shared" si="38"/>
        <v>0</v>
      </c>
      <c r="BJ215" s="14" t="s">
        <v>86</v>
      </c>
      <c r="BK215" s="177">
        <f t="shared" si="39"/>
        <v>0</v>
      </c>
      <c r="BL215" s="14" t="s">
        <v>210</v>
      </c>
      <c r="BM215" s="175" t="s">
        <v>651</v>
      </c>
    </row>
    <row r="216" spans="1:65" s="12" customFormat="1" ht="22.9" customHeight="1" x14ac:dyDescent="0.2">
      <c r="B216" s="150"/>
      <c r="D216" s="151" t="s">
        <v>72</v>
      </c>
      <c r="E216" s="161" t="s">
        <v>223</v>
      </c>
      <c r="F216" s="161" t="s">
        <v>652</v>
      </c>
      <c r="I216" s="153"/>
      <c r="J216" s="162">
        <f>BK216</f>
        <v>0</v>
      </c>
      <c r="L216" s="150"/>
      <c r="M216" s="155"/>
      <c r="N216" s="156"/>
      <c r="O216" s="156"/>
      <c r="P216" s="157">
        <f>SUM(P217:P228)</f>
        <v>0</v>
      </c>
      <c r="Q216" s="156"/>
      <c r="R216" s="157">
        <f>SUM(R217:R228)</f>
        <v>86.787014099999993</v>
      </c>
      <c r="S216" s="156"/>
      <c r="T216" s="158">
        <f>SUM(T217:T228)</f>
        <v>0</v>
      </c>
      <c r="AR216" s="151" t="s">
        <v>80</v>
      </c>
      <c r="AT216" s="159" t="s">
        <v>72</v>
      </c>
      <c r="AU216" s="159" t="s">
        <v>80</v>
      </c>
      <c r="AY216" s="151" t="s">
        <v>204</v>
      </c>
      <c r="BK216" s="160">
        <f>SUM(BK217:BK228)</f>
        <v>0</v>
      </c>
    </row>
    <row r="217" spans="1:65" s="2" customFormat="1" ht="24" customHeight="1" x14ac:dyDescent="0.2">
      <c r="A217" s="29"/>
      <c r="B217" s="163"/>
      <c r="C217" s="164" t="s">
        <v>653</v>
      </c>
      <c r="D217" s="164" t="s">
        <v>206</v>
      </c>
      <c r="E217" s="165" t="s">
        <v>654</v>
      </c>
      <c r="F217" s="166" t="s">
        <v>655</v>
      </c>
      <c r="G217" s="167" t="s">
        <v>221</v>
      </c>
      <c r="H217" s="168">
        <v>58.75</v>
      </c>
      <c r="I217" s="169"/>
      <c r="J217" s="168">
        <f t="shared" ref="J217:J228" si="40">ROUND(I217*H217,3)</f>
        <v>0</v>
      </c>
      <c r="K217" s="170"/>
      <c r="L217" s="30"/>
      <c r="M217" s="171" t="s">
        <v>1</v>
      </c>
      <c r="N217" s="172" t="s">
        <v>39</v>
      </c>
      <c r="O217" s="55"/>
      <c r="P217" s="173">
        <f t="shared" ref="P217:P228" si="41">O217*H217</f>
        <v>0</v>
      </c>
      <c r="Q217" s="173">
        <v>0.38624999999999998</v>
      </c>
      <c r="R217" s="173">
        <f t="shared" ref="R217:R228" si="42">Q217*H217</f>
        <v>22.692187499999999</v>
      </c>
      <c r="S217" s="173">
        <v>0</v>
      </c>
      <c r="T217" s="174">
        <f t="shared" ref="T217:T228" si="43"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5" t="s">
        <v>210</v>
      </c>
      <c r="AT217" s="175" t="s">
        <v>206</v>
      </c>
      <c r="AU217" s="175" t="s">
        <v>86</v>
      </c>
      <c r="AY217" s="14" t="s">
        <v>204</v>
      </c>
      <c r="BE217" s="176">
        <f t="shared" ref="BE217:BE228" si="44">IF(N217="základná",J217,0)</f>
        <v>0</v>
      </c>
      <c r="BF217" s="176">
        <f t="shared" ref="BF217:BF228" si="45">IF(N217="znížená",J217,0)</f>
        <v>0</v>
      </c>
      <c r="BG217" s="176">
        <f t="shared" ref="BG217:BG228" si="46">IF(N217="zákl. prenesená",J217,0)</f>
        <v>0</v>
      </c>
      <c r="BH217" s="176">
        <f t="shared" ref="BH217:BH228" si="47">IF(N217="zníž. prenesená",J217,0)</f>
        <v>0</v>
      </c>
      <c r="BI217" s="176">
        <f t="shared" ref="BI217:BI228" si="48">IF(N217="nulová",J217,0)</f>
        <v>0</v>
      </c>
      <c r="BJ217" s="14" t="s">
        <v>86</v>
      </c>
      <c r="BK217" s="177">
        <f t="shared" ref="BK217:BK228" si="49">ROUND(I217*H217,3)</f>
        <v>0</v>
      </c>
      <c r="BL217" s="14" t="s">
        <v>210</v>
      </c>
      <c r="BM217" s="175" t="s">
        <v>656</v>
      </c>
    </row>
    <row r="218" spans="1:65" s="2" customFormat="1" ht="24" customHeight="1" x14ac:dyDescent="0.2">
      <c r="A218" s="29"/>
      <c r="B218" s="163"/>
      <c r="C218" s="164" t="s">
        <v>657</v>
      </c>
      <c r="D218" s="164" t="s">
        <v>206</v>
      </c>
      <c r="E218" s="165" t="s">
        <v>658</v>
      </c>
      <c r="F218" s="166" t="s">
        <v>659</v>
      </c>
      <c r="G218" s="167" t="s">
        <v>221</v>
      </c>
      <c r="H218" s="168">
        <v>27</v>
      </c>
      <c r="I218" s="169"/>
      <c r="J218" s="168">
        <f t="shared" si="40"/>
        <v>0</v>
      </c>
      <c r="K218" s="170"/>
      <c r="L218" s="30"/>
      <c r="M218" s="171" t="s">
        <v>1</v>
      </c>
      <c r="N218" s="172" t="s">
        <v>39</v>
      </c>
      <c r="O218" s="55"/>
      <c r="P218" s="173">
        <f t="shared" si="41"/>
        <v>0</v>
      </c>
      <c r="Q218" s="173">
        <v>0.22377</v>
      </c>
      <c r="R218" s="173">
        <f t="shared" si="42"/>
        <v>6.0417899999999998</v>
      </c>
      <c r="S218" s="173">
        <v>0</v>
      </c>
      <c r="T218" s="174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5" t="s">
        <v>210</v>
      </c>
      <c r="AT218" s="175" t="s">
        <v>206</v>
      </c>
      <c r="AU218" s="175" t="s">
        <v>86</v>
      </c>
      <c r="AY218" s="14" t="s">
        <v>204</v>
      </c>
      <c r="BE218" s="176">
        <f t="shared" si="44"/>
        <v>0</v>
      </c>
      <c r="BF218" s="176">
        <f t="shared" si="45"/>
        <v>0</v>
      </c>
      <c r="BG218" s="176">
        <f t="shared" si="46"/>
        <v>0</v>
      </c>
      <c r="BH218" s="176">
        <f t="shared" si="47"/>
        <v>0</v>
      </c>
      <c r="BI218" s="176">
        <f t="shared" si="48"/>
        <v>0</v>
      </c>
      <c r="BJ218" s="14" t="s">
        <v>86</v>
      </c>
      <c r="BK218" s="177">
        <f t="shared" si="49"/>
        <v>0</v>
      </c>
      <c r="BL218" s="14" t="s">
        <v>210</v>
      </c>
      <c r="BM218" s="175" t="s">
        <v>660</v>
      </c>
    </row>
    <row r="219" spans="1:65" s="2" customFormat="1" ht="24" customHeight="1" x14ac:dyDescent="0.2">
      <c r="A219" s="29"/>
      <c r="B219" s="163"/>
      <c r="C219" s="164" t="s">
        <v>661</v>
      </c>
      <c r="D219" s="164" t="s">
        <v>206</v>
      </c>
      <c r="E219" s="165" t="s">
        <v>662</v>
      </c>
      <c r="F219" s="166" t="s">
        <v>663</v>
      </c>
      <c r="G219" s="167" t="s">
        <v>221</v>
      </c>
      <c r="H219" s="168">
        <v>146.13999999999999</v>
      </c>
      <c r="I219" s="169"/>
      <c r="J219" s="168">
        <f t="shared" si="40"/>
        <v>0</v>
      </c>
      <c r="K219" s="170"/>
      <c r="L219" s="30"/>
      <c r="M219" s="171" t="s">
        <v>1</v>
      </c>
      <c r="N219" s="172" t="s">
        <v>39</v>
      </c>
      <c r="O219" s="55"/>
      <c r="P219" s="173">
        <f t="shared" si="41"/>
        <v>0</v>
      </c>
      <c r="Q219" s="173">
        <v>8.4000000000000005E-2</v>
      </c>
      <c r="R219" s="173">
        <f t="shared" si="42"/>
        <v>12.27576</v>
      </c>
      <c r="S219" s="173">
        <v>0</v>
      </c>
      <c r="T219" s="174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5" t="s">
        <v>210</v>
      </c>
      <c r="AT219" s="175" t="s">
        <v>206</v>
      </c>
      <c r="AU219" s="175" t="s">
        <v>86</v>
      </c>
      <c r="AY219" s="14" t="s">
        <v>204</v>
      </c>
      <c r="BE219" s="176">
        <f t="shared" si="44"/>
        <v>0</v>
      </c>
      <c r="BF219" s="176">
        <f t="shared" si="45"/>
        <v>0</v>
      </c>
      <c r="BG219" s="176">
        <f t="shared" si="46"/>
        <v>0</v>
      </c>
      <c r="BH219" s="176">
        <f t="shared" si="47"/>
        <v>0</v>
      </c>
      <c r="BI219" s="176">
        <f t="shared" si="48"/>
        <v>0</v>
      </c>
      <c r="BJ219" s="14" t="s">
        <v>86</v>
      </c>
      <c r="BK219" s="177">
        <f t="shared" si="49"/>
        <v>0</v>
      </c>
      <c r="BL219" s="14" t="s">
        <v>210</v>
      </c>
      <c r="BM219" s="175" t="s">
        <v>664</v>
      </c>
    </row>
    <row r="220" spans="1:65" s="2" customFormat="1" ht="24" customHeight="1" x14ac:dyDescent="0.2">
      <c r="A220" s="29"/>
      <c r="B220" s="163"/>
      <c r="C220" s="178" t="s">
        <v>665</v>
      </c>
      <c r="D220" s="178" t="s">
        <v>241</v>
      </c>
      <c r="E220" s="179" t="s">
        <v>666</v>
      </c>
      <c r="F220" s="180" t="s">
        <v>667</v>
      </c>
      <c r="G220" s="181" t="s">
        <v>214</v>
      </c>
      <c r="H220" s="182">
        <v>406</v>
      </c>
      <c r="I220" s="183"/>
      <c r="J220" s="182">
        <f t="shared" si="40"/>
        <v>0</v>
      </c>
      <c r="K220" s="184"/>
      <c r="L220" s="185"/>
      <c r="M220" s="186" t="s">
        <v>1</v>
      </c>
      <c r="N220" s="187" t="s">
        <v>39</v>
      </c>
      <c r="O220" s="55"/>
      <c r="P220" s="173">
        <f t="shared" si="41"/>
        <v>0</v>
      </c>
      <c r="Q220" s="173">
        <v>1.4999999999999999E-2</v>
      </c>
      <c r="R220" s="173">
        <f t="shared" si="42"/>
        <v>6.09</v>
      </c>
      <c r="S220" s="173">
        <v>0</v>
      </c>
      <c r="T220" s="174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5" t="s">
        <v>236</v>
      </c>
      <c r="AT220" s="175" t="s">
        <v>241</v>
      </c>
      <c r="AU220" s="175" t="s">
        <v>86</v>
      </c>
      <c r="AY220" s="14" t="s">
        <v>204</v>
      </c>
      <c r="BE220" s="176">
        <f t="shared" si="44"/>
        <v>0</v>
      </c>
      <c r="BF220" s="176">
        <f t="shared" si="45"/>
        <v>0</v>
      </c>
      <c r="BG220" s="176">
        <f t="shared" si="46"/>
        <v>0</v>
      </c>
      <c r="BH220" s="176">
        <f t="shared" si="47"/>
        <v>0</v>
      </c>
      <c r="BI220" s="176">
        <f t="shared" si="48"/>
        <v>0</v>
      </c>
      <c r="BJ220" s="14" t="s">
        <v>86</v>
      </c>
      <c r="BK220" s="177">
        <f t="shared" si="49"/>
        <v>0</v>
      </c>
      <c r="BL220" s="14" t="s">
        <v>210</v>
      </c>
      <c r="BM220" s="175" t="s">
        <v>668</v>
      </c>
    </row>
    <row r="221" spans="1:65" s="2" customFormat="1" ht="24" customHeight="1" x14ac:dyDescent="0.2">
      <c r="A221" s="29"/>
      <c r="B221" s="163"/>
      <c r="C221" s="164" t="s">
        <v>669</v>
      </c>
      <c r="D221" s="164" t="s">
        <v>206</v>
      </c>
      <c r="E221" s="165" t="s">
        <v>670</v>
      </c>
      <c r="F221" s="166" t="s">
        <v>671</v>
      </c>
      <c r="G221" s="167" t="s">
        <v>221</v>
      </c>
      <c r="H221" s="168">
        <v>58.75</v>
      </c>
      <c r="I221" s="169"/>
      <c r="J221" s="168">
        <f t="shared" si="40"/>
        <v>0</v>
      </c>
      <c r="K221" s="170"/>
      <c r="L221" s="30"/>
      <c r="M221" s="171" t="s">
        <v>1</v>
      </c>
      <c r="N221" s="172" t="s">
        <v>39</v>
      </c>
      <c r="O221" s="55"/>
      <c r="P221" s="173">
        <f t="shared" si="41"/>
        <v>0</v>
      </c>
      <c r="Q221" s="173">
        <v>8.4000000000000005E-2</v>
      </c>
      <c r="R221" s="173">
        <f t="shared" si="42"/>
        <v>4.9350000000000005</v>
      </c>
      <c r="S221" s="173">
        <v>0</v>
      </c>
      <c r="T221" s="174">
        <f t="shared" si="4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5" t="s">
        <v>210</v>
      </c>
      <c r="AT221" s="175" t="s">
        <v>206</v>
      </c>
      <c r="AU221" s="175" t="s">
        <v>86</v>
      </c>
      <c r="AY221" s="14" t="s">
        <v>204</v>
      </c>
      <c r="BE221" s="176">
        <f t="shared" si="44"/>
        <v>0</v>
      </c>
      <c r="BF221" s="176">
        <f t="shared" si="45"/>
        <v>0</v>
      </c>
      <c r="BG221" s="176">
        <f t="shared" si="46"/>
        <v>0</v>
      </c>
      <c r="BH221" s="176">
        <f t="shared" si="47"/>
        <v>0</v>
      </c>
      <c r="BI221" s="176">
        <f t="shared" si="48"/>
        <v>0</v>
      </c>
      <c r="BJ221" s="14" t="s">
        <v>86</v>
      </c>
      <c r="BK221" s="177">
        <f t="shared" si="49"/>
        <v>0</v>
      </c>
      <c r="BL221" s="14" t="s">
        <v>210</v>
      </c>
      <c r="BM221" s="175" t="s">
        <v>672</v>
      </c>
    </row>
    <row r="222" spans="1:65" s="2" customFormat="1" ht="24" customHeight="1" x14ac:dyDescent="0.2">
      <c r="A222" s="29"/>
      <c r="B222" s="163"/>
      <c r="C222" s="178" t="s">
        <v>673</v>
      </c>
      <c r="D222" s="178" t="s">
        <v>241</v>
      </c>
      <c r="E222" s="179" t="s">
        <v>674</v>
      </c>
      <c r="F222" s="180" t="s">
        <v>675</v>
      </c>
      <c r="G222" s="181" t="s">
        <v>214</v>
      </c>
      <c r="H222" s="182">
        <v>92</v>
      </c>
      <c r="I222" s="183"/>
      <c r="J222" s="182">
        <f t="shared" si="40"/>
        <v>0</v>
      </c>
      <c r="K222" s="184"/>
      <c r="L222" s="185"/>
      <c r="M222" s="186" t="s">
        <v>1</v>
      </c>
      <c r="N222" s="187" t="s">
        <v>39</v>
      </c>
      <c r="O222" s="55"/>
      <c r="P222" s="173">
        <f t="shared" si="41"/>
        <v>0</v>
      </c>
      <c r="Q222" s="173">
        <v>2.92E-2</v>
      </c>
      <c r="R222" s="173">
        <f t="shared" si="42"/>
        <v>2.6863999999999999</v>
      </c>
      <c r="S222" s="173">
        <v>0</v>
      </c>
      <c r="T222" s="174">
        <f t="shared" si="4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5" t="s">
        <v>236</v>
      </c>
      <c r="AT222" s="175" t="s">
        <v>241</v>
      </c>
      <c r="AU222" s="175" t="s">
        <v>86</v>
      </c>
      <c r="AY222" s="14" t="s">
        <v>204</v>
      </c>
      <c r="BE222" s="176">
        <f t="shared" si="44"/>
        <v>0</v>
      </c>
      <c r="BF222" s="176">
        <f t="shared" si="45"/>
        <v>0</v>
      </c>
      <c r="BG222" s="176">
        <f t="shared" si="46"/>
        <v>0</v>
      </c>
      <c r="BH222" s="176">
        <f t="shared" si="47"/>
        <v>0</v>
      </c>
      <c r="BI222" s="176">
        <f t="shared" si="48"/>
        <v>0</v>
      </c>
      <c r="BJ222" s="14" t="s">
        <v>86</v>
      </c>
      <c r="BK222" s="177">
        <f t="shared" si="49"/>
        <v>0</v>
      </c>
      <c r="BL222" s="14" t="s">
        <v>210</v>
      </c>
      <c r="BM222" s="175" t="s">
        <v>676</v>
      </c>
    </row>
    <row r="223" spans="1:65" s="2" customFormat="1" ht="36" customHeight="1" x14ac:dyDescent="0.2">
      <c r="A223" s="29"/>
      <c r="B223" s="163"/>
      <c r="C223" s="164" t="s">
        <v>677</v>
      </c>
      <c r="D223" s="164" t="s">
        <v>206</v>
      </c>
      <c r="E223" s="165" t="s">
        <v>678</v>
      </c>
      <c r="F223" s="166" t="s">
        <v>679</v>
      </c>
      <c r="G223" s="167" t="s">
        <v>221</v>
      </c>
      <c r="H223" s="168">
        <v>58.75</v>
      </c>
      <c r="I223" s="169"/>
      <c r="J223" s="168">
        <f t="shared" si="40"/>
        <v>0</v>
      </c>
      <c r="K223" s="170"/>
      <c r="L223" s="30"/>
      <c r="M223" s="171" t="s">
        <v>1</v>
      </c>
      <c r="N223" s="172" t="s">
        <v>39</v>
      </c>
      <c r="O223" s="55"/>
      <c r="P223" s="173">
        <f t="shared" si="41"/>
        <v>0</v>
      </c>
      <c r="Q223" s="173">
        <v>0</v>
      </c>
      <c r="R223" s="173">
        <f t="shared" si="42"/>
        <v>0</v>
      </c>
      <c r="S223" s="173">
        <v>0</v>
      </c>
      <c r="T223" s="174">
        <f t="shared" si="4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5" t="s">
        <v>271</v>
      </c>
      <c r="AT223" s="175" t="s">
        <v>206</v>
      </c>
      <c r="AU223" s="175" t="s">
        <v>86</v>
      </c>
      <c r="AY223" s="14" t="s">
        <v>204</v>
      </c>
      <c r="BE223" s="176">
        <f t="shared" si="44"/>
        <v>0</v>
      </c>
      <c r="BF223" s="176">
        <f t="shared" si="45"/>
        <v>0</v>
      </c>
      <c r="BG223" s="176">
        <f t="shared" si="46"/>
        <v>0</v>
      </c>
      <c r="BH223" s="176">
        <f t="shared" si="47"/>
        <v>0</v>
      </c>
      <c r="BI223" s="176">
        <f t="shared" si="48"/>
        <v>0</v>
      </c>
      <c r="BJ223" s="14" t="s">
        <v>86</v>
      </c>
      <c r="BK223" s="177">
        <f t="shared" si="49"/>
        <v>0</v>
      </c>
      <c r="BL223" s="14" t="s">
        <v>271</v>
      </c>
      <c r="BM223" s="175" t="s">
        <v>680</v>
      </c>
    </row>
    <row r="224" spans="1:65" s="2" customFormat="1" ht="36" customHeight="1" x14ac:dyDescent="0.2">
      <c r="A224" s="29"/>
      <c r="B224" s="163"/>
      <c r="C224" s="178" t="s">
        <v>681</v>
      </c>
      <c r="D224" s="178" t="s">
        <v>241</v>
      </c>
      <c r="E224" s="179" t="s">
        <v>682</v>
      </c>
      <c r="F224" s="180" t="s">
        <v>683</v>
      </c>
      <c r="G224" s="181" t="s">
        <v>221</v>
      </c>
      <c r="H224" s="182">
        <v>67.563000000000002</v>
      </c>
      <c r="I224" s="183"/>
      <c r="J224" s="182">
        <f t="shared" si="40"/>
        <v>0</v>
      </c>
      <c r="K224" s="184"/>
      <c r="L224" s="185"/>
      <c r="M224" s="186" t="s">
        <v>1</v>
      </c>
      <c r="N224" s="187" t="s">
        <v>39</v>
      </c>
      <c r="O224" s="55"/>
      <c r="P224" s="173">
        <f t="shared" si="41"/>
        <v>0</v>
      </c>
      <c r="Q224" s="173">
        <v>2.0000000000000001E-4</v>
      </c>
      <c r="R224" s="173">
        <f t="shared" si="42"/>
        <v>1.3512600000000001E-2</v>
      </c>
      <c r="S224" s="173">
        <v>0</v>
      </c>
      <c r="T224" s="174">
        <f t="shared" si="4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5" t="s">
        <v>327</v>
      </c>
      <c r="AT224" s="175" t="s">
        <v>241</v>
      </c>
      <c r="AU224" s="175" t="s">
        <v>86</v>
      </c>
      <c r="AY224" s="14" t="s">
        <v>204</v>
      </c>
      <c r="BE224" s="176">
        <f t="shared" si="44"/>
        <v>0</v>
      </c>
      <c r="BF224" s="176">
        <f t="shared" si="45"/>
        <v>0</v>
      </c>
      <c r="BG224" s="176">
        <f t="shared" si="46"/>
        <v>0</v>
      </c>
      <c r="BH224" s="176">
        <f t="shared" si="47"/>
        <v>0</v>
      </c>
      <c r="BI224" s="176">
        <f t="shared" si="48"/>
        <v>0</v>
      </c>
      <c r="BJ224" s="14" t="s">
        <v>86</v>
      </c>
      <c r="BK224" s="177">
        <f t="shared" si="49"/>
        <v>0</v>
      </c>
      <c r="BL224" s="14" t="s">
        <v>271</v>
      </c>
      <c r="BM224" s="175" t="s">
        <v>684</v>
      </c>
    </row>
    <row r="225" spans="1:65" s="2" customFormat="1" ht="24" customHeight="1" x14ac:dyDescent="0.2">
      <c r="A225" s="29"/>
      <c r="B225" s="163"/>
      <c r="C225" s="164" t="s">
        <v>685</v>
      </c>
      <c r="D225" s="164" t="s">
        <v>206</v>
      </c>
      <c r="E225" s="165" t="s">
        <v>686</v>
      </c>
      <c r="F225" s="166" t="s">
        <v>687</v>
      </c>
      <c r="G225" s="167" t="s">
        <v>221</v>
      </c>
      <c r="H225" s="168">
        <v>37.078000000000003</v>
      </c>
      <c r="I225" s="169"/>
      <c r="J225" s="168">
        <f t="shared" si="40"/>
        <v>0</v>
      </c>
      <c r="K225" s="170"/>
      <c r="L225" s="30"/>
      <c r="M225" s="171" t="s">
        <v>1</v>
      </c>
      <c r="N225" s="172" t="s">
        <v>39</v>
      </c>
      <c r="O225" s="55"/>
      <c r="P225" s="173">
        <f t="shared" si="41"/>
        <v>0</v>
      </c>
      <c r="Q225" s="173">
        <v>0</v>
      </c>
      <c r="R225" s="173">
        <f t="shared" si="42"/>
        <v>0</v>
      </c>
      <c r="S225" s="173">
        <v>0</v>
      </c>
      <c r="T225" s="174">
        <f t="shared" si="4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5" t="s">
        <v>271</v>
      </c>
      <c r="AT225" s="175" t="s">
        <v>206</v>
      </c>
      <c r="AU225" s="175" t="s">
        <v>86</v>
      </c>
      <c r="AY225" s="14" t="s">
        <v>204</v>
      </c>
      <c r="BE225" s="176">
        <f t="shared" si="44"/>
        <v>0</v>
      </c>
      <c r="BF225" s="176">
        <f t="shared" si="45"/>
        <v>0</v>
      </c>
      <c r="BG225" s="176">
        <f t="shared" si="46"/>
        <v>0</v>
      </c>
      <c r="BH225" s="176">
        <f t="shared" si="47"/>
        <v>0</v>
      </c>
      <c r="BI225" s="176">
        <f t="shared" si="48"/>
        <v>0</v>
      </c>
      <c r="BJ225" s="14" t="s">
        <v>86</v>
      </c>
      <c r="BK225" s="177">
        <f t="shared" si="49"/>
        <v>0</v>
      </c>
      <c r="BL225" s="14" t="s">
        <v>271</v>
      </c>
      <c r="BM225" s="175" t="s">
        <v>688</v>
      </c>
    </row>
    <row r="226" spans="1:65" s="2" customFormat="1" ht="24" customHeight="1" x14ac:dyDescent="0.2">
      <c r="A226" s="29"/>
      <c r="B226" s="163"/>
      <c r="C226" s="178" t="s">
        <v>689</v>
      </c>
      <c r="D226" s="178" t="s">
        <v>241</v>
      </c>
      <c r="E226" s="179" t="s">
        <v>690</v>
      </c>
      <c r="F226" s="180" t="s">
        <v>691</v>
      </c>
      <c r="G226" s="181" t="s">
        <v>282</v>
      </c>
      <c r="H226" s="182">
        <v>17.61</v>
      </c>
      <c r="I226" s="183"/>
      <c r="J226" s="182">
        <f t="shared" si="40"/>
        <v>0</v>
      </c>
      <c r="K226" s="184"/>
      <c r="L226" s="185"/>
      <c r="M226" s="186" t="s">
        <v>1</v>
      </c>
      <c r="N226" s="187" t="s">
        <v>39</v>
      </c>
      <c r="O226" s="55"/>
      <c r="P226" s="173">
        <f t="shared" si="41"/>
        <v>0</v>
      </c>
      <c r="Q226" s="173">
        <v>1</v>
      </c>
      <c r="R226" s="173">
        <f t="shared" si="42"/>
        <v>17.61</v>
      </c>
      <c r="S226" s="173">
        <v>0</v>
      </c>
      <c r="T226" s="174">
        <f t="shared" si="4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5" t="s">
        <v>327</v>
      </c>
      <c r="AT226" s="175" t="s">
        <v>241</v>
      </c>
      <c r="AU226" s="175" t="s">
        <v>86</v>
      </c>
      <c r="AY226" s="14" t="s">
        <v>204</v>
      </c>
      <c r="BE226" s="176">
        <f t="shared" si="44"/>
        <v>0</v>
      </c>
      <c r="BF226" s="176">
        <f t="shared" si="45"/>
        <v>0</v>
      </c>
      <c r="BG226" s="176">
        <f t="shared" si="46"/>
        <v>0</v>
      </c>
      <c r="BH226" s="176">
        <f t="shared" si="47"/>
        <v>0</v>
      </c>
      <c r="BI226" s="176">
        <f t="shared" si="48"/>
        <v>0</v>
      </c>
      <c r="BJ226" s="14" t="s">
        <v>86</v>
      </c>
      <c r="BK226" s="177">
        <f t="shared" si="49"/>
        <v>0</v>
      </c>
      <c r="BL226" s="14" t="s">
        <v>271</v>
      </c>
      <c r="BM226" s="175" t="s">
        <v>692</v>
      </c>
    </row>
    <row r="227" spans="1:65" s="2" customFormat="1" ht="36" customHeight="1" x14ac:dyDescent="0.2">
      <c r="A227" s="29"/>
      <c r="B227" s="163"/>
      <c r="C227" s="164" t="s">
        <v>693</v>
      </c>
      <c r="D227" s="164" t="s">
        <v>206</v>
      </c>
      <c r="E227" s="165" t="s">
        <v>694</v>
      </c>
      <c r="F227" s="166" t="s">
        <v>695</v>
      </c>
      <c r="G227" s="167" t="s">
        <v>265</v>
      </c>
      <c r="H227" s="168">
        <v>118.8</v>
      </c>
      <c r="I227" s="169"/>
      <c r="J227" s="168">
        <f t="shared" si="40"/>
        <v>0</v>
      </c>
      <c r="K227" s="170"/>
      <c r="L227" s="30"/>
      <c r="M227" s="171" t="s">
        <v>1</v>
      </c>
      <c r="N227" s="172" t="s">
        <v>39</v>
      </c>
      <c r="O227" s="55"/>
      <c r="P227" s="173">
        <f t="shared" si="41"/>
        <v>0</v>
      </c>
      <c r="Q227" s="173">
        <v>9.8530000000000006E-2</v>
      </c>
      <c r="R227" s="173">
        <f t="shared" si="42"/>
        <v>11.705364000000001</v>
      </c>
      <c r="S227" s="173">
        <v>0</v>
      </c>
      <c r="T227" s="174">
        <f t="shared" si="4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5" t="s">
        <v>210</v>
      </c>
      <c r="AT227" s="175" t="s">
        <v>206</v>
      </c>
      <c r="AU227" s="175" t="s">
        <v>86</v>
      </c>
      <c r="AY227" s="14" t="s">
        <v>204</v>
      </c>
      <c r="BE227" s="176">
        <f t="shared" si="44"/>
        <v>0</v>
      </c>
      <c r="BF227" s="176">
        <f t="shared" si="45"/>
        <v>0</v>
      </c>
      <c r="BG227" s="176">
        <f t="shared" si="46"/>
        <v>0</v>
      </c>
      <c r="BH227" s="176">
        <f t="shared" si="47"/>
        <v>0</v>
      </c>
      <c r="BI227" s="176">
        <f t="shared" si="48"/>
        <v>0</v>
      </c>
      <c r="BJ227" s="14" t="s">
        <v>86</v>
      </c>
      <c r="BK227" s="177">
        <f t="shared" si="49"/>
        <v>0</v>
      </c>
      <c r="BL227" s="14" t="s">
        <v>210</v>
      </c>
      <c r="BM227" s="175" t="s">
        <v>696</v>
      </c>
    </row>
    <row r="228" spans="1:65" s="2" customFormat="1" ht="24" customHeight="1" x14ac:dyDescent="0.2">
      <c r="A228" s="29"/>
      <c r="B228" s="163"/>
      <c r="C228" s="178" t="s">
        <v>697</v>
      </c>
      <c r="D228" s="178" t="s">
        <v>241</v>
      </c>
      <c r="E228" s="179" t="s">
        <v>698</v>
      </c>
      <c r="F228" s="180" t="s">
        <v>699</v>
      </c>
      <c r="G228" s="181" t="s">
        <v>214</v>
      </c>
      <c r="H228" s="182">
        <v>119</v>
      </c>
      <c r="I228" s="183"/>
      <c r="J228" s="182">
        <f t="shared" si="40"/>
        <v>0</v>
      </c>
      <c r="K228" s="184"/>
      <c r="L228" s="185"/>
      <c r="M228" s="186" t="s">
        <v>1</v>
      </c>
      <c r="N228" s="187" t="s">
        <v>39</v>
      </c>
      <c r="O228" s="55"/>
      <c r="P228" s="173">
        <f t="shared" si="41"/>
        <v>0</v>
      </c>
      <c r="Q228" s="173">
        <v>2.3E-2</v>
      </c>
      <c r="R228" s="173">
        <f t="shared" si="42"/>
        <v>2.7370000000000001</v>
      </c>
      <c r="S228" s="173">
        <v>0</v>
      </c>
      <c r="T228" s="174">
        <f t="shared" si="4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5" t="s">
        <v>236</v>
      </c>
      <c r="AT228" s="175" t="s">
        <v>241</v>
      </c>
      <c r="AU228" s="175" t="s">
        <v>86</v>
      </c>
      <c r="AY228" s="14" t="s">
        <v>204</v>
      </c>
      <c r="BE228" s="176">
        <f t="shared" si="44"/>
        <v>0</v>
      </c>
      <c r="BF228" s="176">
        <f t="shared" si="45"/>
        <v>0</v>
      </c>
      <c r="BG228" s="176">
        <f t="shared" si="46"/>
        <v>0</v>
      </c>
      <c r="BH228" s="176">
        <f t="shared" si="47"/>
        <v>0</v>
      </c>
      <c r="BI228" s="176">
        <f t="shared" si="48"/>
        <v>0</v>
      </c>
      <c r="BJ228" s="14" t="s">
        <v>86</v>
      </c>
      <c r="BK228" s="177">
        <f t="shared" si="49"/>
        <v>0</v>
      </c>
      <c r="BL228" s="14" t="s">
        <v>210</v>
      </c>
      <c r="BM228" s="175" t="s">
        <v>700</v>
      </c>
    </row>
    <row r="229" spans="1:65" s="12" customFormat="1" ht="22.9" customHeight="1" x14ac:dyDescent="0.2">
      <c r="B229" s="150"/>
      <c r="D229" s="151" t="s">
        <v>72</v>
      </c>
      <c r="E229" s="161" t="s">
        <v>227</v>
      </c>
      <c r="F229" s="161" t="s">
        <v>228</v>
      </c>
      <c r="I229" s="153"/>
      <c r="J229" s="162">
        <f>BK229</f>
        <v>0</v>
      </c>
      <c r="L229" s="150"/>
      <c r="M229" s="155"/>
      <c r="N229" s="156"/>
      <c r="O229" s="156"/>
      <c r="P229" s="157">
        <f>SUM(P230:P263)</f>
        <v>0</v>
      </c>
      <c r="Q229" s="156"/>
      <c r="R229" s="157">
        <f>SUM(R230:R263)</f>
        <v>156.77131889</v>
      </c>
      <c r="S229" s="156"/>
      <c r="T229" s="158">
        <f>SUM(T230:T263)</f>
        <v>0</v>
      </c>
      <c r="AR229" s="151" t="s">
        <v>80</v>
      </c>
      <c r="AT229" s="159" t="s">
        <v>72</v>
      </c>
      <c r="AU229" s="159" t="s">
        <v>80</v>
      </c>
      <c r="AY229" s="151" t="s">
        <v>204</v>
      </c>
      <c r="BK229" s="160">
        <f>SUM(BK230:BK263)</f>
        <v>0</v>
      </c>
    </row>
    <row r="230" spans="1:65" s="2" customFormat="1" ht="24" customHeight="1" x14ac:dyDescent="0.2">
      <c r="A230" s="29"/>
      <c r="B230" s="163"/>
      <c r="C230" s="164" t="s">
        <v>701</v>
      </c>
      <c r="D230" s="164" t="s">
        <v>206</v>
      </c>
      <c r="E230" s="165" t="s">
        <v>702</v>
      </c>
      <c r="F230" s="166" t="s">
        <v>703</v>
      </c>
      <c r="G230" s="167" t="s">
        <v>221</v>
      </c>
      <c r="H230" s="168">
        <v>173.751</v>
      </c>
      <c r="I230" s="169"/>
      <c r="J230" s="168">
        <f t="shared" ref="J230:J263" si="50">ROUND(I230*H230,3)</f>
        <v>0</v>
      </c>
      <c r="K230" s="170"/>
      <c r="L230" s="30"/>
      <c r="M230" s="171" t="s">
        <v>1</v>
      </c>
      <c r="N230" s="172" t="s">
        <v>39</v>
      </c>
      <c r="O230" s="55"/>
      <c r="P230" s="173">
        <f t="shared" ref="P230:P263" si="51">O230*H230</f>
        <v>0</v>
      </c>
      <c r="Q230" s="173">
        <v>1.9000000000000001E-4</v>
      </c>
      <c r="R230" s="173">
        <f t="shared" ref="R230:R263" si="52">Q230*H230</f>
        <v>3.3012690000000004E-2</v>
      </c>
      <c r="S230" s="173">
        <v>0</v>
      </c>
      <c r="T230" s="174">
        <f t="shared" ref="T230:T263" si="53"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5" t="s">
        <v>210</v>
      </c>
      <c r="AT230" s="175" t="s">
        <v>206</v>
      </c>
      <c r="AU230" s="175" t="s">
        <v>86</v>
      </c>
      <c r="AY230" s="14" t="s">
        <v>204</v>
      </c>
      <c r="BE230" s="176">
        <f t="shared" ref="BE230:BE263" si="54">IF(N230="základná",J230,0)</f>
        <v>0</v>
      </c>
      <c r="BF230" s="176">
        <f t="shared" ref="BF230:BF263" si="55">IF(N230="znížená",J230,0)</f>
        <v>0</v>
      </c>
      <c r="BG230" s="176">
        <f t="shared" ref="BG230:BG263" si="56">IF(N230="zákl. prenesená",J230,0)</f>
        <v>0</v>
      </c>
      <c r="BH230" s="176">
        <f t="shared" ref="BH230:BH263" si="57">IF(N230="zníž. prenesená",J230,0)</f>
        <v>0</v>
      </c>
      <c r="BI230" s="176">
        <f t="shared" ref="BI230:BI263" si="58">IF(N230="nulová",J230,0)</f>
        <v>0</v>
      </c>
      <c r="BJ230" s="14" t="s">
        <v>86</v>
      </c>
      <c r="BK230" s="177">
        <f t="shared" ref="BK230:BK263" si="59">ROUND(I230*H230,3)</f>
        <v>0</v>
      </c>
      <c r="BL230" s="14" t="s">
        <v>210</v>
      </c>
      <c r="BM230" s="175" t="s">
        <v>704</v>
      </c>
    </row>
    <row r="231" spans="1:65" s="2" customFormat="1" ht="24" customHeight="1" x14ac:dyDescent="0.2">
      <c r="A231" s="29"/>
      <c r="B231" s="163"/>
      <c r="C231" s="164" t="s">
        <v>705</v>
      </c>
      <c r="D231" s="164" t="s">
        <v>206</v>
      </c>
      <c r="E231" s="165" t="s">
        <v>706</v>
      </c>
      <c r="F231" s="166" t="s">
        <v>707</v>
      </c>
      <c r="G231" s="167" t="s">
        <v>221</v>
      </c>
      <c r="H231" s="168">
        <v>58.3</v>
      </c>
      <c r="I231" s="169"/>
      <c r="J231" s="168">
        <f t="shared" si="50"/>
        <v>0</v>
      </c>
      <c r="K231" s="170"/>
      <c r="L231" s="30"/>
      <c r="M231" s="171" t="s">
        <v>1</v>
      </c>
      <c r="N231" s="172" t="s">
        <v>39</v>
      </c>
      <c r="O231" s="55"/>
      <c r="P231" s="173">
        <f t="shared" si="51"/>
        <v>0</v>
      </c>
      <c r="Q231" s="173">
        <v>4.0000000000000002E-4</v>
      </c>
      <c r="R231" s="173">
        <f t="shared" si="52"/>
        <v>2.332E-2</v>
      </c>
      <c r="S231" s="173">
        <v>0</v>
      </c>
      <c r="T231" s="174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5" t="s">
        <v>210</v>
      </c>
      <c r="AT231" s="175" t="s">
        <v>206</v>
      </c>
      <c r="AU231" s="175" t="s">
        <v>86</v>
      </c>
      <c r="AY231" s="14" t="s">
        <v>204</v>
      </c>
      <c r="BE231" s="176">
        <f t="shared" si="54"/>
        <v>0</v>
      </c>
      <c r="BF231" s="176">
        <f t="shared" si="55"/>
        <v>0</v>
      </c>
      <c r="BG231" s="176">
        <f t="shared" si="56"/>
        <v>0</v>
      </c>
      <c r="BH231" s="176">
        <f t="shared" si="57"/>
        <v>0</v>
      </c>
      <c r="BI231" s="176">
        <f t="shared" si="58"/>
        <v>0</v>
      </c>
      <c r="BJ231" s="14" t="s">
        <v>86</v>
      </c>
      <c r="BK231" s="177">
        <f t="shared" si="59"/>
        <v>0</v>
      </c>
      <c r="BL231" s="14" t="s">
        <v>210</v>
      </c>
      <c r="BM231" s="175" t="s">
        <v>708</v>
      </c>
    </row>
    <row r="232" spans="1:65" s="2" customFormat="1" ht="36" customHeight="1" x14ac:dyDescent="0.2">
      <c r="A232" s="29"/>
      <c r="B232" s="163"/>
      <c r="C232" s="164" t="s">
        <v>709</v>
      </c>
      <c r="D232" s="164" t="s">
        <v>206</v>
      </c>
      <c r="E232" s="165" t="s">
        <v>710</v>
      </c>
      <c r="F232" s="166" t="s">
        <v>711</v>
      </c>
      <c r="G232" s="167" t="s">
        <v>221</v>
      </c>
      <c r="H232" s="168">
        <v>58.3</v>
      </c>
      <c r="I232" s="169"/>
      <c r="J232" s="168">
        <f t="shared" si="50"/>
        <v>0</v>
      </c>
      <c r="K232" s="170"/>
      <c r="L232" s="30"/>
      <c r="M232" s="171" t="s">
        <v>1</v>
      </c>
      <c r="N232" s="172" t="s">
        <v>39</v>
      </c>
      <c r="O232" s="55"/>
      <c r="P232" s="173">
        <f t="shared" si="51"/>
        <v>0</v>
      </c>
      <c r="Q232" s="173">
        <v>1.2319999999999999E-2</v>
      </c>
      <c r="R232" s="173">
        <f t="shared" si="52"/>
        <v>0.71825599999999989</v>
      </c>
      <c r="S232" s="173">
        <v>0</v>
      </c>
      <c r="T232" s="174">
        <f t="shared" si="5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5" t="s">
        <v>210</v>
      </c>
      <c r="AT232" s="175" t="s">
        <v>206</v>
      </c>
      <c r="AU232" s="175" t="s">
        <v>86</v>
      </c>
      <c r="AY232" s="14" t="s">
        <v>204</v>
      </c>
      <c r="BE232" s="176">
        <f t="shared" si="54"/>
        <v>0</v>
      </c>
      <c r="BF232" s="176">
        <f t="shared" si="55"/>
        <v>0</v>
      </c>
      <c r="BG232" s="176">
        <f t="shared" si="56"/>
        <v>0</v>
      </c>
      <c r="BH232" s="176">
        <f t="shared" si="57"/>
        <v>0</v>
      </c>
      <c r="BI232" s="176">
        <f t="shared" si="58"/>
        <v>0</v>
      </c>
      <c r="BJ232" s="14" t="s">
        <v>86</v>
      </c>
      <c r="BK232" s="177">
        <f t="shared" si="59"/>
        <v>0</v>
      </c>
      <c r="BL232" s="14" t="s">
        <v>210</v>
      </c>
      <c r="BM232" s="175" t="s">
        <v>712</v>
      </c>
    </row>
    <row r="233" spans="1:65" s="2" customFormat="1" ht="24" customHeight="1" x14ac:dyDescent="0.2">
      <c r="A233" s="29"/>
      <c r="B233" s="163"/>
      <c r="C233" s="164" t="s">
        <v>713</v>
      </c>
      <c r="D233" s="164" t="s">
        <v>206</v>
      </c>
      <c r="E233" s="165" t="s">
        <v>714</v>
      </c>
      <c r="F233" s="166" t="s">
        <v>715</v>
      </c>
      <c r="G233" s="167" t="s">
        <v>221</v>
      </c>
      <c r="H233" s="168">
        <v>128.82</v>
      </c>
      <c r="I233" s="169"/>
      <c r="J233" s="168">
        <f t="shared" si="50"/>
        <v>0</v>
      </c>
      <c r="K233" s="170"/>
      <c r="L233" s="30"/>
      <c r="M233" s="171" t="s">
        <v>1</v>
      </c>
      <c r="N233" s="172" t="s">
        <v>39</v>
      </c>
      <c r="O233" s="55"/>
      <c r="P233" s="173">
        <f t="shared" si="51"/>
        <v>0</v>
      </c>
      <c r="Q233" s="173">
        <v>4.725E-2</v>
      </c>
      <c r="R233" s="173">
        <f t="shared" si="52"/>
        <v>6.0867449999999996</v>
      </c>
      <c r="S233" s="173">
        <v>0</v>
      </c>
      <c r="T233" s="174">
        <f t="shared" si="5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5" t="s">
        <v>210</v>
      </c>
      <c r="AT233" s="175" t="s">
        <v>206</v>
      </c>
      <c r="AU233" s="175" t="s">
        <v>86</v>
      </c>
      <c r="AY233" s="14" t="s">
        <v>204</v>
      </c>
      <c r="BE233" s="176">
        <f t="shared" si="54"/>
        <v>0</v>
      </c>
      <c r="BF233" s="176">
        <f t="shared" si="55"/>
        <v>0</v>
      </c>
      <c r="BG233" s="176">
        <f t="shared" si="56"/>
        <v>0</v>
      </c>
      <c r="BH233" s="176">
        <f t="shared" si="57"/>
        <v>0</v>
      </c>
      <c r="BI233" s="176">
        <f t="shared" si="58"/>
        <v>0</v>
      </c>
      <c r="BJ233" s="14" t="s">
        <v>86</v>
      </c>
      <c r="BK233" s="177">
        <f t="shared" si="59"/>
        <v>0</v>
      </c>
      <c r="BL233" s="14" t="s">
        <v>210</v>
      </c>
      <c r="BM233" s="175" t="s">
        <v>716</v>
      </c>
    </row>
    <row r="234" spans="1:65" s="2" customFormat="1" ht="24" customHeight="1" x14ac:dyDescent="0.2">
      <c r="A234" s="29"/>
      <c r="B234" s="163"/>
      <c r="C234" s="164" t="s">
        <v>717</v>
      </c>
      <c r="D234" s="164" t="s">
        <v>206</v>
      </c>
      <c r="E234" s="165" t="s">
        <v>718</v>
      </c>
      <c r="F234" s="166" t="s">
        <v>719</v>
      </c>
      <c r="G234" s="167" t="s">
        <v>221</v>
      </c>
      <c r="H234" s="168">
        <v>1477.7950000000001</v>
      </c>
      <c r="I234" s="169"/>
      <c r="J234" s="168">
        <f t="shared" si="50"/>
        <v>0</v>
      </c>
      <c r="K234" s="170"/>
      <c r="L234" s="30"/>
      <c r="M234" s="171" t="s">
        <v>1</v>
      </c>
      <c r="N234" s="172" t="s">
        <v>39</v>
      </c>
      <c r="O234" s="55"/>
      <c r="P234" s="173">
        <f t="shared" si="51"/>
        <v>0</v>
      </c>
      <c r="Q234" s="173">
        <v>6.9999999999999994E-5</v>
      </c>
      <c r="R234" s="173">
        <f t="shared" si="52"/>
        <v>0.10344565</v>
      </c>
      <c r="S234" s="173">
        <v>0</v>
      </c>
      <c r="T234" s="174">
        <f t="shared" si="5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5" t="s">
        <v>210</v>
      </c>
      <c r="AT234" s="175" t="s">
        <v>206</v>
      </c>
      <c r="AU234" s="175" t="s">
        <v>86</v>
      </c>
      <c r="AY234" s="14" t="s">
        <v>204</v>
      </c>
      <c r="BE234" s="176">
        <f t="shared" si="54"/>
        <v>0</v>
      </c>
      <c r="BF234" s="176">
        <f t="shared" si="55"/>
        <v>0</v>
      </c>
      <c r="BG234" s="176">
        <f t="shared" si="56"/>
        <v>0</v>
      </c>
      <c r="BH234" s="176">
        <f t="shared" si="57"/>
        <v>0</v>
      </c>
      <c r="BI234" s="176">
        <f t="shared" si="58"/>
        <v>0</v>
      </c>
      <c r="BJ234" s="14" t="s">
        <v>86</v>
      </c>
      <c r="BK234" s="177">
        <f t="shared" si="59"/>
        <v>0</v>
      </c>
      <c r="BL234" s="14" t="s">
        <v>210</v>
      </c>
      <c r="BM234" s="175" t="s">
        <v>720</v>
      </c>
    </row>
    <row r="235" spans="1:65" s="2" customFormat="1" ht="24" customHeight="1" x14ac:dyDescent="0.2">
      <c r="A235" s="29"/>
      <c r="B235" s="163"/>
      <c r="C235" s="164" t="s">
        <v>721</v>
      </c>
      <c r="D235" s="164" t="s">
        <v>206</v>
      </c>
      <c r="E235" s="165" t="s">
        <v>722</v>
      </c>
      <c r="F235" s="166" t="s">
        <v>723</v>
      </c>
      <c r="G235" s="167" t="s">
        <v>221</v>
      </c>
      <c r="H235" s="168">
        <v>1348.9749999999999</v>
      </c>
      <c r="I235" s="169"/>
      <c r="J235" s="168">
        <f t="shared" si="50"/>
        <v>0</v>
      </c>
      <c r="K235" s="170"/>
      <c r="L235" s="30"/>
      <c r="M235" s="171" t="s">
        <v>1</v>
      </c>
      <c r="N235" s="172" t="s">
        <v>39</v>
      </c>
      <c r="O235" s="55"/>
      <c r="P235" s="173">
        <f t="shared" si="51"/>
        <v>0</v>
      </c>
      <c r="Q235" s="173">
        <v>1.47E-2</v>
      </c>
      <c r="R235" s="173">
        <f t="shared" si="52"/>
        <v>19.829932499999998</v>
      </c>
      <c r="S235" s="173">
        <v>0</v>
      </c>
      <c r="T235" s="174">
        <f t="shared" si="5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5" t="s">
        <v>210</v>
      </c>
      <c r="AT235" s="175" t="s">
        <v>206</v>
      </c>
      <c r="AU235" s="175" t="s">
        <v>86</v>
      </c>
      <c r="AY235" s="14" t="s">
        <v>204</v>
      </c>
      <c r="BE235" s="176">
        <f t="shared" si="54"/>
        <v>0</v>
      </c>
      <c r="BF235" s="176">
        <f t="shared" si="55"/>
        <v>0</v>
      </c>
      <c r="BG235" s="176">
        <f t="shared" si="56"/>
        <v>0</v>
      </c>
      <c r="BH235" s="176">
        <f t="shared" si="57"/>
        <v>0</v>
      </c>
      <c r="BI235" s="176">
        <f t="shared" si="58"/>
        <v>0</v>
      </c>
      <c r="BJ235" s="14" t="s">
        <v>86</v>
      </c>
      <c r="BK235" s="177">
        <f t="shared" si="59"/>
        <v>0</v>
      </c>
      <c r="BL235" s="14" t="s">
        <v>210</v>
      </c>
      <c r="BM235" s="175" t="s">
        <v>724</v>
      </c>
    </row>
    <row r="236" spans="1:65" s="2" customFormat="1" ht="24" customHeight="1" x14ac:dyDescent="0.2">
      <c r="A236" s="29"/>
      <c r="B236" s="163"/>
      <c r="C236" s="164" t="s">
        <v>725</v>
      </c>
      <c r="D236" s="164" t="s">
        <v>206</v>
      </c>
      <c r="E236" s="165" t="s">
        <v>726</v>
      </c>
      <c r="F236" s="166" t="s">
        <v>727</v>
      </c>
      <c r="G236" s="167" t="s">
        <v>265</v>
      </c>
      <c r="H236" s="168">
        <v>252.8</v>
      </c>
      <c r="I236" s="169"/>
      <c r="J236" s="168">
        <f t="shared" si="50"/>
        <v>0</v>
      </c>
      <c r="K236" s="170"/>
      <c r="L236" s="30"/>
      <c r="M236" s="171" t="s">
        <v>1</v>
      </c>
      <c r="N236" s="172" t="s">
        <v>39</v>
      </c>
      <c r="O236" s="55"/>
      <c r="P236" s="173">
        <f t="shared" si="51"/>
        <v>0</v>
      </c>
      <c r="Q236" s="173">
        <v>1.89E-3</v>
      </c>
      <c r="R236" s="173">
        <f t="shared" si="52"/>
        <v>0.47779199999999999</v>
      </c>
      <c r="S236" s="173">
        <v>0</v>
      </c>
      <c r="T236" s="174">
        <f t="shared" si="5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5" t="s">
        <v>210</v>
      </c>
      <c r="AT236" s="175" t="s">
        <v>206</v>
      </c>
      <c r="AU236" s="175" t="s">
        <v>86</v>
      </c>
      <c r="AY236" s="14" t="s">
        <v>204</v>
      </c>
      <c r="BE236" s="176">
        <f t="shared" si="54"/>
        <v>0</v>
      </c>
      <c r="BF236" s="176">
        <f t="shared" si="55"/>
        <v>0</v>
      </c>
      <c r="BG236" s="176">
        <f t="shared" si="56"/>
        <v>0</v>
      </c>
      <c r="BH236" s="176">
        <f t="shared" si="57"/>
        <v>0</v>
      </c>
      <c r="BI236" s="176">
        <f t="shared" si="58"/>
        <v>0</v>
      </c>
      <c r="BJ236" s="14" t="s">
        <v>86</v>
      </c>
      <c r="BK236" s="177">
        <f t="shared" si="59"/>
        <v>0</v>
      </c>
      <c r="BL236" s="14" t="s">
        <v>210</v>
      </c>
      <c r="BM236" s="175" t="s">
        <v>728</v>
      </c>
    </row>
    <row r="237" spans="1:65" s="2" customFormat="1" ht="24" customHeight="1" x14ac:dyDescent="0.2">
      <c r="A237" s="29"/>
      <c r="B237" s="163"/>
      <c r="C237" s="164" t="s">
        <v>729</v>
      </c>
      <c r="D237" s="164" t="s">
        <v>206</v>
      </c>
      <c r="E237" s="165" t="s">
        <v>730</v>
      </c>
      <c r="F237" s="166" t="s">
        <v>731</v>
      </c>
      <c r="G237" s="167" t="s">
        <v>265</v>
      </c>
      <c r="H237" s="168">
        <v>303.36</v>
      </c>
      <c r="I237" s="169"/>
      <c r="J237" s="168">
        <f t="shared" si="50"/>
        <v>0</v>
      </c>
      <c r="K237" s="170"/>
      <c r="L237" s="30"/>
      <c r="M237" s="171" t="s">
        <v>1</v>
      </c>
      <c r="N237" s="172" t="s">
        <v>39</v>
      </c>
      <c r="O237" s="55"/>
      <c r="P237" s="173">
        <f t="shared" si="51"/>
        <v>0</v>
      </c>
      <c r="Q237" s="173">
        <v>1.91E-3</v>
      </c>
      <c r="R237" s="173">
        <f t="shared" si="52"/>
        <v>0.57941760000000009</v>
      </c>
      <c r="S237" s="173">
        <v>0</v>
      </c>
      <c r="T237" s="174">
        <f t="shared" si="5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5" t="s">
        <v>210</v>
      </c>
      <c r="AT237" s="175" t="s">
        <v>206</v>
      </c>
      <c r="AU237" s="175" t="s">
        <v>86</v>
      </c>
      <c r="AY237" s="14" t="s">
        <v>204</v>
      </c>
      <c r="BE237" s="176">
        <f t="shared" si="54"/>
        <v>0</v>
      </c>
      <c r="BF237" s="176">
        <f t="shared" si="55"/>
        <v>0</v>
      </c>
      <c r="BG237" s="176">
        <f t="shared" si="56"/>
        <v>0</v>
      </c>
      <c r="BH237" s="176">
        <f t="shared" si="57"/>
        <v>0</v>
      </c>
      <c r="BI237" s="176">
        <f t="shared" si="58"/>
        <v>0</v>
      </c>
      <c r="BJ237" s="14" t="s">
        <v>86</v>
      </c>
      <c r="BK237" s="177">
        <f t="shared" si="59"/>
        <v>0</v>
      </c>
      <c r="BL237" s="14" t="s">
        <v>210</v>
      </c>
      <c r="BM237" s="175" t="s">
        <v>732</v>
      </c>
    </row>
    <row r="238" spans="1:65" s="2" customFormat="1" ht="24" customHeight="1" x14ac:dyDescent="0.2">
      <c r="A238" s="29"/>
      <c r="B238" s="163"/>
      <c r="C238" s="164" t="s">
        <v>733</v>
      </c>
      <c r="D238" s="164" t="s">
        <v>206</v>
      </c>
      <c r="E238" s="165" t="s">
        <v>233</v>
      </c>
      <c r="F238" s="166" t="s">
        <v>234</v>
      </c>
      <c r="G238" s="167" t="s">
        <v>221</v>
      </c>
      <c r="H238" s="168">
        <v>1477.7950000000001</v>
      </c>
      <c r="I238" s="169"/>
      <c r="J238" s="168">
        <f t="shared" si="50"/>
        <v>0</v>
      </c>
      <c r="K238" s="170"/>
      <c r="L238" s="30"/>
      <c r="M238" s="171" t="s">
        <v>1</v>
      </c>
      <c r="N238" s="172" t="s">
        <v>39</v>
      </c>
      <c r="O238" s="55"/>
      <c r="P238" s="173">
        <f t="shared" si="51"/>
        <v>0</v>
      </c>
      <c r="Q238" s="173">
        <v>4.15E-3</v>
      </c>
      <c r="R238" s="173">
        <f t="shared" si="52"/>
        <v>6.1328492500000005</v>
      </c>
      <c r="S238" s="173">
        <v>0</v>
      </c>
      <c r="T238" s="174">
        <f t="shared" si="5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5" t="s">
        <v>210</v>
      </c>
      <c r="AT238" s="175" t="s">
        <v>206</v>
      </c>
      <c r="AU238" s="175" t="s">
        <v>86</v>
      </c>
      <c r="AY238" s="14" t="s">
        <v>204</v>
      </c>
      <c r="BE238" s="176">
        <f t="shared" si="54"/>
        <v>0</v>
      </c>
      <c r="BF238" s="176">
        <f t="shared" si="55"/>
        <v>0</v>
      </c>
      <c r="BG238" s="176">
        <f t="shared" si="56"/>
        <v>0</v>
      </c>
      <c r="BH238" s="176">
        <f t="shared" si="57"/>
        <v>0</v>
      </c>
      <c r="BI238" s="176">
        <f t="shared" si="58"/>
        <v>0</v>
      </c>
      <c r="BJ238" s="14" t="s">
        <v>86</v>
      </c>
      <c r="BK238" s="177">
        <f t="shared" si="59"/>
        <v>0</v>
      </c>
      <c r="BL238" s="14" t="s">
        <v>210</v>
      </c>
      <c r="BM238" s="175" t="s">
        <v>734</v>
      </c>
    </row>
    <row r="239" spans="1:65" s="2" customFormat="1" ht="36" customHeight="1" x14ac:dyDescent="0.2">
      <c r="A239" s="29"/>
      <c r="B239" s="163"/>
      <c r="C239" s="164" t="s">
        <v>735</v>
      </c>
      <c r="D239" s="164" t="s">
        <v>206</v>
      </c>
      <c r="E239" s="165" t="s">
        <v>736</v>
      </c>
      <c r="F239" s="166" t="s">
        <v>737</v>
      </c>
      <c r="G239" s="167" t="s">
        <v>221</v>
      </c>
      <c r="H239" s="168">
        <v>173.751</v>
      </c>
      <c r="I239" s="169"/>
      <c r="J239" s="168">
        <f t="shared" si="50"/>
        <v>0</v>
      </c>
      <c r="K239" s="170"/>
      <c r="L239" s="30"/>
      <c r="M239" s="171" t="s">
        <v>1</v>
      </c>
      <c r="N239" s="172" t="s">
        <v>39</v>
      </c>
      <c r="O239" s="55"/>
      <c r="P239" s="173">
        <f t="shared" si="51"/>
        <v>0</v>
      </c>
      <c r="Q239" s="173">
        <v>1.9000000000000001E-4</v>
      </c>
      <c r="R239" s="173">
        <f t="shared" si="52"/>
        <v>3.3012690000000004E-2</v>
      </c>
      <c r="S239" s="173">
        <v>0</v>
      </c>
      <c r="T239" s="174">
        <f t="shared" si="5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5" t="s">
        <v>210</v>
      </c>
      <c r="AT239" s="175" t="s">
        <v>206</v>
      </c>
      <c r="AU239" s="175" t="s">
        <v>86</v>
      </c>
      <c r="AY239" s="14" t="s">
        <v>204</v>
      </c>
      <c r="BE239" s="176">
        <f t="shared" si="54"/>
        <v>0</v>
      </c>
      <c r="BF239" s="176">
        <f t="shared" si="55"/>
        <v>0</v>
      </c>
      <c r="BG239" s="176">
        <f t="shared" si="56"/>
        <v>0</v>
      </c>
      <c r="BH239" s="176">
        <f t="shared" si="57"/>
        <v>0</v>
      </c>
      <c r="BI239" s="176">
        <f t="shared" si="58"/>
        <v>0</v>
      </c>
      <c r="BJ239" s="14" t="s">
        <v>86</v>
      </c>
      <c r="BK239" s="177">
        <f t="shared" si="59"/>
        <v>0</v>
      </c>
      <c r="BL239" s="14" t="s">
        <v>210</v>
      </c>
      <c r="BM239" s="175" t="s">
        <v>738</v>
      </c>
    </row>
    <row r="240" spans="1:65" s="2" customFormat="1" ht="24" customHeight="1" x14ac:dyDescent="0.2">
      <c r="A240" s="29"/>
      <c r="B240" s="163"/>
      <c r="C240" s="164" t="s">
        <v>739</v>
      </c>
      <c r="D240" s="164" t="s">
        <v>206</v>
      </c>
      <c r="E240" s="165" t="s">
        <v>740</v>
      </c>
      <c r="F240" s="166" t="s">
        <v>741</v>
      </c>
      <c r="G240" s="167" t="s">
        <v>221</v>
      </c>
      <c r="H240" s="168">
        <v>551.58500000000004</v>
      </c>
      <c r="I240" s="169"/>
      <c r="J240" s="168">
        <f t="shared" si="50"/>
        <v>0</v>
      </c>
      <c r="K240" s="170"/>
      <c r="L240" s="30"/>
      <c r="M240" s="171" t="s">
        <v>1</v>
      </c>
      <c r="N240" s="172" t="s">
        <v>39</v>
      </c>
      <c r="O240" s="55"/>
      <c r="P240" s="173">
        <f t="shared" si="51"/>
        <v>0</v>
      </c>
      <c r="Q240" s="173">
        <v>2.8999999999999998E-3</v>
      </c>
      <c r="R240" s="173">
        <f t="shared" si="52"/>
        <v>1.5995965000000001</v>
      </c>
      <c r="S240" s="173">
        <v>0</v>
      </c>
      <c r="T240" s="174">
        <f t="shared" si="5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5" t="s">
        <v>210</v>
      </c>
      <c r="AT240" s="175" t="s">
        <v>206</v>
      </c>
      <c r="AU240" s="175" t="s">
        <v>86</v>
      </c>
      <c r="AY240" s="14" t="s">
        <v>204</v>
      </c>
      <c r="BE240" s="176">
        <f t="shared" si="54"/>
        <v>0</v>
      </c>
      <c r="BF240" s="176">
        <f t="shared" si="55"/>
        <v>0</v>
      </c>
      <c r="BG240" s="176">
        <f t="shared" si="56"/>
        <v>0</v>
      </c>
      <c r="BH240" s="176">
        <f t="shared" si="57"/>
        <v>0</v>
      </c>
      <c r="BI240" s="176">
        <f t="shared" si="58"/>
        <v>0</v>
      </c>
      <c r="BJ240" s="14" t="s">
        <v>86</v>
      </c>
      <c r="BK240" s="177">
        <f t="shared" si="59"/>
        <v>0</v>
      </c>
      <c r="BL240" s="14" t="s">
        <v>210</v>
      </c>
      <c r="BM240" s="175" t="s">
        <v>742</v>
      </c>
    </row>
    <row r="241" spans="1:65" s="2" customFormat="1" ht="24" customHeight="1" x14ac:dyDescent="0.2">
      <c r="A241" s="29"/>
      <c r="B241" s="163"/>
      <c r="C241" s="164" t="s">
        <v>743</v>
      </c>
      <c r="D241" s="164" t="s">
        <v>206</v>
      </c>
      <c r="E241" s="165" t="s">
        <v>744</v>
      </c>
      <c r="F241" s="166" t="s">
        <v>745</v>
      </c>
      <c r="G241" s="167" t="s">
        <v>221</v>
      </c>
      <c r="H241" s="168">
        <v>523.37</v>
      </c>
      <c r="I241" s="169"/>
      <c r="J241" s="168">
        <f t="shared" si="50"/>
        <v>0</v>
      </c>
      <c r="K241" s="170"/>
      <c r="L241" s="30"/>
      <c r="M241" s="171" t="s">
        <v>1</v>
      </c>
      <c r="N241" s="172" t="s">
        <v>39</v>
      </c>
      <c r="O241" s="55"/>
      <c r="P241" s="173">
        <f t="shared" si="51"/>
        <v>0</v>
      </c>
      <c r="Q241" s="173">
        <v>3.984E-2</v>
      </c>
      <c r="R241" s="173">
        <f t="shared" si="52"/>
        <v>20.851060799999999</v>
      </c>
      <c r="S241" s="173">
        <v>0</v>
      </c>
      <c r="T241" s="174">
        <f t="shared" si="5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5" t="s">
        <v>210</v>
      </c>
      <c r="AT241" s="175" t="s">
        <v>206</v>
      </c>
      <c r="AU241" s="175" t="s">
        <v>86</v>
      </c>
      <c r="AY241" s="14" t="s">
        <v>204</v>
      </c>
      <c r="BE241" s="176">
        <f t="shared" si="54"/>
        <v>0</v>
      </c>
      <c r="BF241" s="176">
        <f t="shared" si="55"/>
        <v>0</v>
      </c>
      <c r="BG241" s="176">
        <f t="shared" si="56"/>
        <v>0</v>
      </c>
      <c r="BH241" s="176">
        <f t="shared" si="57"/>
        <v>0</v>
      </c>
      <c r="BI241" s="176">
        <f t="shared" si="58"/>
        <v>0</v>
      </c>
      <c r="BJ241" s="14" t="s">
        <v>86</v>
      </c>
      <c r="BK241" s="177">
        <f t="shared" si="59"/>
        <v>0</v>
      </c>
      <c r="BL241" s="14" t="s">
        <v>210</v>
      </c>
      <c r="BM241" s="175" t="s">
        <v>746</v>
      </c>
    </row>
    <row r="242" spans="1:65" s="2" customFormat="1" ht="24" customHeight="1" x14ac:dyDescent="0.2">
      <c r="A242" s="29"/>
      <c r="B242" s="163"/>
      <c r="C242" s="164" t="s">
        <v>747</v>
      </c>
      <c r="D242" s="164" t="s">
        <v>206</v>
      </c>
      <c r="E242" s="165" t="s">
        <v>748</v>
      </c>
      <c r="F242" s="166" t="s">
        <v>749</v>
      </c>
      <c r="G242" s="167" t="s">
        <v>221</v>
      </c>
      <c r="H242" s="168">
        <v>37.92</v>
      </c>
      <c r="I242" s="169"/>
      <c r="J242" s="168">
        <f t="shared" si="50"/>
        <v>0</v>
      </c>
      <c r="K242" s="170"/>
      <c r="L242" s="30"/>
      <c r="M242" s="171" t="s">
        <v>1</v>
      </c>
      <c r="N242" s="172" t="s">
        <v>39</v>
      </c>
      <c r="O242" s="55"/>
      <c r="P242" s="173">
        <f t="shared" si="51"/>
        <v>0</v>
      </c>
      <c r="Q242" s="173">
        <v>1.8630000000000001E-2</v>
      </c>
      <c r="R242" s="173">
        <f t="shared" si="52"/>
        <v>0.70644960000000001</v>
      </c>
      <c r="S242" s="173">
        <v>0</v>
      </c>
      <c r="T242" s="174">
        <f t="shared" si="5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5" t="s">
        <v>210</v>
      </c>
      <c r="AT242" s="175" t="s">
        <v>206</v>
      </c>
      <c r="AU242" s="175" t="s">
        <v>86</v>
      </c>
      <c r="AY242" s="14" t="s">
        <v>204</v>
      </c>
      <c r="BE242" s="176">
        <f t="shared" si="54"/>
        <v>0</v>
      </c>
      <c r="BF242" s="176">
        <f t="shared" si="55"/>
        <v>0</v>
      </c>
      <c r="BG242" s="176">
        <f t="shared" si="56"/>
        <v>0</v>
      </c>
      <c r="BH242" s="176">
        <f t="shared" si="57"/>
        <v>0</v>
      </c>
      <c r="BI242" s="176">
        <f t="shared" si="58"/>
        <v>0</v>
      </c>
      <c r="BJ242" s="14" t="s">
        <v>86</v>
      </c>
      <c r="BK242" s="177">
        <f t="shared" si="59"/>
        <v>0</v>
      </c>
      <c r="BL242" s="14" t="s">
        <v>210</v>
      </c>
      <c r="BM242" s="175" t="s">
        <v>750</v>
      </c>
    </row>
    <row r="243" spans="1:65" s="2" customFormat="1" ht="36" customHeight="1" x14ac:dyDescent="0.2">
      <c r="A243" s="29"/>
      <c r="B243" s="163"/>
      <c r="C243" s="164" t="s">
        <v>751</v>
      </c>
      <c r="D243" s="164" t="s">
        <v>206</v>
      </c>
      <c r="E243" s="165" t="s">
        <v>752</v>
      </c>
      <c r="F243" s="166" t="s">
        <v>753</v>
      </c>
      <c r="G243" s="167" t="s">
        <v>221</v>
      </c>
      <c r="H243" s="168">
        <v>28.215</v>
      </c>
      <c r="I243" s="169"/>
      <c r="J243" s="168">
        <f t="shared" si="50"/>
        <v>0</v>
      </c>
      <c r="K243" s="170"/>
      <c r="L243" s="30"/>
      <c r="M243" s="171" t="s">
        <v>1</v>
      </c>
      <c r="N243" s="172" t="s">
        <v>39</v>
      </c>
      <c r="O243" s="55"/>
      <c r="P243" s="173">
        <f t="shared" si="51"/>
        <v>0</v>
      </c>
      <c r="Q243" s="173">
        <v>2.759E-2</v>
      </c>
      <c r="R243" s="173">
        <f t="shared" si="52"/>
        <v>0.77845184999999995</v>
      </c>
      <c r="S243" s="173">
        <v>0</v>
      </c>
      <c r="T243" s="174">
        <f t="shared" si="5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5" t="s">
        <v>210</v>
      </c>
      <c r="AT243" s="175" t="s">
        <v>206</v>
      </c>
      <c r="AU243" s="175" t="s">
        <v>86</v>
      </c>
      <c r="AY243" s="14" t="s">
        <v>204</v>
      </c>
      <c r="BE243" s="176">
        <f t="shared" si="54"/>
        <v>0</v>
      </c>
      <c r="BF243" s="176">
        <f t="shared" si="55"/>
        <v>0</v>
      </c>
      <c r="BG243" s="176">
        <f t="shared" si="56"/>
        <v>0</v>
      </c>
      <c r="BH243" s="176">
        <f t="shared" si="57"/>
        <v>0</v>
      </c>
      <c r="BI243" s="176">
        <f t="shared" si="58"/>
        <v>0</v>
      </c>
      <c r="BJ243" s="14" t="s">
        <v>86</v>
      </c>
      <c r="BK243" s="177">
        <f t="shared" si="59"/>
        <v>0</v>
      </c>
      <c r="BL243" s="14" t="s">
        <v>210</v>
      </c>
      <c r="BM243" s="175" t="s">
        <v>754</v>
      </c>
    </row>
    <row r="244" spans="1:65" s="2" customFormat="1" ht="24" customHeight="1" x14ac:dyDescent="0.2">
      <c r="A244" s="29"/>
      <c r="B244" s="163"/>
      <c r="C244" s="164" t="s">
        <v>755</v>
      </c>
      <c r="D244" s="164" t="s">
        <v>206</v>
      </c>
      <c r="E244" s="165" t="s">
        <v>756</v>
      </c>
      <c r="F244" s="166" t="s">
        <v>757</v>
      </c>
      <c r="G244" s="167" t="s">
        <v>209</v>
      </c>
      <c r="H244" s="168">
        <v>5.33</v>
      </c>
      <c r="I244" s="169"/>
      <c r="J244" s="168">
        <f t="shared" si="50"/>
        <v>0</v>
      </c>
      <c r="K244" s="170"/>
      <c r="L244" s="30"/>
      <c r="M244" s="171" t="s">
        <v>1</v>
      </c>
      <c r="N244" s="172" t="s">
        <v>39</v>
      </c>
      <c r="O244" s="55"/>
      <c r="P244" s="173">
        <f t="shared" si="51"/>
        <v>0</v>
      </c>
      <c r="Q244" s="173">
        <v>2.2404799999999998</v>
      </c>
      <c r="R244" s="173">
        <f t="shared" si="52"/>
        <v>11.941758399999999</v>
      </c>
      <c r="S244" s="173">
        <v>0</v>
      </c>
      <c r="T244" s="174">
        <f t="shared" si="5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5" t="s">
        <v>210</v>
      </c>
      <c r="AT244" s="175" t="s">
        <v>206</v>
      </c>
      <c r="AU244" s="175" t="s">
        <v>86</v>
      </c>
      <c r="AY244" s="14" t="s">
        <v>204</v>
      </c>
      <c r="BE244" s="176">
        <f t="shared" si="54"/>
        <v>0</v>
      </c>
      <c r="BF244" s="176">
        <f t="shared" si="55"/>
        <v>0</v>
      </c>
      <c r="BG244" s="176">
        <f t="shared" si="56"/>
        <v>0</v>
      </c>
      <c r="BH244" s="176">
        <f t="shared" si="57"/>
        <v>0</v>
      </c>
      <c r="BI244" s="176">
        <f t="shared" si="58"/>
        <v>0</v>
      </c>
      <c r="BJ244" s="14" t="s">
        <v>86</v>
      </c>
      <c r="BK244" s="177">
        <f t="shared" si="59"/>
        <v>0</v>
      </c>
      <c r="BL244" s="14" t="s">
        <v>210</v>
      </c>
      <c r="BM244" s="175" t="s">
        <v>758</v>
      </c>
    </row>
    <row r="245" spans="1:65" s="2" customFormat="1" ht="24" customHeight="1" x14ac:dyDescent="0.2">
      <c r="A245" s="29"/>
      <c r="B245" s="163"/>
      <c r="C245" s="164" t="s">
        <v>759</v>
      </c>
      <c r="D245" s="164" t="s">
        <v>206</v>
      </c>
      <c r="E245" s="165" t="s">
        <v>760</v>
      </c>
      <c r="F245" s="166" t="s">
        <v>761</v>
      </c>
      <c r="G245" s="167" t="s">
        <v>221</v>
      </c>
      <c r="H245" s="168">
        <v>1421.88</v>
      </c>
      <c r="I245" s="169"/>
      <c r="J245" s="168">
        <f t="shared" si="50"/>
        <v>0</v>
      </c>
      <c r="K245" s="170"/>
      <c r="L245" s="30"/>
      <c r="M245" s="171" t="s">
        <v>1</v>
      </c>
      <c r="N245" s="172" t="s">
        <v>39</v>
      </c>
      <c r="O245" s="55"/>
      <c r="P245" s="173">
        <f t="shared" si="51"/>
        <v>0</v>
      </c>
      <c r="Q245" s="173">
        <v>0</v>
      </c>
      <c r="R245" s="173">
        <f t="shared" si="52"/>
        <v>0</v>
      </c>
      <c r="S245" s="173">
        <v>0</v>
      </c>
      <c r="T245" s="174">
        <f t="shared" si="5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5" t="s">
        <v>210</v>
      </c>
      <c r="AT245" s="175" t="s">
        <v>206</v>
      </c>
      <c r="AU245" s="175" t="s">
        <v>86</v>
      </c>
      <c r="AY245" s="14" t="s">
        <v>204</v>
      </c>
      <c r="BE245" s="176">
        <f t="shared" si="54"/>
        <v>0</v>
      </c>
      <c r="BF245" s="176">
        <f t="shared" si="55"/>
        <v>0</v>
      </c>
      <c r="BG245" s="176">
        <f t="shared" si="56"/>
        <v>0</v>
      </c>
      <c r="BH245" s="176">
        <f t="shared" si="57"/>
        <v>0</v>
      </c>
      <c r="BI245" s="176">
        <f t="shared" si="58"/>
        <v>0</v>
      </c>
      <c r="BJ245" s="14" t="s">
        <v>86</v>
      </c>
      <c r="BK245" s="177">
        <f t="shared" si="59"/>
        <v>0</v>
      </c>
      <c r="BL245" s="14" t="s">
        <v>210</v>
      </c>
      <c r="BM245" s="175" t="s">
        <v>762</v>
      </c>
    </row>
    <row r="246" spans="1:65" s="2" customFormat="1" ht="24" customHeight="1" x14ac:dyDescent="0.2">
      <c r="A246" s="29"/>
      <c r="B246" s="163"/>
      <c r="C246" s="178" t="s">
        <v>763</v>
      </c>
      <c r="D246" s="178" t="s">
        <v>241</v>
      </c>
      <c r="E246" s="179" t="s">
        <v>764</v>
      </c>
      <c r="F246" s="180" t="s">
        <v>765</v>
      </c>
      <c r="G246" s="181" t="s">
        <v>221</v>
      </c>
      <c r="H246" s="182">
        <v>1635.162</v>
      </c>
      <c r="I246" s="183"/>
      <c r="J246" s="182">
        <f t="shared" si="50"/>
        <v>0</v>
      </c>
      <c r="K246" s="184"/>
      <c r="L246" s="185"/>
      <c r="M246" s="186" t="s">
        <v>1</v>
      </c>
      <c r="N246" s="187" t="s">
        <v>39</v>
      </c>
      <c r="O246" s="55"/>
      <c r="P246" s="173">
        <f t="shared" si="51"/>
        <v>0</v>
      </c>
      <c r="Q246" s="173">
        <v>1E-4</v>
      </c>
      <c r="R246" s="173">
        <f t="shared" si="52"/>
        <v>0.1635162</v>
      </c>
      <c r="S246" s="173">
        <v>0</v>
      </c>
      <c r="T246" s="174">
        <f t="shared" si="5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5" t="s">
        <v>236</v>
      </c>
      <c r="AT246" s="175" t="s">
        <v>241</v>
      </c>
      <c r="AU246" s="175" t="s">
        <v>86</v>
      </c>
      <c r="AY246" s="14" t="s">
        <v>204</v>
      </c>
      <c r="BE246" s="176">
        <f t="shared" si="54"/>
        <v>0</v>
      </c>
      <c r="BF246" s="176">
        <f t="shared" si="55"/>
        <v>0</v>
      </c>
      <c r="BG246" s="176">
        <f t="shared" si="56"/>
        <v>0</v>
      </c>
      <c r="BH246" s="176">
        <f t="shared" si="57"/>
        <v>0</v>
      </c>
      <c r="BI246" s="176">
        <f t="shared" si="58"/>
        <v>0</v>
      </c>
      <c r="BJ246" s="14" t="s">
        <v>86</v>
      </c>
      <c r="BK246" s="177">
        <f t="shared" si="59"/>
        <v>0</v>
      </c>
      <c r="BL246" s="14" t="s">
        <v>210</v>
      </c>
      <c r="BM246" s="175" t="s">
        <v>766</v>
      </c>
    </row>
    <row r="247" spans="1:65" s="2" customFormat="1" ht="16.5" customHeight="1" x14ac:dyDescent="0.2">
      <c r="A247" s="29"/>
      <c r="B247" s="163"/>
      <c r="C247" s="164" t="s">
        <v>767</v>
      </c>
      <c r="D247" s="164" t="s">
        <v>206</v>
      </c>
      <c r="E247" s="165" t="s">
        <v>768</v>
      </c>
      <c r="F247" s="166" t="s">
        <v>769</v>
      </c>
      <c r="G247" s="167" t="s">
        <v>265</v>
      </c>
      <c r="H247" s="168">
        <v>675.55499999999995</v>
      </c>
      <c r="I247" s="169"/>
      <c r="J247" s="168">
        <f t="shared" si="50"/>
        <v>0</v>
      </c>
      <c r="K247" s="170"/>
      <c r="L247" s="30"/>
      <c r="M247" s="171" t="s">
        <v>1</v>
      </c>
      <c r="N247" s="172" t="s">
        <v>39</v>
      </c>
      <c r="O247" s="55"/>
      <c r="P247" s="173">
        <f t="shared" si="51"/>
        <v>0</v>
      </c>
      <c r="Q247" s="173">
        <v>0</v>
      </c>
      <c r="R247" s="173">
        <f t="shared" si="52"/>
        <v>0</v>
      </c>
      <c r="S247" s="173">
        <v>0</v>
      </c>
      <c r="T247" s="174">
        <f t="shared" si="5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5" t="s">
        <v>210</v>
      </c>
      <c r="AT247" s="175" t="s">
        <v>206</v>
      </c>
      <c r="AU247" s="175" t="s">
        <v>86</v>
      </c>
      <c r="AY247" s="14" t="s">
        <v>204</v>
      </c>
      <c r="BE247" s="176">
        <f t="shared" si="54"/>
        <v>0</v>
      </c>
      <c r="BF247" s="176">
        <f t="shared" si="55"/>
        <v>0</v>
      </c>
      <c r="BG247" s="176">
        <f t="shared" si="56"/>
        <v>0</v>
      </c>
      <c r="BH247" s="176">
        <f t="shared" si="57"/>
        <v>0</v>
      </c>
      <c r="BI247" s="176">
        <f t="shared" si="58"/>
        <v>0</v>
      </c>
      <c r="BJ247" s="14" t="s">
        <v>86</v>
      </c>
      <c r="BK247" s="177">
        <f t="shared" si="59"/>
        <v>0</v>
      </c>
      <c r="BL247" s="14" t="s">
        <v>210</v>
      </c>
      <c r="BM247" s="175" t="s">
        <v>770</v>
      </c>
    </row>
    <row r="248" spans="1:65" s="2" customFormat="1" ht="36" customHeight="1" x14ac:dyDescent="0.2">
      <c r="A248" s="29"/>
      <c r="B248" s="163"/>
      <c r="C248" s="178" t="s">
        <v>771</v>
      </c>
      <c r="D248" s="178" t="s">
        <v>241</v>
      </c>
      <c r="E248" s="179" t="s">
        <v>772</v>
      </c>
      <c r="F248" s="180" t="s">
        <v>773</v>
      </c>
      <c r="G248" s="181" t="s">
        <v>265</v>
      </c>
      <c r="H248" s="182">
        <v>743.11099999999999</v>
      </c>
      <c r="I248" s="183"/>
      <c r="J248" s="182">
        <f t="shared" si="50"/>
        <v>0</v>
      </c>
      <c r="K248" s="184"/>
      <c r="L248" s="185"/>
      <c r="M248" s="186" t="s">
        <v>1</v>
      </c>
      <c r="N248" s="187" t="s">
        <v>39</v>
      </c>
      <c r="O248" s="55"/>
      <c r="P248" s="173">
        <f t="shared" si="51"/>
        <v>0</v>
      </c>
      <c r="Q248" s="173">
        <v>1.6000000000000001E-4</v>
      </c>
      <c r="R248" s="173">
        <f t="shared" si="52"/>
        <v>0.11889776000000001</v>
      </c>
      <c r="S248" s="173">
        <v>0</v>
      </c>
      <c r="T248" s="174">
        <f t="shared" si="5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5" t="s">
        <v>236</v>
      </c>
      <c r="AT248" s="175" t="s">
        <v>241</v>
      </c>
      <c r="AU248" s="175" t="s">
        <v>86</v>
      </c>
      <c r="AY248" s="14" t="s">
        <v>204</v>
      </c>
      <c r="BE248" s="176">
        <f t="shared" si="54"/>
        <v>0</v>
      </c>
      <c r="BF248" s="176">
        <f t="shared" si="55"/>
        <v>0</v>
      </c>
      <c r="BG248" s="176">
        <f t="shared" si="56"/>
        <v>0</v>
      </c>
      <c r="BH248" s="176">
        <f t="shared" si="57"/>
        <v>0</v>
      </c>
      <c r="BI248" s="176">
        <f t="shared" si="58"/>
        <v>0</v>
      </c>
      <c r="BJ248" s="14" t="s">
        <v>86</v>
      </c>
      <c r="BK248" s="177">
        <f t="shared" si="59"/>
        <v>0</v>
      </c>
      <c r="BL248" s="14" t="s">
        <v>210</v>
      </c>
      <c r="BM248" s="175" t="s">
        <v>774</v>
      </c>
    </row>
    <row r="249" spans="1:65" s="2" customFormat="1" ht="24" customHeight="1" x14ac:dyDescent="0.2">
      <c r="A249" s="29"/>
      <c r="B249" s="163"/>
      <c r="C249" s="164" t="s">
        <v>775</v>
      </c>
      <c r="D249" s="164" t="s">
        <v>206</v>
      </c>
      <c r="E249" s="165" t="s">
        <v>776</v>
      </c>
      <c r="F249" s="166" t="s">
        <v>777</v>
      </c>
      <c r="G249" s="167" t="s">
        <v>221</v>
      </c>
      <c r="H249" s="168">
        <v>657.64</v>
      </c>
      <c r="I249" s="169"/>
      <c r="J249" s="168">
        <f t="shared" si="50"/>
        <v>0</v>
      </c>
      <c r="K249" s="170"/>
      <c r="L249" s="30"/>
      <c r="M249" s="171" t="s">
        <v>1</v>
      </c>
      <c r="N249" s="172" t="s">
        <v>39</v>
      </c>
      <c r="O249" s="55"/>
      <c r="P249" s="173">
        <f t="shared" si="51"/>
        <v>0</v>
      </c>
      <c r="Q249" s="173">
        <v>0.1236</v>
      </c>
      <c r="R249" s="173">
        <f t="shared" si="52"/>
        <v>81.284304000000006</v>
      </c>
      <c r="S249" s="173">
        <v>0</v>
      </c>
      <c r="T249" s="174">
        <f t="shared" si="5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5" t="s">
        <v>210</v>
      </c>
      <c r="AT249" s="175" t="s">
        <v>206</v>
      </c>
      <c r="AU249" s="175" t="s">
        <v>86</v>
      </c>
      <c r="AY249" s="14" t="s">
        <v>204</v>
      </c>
      <c r="BE249" s="176">
        <f t="shared" si="54"/>
        <v>0</v>
      </c>
      <c r="BF249" s="176">
        <f t="shared" si="55"/>
        <v>0</v>
      </c>
      <c r="BG249" s="176">
        <f t="shared" si="56"/>
        <v>0</v>
      </c>
      <c r="BH249" s="176">
        <f t="shared" si="57"/>
        <v>0</v>
      </c>
      <c r="BI249" s="176">
        <f t="shared" si="58"/>
        <v>0</v>
      </c>
      <c r="BJ249" s="14" t="s">
        <v>86</v>
      </c>
      <c r="BK249" s="177">
        <f t="shared" si="59"/>
        <v>0</v>
      </c>
      <c r="BL249" s="14" t="s">
        <v>210</v>
      </c>
      <c r="BM249" s="175" t="s">
        <v>778</v>
      </c>
    </row>
    <row r="250" spans="1:65" s="2" customFormat="1" ht="24" customHeight="1" x14ac:dyDescent="0.2">
      <c r="A250" s="29"/>
      <c r="B250" s="163"/>
      <c r="C250" s="164" t="s">
        <v>779</v>
      </c>
      <c r="D250" s="164" t="s">
        <v>206</v>
      </c>
      <c r="E250" s="165" t="s">
        <v>237</v>
      </c>
      <c r="F250" s="166" t="s">
        <v>238</v>
      </c>
      <c r="G250" s="167" t="s">
        <v>214</v>
      </c>
      <c r="H250" s="168">
        <v>37</v>
      </c>
      <c r="I250" s="169"/>
      <c r="J250" s="168">
        <f t="shared" si="50"/>
        <v>0</v>
      </c>
      <c r="K250" s="170"/>
      <c r="L250" s="30"/>
      <c r="M250" s="171" t="s">
        <v>1</v>
      </c>
      <c r="N250" s="172" t="s">
        <v>39</v>
      </c>
      <c r="O250" s="55"/>
      <c r="P250" s="173">
        <f t="shared" si="51"/>
        <v>0</v>
      </c>
      <c r="Q250" s="173">
        <v>1.7500000000000002E-2</v>
      </c>
      <c r="R250" s="173">
        <f t="shared" si="52"/>
        <v>0.64750000000000008</v>
      </c>
      <c r="S250" s="173">
        <v>0</v>
      </c>
      <c r="T250" s="174">
        <f t="shared" si="5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5" t="s">
        <v>210</v>
      </c>
      <c r="AT250" s="175" t="s">
        <v>206</v>
      </c>
      <c r="AU250" s="175" t="s">
        <v>86</v>
      </c>
      <c r="AY250" s="14" t="s">
        <v>204</v>
      </c>
      <c r="BE250" s="176">
        <f t="shared" si="54"/>
        <v>0</v>
      </c>
      <c r="BF250" s="176">
        <f t="shared" si="55"/>
        <v>0</v>
      </c>
      <c r="BG250" s="176">
        <f t="shared" si="56"/>
        <v>0</v>
      </c>
      <c r="BH250" s="176">
        <f t="shared" si="57"/>
        <v>0</v>
      </c>
      <c r="BI250" s="176">
        <f t="shared" si="58"/>
        <v>0</v>
      </c>
      <c r="BJ250" s="14" t="s">
        <v>86</v>
      </c>
      <c r="BK250" s="177">
        <f t="shared" si="59"/>
        <v>0</v>
      </c>
      <c r="BL250" s="14" t="s">
        <v>210</v>
      </c>
      <c r="BM250" s="175" t="s">
        <v>780</v>
      </c>
    </row>
    <row r="251" spans="1:65" s="2" customFormat="1" ht="24" customHeight="1" x14ac:dyDescent="0.2">
      <c r="A251" s="29"/>
      <c r="B251" s="163"/>
      <c r="C251" s="178" t="s">
        <v>781</v>
      </c>
      <c r="D251" s="178" t="s">
        <v>241</v>
      </c>
      <c r="E251" s="179" t="s">
        <v>782</v>
      </c>
      <c r="F251" s="180" t="s">
        <v>783</v>
      </c>
      <c r="G251" s="181" t="s">
        <v>214</v>
      </c>
      <c r="H251" s="182">
        <v>23</v>
      </c>
      <c r="I251" s="183"/>
      <c r="J251" s="182">
        <f t="shared" si="50"/>
        <v>0</v>
      </c>
      <c r="K251" s="184"/>
      <c r="L251" s="185"/>
      <c r="M251" s="186" t="s">
        <v>1</v>
      </c>
      <c r="N251" s="187" t="s">
        <v>39</v>
      </c>
      <c r="O251" s="55"/>
      <c r="P251" s="173">
        <f t="shared" si="51"/>
        <v>0</v>
      </c>
      <c r="Q251" s="173">
        <v>1.43E-2</v>
      </c>
      <c r="R251" s="173">
        <f t="shared" si="52"/>
        <v>0.32890000000000003</v>
      </c>
      <c r="S251" s="173">
        <v>0</v>
      </c>
      <c r="T251" s="174">
        <f t="shared" si="5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5" t="s">
        <v>236</v>
      </c>
      <c r="AT251" s="175" t="s">
        <v>241</v>
      </c>
      <c r="AU251" s="175" t="s">
        <v>86</v>
      </c>
      <c r="AY251" s="14" t="s">
        <v>204</v>
      </c>
      <c r="BE251" s="176">
        <f t="shared" si="54"/>
        <v>0</v>
      </c>
      <c r="BF251" s="176">
        <f t="shared" si="55"/>
        <v>0</v>
      </c>
      <c r="BG251" s="176">
        <f t="shared" si="56"/>
        <v>0</v>
      </c>
      <c r="BH251" s="176">
        <f t="shared" si="57"/>
        <v>0</v>
      </c>
      <c r="BI251" s="176">
        <f t="shared" si="58"/>
        <v>0</v>
      </c>
      <c r="BJ251" s="14" t="s">
        <v>86</v>
      </c>
      <c r="BK251" s="177">
        <f t="shared" si="59"/>
        <v>0</v>
      </c>
      <c r="BL251" s="14" t="s">
        <v>210</v>
      </c>
      <c r="BM251" s="175" t="s">
        <v>784</v>
      </c>
    </row>
    <row r="252" spans="1:65" s="2" customFormat="1" ht="36" customHeight="1" x14ac:dyDescent="0.2">
      <c r="A252" s="29"/>
      <c r="B252" s="163"/>
      <c r="C252" s="178" t="s">
        <v>299</v>
      </c>
      <c r="D252" s="178" t="s">
        <v>241</v>
      </c>
      <c r="E252" s="179" t="s">
        <v>785</v>
      </c>
      <c r="F252" s="180" t="s">
        <v>786</v>
      </c>
      <c r="G252" s="181" t="s">
        <v>214</v>
      </c>
      <c r="H252" s="182">
        <v>3</v>
      </c>
      <c r="I252" s="183"/>
      <c r="J252" s="182">
        <f t="shared" si="50"/>
        <v>0</v>
      </c>
      <c r="K252" s="184"/>
      <c r="L252" s="185"/>
      <c r="M252" s="186" t="s">
        <v>1</v>
      </c>
      <c r="N252" s="187" t="s">
        <v>39</v>
      </c>
      <c r="O252" s="55"/>
      <c r="P252" s="173">
        <f t="shared" si="51"/>
        <v>0</v>
      </c>
      <c r="Q252" s="173">
        <v>1.0999999999999999E-2</v>
      </c>
      <c r="R252" s="173">
        <f t="shared" si="52"/>
        <v>3.3000000000000002E-2</v>
      </c>
      <c r="S252" s="173">
        <v>0</v>
      </c>
      <c r="T252" s="174">
        <f t="shared" si="5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5" t="s">
        <v>236</v>
      </c>
      <c r="AT252" s="175" t="s">
        <v>241</v>
      </c>
      <c r="AU252" s="175" t="s">
        <v>86</v>
      </c>
      <c r="AY252" s="14" t="s">
        <v>204</v>
      </c>
      <c r="BE252" s="176">
        <f t="shared" si="54"/>
        <v>0</v>
      </c>
      <c r="BF252" s="176">
        <f t="shared" si="55"/>
        <v>0</v>
      </c>
      <c r="BG252" s="176">
        <f t="shared" si="56"/>
        <v>0</v>
      </c>
      <c r="BH252" s="176">
        <f t="shared" si="57"/>
        <v>0</v>
      </c>
      <c r="BI252" s="176">
        <f t="shared" si="58"/>
        <v>0</v>
      </c>
      <c r="BJ252" s="14" t="s">
        <v>86</v>
      </c>
      <c r="BK252" s="177">
        <f t="shared" si="59"/>
        <v>0</v>
      </c>
      <c r="BL252" s="14" t="s">
        <v>210</v>
      </c>
      <c r="BM252" s="175" t="s">
        <v>787</v>
      </c>
    </row>
    <row r="253" spans="1:65" s="2" customFormat="1" ht="24" customHeight="1" x14ac:dyDescent="0.2">
      <c r="A253" s="29"/>
      <c r="B253" s="163"/>
      <c r="C253" s="178" t="s">
        <v>788</v>
      </c>
      <c r="D253" s="178" t="s">
        <v>241</v>
      </c>
      <c r="E253" s="179" t="s">
        <v>789</v>
      </c>
      <c r="F253" s="180" t="s">
        <v>790</v>
      </c>
      <c r="G253" s="181" t="s">
        <v>214</v>
      </c>
      <c r="H253" s="182">
        <v>11</v>
      </c>
      <c r="I253" s="183"/>
      <c r="J253" s="182">
        <f t="shared" si="50"/>
        <v>0</v>
      </c>
      <c r="K253" s="184"/>
      <c r="L253" s="185"/>
      <c r="M253" s="186" t="s">
        <v>1</v>
      </c>
      <c r="N253" s="187" t="s">
        <v>39</v>
      </c>
      <c r="O253" s="55"/>
      <c r="P253" s="173">
        <f t="shared" si="51"/>
        <v>0</v>
      </c>
      <c r="Q253" s="173">
        <v>1.46E-2</v>
      </c>
      <c r="R253" s="173">
        <f t="shared" si="52"/>
        <v>0.16059999999999999</v>
      </c>
      <c r="S253" s="173">
        <v>0</v>
      </c>
      <c r="T253" s="174">
        <f t="shared" si="5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5" t="s">
        <v>236</v>
      </c>
      <c r="AT253" s="175" t="s">
        <v>241</v>
      </c>
      <c r="AU253" s="175" t="s">
        <v>86</v>
      </c>
      <c r="AY253" s="14" t="s">
        <v>204</v>
      </c>
      <c r="BE253" s="176">
        <f t="shared" si="54"/>
        <v>0</v>
      </c>
      <c r="BF253" s="176">
        <f t="shared" si="55"/>
        <v>0</v>
      </c>
      <c r="BG253" s="176">
        <f t="shared" si="56"/>
        <v>0</v>
      </c>
      <c r="BH253" s="176">
        <f t="shared" si="57"/>
        <v>0</v>
      </c>
      <c r="BI253" s="176">
        <f t="shared" si="58"/>
        <v>0</v>
      </c>
      <c r="BJ253" s="14" t="s">
        <v>86</v>
      </c>
      <c r="BK253" s="177">
        <f t="shared" si="59"/>
        <v>0</v>
      </c>
      <c r="BL253" s="14" t="s">
        <v>210</v>
      </c>
      <c r="BM253" s="175" t="s">
        <v>791</v>
      </c>
    </row>
    <row r="254" spans="1:65" s="2" customFormat="1" ht="24" customHeight="1" x14ac:dyDescent="0.2">
      <c r="A254" s="29"/>
      <c r="B254" s="163"/>
      <c r="C254" s="164" t="s">
        <v>792</v>
      </c>
      <c r="D254" s="164" t="s">
        <v>206</v>
      </c>
      <c r="E254" s="165" t="s">
        <v>246</v>
      </c>
      <c r="F254" s="166" t="s">
        <v>247</v>
      </c>
      <c r="G254" s="167" t="s">
        <v>214</v>
      </c>
      <c r="H254" s="168">
        <v>3</v>
      </c>
      <c r="I254" s="169"/>
      <c r="J254" s="168">
        <f t="shared" si="50"/>
        <v>0</v>
      </c>
      <c r="K254" s="170"/>
      <c r="L254" s="30"/>
      <c r="M254" s="171" t="s">
        <v>1</v>
      </c>
      <c r="N254" s="172" t="s">
        <v>39</v>
      </c>
      <c r="O254" s="55"/>
      <c r="P254" s="173">
        <f t="shared" si="51"/>
        <v>0</v>
      </c>
      <c r="Q254" s="173">
        <v>3.4770000000000002E-2</v>
      </c>
      <c r="R254" s="173">
        <f t="shared" si="52"/>
        <v>0.10431000000000001</v>
      </c>
      <c r="S254" s="173">
        <v>0</v>
      </c>
      <c r="T254" s="174">
        <f t="shared" si="5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5" t="s">
        <v>210</v>
      </c>
      <c r="AT254" s="175" t="s">
        <v>206</v>
      </c>
      <c r="AU254" s="175" t="s">
        <v>86</v>
      </c>
      <c r="AY254" s="14" t="s">
        <v>204</v>
      </c>
      <c r="BE254" s="176">
        <f t="shared" si="54"/>
        <v>0</v>
      </c>
      <c r="BF254" s="176">
        <f t="shared" si="55"/>
        <v>0</v>
      </c>
      <c r="BG254" s="176">
        <f t="shared" si="56"/>
        <v>0</v>
      </c>
      <c r="BH254" s="176">
        <f t="shared" si="57"/>
        <v>0</v>
      </c>
      <c r="BI254" s="176">
        <f t="shared" si="58"/>
        <v>0</v>
      </c>
      <c r="BJ254" s="14" t="s">
        <v>86</v>
      </c>
      <c r="BK254" s="177">
        <f t="shared" si="59"/>
        <v>0</v>
      </c>
      <c r="BL254" s="14" t="s">
        <v>210</v>
      </c>
      <c r="BM254" s="175" t="s">
        <v>793</v>
      </c>
    </row>
    <row r="255" spans="1:65" s="2" customFormat="1" ht="24" customHeight="1" x14ac:dyDescent="0.2">
      <c r="A255" s="29"/>
      <c r="B255" s="163"/>
      <c r="C255" s="178" t="s">
        <v>794</v>
      </c>
      <c r="D255" s="178" t="s">
        <v>241</v>
      </c>
      <c r="E255" s="179" t="s">
        <v>795</v>
      </c>
      <c r="F255" s="180" t="s">
        <v>796</v>
      </c>
      <c r="G255" s="181" t="s">
        <v>214</v>
      </c>
      <c r="H255" s="182">
        <v>3</v>
      </c>
      <c r="I255" s="183"/>
      <c r="J255" s="182">
        <f t="shared" si="50"/>
        <v>0</v>
      </c>
      <c r="K255" s="184"/>
      <c r="L255" s="185"/>
      <c r="M255" s="186" t="s">
        <v>1</v>
      </c>
      <c r="N255" s="187" t="s">
        <v>39</v>
      </c>
      <c r="O255" s="55"/>
      <c r="P255" s="173">
        <f t="shared" si="51"/>
        <v>0</v>
      </c>
      <c r="Q255" s="173">
        <v>1.61E-2</v>
      </c>
      <c r="R255" s="173">
        <f t="shared" si="52"/>
        <v>4.8299999999999996E-2</v>
      </c>
      <c r="S255" s="173">
        <v>0</v>
      </c>
      <c r="T255" s="174">
        <f t="shared" si="5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5" t="s">
        <v>236</v>
      </c>
      <c r="AT255" s="175" t="s">
        <v>241</v>
      </c>
      <c r="AU255" s="175" t="s">
        <v>86</v>
      </c>
      <c r="AY255" s="14" t="s">
        <v>204</v>
      </c>
      <c r="BE255" s="176">
        <f t="shared" si="54"/>
        <v>0</v>
      </c>
      <c r="BF255" s="176">
        <f t="shared" si="55"/>
        <v>0</v>
      </c>
      <c r="BG255" s="176">
        <f t="shared" si="56"/>
        <v>0</v>
      </c>
      <c r="BH255" s="176">
        <f t="shared" si="57"/>
        <v>0</v>
      </c>
      <c r="BI255" s="176">
        <f t="shared" si="58"/>
        <v>0</v>
      </c>
      <c r="BJ255" s="14" t="s">
        <v>86</v>
      </c>
      <c r="BK255" s="177">
        <f t="shared" si="59"/>
        <v>0</v>
      </c>
      <c r="BL255" s="14" t="s">
        <v>210</v>
      </c>
      <c r="BM255" s="175" t="s">
        <v>797</v>
      </c>
    </row>
    <row r="256" spans="1:65" s="2" customFormat="1" ht="24" customHeight="1" x14ac:dyDescent="0.2">
      <c r="A256" s="29"/>
      <c r="B256" s="163"/>
      <c r="C256" s="164" t="s">
        <v>798</v>
      </c>
      <c r="D256" s="164" t="s">
        <v>206</v>
      </c>
      <c r="E256" s="165" t="s">
        <v>799</v>
      </c>
      <c r="F256" s="166" t="s">
        <v>800</v>
      </c>
      <c r="G256" s="167" t="s">
        <v>214</v>
      </c>
      <c r="H256" s="168">
        <v>5</v>
      </c>
      <c r="I256" s="169"/>
      <c r="J256" s="168">
        <f t="shared" si="50"/>
        <v>0</v>
      </c>
      <c r="K256" s="170"/>
      <c r="L256" s="30"/>
      <c r="M256" s="171" t="s">
        <v>1</v>
      </c>
      <c r="N256" s="172" t="s">
        <v>39</v>
      </c>
      <c r="O256" s="55"/>
      <c r="P256" s="173">
        <f t="shared" si="51"/>
        <v>0</v>
      </c>
      <c r="Q256" s="173">
        <v>0.43841000000000002</v>
      </c>
      <c r="R256" s="173">
        <f t="shared" si="52"/>
        <v>2.1920500000000001</v>
      </c>
      <c r="S256" s="173">
        <v>0</v>
      </c>
      <c r="T256" s="174">
        <f t="shared" si="5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5" t="s">
        <v>210</v>
      </c>
      <c r="AT256" s="175" t="s">
        <v>206</v>
      </c>
      <c r="AU256" s="175" t="s">
        <v>86</v>
      </c>
      <c r="AY256" s="14" t="s">
        <v>204</v>
      </c>
      <c r="BE256" s="176">
        <f t="shared" si="54"/>
        <v>0</v>
      </c>
      <c r="BF256" s="176">
        <f t="shared" si="55"/>
        <v>0</v>
      </c>
      <c r="BG256" s="176">
        <f t="shared" si="56"/>
        <v>0</v>
      </c>
      <c r="BH256" s="176">
        <f t="shared" si="57"/>
        <v>0</v>
      </c>
      <c r="BI256" s="176">
        <f t="shared" si="58"/>
        <v>0</v>
      </c>
      <c r="BJ256" s="14" t="s">
        <v>86</v>
      </c>
      <c r="BK256" s="177">
        <f t="shared" si="59"/>
        <v>0</v>
      </c>
      <c r="BL256" s="14" t="s">
        <v>210</v>
      </c>
      <c r="BM256" s="175" t="s">
        <v>801</v>
      </c>
    </row>
    <row r="257" spans="1:65" s="2" customFormat="1" ht="36" customHeight="1" x14ac:dyDescent="0.2">
      <c r="A257" s="29"/>
      <c r="B257" s="163"/>
      <c r="C257" s="178" t="s">
        <v>802</v>
      </c>
      <c r="D257" s="178" t="s">
        <v>241</v>
      </c>
      <c r="E257" s="179" t="s">
        <v>803</v>
      </c>
      <c r="F257" s="180" t="s">
        <v>804</v>
      </c>
      <c r="G257" s="181" t="s">
        <v>214</v>
      </c>
      <c r="H257" s="182">
        <v>4</v>
      </c>
      <c r="I257" s="183"/>
      <c r="J257" s="182">
        <f t="shared" si="50"/>
        <v>0</v>
      </c>
      <c r="K257" s="184"/>
      <c r="L257" s="185"/>
      <c r="M257" s="186" t="s">
        <v>1</v>
      </c>
      <c r="N257" s="187" t="s">
        <v>39</v>
      </c>
      <c r="O257" s="55"/>
      <c r="P257" s="173">
        <f t="shared" si="51"/>
        <v>0</v>
      </c>
      <c r="Q257" s="173">
        <v>1.0999999999999999E-2</v>
      </c>
      <c r="R257" s="173">
        <f t="shared" si="52"/>
        <v>4.3999999999999997E-2</v>
      </c>
      <c r="S257" s="173">
        <v>0</v>
      </c>
      <c r="T257" s="174">
        <f t="shared" si="5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5" t="s">
        <v>236</v>
      </c>
      <c r="AT257" s="175" t="s">
        <v>241</v>
      </c>
      <c r="AU257" s="175" t="s">
        <v>86</v>
      </c>
      <c r="AY257" s="14" t="s">
        <v>204</v>
      </c>
      <c r="BE257" s="176">
        <f t="shared" si="54"/>
        <v>0</v>
      </c>
      <c r="BF257" s="176">
        <f t="shared" si="55"/>
        <v>0</v>
      </c>
      <c r="BG257" s="176">
        <f t="shared" si="56"/>
        <v>0</v>
      </c>
      <c r="BH257" s="176">
        <f t="shared" si="57"/>
        <v>0</v>
      </c>
      <c r="BI257" s="176">
        <f t="shared" si="58"/>
        <v>0</v>
      </c>
      <c r="BJ257" s="14" t="s">
        <v>86</v>
      </c>
      <c r="BK257" s="177">
        <f t="shared" si="59"/>
        <v>0</v>
      </c>
      <c r="BL257" s="14" t="s">
        <v>210</v>
      </c>
      <c r="BM257" s="175" t="s">
        <v>805</v>
      </c>
    </row>
    <row r="258" spans="1:65" s="2" customFormat="1" ht="36" customHeight="1" x14ac:dyDescent="0.2">
      <c r="A258" s="29"/>
      <c r="B258" s="163"/>
      <c r="C258" s="178" t="s">
        <v>806</v>
      </c>
      <c r="D258" s="178" t="s">
        <v>241</v>
      </c>
      <c r="E258" s="179" t="s">
        <v>807</v>
      </c>
      <c r="F258" s="180" t="s">
        <v>808</v>
      </c>
      <c r="G258" s="181" t="s">
        <v>214</v>
      </c>
      <c r="H258" s="182">
        <v>1</v>
      </c>
      <c r="I258" s="183"/>
      <c r="J258" s="182">
        <f t="shared" si="50"/>
        <v>0</v>
      </c>
      <c r="K258" s="184"/>
      <c r="L258" s="185"/>
      <c r="M258" s="186" t="s">
        <v>1</v>
      </c>
      <c r="N258" s="187" t="s">
        <v>39</v>
      </c>
      <c r="O258" s="55"/>
      <c r="P258" s="173">
        <f t="shared" si="51"/>
        <v>0</v>
      </c>
      <c r="Q258" s="173">
        <v>1.2E-2</v>
      </c>
      <c r="R258" s="173">
        <f t="shared" si="52"/>
        <v>1.2E-2</v>
      </c>
      <c r="S258" s="173">
        <v>0</v>
      </c>
      <c r="T258" s="174">
        <f t="shared" si="5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5" t="s">
        <v>236</v>
      </c>
      <c r="AT258" s="175" t="s">
        <v>241</v>
      </c>
      <c r="AU258" s="175" t="s">
        <v>86</v>
      </c>
      <c r="AY258" s="14" t="s">
        <v>204</v>
      </c>
      <c r="BE258" s="176">
        <f t="shared" si="54"/>
        <v>0</v>
      </c>
      <c r="BF258" s="176">
        <f t="shared" si="55"/>
        <v>0</v>
      </c>
      <c r="BG258" s="176">
        <f t="shared" si="56"/>
        <v>0</v>
      </c>
      <c r="BH258" s="176">
        <f t="shared" si="57"/>
        <v>0</v>
      </c>
      <c r="BI258" s="176">
        <f t="shared" si="58"/>
        <v>0</v>
      </c>
      <c r="BJ258" s="14" t="s">
        <v>86</v>
      </c>
      <c r="BK258" s="177">
        <f t="shared" si="59"/>
        <v>0</v>
      </c>
      <c r="BL258" s="14" t="s">
        <v>210</v>
      </c>
      <c r="BM258" s="175" t="s">
        <v>809</v>
      </c>
    </row>
    <row r="259" spans="1:65" s="2" customFormat="1" ht="24" customHeight="1" x14ac:dyDescent="0.2">
      <c r="A259" s="29"/>
      <c r="B259" s="163"/>
      <c r="C259" s="164" t="s">
        <v>810</v>
      </c>
      <c r="D259" s="164" t="s">
        <v>206</v>
      </c>
      <c r="E259" s="165" t="s">
        <v>811</v>
      </c>
      <c r="F259" s="166" t="s">
        <v>812</v>
      </c>
      <c r="G259" s="167" t="s">
        <v>214</v>
      </c>
      <c r="H259" s="168">
        <v>3</v>
      </c>
      <c r="I259" s="169"/>
      <c r="J259" s="168">
        <f t="shared" si="50"/>
        <v>0</v>
      </c>
      <c r="K259" s="170"/>
      <c r="L259" s="30"/>
      <c r="M259" s="171" t="s">
        <v>1</v>
      </c>
      <c r="N259" s="172" t="s">
        <v>39</v>
      </c>
      <c r="O259" s="55"/>
      <c r="P259" s="173">
        <f t="shared" si="51"/>
        <v>0</v>
      </c>
      <c r="Q259" s="173">
        <v>0.54347000000000001</v>
      </c>
      <c r="R259" s="173">
        <f t="shared" si="52"/>
        <v>1.6304099999999999</v>
      </c>
      <c r="S259" s="173">
        <v>0</v>
      </c>
      <c r="T259" s="174">
        <f t="shared" si="5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5" t="s">
        <v>210</v>
      </c>
      <c r="AT259" s="175" t="s">
        <v>206</v>
      </c>
      <c r="AU259" s="175" t="s">
        <v>86</v>
      </c>
      <c r="AY259" s="14" t="s">
        <v>204</v>
      </c>
      <c r="BE259" s="176">
        <f t="shared" si="54"/>
        <v>0</v>
      </c>
      <c r="BF259" s="176">
        <f t="shared" si="55"/>
        <v>0</v>
      </c>
      <c r="BG259" s="176">
        <f t="shared" si="56"/>
        <v>0</v>
      </c>
      <c r="BH259" s="176">
        <f t="shared" si="57"/>
        <v>0</v>
      </c>
      <c r="BI259" s="176">
        <f t="shared" si="58"/>
        <v>0</v>
      </c>
      <c r="BJ259" s="14" t="s">
        <v>86</v>
      </c>
      <c r="BK259" s="177">
        <f t="shared" si="59"/>
        <v>0</v>
      </c>
      <c r="BL259" s="14" t="s">
        <v>210</v>
      </c>
      <c r="BM259" s="175" t="s">
        <v>813</v>
      </c>
    </row>
    <row r="260" spans="1:65" s="2" customFormat="1" ht="36" customHeight="1" x14ac:dyDescent="0.2">
      <c r="A260" s="29"/>
      <c r="B260" s="163"/>
      <c r="C260" s="178" t="s">
        <v>814</v>
      </c>
      <c r="D260" s="178" t="s">
        <v>241</v>
      </c>
      <c r="E260" s="179" t="s">
        <v>815</v>
      </c>
      <c r="F260" s="180" t="s">
        <v>816</v>
      </c>
      <c r="G260" s="181" t="s">
        <v>214</v>
      </c>
      <c r="H260" s="182">
        <v>2</v>
      </c>
      <c r="I260" s="183"/>
      <c r="J260" s="182">
        <f t="shared" si="50"/>
        <v>0</v>
      </c>
      <c r="K260" s="184"/>
      <c r="L260" s="185"/>
      <c r="M260" s="186" t="s">
        <v>1</v>
      </c>
      <c r="N260" s="187" t="s">
        <v>39</v>
      </c>
      <c r="O260" s="55"/>
      <c r="P260" s="173">
        <f t="shared" si="51"/>
        <v>0</v>
      </c>
      <c r="Q260" s="173">
        <v>1.4999999999999999E-2</v>
      </c>
      <c r="R260" s="173">
        <f t="shared" si="52"/>
        <v>0.03</v>
      </c>
      <c r="S260" s="173">
        <v>0</v>
      </c>
      <c r="T260" s="174">
        <f t="shared" si="5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5" t="s">
        <v>236</v>
      </c>
      <c r="AT260" s="175" t="s">
        <v>241</v>
      </c>
      <c r="AU260" s="175" t="s">
        <v>86</v>
      </c>
      <c r="AY260" s="14" t="s">
        <v>204</v>
      </c>
      <c r="BE260" s="176">
        <f t="shared" si="54"/>
        <v>0</v>
      </c>
      <c r="BF260" s="176">
        <f t="shared" si="55"/>
        <v>0</v>
      </c>
      <c r="BG260" s="176">
        <f t="shared" si="56"/>
        <v>0</v>
      </c>
      <c r="BH260" s="176">
        <f t="shared" si="57"/>
        <v>0</v>
      </c>
      <c r="BI260" s="176">
        <f t="shared" si="58"/>
        <v>0</v>
      </c>
      <c r="BJ260" s="14" t="s">
        <v>86</v>
      </c>
      <c r="BK260" s="177">
        <f t="shared" si="59"/>
        <v>0</v>
      </c>
      <c r="BL260" s="14" t="s">
        <v>210</v>
      </c>
      <c r="BM260" s="175" t="s">
        <v>817</v>
      </c>
    </row>
    <row r="261" spans="1:65" s="2" customFormat="1" ht="36" customHeight="1" x14ac:dyDescent="0.2">
      <c r="A261" s="29"/>
      <c r="B261" s="163"/>
      <c r="C261" s="178" t="s">
        <v>818</v>
      </c>
      <c r="D261" s="178" t="s">
        <v>241</v>
      </c>
      <c r="E261" s="179" t="s">
        <v>819</v>
      </c>
      <c r="F261" s="180" t="s">
        <v>820</v>
      </c>
      <c r="G261" s="181" t="s">
        <v>214</v>
      </c>
      <c r="H261" s="182">
        <v>1</v>
      </c>
      <c r="I261" s="183"/>
      <c r="J261" s="182">
        <f t="shared" si="50"/>
        <v>0</v>
      </c>
      <c r="K261" s="184"/>
      <c r="L261" s="185"/>
      <c r="M261" s="186" t="s">
        <v>1</v>
      </c>
      <c r="N261" s="187" t="s">
        <v>39</v>
      </c>
      <c r="O261" s="55"/>
      <c r="P261" s="173">
        <f t="shared" si="51"/>
        <v>0</v>
      </c>
      <c r="Q261" s="173">
        <v>1.7000000000000001E-2</v>
      </c>
      <c r="R261" s="173">
        <f t="shared" si="52"/>
        <v>1.7000000000000001E-2</v>
      </c>
      <c r="S261" s="173">
        <v>0</v>
      </c>
      <c r="T261" s="174">
        <f t="shared" si="53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5" t="s">
        <v>236</v>
      </c>
      <c r="AT261" s="175" t="s">
        <v>241</v>
      </c>
      <c r="AU261" s="175" t="s">
        <v>86</v>
      </c>
      <c r="AY261" s="14" t="s">
        <v>204</v>
      </c>
      <c r="BE261" s="176">
        <f t="shared" si="54"/>
        <v>0</v>
      </c>
      <c r="BF261" s="176">
        <f t="shared" si="55"/>
        <v>0</v>
      </c>
      <c r="BG261" s="176">
        <f t="shared" si="56"/>
        <v>0</v>
      </c>
      <c r="BH261" s="176">
        <f t="shared" si="57"/>
        <v>0</v>
      </c>
      <c r="BI261" s="176">
        <f t="shared" si="58"/>
        <v>0</v>
      </c>
      <c r="BJ261" s="14" t="s">
        <v>86</v>
      </c>
      <c r="BK261" s="177">
        <f t="shared" si="59"/>
        <v>0</v>
      </c>
      <c r="BL261" s="14" t="s">
        <v>210</v>
      </c>
      <c r="BM261" s="175" t="s">
        <v>821</v>
      </c>
    </row>
    <row r="262" spans="1:65" s="2" customFormat="1" ht="16.5" customHeight="1" x14ac:dyDescent="0.2">
      <c r="A262" s="29"/>
      <c r="B262" s="163"/>
      <c r="C262" s="164" t="s">
        <v>822</v>
      </c>
      <c r="D262" s="164" t="s">
        <v>206</v>
      </c>
      <c r="E262" s="165" t="s">
        <v>823</v>
      </c>
      <c r="F262" s="166" t="s">
        <v>824</v>
      </c>
      <c r="G262" s="167" t="s">
        <v>265</v>
      </c>
      <c r="H262" s="168">
        <v>278.08</v>
      </c>
      <c r="I262" s="169"/>
      <c r="J262" s="168">
        <f t="shared" si="50"/>
        <v>0</v>
      </c>
      <c r="K262" s="170"/>
      <c r="L262" s="30"/>
      <c r="M262" s="171" t="s">
        <v>1</v>
      </c>
      <c r="N262" s="172" t="s">
        <v>39</v>
      </c>
      <c r="O262" s="55"/>
      <c r="P262" s="173">
        <f t="shared" si="51"/>
        <v>0</v>
      </c>
      <c r="Q262" s="173">
        <v>3.0000000000000001E-5</v>
      </c>
      <c r="R262" s="173">
        <f t="shared" si="52"/>
        <v>8.3423999999999998E-3</v>
      </c>
      <c r="S262" s="173">
        <v>0</v>
      </c>
      <c r="T262" s="174">
        <f t="shared" si="53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5" t="s">
        <v>210</v>
      </c>
      <c r="AT262" s="175" t="s">
        <v>206</v>
      </c>
      <c r="AU262" s="175" t="s">
        <v>86</v>
      </c>
      <c r="AY262" s="14" t="s">
        <v>204</v>
      </c>
      <c r="BE262" s="176">
        <f t="shared" si="54"/>
        <v>0</v>
      </c>
      <c r="BF262" s="176">
        <f t="shared" si="55"/>
        <v>0</v>
      </c>
      <c r="BG262" s="176">
        <f t="shared" si="56"/>
        <v>0</v>
      </c>
      <c r="BH262" s="176">
        <f t="shared" si="57"/>
        <v>0</v>
      </c>
      <c r="BI262" s="176">
        <f t="shared" si="58"/>
        <v>0</v>
      </c>
      <c r="BJ262" s="14" t="s">
        <v>86</v>
      </c>
      <c r="BK262" s="177">
        <f t="shared" si="59"/>
        <v>0</v>
      </c>
      <c r="BL262" s="14" t="s">
        <v>210</v>
      </c>
      <c r="BM262" s="175" t="s">
        <v>825</v>
      </c>
    </row>
    <row r="263" spans="1:65" s="2" customFormat="1" ht="16.5" customHeight="1" x14ac:dyDescent="0.2">
      <c r="A263" s="29"/>
      <c r="B263" s="163"/>
      <c r="C263" s="164" t="s">
        <v>826</v>
      </c>
      <c r="D263" s="164" t="s">
        <v>206</v>
      </c>
      <c r="E263" s="165" t="s">
        <v>827</v>
      </c>
      <c r="F263" s="166" t="s">
        <v>828</v>
      </c>
      <c r="G263" s="167" t="s">
        <v>265</v>
      </c>
      <c r="H263" s="168">
        <v>252.8</v>
      </c>
      <c r="I263" s="169"/>
      <c r="J263" s="168">
        <f t="shared" si="50"/>
        <v>0</v>
      </c>
      <c r="K263" s="170"/>
      <c r="L263" s="30"/>
      <c r="M263" s="171" t="s">
        <v>1</v>
      </c>
      <c r="N263" s="172" t="s">
        <v>39</v>
      </c>
      <c r="O263" s="55"/>
      <c r="P263" s="173">
        <f t="shared" si="51"/>
        <v>0</v>
      </c>
      <c r="Q263" s="173">
        <v>2.1000000000000001E-4</v>
      </c>
      <c r="R263" s="173">
        <f t="shared" si="52"/>
        <v>5.3088000000000003E-2</v>
      </c>
      <c r="S263" s="173">
        <v>0</v>
      </c>
      <c r="T263" s="174">
        <f t="shared" si="5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5" t="s">
        <v>210</v>
      </c>
      <c r="AT263" s="175" t="s">
        <v>206</v>
      </c>
      <c r="AU263" s="175" t="s">
        <v>86</v>
      </c>
      <c r="AY263" s="14" t="s">
        <v>204</v>
      </c>
      <c r="BE263" s="176">
        <f t="shared" si="54"/>
        <v>0</v>
      </c>
      <c r="BF263" s="176">
        <f t="shared" si="55"/>
        <v>0</v>
      </c>
      <c r="BG263" s="176">
        <f t="shared" si="56"/>
        <v>0</v>
      </c>
      <c r="BH263" s="176">
        <f t="shared" si="57"/>
        <v>0</v>
      </c>
      <c r="BI263" s="176">
        <f t="shared" si="58"/>
        <v>0</v>
      </c>
      <c r="BJ263" s="14" t="s">
        <v>86</v>
      </c>
      <c r="BK263" s="177">
        <f t="shared" si="59"/>
        <v>0</v>
      </c>
      <c r="BL263" s="14" t="s">
        <v>210</v>
      </c>
      <c r="BM263" s="175" t="s">
        <v>829</v>
      </c>
    </row>
    <row r="264" spans="1:65" s="12" customFormat="1" ht="22.9" customHeight="1" x14ac:dyDescent="0.2">
      <c r="B264" s="150"/>
      <c r="D264" s="151" t="s">
        <v>72</v>
      </c>
      <c r="E264" s="161" t="s">
        <v>240</v>
      </c>
      <c r="F264" s="161" t="s">
        <v>253</v>
      </c>
      <c r="I264" s="153"/>
      <c r="J264" s="162">
        <f>BK264</f>
        <v>0</v>
      </c>
      <c r="L264" s="150"/>
      <c r="M264" s="155"/>
      <c r="N264" s="156"/>
      <c r="O264" s="156"/>
      <c r="P264" s="157">
        <f>SUM(P265:P279)</f>
        <v>0</v>
      </c>
      <c r="Q264" s="156"/>
      <c r="R264" s="157">
        <f>SUM(R265:R279)</f>
        <v>45.476331350000002</v>
      </c>
      <c r="S264" s="156"/>
      <c r="T264" s="158">
        <f>SUM(T265:T279)</f>
        <v>0</v>
      </c>
      <c r="AR264" s="151" t="s">
        <v>80</v>
      </c>
      <c r="AT264" s="159" t="s">
        <v>72</v>
      </c>
      <c r="AU264" s="159" t="s">
        <v>80</v>
      </c>
      <c r="AY264" s="151" t="s">
        <v>204</v>
      </c>
      <c r="BK264" s="160">
        <f>SUM(BK265:BK279)</f>
        <v>0</v>
      </c>
    </row>
    <row r="265" spans="1:65" s="2" customFormat="1" ht="16.5" customHeight="1" x14ac:dyDescent="0.2">
      <c r="A265" s="29"/>
      <c r="B265" s="163"/>
      <c r="C265" s="164" t="s">
        <v>830</v>
      </c>
      <c r="D265" s="164" t="s">
        <v>206</v>
      </c>
      <c r="E265" s="165" t="s">
        <v>831</v>
      </c>
      <c r="F265" s="166" t="s">
        <v>832</v>
      </c>
      <c r="G265" s="167" t="s">
        <v>214</v>
      </c>
      <c r="H265" s="168">
        <v>4</v>
      </c>
      <c r="I265" s="169"/>
      <c r="J265" s="168">
        <f t="shared" ref="J265:J279" si="60">ROUND(I265*H265,3)</f>
        <v>0</v>
      </c>
      <c r="K265" s="170"/>
      <c r="L265" s="30"/>
      <c r="M265" s="171" t="s">
        <v>1</v>
      </c>
      <c r="N265" s="172" t="s">
        <v>39</v>
      </c>
      <c r="O265" s="55"/>
      <c r="P265" s="173">
        <f t="shared" ref="P265:P279" si="61">O265*H265</f>
        <v>0</v>
      </c>
      <c r="Q265" s="173">
        <v>0.15756000000000001</v>
      </c>
      <c r="R265" s="173">
        <f t="shared" ref="R265:R279" si="62">Q265*H265</f>
        <v>0.63024000000000002</v>
      </c>
      <c r="S265" s="173">
        <v>0</v>
      </c>
      <c r="T265" s="174">
        <f t="shared" ref="T265:T279" si="63"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5" t="s">
        <v>210</v>
      </c>
      <c r="AT265" s="175" t="s">
        <v>206</v>
      </c>
      <c r="AU265" s="175" t="s">
        <v>86</v>
      </c>
      <c r="AY265" s="14" t="s">
        <v>204</v>
      </c>
      <c r="BE265" s="176">
        <f t="shared" ref="BE265:BE279" si="64">IF(N265="základná",J265,0)</f>
        <v>0</v>
      </c>
      <c r="BF265" s="176">
        <f t="shared" ref="BF265:BF279" si="65">IF(N265="znížená",J265,0)</f>
        <v>0</v>
      </c>
      <c r="BG265" s="176">
        <f t="shared" ref="BG265:BG279" si="66">IF(N265="zákl. prenesená",J265,0)</f>
        <v>0</v>
      </c>
      <c r="BH265" s="176">
        <f t="shared" ref="BH265:BH279" si="67">IF(N265="zníž. prenesená",J265,0)</f>
        <v>0</v>
      </c>
      <c r="BI265" s="176">
        <f t="shared" ref="BI265:BI279" si="68">IF(N265="nulová",J265,0)</f>
        <v>0</v>
      </c>
      <c r="BJ265" s="14" t="s">
        <v>86</v>
      </c>
      <c r="BK265" s="177">
        <f t="shared" ref="BK265:BK279" si="69">ROUND(I265*H265,3)</f>
        <v>0</v>
      </c>
      <c r="BL265" s="14" t="s">
        <v>210</v>
      </c>
      <c r="BM265" s="175" t="s">
        <v>833</v>
      </c>
    </row>
    <row r="266" spans="1:65" s="2" customFormat="1" ht="48" customHeight="1" x14ac:dyDescent="0.2">
      <c r="A266" s="29"/>
      <c r="B266" s="163"/>
      <c r="C266" s="178" t="s">
        <v>834</v>
      </c>
      <c r="D266" s="178" t="s">
        <v>241</v>
      </c>
      <c r="E266" s="179" t="s">
        <v>835</v>
      </c>
      <c r="F266" s="180" t="s">
        <v>836</v>
      </c>
      <c r="G266" s="181" t="s">
        <v>214</v>
      </c>
      <c r="H266" s="182">
        <v>4</v>
      </c>
      <c r="I266" s="183"/>
      <c r="J266" s="182">
        <f t="shared" si="60"/>
        <v>0</v>
      </c>
      <c r="K266" s="184"/>
      <c r="L266" s="185"/>
      <c r="M266" s="186" t="s">
        <v>1</v>
      </c>
      <c r="N266" s="187" t="s">
        <v>39</v>
      </c>
      <c r="O266" s="55"/>
      <c r="P266" s="173">
        <f t="shared" si="61"/>
        <v>0</v>
      </c>
      <c r="Q266" s="173">
        <v>3.4000000000000002E-2</v>
      </c>
      <c r="R266" s="173">
        <f t="shared" si="62"/>
        <v>0.13600000000000001</v>
      </c>
      <c r="S266" s="173">
        <v>0</v>
      </c>
      <c r="T266" s="174">
        <f t="shared" si="6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5" t="s">
        <v>236</v>
      </c>
      <c r="AT266" s="175" t="s">
        <v>241</v>
      </c>
      <c r="AU266" s="175" t="s">
        <v>86</v>
      </c>
      <c r="AY266" s="14" t="s">
        <v>204</v>
      </c>
      <c r="BE266" s="176">
        <f t="shared" si="64"/>
        <v>0</v>
      </c>
      <c r="BF266" s="176">
        <f t="shared" si="65"/>
        <v>0</v>
      </c>
      <c r="BG266" s="176">
        <f t="shared" si="66"/>
        <v>0</v>
      </c>
      <c r="BH266" s="176">
        <f t="shared" si="67"/>
        <v>0</v>
      </c>
      <c r="BI266" s="176">
        <f t="shared" si="68"/>
        <v>0</v>
      </c>
      <c r="BJ266" s="14" t="s">
        <v>86</v>
      </c>
      <c r="BK266" s="177">
        <f t="shared" si="69"/>
        <v>0</v>
      </c>
      <c r="BL266" s="14" t="s">
        <v>210</v>
      </c>
      <c r="BM266" s="175" t="s">
        <v>837</v>
      </c>
    </row>
    <row r="267" spans="1:65" s="2" customFormat="1" ht="16.5" customHeight="1" x14ac:dyDescent="0.2">
      <c r="A267" s="29"/>
      <c r="B267" s="163"/>
      <c r="C267" s="164" t="s">
        <v>838</v>
      </c>
      <c r="D267" s="164" t="s">
        <v>206</v>
      </c>
      <c r="E267" s="165" t="s">
        <v>839</v>
      </c>
      <c r="F267" s="166" t="s">
        <v>840</v>
      </c>
      <c r="G267" s="167" t="s">
        <v>214</v>
      </c>
      <c r="H267" s="168">
        <v>1</v>
      </c>
      <c r="I267" s="169"/>
      <c r="J267" s="168">
        <f t="shared" si="60"/>
        <v>0</v>
      </c>
      <c r="K267" s="170"/>
      <c r="L267" s="30"/>
      <c r="M267" s="171" t="s">
        <v>1</v>
      </c>
      <c r="N267" s="172" t="s">
        <v>39</v>
      </c>
      <c r="O267" s="55"/>
      <c r="P267" s="173">
        <f t="shared" si="61"/>
        <v>0</v>
      </c>
      <c r="Q267" s="173">
        <v>1E-4</v>
      </c>
      <c r="R267" s="173">
        <f t="shared" si="62"/>
        <v>1E-4</v>
      </c>
      <c r="S267" s="173">
        <v>0</v>
      </c>
      <c r="T267" s="174">
        <f t="shared" si="6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5" t="s">
        <v>210</v>
      </c>
      <c r="AT267" s="175" t="s">
        <v>206</v>
      </c>
      <c r="AU267" s="175" t="s">
        <v>86</v>
      </c>
      <c r="AY267" s="14" t="s">
        <v>204</v>
      </c>
      <c r="BE267" s="176">
        <f t="shared" si="64"/>
        <v>0</v>
      </c>
      <c r="BF267" s="176">
        <f t="shared" si="65"/>
        <v>0</v>
      </c>
      <c r="BG267" s="176">
        <f t="shared" si="66"/>
        <v>0</v>
      </c>
      <c r="BH267" s="176">
        <f t="shared" si="67"/>
        <v>0</v>
      </c>
      <c r="BI267" s="176">
        <f t="shared" si="68"/>
        <v>0</v>
      </c>
      <c r="BJ267" s="14" t="s">
        <v>86</v>
      </c>
      <c r="BK267" s="177">
        <f t="shared" si="69"/>
        <v>0</v>
      </c>
      <c r="BL267" s="14" t="s">
        <v>210</v>
      </c>
      <c r="BM267" s="175" t="s">
        <v>841</v>
      </c>
    </row>
    <row r="268" spans="1:65" s="2" customFormat="1" ht="16.5" customHeight="1" x14ac:dyDescent="0.2">
      <c r="A268" s="29"/>
      <c r="B268" s="163"/>
      <c r="C268" s="178" t="s">
        <v>842</v>
      </c>
      <c r="D268" s="178" t="s">
        <v>241</v>
      </c>
      <c r="E268" s="179" t="s">
        <v>843</v>
      </c>
      <c r="F268" s="180" t="s">
        <v>844</v>
      </c>
      <c r="G268" s="181" t="s">
        <v>214</v>
      </c>
      <c r="H268" s="182">
        <v>1</v>
      </c>
      <c r="I268" s="183"/>
      <c r="J268" s="182">
        <f t="shared" si="60"/>
        <v>0</v>
      </c>
      <c r="K268" s="184"/>
      <c r="L268" s="185"/>
      <c r="M268" s="186" t="s">
        <v>1</v>
      </c>
      <c r="N268" s="187" t="s">
        <v>39</v>
      </c>
      <c r="O268" s="55"/>
      <c r="P268" s="173">
        <f t="shared" si="61"/>
        <v>0</v>
      </c>
      <c r="Q268" s="173">
        <v>0.03</v>
      </c>
      <c r="R268" s="173">
        <f t="shared" si="62"/>
        <v>0.03</v>
      </c>
      <c r="S268" s="173">
        <v>0</v>
      </c>
      <c r="T268" s="174">
        <f t="shared" si="6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5" t="s">
        <v>236</v>
      </c>
      <c r="AT268" s="175" t="s">
        <v>241</v>
      </c>
      <c r="AU268" s="175" t="s">
        <v>86</v>
      </c>
      <c r="AY268" s="14" t="s">
        <v>204</v>
      </c>
      <c r="BE268" s="176">
        <f t="shared" si="64"/>
        <v>0</v>
      </c>
      <c r="BF268" s="176">
        <f t="shared" si="65"/>
        <v>0</v>
      </c>
      <c r="BG268" s="176">
        <f t="shared" si="66"/>
        <v>0</v>
      </c>
      <c r="BH268" s="176">
        <f t="shared" si="67"/>
        <v>0</v>
      </c>
      <c r="BI268" s="176">
        <f t="shared" si="68"/>
        <v>0</v>
      </c>
      <c r="BJ268" s="14" t="s">
        <v>86</v>
      </c>
      <c r="BK268" s="177">
        <f t="shared" si="69"/>
        <v>0</v>
      </c>
      <c r="BL268" s="14" t="s">
        <v>210</v>
      </c>
      <c r="BM268" s="175" t="s">
        <v>845</v>
      </c>
    </row>
    <row r="269" spans="1:65" s="2" customFormat="1" ht="16.5" customHeight="1" x14ac:dyDescent="0.2">
      <c r="A269" s="29"/>
      <c r="B269" s="163"/>
      <c r="C269" s="164" t="s">
        <v>846</v>
      </c>
      <c r="D269" s="164" t="s">
        <v>206</v>
      </c>
      <c r="E269" s="165" t="s">
        <v>847</v>
      </c>
      <c r="F269" s="166" t="s">
        <v>848</v>
      </c>
      <c r="G269" s="167" t="s">
        <v>849</v>
      </c>
      <c r="H269" s="168">
        <v>1</v>
      </c>
      <c r="I269" s="169"/>
      <c r="J269" s="168">
        <f t="shared" si="60"/>
        <v>0</v>
      </c>
      <c r="K269" s="170"/>
      <c r="L269" s="30"/>
      <c r="M269" s="171" t="s">
        <v>1</v>
      </c>
      <c r="N269" s="172" t="s">
        <v>39</v>
      </c>
      <c r="O269" s="55"/>
      <c r="P269" s="173">
        <f t="shared" si="61"/>
        <v>0</v>
      </c>
      <c r="Q269" s="173">
        <v>9.0000000000000006E-5</v>
      </c>
      <c r="R269" s="173">
        <f t="shared" si="62"/>
        <v>9.0000000000000006E-5</v>
      </c>
      <c r="S269" s="173">
        <v>0</v>
      </c>
      <c r="T269" s="174">
        <f t="shared" si="6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5" t="s">
        <v>210</v>
      </c>
      <c r="AT269" s="175" t="s">
        <v>206</v>
      </c>
      <c r="AU269" s="175" t="s">
        <v>86</v>
      </c>
      <c r="AY269" s="14" t="s">
        <v>204</v>
      </c>
      <c r="BE269" s="176">
        <f t="shared" si="64"/>
        <v>0</v>
      </c>
      <c r="BF269" s="176">
        <f t="shared" si="65"/>
        <v>0</v>
      </c>
      <c r="BG269" s="176">
        <f t="shared" si="66"/>
        <v>0</v>
      </c>
      <c r="BH269" s="176">
        <f t="shared" si="67"/>
        <v>0</v>
      </c>
      <c r="BI269" s="176">
        <f t="shared" si="68"/>
        <v>0</v>
      </c>
      <c r="BJ269" s="14" t="s">
        <v>86</v>
      </c>
      <c r="BK269" s="177">
        <f t="shared" si="69"/>
        <v>0</v>
      </c>
      <c r="BL269" s="14" t="s">
        <v>210</v>
      </c>
      <c r="BM269" s="175" t="s">
        <v>850</v>
      </c>
    </row>
    <row r="270" spans="1:65" s="2" customFormat="1" ht="24" customHeight="1" x14ac:dyDescent="0.2">
      <c r="A270" s="29"/>
      <c r="B270" s="163"/>
      <c r="C270" s="178" t="s">
        <v>851</v>
      </c>
      <c r="D270" s="178" t="s">
        <v>241</v>
      </c>
      <c r="E270" s="179" t="s">
        <v>852</v>
      </c>
      <c r="F270" s="180" t="s">
        <v>853</v>
      </c>
      <c r="G270" s="181" t="s">
        <v>849</v>
      </c>
      <c r="H270" s="182">
        <v>1</v>
      </c>
      <c r="I270" s="183"/>
      <c r="J270" s="182">
        <f t="shared" si="60"/>
        <v>0</v>
      </c>
      <c r="K270" s="184"/>
      <c r="L270" s="185"/>
      <c r="M270" s="186" t="s">
        <v>1</v>
      </c>
      <c r="N270" s="187" t="s">
        <v>39</v>
      </c>
      <c r="O270" s="55"/>
      <c r="P270" s="173">
        <f t="shared" si="61"/>
        <v>0</v>
      </c>
      <c r="Q270" s="173">
        <v>7.0000000000000007E-2</v>
      </c>
      <c r="R270" s="173">
        <f t="shared" si="62"/>
        <v>7.0000000000000007E-2</v>
      </c>
      <c r="S270" s="173">
        <v>0</v>
      </c>
      <c r="T270" s="174">
        <f t="shared" si="6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5" t="s">
        <v>236</v>
      </c>
      <c r="AT270" s="175" t="s">
        <v>241</v>
      </c>
      <c r="AU270" s="175" t="s">
        <v>86</v>
      </c>
      <c r="AY270" s="14" t="s">
        <v>204</v>
      </c>
      <c r="BE270" s="176">
        <f t="shared" si="64"/>
        <v>0</v>
      </c>
      <c r="BF270" s="176">
        <f t="shared" si="65"/>
        <v>0</v>
      </c>
      <c r="BG270" s="176">
        <f t="shared" si="66"/>
        <v>0</v>
      </c>
      <c r="BH270" s="176">
        <f t="shared" si="67"/>
        <v>0</v>
      </c>
      <c r="BI270" s="176">
        <f t="shared" si="68"/>
        <v>0</v>
      </c>
      <c r="BJ270" s="14" t="s">
        <v>86</v>
      </c>
      <c r="BK270" s="177">
        <f t="shared" si="69"/>
        <v>0</v>
      </c>
      <c r="BL270" s="14" t="s">
        <v>210</v>
      </c>
      <c r="BM270" s="175" t="s">
        <v>854</v>
      </c>
    </row>
    <row r="271" spans="1:65" s="2" customFormat="1" ht="24" customHeight="1" x14ac:dyDescent="0.2">
      <c r="A271" s="29"/>
      <c r="B271" s="163"/>
      <c r="C271" s="164" t="s">
        <v>855</v>
      </c>
      <c r="D271" s="164" t="s">
        <v>206</v>
      </c>
      <c r="E271" s="165" t="s">
        <v>856</v>
      </c>
      <c r="F271" s="166" t="s">
        <v>857</v>
      </c>
      <c r="G271" s="167" t="s">
        <v>214</v>
      </c>
      <c r="H271" s="168">
        <v>8</v>
      </c>
      <c r="I271" s="169"/>
      <c r="J271" s="168">
        <f t="shared" si="60"/>
        <v>0</v>
      </c>
      <c r="K271" s="170"/>
      <c r="L271" s="30"/>
      <c r="M271" s="171" t="s">
        <v>1</v>
      </c>
      <c r="N271" s="172" t="s">
        <v>39</v>
      </c>
      <c r="O271" s="55"/>
      <c r="P271" s="173">
        <f t="shared" si="61"/>
        <v>0</v>
      </c>
      <c r="Q271" s="173">
        <v>9.0740000000000001E-2</v>
      </c>
      <c r="R271" s="173">
        <f t="shared" si="62"/>
        <v>0.72592000000000001</v>
      </c>
      <c r="S271" s="173">
        <v>0</v>
      </c>
      <c r="T271" s="174">
        <f t="shared" si="6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5" t="s">
        <v>210</v>
      </c>
      <c r="AT271" s="175" t="s">
        <v>206</v>
      </c>
      <c r="AU271" s="175" t="s">
        <v>86</v>
      </c>
      <c r="AY271" s="14" t="s">
        <v>204</v>
      </c>
      <c r="BE271" s="176">
        <f t="shared" si="64"/>
        <v>0</v>
      </c>
      <c r="BF271" s="176">
        <f t="shared" si="65"/>
        <v>0</v>
      </c>
      <c r="BG271" s="176">
        <f t="shared" si="66"/>
        <v>0</v>
      </c>
      <c r="BH271" s="176">
        <f t="shared" si="67"/>
        <v>0</v>
      </c>
      <c r="BI271" s="176">
        <f t="shared" si="68"/>
        <v>0</v>
      </c>
      <c r="BJ271" s="14" t="s">
        <v>86</v>
      </c>
      <c r="BK271" s="177">
        <f t="shared" si="69"/>
        <v>0</v>
      </c>
      <c r="BL271" s="14" t="s">
        <v>210</v>
      </c>
      <c r="BM271" s="175" t="s">
        <v>858</v>
      </c>
    </row>
    <row r="272" spans="1:65" s="2" customFormat="1" ht="16.5" customHeight="1" x14ac:dyDescent="0.2">
      <c r="A272" s="29"/>
      <c r="B272" s="163"/>
      <c r="C272" s="178" t="s">
        <v>859</v>
      </c>
      <c r="D272" s="178" t="s">
        <v>241</v>
      </c>
      <c r="E272" s="179" t="s">
        <v>860</v>
      </c>
      <c r="F272" s="180" t="s">
        <v>861</v>
      </c>
      <c r="G272" s="181" t="s">
        <v>214</v>
      </c>
      <c r="H272" s="182">
        <v>8</v>
      </c>
      <c r="I272" s="183"/>
      <c r="J272" s="182">
        <f t="shared" si="60"/>
        <v>0</v>
      </c>
      <c r="K272" s="184"/>
      <c r="L272" s="185"/>
      <c r="M272" s="186" t="s">
        <v>1</v>
      </c>
      <c r="N272" s="187" t="s">
        <v>39</v>
      </c>
      <c r="O272" s="55"/>
      <c r="P272" s="173">
        <f t="shared" si="61"/>
        <v>0</v>
      </c>
      <c r="Q272" s="173">
        <v>1.9E-2</v>
      </c>
      <c r="R272" s="173">
        <f t="shared" si="62"/>
        <v>0.152</v>
      </c>
      <c r="S272" s="173">
        <v>0</v>
      </c>
      <c r="T272" s="174">
        <f t="shared" si="6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5" t="s">
        <v>236</v>
      </c>
      <c r="AT272" s="175" t="s">
        <v>241</v>
      </c>
      <c r="AU272" s="175" t="s">
        <v>86</v>
      </c>
      <c r="AY272" s="14" t="s">
        <v>204</v>
      </c>
      <c r="BE272" s="176">
        <f t="shared" si="64"/>
        <v>0</v>
      </c>
      <c r="BF272" s="176">
        <f t="shared" si="65"/>
        <v>0</v>
      </c>
      <c r="BG272" s="176">
        <f t="shared" si="66"/>
        <v>0</v>
      </c>
      <c r="BH272" s="176">
        <f t="shared" si="67"/>
        <v>0</v>
      </c>
      <c r="BI272" s="176">
        <f t="shared" si="68"/>
        <v>0</v>
      </c>
      <c r="BJ272" s="14" t="s">
        <v>86</v>
      </c>
      <c r="BK272" s="177">
        <f t="shared" si="69"/>
        <v>0</v>
      </c>
      <c r="BL272" s="14" t="s">
        <v>210</v>
      </c>
      <c r="BM272" s="175" t="s">
        <v>862</v>
      </c>
    </row>
    <row r="273" spans="1:65" s="2" customFormat="1" ht="24" customHeight="1" x14ac:dyDescent="0.2">
      <c r="A273" s="29"/>
      <c r="B273" s="163"/>
      <c r="C273" s="164" t="s">
        <v>863</v>
      </c>
      <c r="D273" s="164" t="s">
        <v>206</v>
      </c>
      <c r="E273" s="165" t="s">
        <v>864</v>
      </c>
      <c r="F273" s="166" t="s">
        <v>865</v>
      </c>
      <c r="G273" s="167" t="s">
        <v>221</v>
      </c>
      <c r="H273" s="168">
        <v>805.15</v>
      </c>
      <c r="I273" s="169"/>
      <c r="J273" s="168">
        <f t="shared" si="60"/>
        <v>0</v>
      </c>
      <c r="K273" s="170"/>
      <c r="L273" s="30"/>
      <c r="M273" s="171" t="s">
        <v>1</v>
      </c>
      <c r="N273" s="172" t="s">
        <v>39</v>
      </c>
      <c r="O273" s="55"/>
      <c r="P273" s="173">
        <f t="shared" si="61"/>
        <v>0</v>
      </c>
      <c r="Q273" s="173">
        <v>2.572E-2</v>
      </c>
      <c r="R273" s="173">
        <f t="shared" si="62"/>
        <v>20.708458</v>
      </c>
      <c r="S273" s="173">
        <v>0</v>
      </c>
      <c r="T273" s="174">
        <f t="shared" si="6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5" t="s">
        <v>210</v>
      </c>
      <c r="AT273" s="175" t="s">
        <v>206</v>
      </c>
      <c r="AU273" s="175" t="s">
        <v>86</v>
      </c>
      <c r="AY273" s="14" t="s">
        <v>204</v>
      </c>
      <c r="BE273" s="176">
        <f t="shared" si="64"/>
        <v>0</v>
      </c>
      <c r="BF273" s="176">
        <f t="shared" si="65"/>
        <v>0</v>
      </c>
      <c r="BG273" s="176">
        <f t="shared" si="66"/>
        <v>0</v>
      </c>
      <c r="BH273" s="176">
        <f t="shared" si="67"/>
        <v>0</v>
      </c>
      <c r="BI273" s="176">
        <f t="shared" si="68"/>
        <v>0</v>
      </c>
      <c r="BJ273" s="14" t="s">
        <v>86</v>
      </c>
      <c r="BK273" s="177">
        <f t="shared" si="69"/>
        <v>0</v>
      </c>
      <c r="BL273" s="14" t="s">
        <v>210</v>
      </c>
      <c r="BM273" s="175" t="s">
        <v>866</v>
      </c>
    </row>
    <row r="274" spans="1:65" s="2" customFormat="1" ht="36" customHeight="1" x14ac:dyDescent="0.2">
      <c r="A274" s="29"/>
      <c r="B274" s="163"/>
      <c r="C274" s="164" t="s">
        <v>867</v>
      </c>
      <c r="D274" s="164" t="s">
        <v>206</v>
      </c>
      <c r="E274" s="165" t="s">
        <v>868</v>
      </c>
      <c r="F274" s="166" t="s">
        <v>869</v>
      </c>
      <c r="G274" s="167" t="s">
        <v>221</v>
      </c>
      <c r="H274" s="168">
        <v>1610.3</v>
      </c>
      <c r="I274" s="169"/>
      <c r="J274" s="168">
        <f t="shared" si="60"/>
        <v>0</v>
      </c>
      <c r="K274" s="170"/>
      <c r="L274" s="30"/>
      <c r="M274" s="171" t="s">
        <v>1</v>
      </c>
      <c r="N274" s="172" t="s">
        <v>39</v>
      </c>
      <c r="O274" s="55"/>
      <c r="P274" s="173">
        <f t="shared" si="61"/>
        <v>0</v>
      </c>
      <c r="Q274" s="173">
        <v>0</v>
      </c>
      <c r="R274" s="173">
        <f t="shared" si="62"/>
        <v>0</v>
      </c>
      <c r="S274" s="173">
        <v>0</v>
      </c>
      <c r="T274" s="174">
        <f t="shared" si="6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5" t="s">
        <v>210</v>
      </c>
      <c r="AT274" s="175" t="s">
        <v>206</v>
      </c>
      <c r="AU274" s="175" t="s">
        <v>86</v>
      </c>
      <c r="AY274" s="14" t="s">
        <v>204</v>
      </c>
      <c r="BE274" s="176">
        <f t="shared" si="64"/>
        <v>0</v>
      </c>
      <c r="BF274" s="176">
        <f t="shared" si="65"/>
        <v>0</v>
      </c>
      <c r="BG274" s="176">
        <f t="shared" si="66"/>
        <v>0</v>
      </c>
      <c r="BH274" s="176">
        <f t="shared" si="67"/>
        <v>0</v>
      </c>
      <c r="BI274" s="176">
        <f t="shared" si="68"/>
        <v>0</v>
      </c>
      <c r="BJ274" s="14" t="s">
        <v>86</v>
      </c>
      <c r="BK274" s="177">
        <f t="shared" si="69"/>
        <v>0</v>
      </c>
      <c r="BL274" s="14" t="s">
        <v>210</v>
      </c>
      <c r="BM274" s="175" t="s">
        <v>870</v>
      </c>
    </row>
    <row r="275" spans="1:65" s="2" customFormat="1" ht="24" customHeight="1" x14ac:dyDescent="0.2">
      <c r="A275" s="29"/>
      <c r="B275" s="163"/>
      <c r="C275" s="164" t="s">
        <v>871</v>
      </c>
      <c r="D275" s="164" t="s">
        <v>206</v>
      </c>
      <c r="E275" s="165" t="s">
        <v>872</v>
      </c>
      <c r="F275" s="166" t="s">
        <v>873</v>
      </c>
      <c r="G275" s="167" t="s">
        <v>221</v>
      </c>
      <c r="H275" s="168">
        <v>805.15</v>
      </c>
      <c r="I275" s="169"/>
      <c r="J275" s="168">
        <f t="shared" si="60"/>
        <v>0</v>
      </c>
      <c r="K275" s="170"/>
      <c r="L275" s="30"/>
      <c r="M275" s="171" t="s">
        <v>1</v>
      </c>
      <c r="N275" s="172" t="s">
        <v>39</v>
      </c>
      <c r="O275" s="55"/>
      <c r="P275" s="173">
        <f t="shared" si="61"/>
        <v>0</v>
      </c>
      <c r="Q275" s="173">
        <v>2.572E-2</v>
      </c>
      <c r="R275" s="173">
        <f t="shared" si="62"/>
        <v>20.708458</v>
      </c>
      <c r="S275" s="173">
        <v>0</v>
      </c>
      <c r="T275" s="174">
        <f t="shared" si="6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5" t="s">
        <v>210</v>
      </c>
      <c r="AT275" s="175" t="s">
        <v>206</v>
      </c>
      <c r="AU275" s="175" t="s">
        <v>86</v>
      </c>
      <c r="AY275" s="14" t="s">
        <v>204</v>
      </c>
      <c r="BE275" s="176">
        <f t="shared" si="64"/>
        <v>0</v>
      </c>
      <c r="BF275" s="176">
        <f t="shared" si="65"/>
        <v>0</v>
      </c>
      <c r="BG275" s="176">
        <f t="shared" si="66"/>
        <v>0</v>
      </c>
      <c r="BH275" s="176">
        <f t="shared" si="67"/>
        <v>0</v>
      </c>
      <c r="BI275" s="176">
        <f t="shared" si="68"/>
        <v>0</v>
      </c>
      <c r="BJ275" s="14" t="s">
        <v>86</v>
      </c>
      <c r="BK275" s="177">
        <f t="shared" si="69"/>
        <v>0</v>
      </c>
      <c r="BL275" s="14" t="s">
        <v>210</v>
      </c>
      <c r="BM275" s="175" t="s">
        <v>874</v>
      </c>
    </row>
    <row r="276" spans="1:65" s="2" customFormat="1" ht="24" customHeight="1" x14ac:dyDescent="0.2">
      <c r="A276" s="29"/>
      <c r="B276" s="163"/>
      <c r="C276" s="164" t="s">
        <v>875</v>
      </c>
      <c r="D276" s="164" t="s">
        <v>206</v>
      </c>
      <c r="E276" s="165" t="s">
        <v>876</v>
      </c>
      <c r="F276" s="166" t="s">
        <v>877</v>
      </c>
      <c r="G276" s="167" t="s">
        <v>221</v>
      </c>
      <c r="H276" s="168">
        <v>1477.7950000000001</v>
      </c>
      <c r="I276" s="169"/>
      <c r="J276" s="168">
        <f t="shared" si="60"/>
        <v>0</v>
      </c>
      <c r="K276" s="170"/>
      <c r="L276" s="30"/>
      <c r="M276" s="171" t="s">
        <v>1</v>
      </c>
      <c r="N276" s="172" t="s">
        <v>39</v>
      </c>
      <c r="O276" s="55"/>
      <c r="P276" s="173">
        <f t="shared" si="61"/>
        <v>0</v>
      </c>
      <c r="Q276" s="173">
        <v>1.5299999999999999E-3</v>
      </c>
      <c r="R276" s="173">
        <f t="shared" si="62"/>
        <v>2.2610263499999999</v>
      </c>
      <c r="S276" s="173">
        <v>0</v>
      </c>
      <c r="T276" s="174">
        <f t="shared" si="6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5" t="s">
        <v>210</v>
      </c>
      <c r="AT276" s="175" t="s">
        <v>206</v>
      </c>
      <c r="AU276" s="175" t="s">
        <v>86</v>
      </c>
      <c r="AY276" s="14" t="s">
        <v>204</v>
      </c>
      <c r="BE276" s="176">
        <f t="shared" si="64"/>
        <v>0</v>
      </c>
      <c r="BF276" s="176">
        <f t="shared" si="65"/>
        <v>0</v>
      </c>
      <c r="BG276" s="176">
        <f t="shared" si="66"/>
        <v>0</v>
      </c>
      <c r="BH276" s="176">
        <f t="shared" si="67"/>
        <v>0</v>
      </c>
      <c r="BI276" s="176">
        <f t="shared" si="68"/>
        <v>0</v>
      </c>
      <c r="BJ276" s="14" t="s">
        <v>86</v>
      </c>
      <c r="BK276" s="177">
        <f t="shared" si="69"/>
        <v>0</v>
      </c>
      <c r="BL276" s="14" t="s">
        <v>210</v>
      </c>
      <c r="BM276" s="175" t="s">
        <v>878</v>
      </c>
    </row>
    <row r="277" spans="1:65" s="2" customFormat="1" ht="16.5" customHeight="1" x14ac:dyDescent="0.2">
      <c r="A277" s="29"/>
      <c r="B277" s="163"/>
      <c r="C277" s="164" t="s">
        <v>879</v>
      </c>
      <c r="D277" s="164" t="s">
        <v>206</v>
      </c>
      <c r="E277" s="165" t="s">
        <v>880</v>
      </c>
      <c r="F277" s="166" t="s">
        <v>881</v>
      </c>
      <c r="G277" s="167" t="s">
        <v>221</v>
      </c>
      <c r="H277" s="168">
        <v>710.94</v>
      </c>
      <c r="I277" s="169"/>
      <c r="J277" s="168">
        <f t="shared" si="60"/>
        <v>0</v>
      </c>
      <c r="K277" s="170"/>
      <c r="L277" s="30"/>
      <c r="M277" s="171" t="s">
        <v>1</v>
      </c>
      <c r="N277" s="172" t="s">
        <v>39</v>
      </c>
      <c r="O277" s="55"/>
      <c r="P277" s="173">
        <f t="shared" si="61"/>
        <v>0</v>
      </c>
      <c r="Q277" s="173">
        <v>5.0000000000000002E-5</v>
      </c>
      <c r="R277" s="173">
        <f t="shared" si="62"/>
        <v>3.5547000000000002E-2</v>
      </c>
      <c r="S277" s="173">
        <v>0</v>
      </c>
      <c r="T277" s="174">
        <f t="shared" si="6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5" t="s">
        <v>210</v>
      </c>
      <c r="AT277" s="175" t="s">
        <v>206</v>
      </c>
      <c r="AU277" s="175" t="s">
        <v>86</v>
      </c>
      <c r="AY277" s="14" t="s">
        <v>204</v>
      </c>
      <c r="BE277" s="176">
        <f t="shared" si="64"/>
        <v>0</v>
      </c>
      <c r="BF277" s="176">
        <f t="shared" si="65"/>
        <v>0</v>
      </c>
      <c r="BG277" s="176">
        <f t="shared" si="66"/>
        <v>0</v>
      </c>
      <c r="BH277" s="176">
        <f t="shared" si="67"/>
        <v>0</v>
      </c>
      <c r="BI277" s="176">
        <f t="shared" si="68"/>
        <v>0</v>
      </c>
      <c r="BJ277" s="14" t="s">
        <v>86</v>
      </c>
      <c r="BK277" s="177">
        <f t="shared" si="69"/>
        <v>0</v>
      </c>
      <c r="BL277" s="14" t="s">
        <v>210</v>
      </c>
      <c r="BM277" s="175" t="s">
        <v>882</v>
      </c>
    </row>
    <row r="278" spans="1:65" s="2" customFormat="1" ht="24" customHeight="1" x14ac:dyDescent="0.2">
      <c r="A278" s="29"/>
      <c r="B278" s="163"/>
      <c r="C278" s="164" t="s">
        <v>883</v>
      </c>
      <c r="D278" s="164" t="s">
        <v>206</v>
      </c>
      <c r="E278" s="165" t="s">
        <v>884</v>
      </c>
      <c r="F278" s="166" t="s">
        <v>885</v>
      </c>
      <c r="G278" s="167" t="s">
        <v>265</v>
      </c>
      <c r="H278" s="168">
        <v>36.6</v>
      </c>
      <c r="I278" s="169"/>
      <c r="J278" s="168">
        <f t="shared" si="60"/>
        <v>0</v>
      </c>
      <c r="K278" s="170"/>
      <c r="L278" s="30"/>
      <c r="M278" s="171" t="s">
        <v>1</v>
      </c>
      <c r="N278" s="172" t="s">
        <v>39</v>
      </c>
      <c r="O278" s="55"/>
      <c r="P278" s="173">
        <f t="shared" si="61"/>
        <v>0</v>
      </c>
      <c r="Q278" s="173">
        <v>4.2000000000000002E-4</v>
      </c>
      <c r="R278" s="173">
        <f t="shared" si="62"/>
        <v>1.5372000000000002E-2</v>
      </c>
      <c r="S278" s="173">
        <v>0</v>
      </c>
      <c r="T278" s="174">
        <f t="shared" si="63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5" t="s">
        <v>210</v>
      </c>
      <c r="AT278" s="175" t="s">
        <v>206</v>
      </c>
      <c r="AU278" s="175" t="s">
        <v>86</v>
      </c>
      <c r="AY278" s="14" t="s">
        <v>204</v>
      </c>
      <c r="BE278" s="176">
        <f t="shared" si="64"/>
        <v>0</v>
      </c>
      <c r="BF278" s="176">
        <f t="shared" si="65"/>
        <v>0</v>
      </c>
      <c r="BG278" s="176">
        <f t="shared" si="66"/>
        <v>0</v>
      </c>
      <c r="BH278" s="176">
        <f t="shared" si="67"/>
        <v>0</v>
      </c>
      <c r="BI278" s="176">
        <f t="shared" si="68"/>
        <v>0</v>
      </c>
      <c r="BJ278" s="14" t="s">
        <v>86</v>
      </c>
      <c r="BK278" s="177">
        <f t="shared" si="69"/>
        <v>0</v>
      </c>
      <c r="BL278" s="14" t="s">
        <v>210</v>
      </c>
      <c r="BM278" s="175" t="s">
        <v>886</v>
      </c>
    </row>
    <row r="279" spans="1:65" s="2" customFormat="1" ht="16.5" customHeight="1" x14ac:dyDescent="0.2">
      <c r="A279" s="29"/>
      <c r="B279" s="163"/>
      <c r="C279" s="164" t="s">
        <v>887</v>
      </c>
      <c r="D279" s="164" t="s">
        <v>206</v>
      </c>
      <c r="E279" s="165" t="s">
        <v>888</v>
      </c>
      <c r="F279" s="166" t="s">
        <v>889</v>
      </c>
      <c r="G279" s="167" t="s">
        <v>265</v>
      </c>
      <c r="H279" s="168">
        <v>12</v>
      </c>
      <c r="I279" s="169"/>
      <c r="J279" s="168">
        <f t="shared" si="60"/>
        <v>0</v>
      </c>
      <c r="K279" s="170"/>
      <c r="L279" s="30"/>
      <c r="M279" s="171" t="s">
        <v>1</v>
      </c>
      <c r="N279" s="172" t="s">
        <v>39</v>
      </c>
      <c r="O279" s="55"/>
      <c r="P279" s="173">
        <f t="shared" si="61"/>
        <v>0</v>
      </c>
      <c r="Q279" s="173">
        <v>2.5999999999999998E-4</v>
      </c>
      <c r="R279" s="173">
        <f t="shared" si="62"/>
        <v>3.1199999999999995E-3</v>
      </c>
      <c r="S279" s="173">
        <v>0</v>
      </c>
      <c r="T279" s="174">
        <f t="shared" si="63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5" t="s">
        <v>210</v>
      </c>
      <c r="AT279" s="175" t="s">
        <v>206</v>
      </c>
      <c r="AU279" s="175" t="s">
        <v>86</v>
      </c>
      <c r="AY279" s="14" t="s">
        <v>204</v>
      </c>
      <c r="BE279" s="176">
        <f t="shared" si="64"/>
        <v>0</v>
      </c>
      <c r="BF279" s="176">
        <f t="shared" si="65"/>
        <v>0</v>
      </c>
      <c r="BG279" s="176">
        <f t="shared" si="66"/>
        <v>0</v>
      </c>
      <c r="BH279" s="176">
        <f t="shared" si="67"/>
        <v>0</v>
      </c>
      <c r="BI279" s="176">
        <f t="shared" si="68"/>
        <v>0</v>
      </c>
      <c r="BJ279" s="14" t="s">
        <v>86</v>
      </c>
      <c r="BK279" s="177">
        <f t="shared" si="69"/>
        <v>0</v>
      </c>
      <c r="BL279" s="14" t="s">
        <v>210</v>
      </c>
      <c r="BM279" s="175" t="s">
        <v>890</v>
      </c>
    </row>
    <row r="280" spans="1:65" s="12" customFormat="1" ht="22.9" customHeight="1" x14ac:dyDescent="0.2">
      <c r="B280" s="150"/>
      <c r="D280" s="151" t="s">
        <v>72</v>
      </c>
      <c r="E280" s="161" t="s">
        <v>299</v>
      </c>
      <c r="F280" s="161" t="s">
        <v>300</v>
      </c>
      <c r="I280" s="153"/>
      <c r="J280" s="162">
        <f>BK280</f>
        <v>0</v>
      </c>
      <c r="L280" s="150"/>
      <c r="M280" s="155"/>
      <c r="N280" s="156"/>
      <c r="O280" s="156"/>
      <c r="P280" s="157">
        <f>P281</f>
        <v>0</v>
      </c>
      <c r="Q280" s="156"/>
      <c r="R280" s="157">
        <f>R281</f>
        <v>0</v>
      </c>
      <c r="S280" s="156"/>
      <c r="T280" s="158">
        <f>T281</f>
        <v>0</v>
      </c>
      <c r="AR280" s="151" t="s">
        <v>80</v>
      </c>
      <c r="AT280" s="159" t="s">
        <v>72</v>
      </c>
      <c r="AU280" s="159" t="s">
        <v>80</v>
      </c>
      <c r="AY280" s="151" t="s">
        <v>204</v>
      </c>
      <c r="BK280" s="160">
        <f>BK281</f>
        <v>0</v>
      </c>
    </row>
    <row r="281" spans="1:65" s="2" customFormat="1" ht="24" customHeight="1" x14ac:dyDescent="0.2">
      <c r="A281" s="29"/>
      <c r="B281" s="163"/>
      <c r="C281" s="164" t="s">
        <v>891</v>
      </c>
      <c r="D281" s="164" t="s">
        <v>206</v>
      </c>
      <c r="E281" s="165" t="s">
        <v>892</v>
      </c>
      <c r="F281" s="166" t="s">
        <v>893</v>
      </c>
      <c r="G281" s="167" t="s">
        <v>282</v>
      </c>
      <c r="H281" s="168">
        <v>2586.4470000000001</v>
      </c>
      <c r="I281" s="169"/>
      <c r="J281" s="168">
        <f>ROUND(I281*H281,3)</f>
        <v>0</v>
      </c>
      <c r="K281" s="170"/>
      <c r="L281" s="30"/>
      <c r="M281" s="171" t="s">
        <v>1</v>
      </c>
      <c r="N281" s="172" t="s">
        <v>39</v>
      </c>
      <c r="O281" s="55"/>
      <c r="P281" s="173">
        <f>O281*H281</f>
        <v>0</v>
      </c>
      <c r="Q281" s="173">
        <v>0</v>
      </c>
      <c r="R281" s="173">
        <f>Q281*H281</f>
        <v>0</v>
      </c>
      <c r="S281" s="173">
        <v>0</v>
      </c>
      <c r="T281" s="174">
        <f>S281*H281</f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5" t="s">
        <v>210</v>
      </c>
      <c r="AT281" s="175" t="s">
        <v>206</v>
      </c>
      <c r="AU281" s="175" t="s">
        <v>86</v>
      </c>
      <c r="AY281" s="14" t="s">
        <v>204</v>
      </c>
      <c r="BE281" s="176">
        <f>IF(N281="základná",J281,0)</f>
        <v>0</v>
      </c>
      <c r="BF281" s="176">
        <f>IF(N281="znížená",J281,0)</f>
        <v>0</v>
      </c>
      <c r="BG281" s="176">
        <f>IF(N281="zákl. prenesená",J281,0)</f>
        <v>0</v>
      </c>
      <c r="BH281" s="176">
        <f>IF(N281="zníž. prenesená",J281,0)</f>
        <v>0</v>
      </c>
      <c r="BI281" s="176">
        <f>IF(N281="nulová",J281,0)</f>
        <v>0</v>
      </c>
      <c r="BJ281" s="14" t="s">
        <v>86</v>
      </c>
      <c r="BK281" s="177">
        <f>ROUND(I281*H281,3)</f>
        <v>0</v>
      </c>
      <c r="BL281" s="14" t="s">
        <v>210</v>
      </c>
      <c r="BM281" s="175" t="s">
        <v>894</v>
      </c>
    </row>
    <row r="282" spans="1:65" s="12" customFormat="1" ht="25.9" customHeight="1" x14ac:dyDescent="0.2">
      <c r="B282" s="150"/>
      <c r="D282" s="151" t="s">
        <v>72</v>
      </c>
      <c r="E282" s="152" t="s">
        <v>305</v>
      </c>
      <c r="F282" s="152" t="s">
        <v>306</v>
      </c>
      <c r="I282" s="153"/>
      <c r="J282" s="154">
        <f>BK282</f>
        <v>0</v>
      </c>
      <c r="L282" s="150"/>
      <c r="M282" s="155"/>
      <c r="N282" s="156"/>
      <c r="O282" s="156"/>
      <c r="P282" s="157">
        <f>P283+P297+P314+P325+P328+P340+P348+P359+P399+P461+P475+P481+P494+P498+P503</f>
        <v>0</v>
      </c>
      <c r="Q282" s="156"/>
      <c r="R282" s="157">
        <f>R283+R297+R314+R325+R328+R340+R348+R359+R399+R461+R475+R481+R494+R498+R503</f>
        <v>160.75670700999996</v>
      </c>
      <c r="S282" s="156"/>
      <c r="T282" s="158">
        <f>T283+T297+T314+T325+T328+T340+T348+T359+T399+T461+T475+T481+T494+T498+T503</f>
        <v>0</v>
      </c>
      <c r="AR282" s="151" t="s">
        <v>86</v>
      </c>
      <c r="AT282" s="159" t="s">
        <v>72</v>
      </c>
      <c r="AU282" s="159" t="s">
        <v>73</v>
      </c>
      <c r="AY282" s="151" t="s">
        <v>204</v>
      </c>
      <c r="BK282" s="160">
        <f>BK283+BK297+BK314+BK325+BK328+BK340+BK348+BK359+BK399+BK461+BK475+BK481+BK494+BK498+BK503</f>
        <v>0</v>
      </c>
    </row>
    <row r="283" spans="1:65" s="12" customFormat="1" ht="22.9" customHeight="1" x14ac:dyDescent="0.2">
      <c r="B283" s="150"/>
      <c r="D283" s="151" t="s">
        <v>72</v>
      </c>
      <c r="E283" s="161" t="s">
        <v>895</v>
      </c>
      <c r="F283" s="161" t="s">
        <v>896</v>
      </c>
      <c r="I283" s="153"/>
      <c r="J283" s="162">
        <f>BK283</f>
        <v>0</v>
      </c>
      <c r="L283" s="150"/>
      <c r="M283" s="155"/>
      <c r="N283" s="156"/>
      <c r="O283" s="156"/>
      <c r="P283" s="157">
        <f>SUM(P284:P296)</f>
        <v>0</v>
      </c>
      <c r="Q283" s="156"/>
      <c r="R283" s="157">
        <f>SUM(R284:R296)</f>
        <v>5.0700837999999999</v>
      </c>
      <c r="S283" s="156"/>
      <c r="T283" s="158">
        <f>SUM(T284:T296)</f>
        <v>0</v>
      </c>
      <c r="AR283" s="151" t="s">
        <v>86</v>
      </c>
      <c r="AT283" s="159" t="s">
        <v>72</v>
      </c>
      <c r="AU283" s="159" t="s">
        <v>80</v>
      </c>
      <c r="AY283" s="151" t="s">
        <v>204</v>
      </c>
      <c r="BK283" s="160">
        <f>SUM(BK284:BK296)</f>
        <v>0</v>
      </c>
    </row>
    <row r="284" spans="1:65" s="2" customFormat="1" ht="24" customHeight="1" x14ac:dyDescent="0.2">
      <c r="A284" s="29"/>
      <c r="B284" s="163"/>
      <c r="C284" s="164" t="s">
        <v>897</v>
      </c>
      <c r="D284" s="164" t="s">
        <v>206</v>
      </c>
      <c r="E284" s="165" t="s">
        <v>898</v>
      </c>
      <c r="F284" s="166" t="s">
        <v>899</v>
      </c>
      <c r="G284" s="167" t="s">
        <v>221</v>
      </c>
      <c r="H284" s="168">
        <v>738.15</v>
      </c>
      <c r="I284" s="169"/>
      <c r="J284" s="168">
        <f t="shared" ref="J284:J296" si="70">ROUND(I284*H284,3)</f>
        <v>0</v>
      </c>
      <c r="K284" s="170"/>
      <c r="L284" s="30"/>
      <c r="M284" s="171" t="s">
        <v>1</v>
      </c>
      <c r="N284" s="172" t="s">
        <v>39</v>
      </c>
      <c r="O284" s="55"/>
      <c r="P284" s="173">
        <f t="shared" ref="P284:P296" si="71">O284*H284</f>
        <v>0</v>
      </c>
      <c r="Q284" s="173">
        <v>0</v>
      </c>
      <c r="R284" s="173">
        <f t="shared" ref="R284:R296" si="72">Q284*H284</f>
        <v>0</v>
      </c>
      <c r="S284" s="173">
        <v>0</v>
      </c>
      <c r="T284" s="174">
        <f t="shared" ref="T284:T296" si="73"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5" t="s">
        <v>271</v>
      </c>
      <c r="AT284" s="175" t="s">
        <v>206</v>
      </c>
      <c r="AU284" s="175" t="s">
        <v>86</v>
      </c>
      <c r="AY284" s="14" t="s">
        <v>204</v>
      </c>
      <c r="BE284" s="176">
        <f t="shared" ref="BE284:BE296" si="74">IF(N284="základná",J284,0)</f>
        <v>0</v>
      </c>
      <c r="BF284" s="176">
        <f t="shared" ref="BF284:BF296" si="75">IF(N284="znížená",J284,0)</f>
        <v>0</v>
      </c>
      <c r="BG284" s="176">
        <f t="shared" ref="BG284:BG296" si="76">IF(N284="zákl. prenesená",J284,0)</f>
        <v>0</v>
      </c>
      <c r="BH284" s="176">
        <f t="shared" ref="BH284:BH296" si="77">IF(N284="zníž. prenesená",J284,0)</f>
        <v>0</v>
      </c>
      <c r="BI284" s="176">
        <f t="shared" ref="BI284:BI296" si="78">IF(N284="nulová",J284,0)</f>
        <v>0</v>
      </c>
      <c r="BJ284" s="14" t="s">
        <v>86</v>
      </c>
      <c r="BK284" s="177">
        <f t="shared" ref="BK284:BK296" si="79">ROUND(I284*H284,3)</f>
        <v>0</v>
      </c>
      <c r="BL284" s="14" t="s">
        <v>271</v>
      </c>
      <c r="BM284" s="175" t="s">
        <v>900</v>
      </c>
    </row>
    <row r="285" spans="1:65" s="2" customFormat="1" ht="16.5" customHeight="1" x14ac:dyDescent="0.2">
      <c r="A285" s="29"/>
      <c r="B285" s="163"/>
      <c r="C285" s="178" t="s">
        <v>901</v>
      </c>
      <c r="D285" s="178" t="s">
        <v>241</v>
      </c>
      <c r="E285" s="179" t="s">
        <v>902</v>
      </c>
      <c r="F285" s="180" t="s">
        <v>903</v>
      </c>
      <c r="G285" s="181" t="s">
        <v>282</v>
      </c>
      <c r="H285" s="182">
        <v>0.221</v>
      </c>
      <c r="I285" s="183"/>
      <c r="J285" s="182">
        <f t="shared" si="70"/>
        <v>0</v>
      </c>
      <c r="K285" s="184"/>
      <c r="L285" s="185"/>
      <c r="M285" s="186" t="s">
        <v>1</v>
      </c>
      <c r="N285" s="187" t="s">
        <v>39</v>
      </c>
      <c r="O285" s="55"/>
      <c r="P285" s="173">
        <f t="shared" si="71"/>
        <v>0</v>
      </c>
      <c r="Q285" s="173">
        <v>1</v>
      </c>
      <c r="R285" s="173">
        <f t="shared" si="72"/>
        <v>0.221</v>
      </c>
      <c r="S285" s="173">
        <v>0</v>
      </c>
      <c r="T285" s="174">
        <f t="shared" si="7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5" t="s">
        <v>327</v>
      </c>
      <c r="AT285" s="175" t="s">
        <v>241</v>
      </c>
      <c r="AU285" s="175" t="s">
        <v>86</v>
      </c>
      <c r="AY285" s="14" t="s">
        <v>204</v>
      </c>
      <c r="BE285" s="176">
        <f t="shared" si="74"/>
        <v>0</v>
      </c>
      <c r="BF285" s="176">
        <f t="shared" si="75"/>
        <v>0</v>
      </c>
      <c r="BG285" s="176">
        <f t="shared" si="76"/>
        <v>0</v>
      </c>
      <c r="BH285" s="176">
        <f t="shared" si="77"/>
        <v>0</v>
      </c>
      <c r="BI285" s="176">
        <f t="shared" si="78"/>
        <v>0</v>
      </c>
      <c r="BJ285" s="14" t="s">
        <v>86</v>
      </c>
      <c r="BK285" s="177">
        <f t="shared" si="79"/>
        <v>0</v>
      </c>
      <c r="BL285" s="14" t="s">
        <v>271</v>
      </c>
      <c r="BM285" s="175" t="s">
        <v>904</v>
      </c>
    </row>
    <row r="286" spans="1:65" s="2" customFormat="1" ht="24" customHeight="1" x14ac:dyDescent="0.2">
      <c r="A286" s="29"/>
      <c r="B286" s="163"/>
      <c r="C286" s="164" t="s">
        <v>905</v>
      </c>
      <c r="D286" s="164" t="s">
        <v>206</v>
      </c>
      <c r="E286" s="165" t="s">
        <v>906</v>
      </c>
      <c r="F286" s="166" t="s">
        <v>907</v>
      </c>
      <c r="G286" s="167" t="s">
        <v>221</v>
      </c>
      <c r="H286" s="168">
        <v>23.27</v>
      </c>
      <c r="I286" s="169"/>
      <c r="J286" s="168">
        <f t="shared" si="70"/>
        <v>0</v>
      </c>
      <c r="K286" s="170"/>
      <c r="L286" s="30"/>
      <c r="M286" s="171" t="s">
        <v>1</v>
      </c>
      <c r="N286" s="172" t="s">
        <v>39</v>
      </c>
      <c r="O286" s="55"/>
      <c r="P286" s="173">
        <f t="shared" si="71"/>
        <v>0</v>
      </c>
      <c r="Q286" s="173">
        <v>0</v>
      </c>
      <c r="R286" s="173">
        <f t="shared" si="72"/>
        <v>0</v>
      </c>
      <c r="S286" s="173">
        <v>0</v>
      </c>
      <c r="T286" s="174">
        <f t="shared" si="7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5" t="s">
        <v>271</v>
      </c>
      <c r="AT286" s="175" t="s">
        <v>206</v>
      </c>
      <c r="AU286" s="175" t="s">
        <v>86</v>
      </c>
      <c r="AY286" s="14" t="s">
        <v>204</v>
      </c>
      <c r="BE286" s="176">
        <f t="shared" si="74"/>
        <v>0</v>
      </c>
      <c r="BF286" s="176">
        <f t="shared" si="75"/>
        <v>0</v>
      </c>
      <c r="BG286" s="176">
        <f t="shared" si="76"/>
        <v>0</v>
      </c>
      <c r="BH286" s="176">
        <f t="shared" si="77"/>
        <v>0</v>
      </c>
      <c r="BI286" s="176">
        <f t="shared" si="78"/>
        <v>0</v>
      </c>
      <c r="BJ286" s="14" t="s">
        <v>86</v>
      </c>
      <c r="BK286" s="177">
        <f t="shared" si="79"/>
        <v>0</v>
      </c>
      <c r="BL286" s="14" t="s">
        <v>271</v>
      </c>
      <c r="BM286" s="175" t="s">
        <v>908</v>
      </c>
    </row>
    <row r="287" spans="1:65" s="2" customFormat="1" ht="16.5" customHeight="1" x14ac:dyDescent="0.2">
      <c r="A287" s="29"/>
      <c r="B287" s="163"/>
      <c r="C287" s="178" t="s">
        <v>909</v>
      </c>
      <c r="D287" s="178" t="s">
        <v>241</v>
      </c>
      <c r="E287" s="179" t="s">
        <v>902</v>
      </c>
      <c r="F287" s="180" t="s">
        <v>903</v>
      </c>
      <c r="G287" s="181" t="s">
        <v>282</v>
      </c>
      <c r="H287" s="182">
        <v>8.0000000000000002E-3</v>
      </c>
      <c r="I287" s="183"/>
      <c r="J287" s="182">
        <f t="shared" si="70"/>
        <v>0</v>
      </c>
      <c r="K287" s="184"/>
      <c r="L287" s="185"/>
      <c r="M287" s="186" t="s">
        <v>1</v>
      </c>
      <c r="N287" s="187" t="s">
        <v>39</v>
      </c>
      <c r="O287" s="55"/>
      <c r="P287" s="173">
        <f t="shared" si="71"/>
        <v>0</v>
      </c>
      <c r="Q287" s="173">
        <v>1</v>
      </c>
      <c r="R287" s="173">
        <f t="shared" si="72"/>
        <v>8.0000000000000002E-3</v>
      </c>
      <c r="S287" s="173">
        <v>0</v>
      </c>
      <c r="T287" s="174">
        <f t="shared" si="7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5" t="s">
        <v>327</v>
      </c>
      <c r="AT287" s="175" t="s">
        <v>241</v>
      </c>
      <c r="AU287" s="175" t="s">
        <v>86</v>
      </c>
      <c r="AY287" s="14" t="s">
        <v>204</v>
      </c>
      <c r="BE287" s="176">
        <f t="shared" si="74"/>
        <v>0</v>
      </c>
      <c r="BF287" s="176">
        <f t="shared" si="75"/>
        <v>0</v>
      </c>
      <c r="BG287" s="176">
        <f t="shared" si="76"/>
        <v>0</v>
      </c>
      <c r="BH287" s="176">
        <f t="shared" si="77"/>
        <v>0</v>
      </c>
      <c r="BI287" s="176">
        <f t="shared" si="78"/>
        <v>0</v>
      </c>
      <c r="BJ287" s="14" t="s">
        <v>86</v>
      </c>
      <c r="BK287" s="177">
        <f t="shared" si="79"/>
        <v>0</v>
      </c>
      <c r="BL287" s="14" t="s">
        <v>271</v>
      </c>
      <c r="BM287" s="175" t="s">
        <v>910</v>
      </c>
    </row>
    <row r="288" spans="1:65" s="2" customFormat="1" ht="24" customHeight="1" x14ac:dyDescent="0.2">
      <c r="A288" s="29"/>
      <c r="B288" s="163"/>
      <c r="C288" s="164" t="s">
        <v>911</v>
      </c>
      <c r="D288" s="164" t="s">
        <v>206</v>
      </c>
      <c r="E288" s="165" t="s">
        <v>912</v>
      </c>
      <c r="F288" s="166" t="s">
        <v>913</v>
      </c>
      <c r="G288" s="167" t="s">
        <v>221</v>
      </c>
      <c r="H288" s="168">
        <v>738.15</v>
      </c>
      <c r="I288" s="169"/>
      <c r="J288" s="168">
        <f t="shared" si="70"/>
        <v>0</v>
      </c>
      <c r="K288" s="170"/>
      <c r="L288" s="30"/>
      <c r="M288" s="171" t="s">
        <v>1</v>
      </c>
      <c r="N288" s="172" t="s">
        <v>39</v>
      </c>
      <c r="O288" s="55"/>
      <c r="P288" s="173">
        <f t="shared" si="71"/>
        <v>0</v>
      </c>
      <c r="Q288" s="173">
        <v>5.4000000000000001E-4</v>
      </c>
      <c r="R288" s="173">
        <f t="shared" si="72"/>
        <v>0.39860099999999998</v>
      </c>
      <c r="S288" s="173">
        <v>0</v>
      </c>
      <c r="T288" s="174">
        <f t="shared" si="7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5" t="s">
        <v>271</v>
      </c>
      <c r="AT288" s="175" t="s">
        <v>206</v>
      </c>
      <c r="AU288" s="175" t="s">
        <v>86</v>
      </c>
      <c r="AY288" s="14" t="s">
        <v>204</v>
      </c>
      <c r="BE288" s="176">
        <f t="shared" si="74"/>
        <v>0</v>
      </c>
      <c r="BF288" s="176">
        <f t="shared" si="75"/>
        <v>0</v>
      </c>
      <c r="BG288" s="176">
        <f t="shared" si="76"/>
        <v>0</v>
      </c>
      <c r="BH288" s="176">
        <f t="shared" si="77"/>
        <v>0</v>
      </c>
      <c r="BI288" s="176">
        <f t="shared" si="78"/>
        <v>0</v>
      </c>
      <c r="BJ288" s="14" t="s">
        <v>86</v>
      </c>
      <c r="BK288" s="177">
        <f t="shared" si="79"/>
        <v>0</v>
      </c>
      <c r="BL288" s="14" t="s">
        <v>271</v>
      </c>
      <c r="BM288" s="175" t="s">
        <v>914</v>
      </c>
    </row>
    <row r="289" spans="1:65" s="2" customFormat="1" ht="24" customHeight="1" x14ac:dyDescent="0.2">
      <c r="A289" s="29"/>
      <c r="B289" s="163"/>
      <c r="C289" s="178" t="s">
        <v>915</v>
      </c>
      <c r="D289" s="178" t="s">
        <v>241</v>
      </c>
      <c r="E289" s="179" t="s">
        <v>916</v>
      </c>
      <c r="F289" s="180" t="s">
        <v>917</v>
      </c>
      <c r="G289" s="181" t="s">
        <v>221</v>
      </c>
      <c r="H289" s="182">
        <v>885.78</v>
      </c>
      <c r="I289" s="183"/>
      <c r="J289" s="182">
        <f t="shared" si="70"/>
        <v>0</v>
      </c>
      <c r="K289" s="184"/>
      <c r="L289" s="185"/>
      <c r="M289" s="186" t="s">
        <v>1</v>
      </c>
      <c r="N289" s="187" t="s">
        <v>39</v>
      </c>
      <c r="O289" s="55"/>
      <c r="P289" s="173">
        <f t="shared" si="71"/>
        <v>0</v>
      </c>
      <c r="Q289" s="173">
        <v>4.4999999999999997E-3</v>
      </c>
      <c r="R289" s="173">
        <f t="shared" si="72"/>
        <v>3.9860099999999994</v>
      </c>
      <c r="S289" s="173">
        <v>0</v>
      </c>
      <c r="T289" s="174">
        <f t="shared" si="73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5" t="s">
        <v>327</v>
      </c>
      <c r="AT289" s="175" t="s">
        <v>241</v>
      </c>
      <c r="AU289" s="175" t="s">
        <v>86</v>
      </c>
      <c r="AY289" s="14" t="s">
        <v>204</v>
      </c>
      <c r="BE289" s="176">
        <f t="shared" si="74"/>
        <v>0</v>
      </c>
      <c r="BF289" s="176">
        <f t="shared" si="75"/>
        <v>0</v>
      </c>
      <c r="BG289" s="176">
        <f t="shared" si="76"/>
        <v>0</v>
      </c>
      <c r="BH289" s="176">
        <f t="shared" si="77"/>
        <v>0</v>
      </c>
      <c r="BI289" s="176">
        <f t="shared" si="78"/>
        <v>0</v>
      </c>
      <c r="BJ289" s="14" t="s">
        <v>86</v>
      </c>
      <c r="BK289" s="177">
        <f t="shared" si="79"/>
        <v>0</v>
      </c>
      <c r="BL289" s="14" t="s">
        <v>271</v>
      </c>
      <c r="BM289" s="175" t="s">
        <v>918</v>
      </c>
    </row>
    <row r="290" spans="1:65" s="2" customFormat="1" ht="24" customHeight="1" x14ac:dyDescent="0.2">
      <c r="A290" s="29"/>
      <c r="B290" s="163"/>
      <c r="C290" s="164" t="s">
        <v>919</v>
      </c>
      <c r="D290" s="164" t="s">
        <v>206</v>
      </c>
      <c r="E290" s="165" t="s">
        <v>920</v>
      </c>
      <c r="F290" s="166" t="s">
        <v>921</v>
      </c>
      <c r="G290" s="167" t="s">
        <v>221</v>
      </c>
      <c r="H290" s="168">
        <v>23.27</v>
      </c>
      <c r="I290" s="169"/>
      <c r="J290" s="168">
        <f t="shared" si="70"/>
        <v>0</v>
      </c>
      <c r="K290" s="170"/>
      <c r="L290" s="30"/>
      <c r="M290" s="171" t="s">
        <v>1</v>
      </c>
      <c r="N290" s="172" t="s">
        <v>39</v>
      </c>
      <c r="O290" s="55"/>
      <c r="P290" s="173">
        <f t="shared" si="71"/>
        <v>0</v>
      </c>
      <c r="Q290" s="173">
        <v>5.4000000000000001E-4</v>
      </c>
      <c r="R290" s="173">
        <f t="shared" si="72"/>
        <v>1.25658E-2</v>
      </c>
      <c r="S290" s="173">
        <v>0</v>
      </c>
      <c r="T290" s="174">
        <f t="shared" si="7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5" t="s">
        <v>271</v>
      </c>
      <c r="AT290" s="175" t="s">
        <v>206</v>
      </c>
      <c r="AU290" s="175" t="s">
        <v>86</v>
      </c>
      <c r="AY290" s="14" t="s">
        <v>204</v>
      </c>
      <c r="BE290" s="176">
        <f t="shared" si="74"/>
        <v>0</v>
      </c>
      <c r="BF290" s="176">
        <f t="shared" si="75"/>
        <v>0</v>
      </c>
      <c r="BG290" s="176">
        <f t="shared" si="76"/>
        <v>0</v>
      </c>
      <c r="BH290" s="176">
        <f t="shared" si="77"/>
        <v>0</v>
      </c>
      <c r="BI290" s="176">
        <f t="shared" si="78"/>
        <v>0</v>
      </c>
      <c r="BJ290" s="14" t="s">
        <v>86</v>
      </c>
      <c r="BK290" s="177">
        <f t="shared" si="79"/>
        <v>0</v>
      </c>
      <c r="BL290" s="14" t="s">
        <v>271</v>
      </c>
      <c r="BM290" s="175" t="s">
        <v>922</v>
      </c>
    </row>
    <row r="291" spans="1:65" s="2" customFormat="1" ht="24" customHeight="1" x14ac:dyDescent="0.2">
      <c r="A291" s="29"/>
      <c r="B291" s="163"/>
      <c r="C291" s="178" t="s">
        <v>923</v>
      </c>
      <c r="D291" s="178" t="s">
        <v>241</v>
      </c>
      <c r="E291" s="179" t="s">
        <v>924</v>
      </c>
      <c r="F291" s="180" t="s">
        <v>917</v>
      </c>
      <c r="G291" s="181" t="s">
        <v>221</v>
      </c>
      <c r="H291" s="182">
        <v>27.923999999999999</v>
      </c>
      <c r="I291" s="183"/>
      <c r="J291" s="182">
        <f t="shared" si="70"/>
        <v>0</v>
      </c>
      <c r="K291" s="184"/>
      <c r="L291" s="185"/>
      <c r="M291" s="186" t="s">
        <v>1</v>
      </c>
      <c r="N291" s="187" t="s">
        <v>39</v>
      </c>
      <c r="O291" s="55"/>
      <c r="P291" s="173">
        <f t="shared" si="71"/>
        <v>0</v>
      </c>
      <c r="Q291" s="173">
        <v>4.4999999999999997E-3</v>
      </c>
      <c r="R291" s="173">
        <f t="shared" si="72"/>
        <v>0.12565799999999999</v>
      </c>
      <c r="S291" s="173">
        <v>0</v>
      </c>
      <c r="T291" s="174">
        <f t="shared" si="7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5" t="s">
        <v>327</v>
      </c>
      <c r="AT291" s="175" t="s">
        <v>241</v>
      </c>
      <c r="AU291" s="175" t="s">
        <v>86</v>
      </c>
      <c r="AY291" s="14" t="s">
        <v>204</v>
      </c>
      <c r="BE291" s="176">
        <f t="shared" si="74"/>
        <v>0</v>
      </c>
      <c r="BF291" s="176">
        <f t="shared" si="75"/>
        <v>0</v>
      </c>
      <c r="BG291" s="176">
        <f t="shared" si="76"/>
        <v>0</v>
      </c>
      <c r="BH291" s="176">
        <f t="shared" si="77"/>
        <v>0</v>
      </c>
      <c r="BI291" s="176">
        <f t="shared" si="78"/>
        <v>0</v>
      </c>
      <c r="BJ291" s="14" t="s">
        <v>86</v>
      </c>
      <c r="BK291" s="177">
        <f t="shared" si="79"/>
        <v>0</v>
      </c>
      <c r="BL291" s="14" t="s">
        <v>271</v>
      </c>
      <c r="BM291" s="175" t="s">
        <v>925</v>
      </c>
    </row>
    <row r="292" spans="1:65" s="2" customFormat="1" ht="24" customHeight="1" x14ac:dyDescent="0.2">
      <c r="A292" s="29"/>
      <c r="B292" s="163"/>
      <c r="C292" s="164" t="s">
        <v>926</v>
      </c>
      <c r="D292" s="164" t="s">
        <v>206</v>
      </c>
      <c r="E292" s="165" t="s">
        <v>927</v>
      </c>
      <c r="F292" s="166" t="s">
        <v>928</v>
      </c>
      <c r="G292" s="167" t="s">
        <v>221</v>
      </c>
      <c r="H292" s="168">
        <v>45.7</v>
      </c>
      <c r="I292" s="169"/>
      <c r="J292" s="168">
        <f t="shared" si="70"/>
        <v>0</v>
      </c>
      <c r="K292" s="170"/>
      <c r="L292" s="30"/>
      <c r="M292" s="171" t="s">
        <v>1</v>
      </c>
      <c r="N292" s="172" t="s">
        <v>39</v>
      </c>
      <c r="O292" s="55"/>
      <c r="P292" s="173">
        <f t="shared" si="71"/>
        <v>0</v>
      </c>
      <c r="Q292" s="173">
        <v>0</v>
      </c>
      <c r="R292" s="173">
        <f t="shared" si="72"/>
        <v>0</v>
      </c>
      <c r="S292" s="173">
        <v>0</v>
      </c>
      <c r="T292" s="174">
        <f t="shared" si="7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5" t="s">
        <v>271</v>
      </c>
      <c r="AT292" s="175" t="s">
        <v>206</v>
      </c>
      <c r="AU292" s="175" t="s">
        <v>86</v>
      </c>
      <c r="AY292" s="14" t="s">
        <v>204</v>
      </c>
      <c r="BE292" s="176">
        <f t="shared" si="74"/>
        <v>0</v>
      </c>
      <c r="BF292" s="176">
        <f t="shared" si="75"/>
        <v>0</v>
      </c>
      <c r="BG292" s="176">
        <f t="shared" si="76"/>
        <v>0</v>
      </c>
      <c r="BH292" s="176">
        <f t="shared" si="77"/>
        <v>0</v>
      </c>
      <c r="BI292" s="176">
        <f t="shared" si="78"/>
        <v>0</v>
      </c>
      <c r="BJ292" s="14" t="s">
        <v>86</v>
      </c>
      <c r="BK292" s="177">
        <f t="shared" si="79"/>
        <v>0</v>
      </c>
      <c r="BL292" s="14" t="s">
        <v>271</v>
      </c>
      <c r="BM292" s="175" t="s">
        <v>929</v>
      </c>
    </row>
    <row r="293" spans="1:65" s="2" customFormat="1" ht="24" customHeight="1" x14ac:dyDescent="0.2">
      <c r="A293" s="29"/>
      <c r="B293" s="163"/>
      <c r="C293" s="178" t="s">
        <v>930</v>
      </c>
      <c r="D293" s="178" t="s">
        <v>241</v>
      </c>
      <c r="E293" s="179" t="s">
        <v>931</v>
      </c>
      <c r="F293" s="180" t="s">
        <v>932</v>
      </c>
      <c r="G293" s="181" t="s">
        <v>369</v>
      </c>
      <c r="H293" s="182">
        <v>61.695</v>
      </c>
      <c r="I293" s="183"/>
      <c r="J293" s="182">
        <f t="shared" si="70"/>
        <v>0</v>
      </c>
      <c r="K293" s="184"/>
      <c r="L293" s="185"/>
      <c r="M293" s="186" t="s">
        <v>1</v>
      </c>
      <c r="N293" s="187" t="s">
        <v>39</v>
      </c>
      <c r="O293" s="55"/>
      <c r="P293" s="173">
        <f t="shared" si="71"/>
        <v>0</v>
      </c>
      <c r="Q293" s="173">
        <v>1E-3</v>
      </c>
      <c r="R293" s="173">
        <f t="shared" si="72"/>
        <v>6.1695E-2</v>
      </c>
      <c r="S293" s="173">
        <v>0</v>
      </c>
      <c r="T293" s="174">
        <f t="shared" si="7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5" t="s">
        <v>327</v>
      </c>
      <c r="AT293" s="175" t="s">
        <v>241</v>
      </c>
      <c r="AU293" s="175" t="s">
        <v>86</v>
      </c>
      <c r="AY293" s="14" t="s">
        <v>204</v>
      </c>
      <c r="BE293" s="176">
        <f t="shared" si="74"/>
        <v>0</v>
      </c>
      <c r="BF293" s="176">
        <f t="shared" si="75"/>
        <v>0</v>
      </c>
      <c r="BG293" s="176">
        <f t="shared" si="76"/>
        <v>0</v>
      </c>
      <c r="BH293" s="176">
        <f t="shared" si="77"/>
        <v>0</v>
      </c>
      <c r="BI293" s="176">
        <f t="shared" si="78"/>
        <v>0</v>
      </c>
      <c r="BJ293" s="14" t="s">
        <v>86</v>
      </c>
      <c r="BK293" s="177">
        <f t="shared" si="79"/>
        <v>0</v>
      </c>
      <c r="BL293" s="14" t="s">
        <v>271</v>
      </c>
      <c r="BM293" s="175" t="s">
        <v>933</v>
      </c>
    </row>
    <row r="294" spans="1:65" s="2" customFormat="1" ht="24" customHeight="1" x14ac:dyDescent="0.2">
      <c r="A294" s="29"/>
      <c r="B294" s="163"/>
      <c r="C294" s="164" t="s">
        <v>934</v>
      </c>
      <c r="D294" s="164" t="s">
        <v>206</v>
      </c>
      <c r="E294" s="165" t="s">
        <v>935</v>
      </c>
      <c r="F294" s="166" t="s">
        <v>936</v>
      </c>
      <c r="G294" s="167" t="s">
        <v>221</v>
      </c>
      <c r="H294" s="168">
        <v>190.04</v>
      </c>
      <c r="I294" s="169"/>
      <c r="J294" s="168">
        <f t="shared" si="70"/>
        <v>0</v>
      </c>
      <c r="K294" s="170"/>
      <c r="L294" s="30"/>
      <c r="M294" s="171" t="s">
        <v>1</v>
      </c>
      <c r="N294" s="172" t="s">
        <v>39</v>
      </c>
      <c r="O294" s="55"/>
      <c r="P294" s="173">
        <f t="shared" si="71"/>
        <v>0</v>
      </c>
      <c r="Q294" s="173">
        <v>0</v>
      </c>
      <c r="R294" s="173">
        <f t="shared" si="72"/>
        <v>0</v>
      </c>
      <c r="S294" s="173">
        <v>0</v>
      </c>
      <c r="T294" s="174">
        <f t="shared" si="7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5" t="s">
        <v>271</v>
      </c>
      <c r="AT294" s="175" t="s">
        <v>206</v>
      </c>
      <c r="AU294" s="175" t="s">
        <v>86</v>
      </c>
      <c r="AY294" s="14" t="s">
        <v>204</v>
      </c>
      <c r="BE294" s="176">
        <f t="shared" si="74"/>
        <v>0</v>
      </c>
      <c r="BF294" s="176">
        <f t="shared" si="75"/>
        <v>0</v>
      </c>
      <c r="BG294" s="176">
        <f t="shared" si="76"/>
        <v>0</v>
      </c>
      <c r="BH294" s="176">
        <f t="shared" si="77"/>
        <v>0</v>
      </c>
      <c r="BI294" s="176">
        <f t="shared" si="78"/>
        <v>0</v>
      </c>
      <c r="BJ294" s="14" t="s">
        <v>86</v>
      </c>
      <c r="BK294" s="177">
        <f t="shared" si="79"/>
        <v>0</v>
      </c>
      <c r="BL294" s="14" t="s">
        <v>271</v>
      </c>
      <c r="BM294" s="175" t="s">
        <v>937</v>
      </c>
    </row>
    <row r="295" spans="1:65" s="2" customFormat="1" ht="24" customHeight="1" x14ac:dyDescent="0.2">
      <c r="A295" s="29"/>
      <c r="B295" s="163"/>
      <c r="C295" s="178" t="s">
        <v>938</v>
      </c>
      <c r="D295" s="178" t="s">
        <v>241</v>
      </c>
      <c r="E295" s="179" t="s">
        <v>931</v>
      </c>
      <c r="F295" s="180" t="s">
        <v>932</v>
      </c>
      <c r="G295" s="181" t="s">
        <v>369</v>
      </c>
      <c r="H295" s="182">
        <v>256.55399999999997</v>
      </c>
      <c r="I295" s="183"/>
      <c r="J295" s="182">
        <f t="shared" si="70"/>
        <v>0</v>
      </c>
      <c r="K295" s="184"/>
      <c r="L295" s="185"/>
      <c r="M295" s="186" t="s">
        <v>1</v>
      </c>
      <c r="N295" s="187" t="s">
        <v>39</v>
      </c>
      <c r="O295" s="55"/>
      <c r="P295" s="173">
        <f t="shared" si="71"/>
        <v>0</v>
      </c>
      <c r="Q295" s="173">
        <v>1E-3</v>
      </c>
      <c r="R295" s="173">
        <f t="shared" si="72"/>
        <v>0.256554</v>
      </c>
      <c r="S295" s="173">
        <v>0</v>
      </c>
      <c r="T295" s="174">
        <f t="shared" si="7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5" t="s">
        <v>327</v>
      </c>
      <c r="AT295" s="175" t="s">
        <v>241</v>
      </c>
      <c r="AU295" s="175" t="s">
        <v>86</v>
      </c>
      <c r="AY295" s="14" t="s">
        <v>204</v>
      </c>
      <c r="BE295" s="176">
        <f t="shared" si="74"/>
        <v>0</v>
      </c>
      <c r="BF295" s="176">
        <f t="shared" si="75"/>
        <v>0</v>
      </c>
      <c r="BG295" s="176">
        <f t="shared" si="76"/>
        <v>0</v>
      </c>
      <c r="BH295" s="176">
        <f t="shared" si="77"/>
        <v>0</v>
      </c>
      <c r="BI295" s="176">
        <f t="shared" si="78"/>
        <v>0</v>
      </c>
      <c r="BJ295" s="14" t="s">
        <v>86</v>
      </c>
      <c r="BK295" s="177">
        <f t="shared" si="79"/>
        <v>0</v>
      </c>
      <c r="BL295" s="14" t="s">
        <v>271</v>
      </c>
      <c r="BM295" s="175" t="s">
        <v>939</v>
      </c>
    </row>
    <row r="296" spans="1:65" s="2" customFormat="1" ht="24" customHeight="1" x14ac:dyDescent="0.2">
      <c r="A296" s="29"/>
      <c r="B296" s="163"/>
      <c r="C296" s="164" t="s">
        <v>940</v>
      </c>
      <c r="D296" s="164" t="s">
        <v>206</v>
      </c>
      <c r="E296" s="165" t="s">
        <v>941</v>
      </c>
      <c r="F296" s="166" t="s">
        <v>942</v>
      </c>
      <c r="G296" s="167" t="s">
        <v>316</v>
      </c>
      <c r="H296" s="169"/>
      <c r="I296" s="169"/>
      <c r="J296" s="168">
        <f t="shared" si="70"/>
        <v>0</v>
      </c>
      <c r="K296" s="170"/>
      <c r="L296" s="30"/>
      <c r="M296" s="171" t="s">
        <v>1</v>
      </c>
      <c r="N296" s="172" t="s">
        <v>39</v>
      </c>
      <c r="O296" s="55"/>
      <c r="P296" s="173">
        <f t="shared" si="71"/>
        <v>0</v>
      </c>
      <c r="Q296" s="173">
        <v>0</v>
      </c>
      <c r="R296" s="173">
        <f t="shared" si="72"/>
        <v>0</v>
      </c>
      <c r="S296" s="173">
        <v>0</v>
      </c>
      <c r="T296" s="174">
        <f t="shared" si="7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5" t="s">
        <v>271</v>
      </c>
      <c r="AT296" s="175" t="s">
        <v>206</v>
      </c>
      <c r="AU296" s="175" t="s">
        <v>86</v>
      </c>
      <c r="AY296" s="14" t="s">
        <v>204</v>
      </c>
      <c r="BE296" s="176">
        <f t="shared" si="74"/>
        <v>0</v>
      </c>
      <c r="BF296" s="176">
        <f t="shared" si="75"/>
        <v>0</v>
      </c>
      <c r="BG296" s="176">
        <f t="shared" si="76"/>
        <v>0</v>
      </c>
      <c r="BH296" s="176">
        <f t="shared" si="77"/>
        <v>0</v>
      </c>
      <c r="BI296" s="176">
        <f t="shared" si="78"/>
        <v>0</v>
      </c>
      <c r="BJ296" s="14" t="s">
        <v>86</v>
      </c>
      <c r="BK296" s="177">
        <f t="shared" si="79"/>
        <v>0</v>
      </c>
      <c r="BL296" s="14" t="s">
        <v>271</v>
      </c>
      <c r="BM296" s="175" t="s">
        <v>943</v>
      </c>
    </row>
    <row r="297" spans="1:65" s="12" customFormat="1" ht="22.9" customHeight="1" x14ac:dyDescent="0.2">
      <c r="B297" s="150"/>
      <c r="D297" s="151" t="s">
        <v>72</v>
      </c>
      <c r="E297" s="161" t="s">
        <v>944</v>
      </c>
      <c r="F297" s="161" t="s">
        <v>945</v>
      </c>
      <c r="I297" s="153"/>
      <c r="J297" s="162">
        <f>BK297</f>
        <v>0</v>
      </c>
      <c r="L297" s="150"/>
      <c r="M297" s="155"/>
      <c r="N297" s="156"/>
      <c r="O297" s="156"/>
      <c r="P297" s="157">
        <f>SUM(P298:P313)</f>
        <v>0</v>
      </c>
      <c r="Q297" s="156"/>
      <c r="R297" s="157">
        <f>SUM(R298:R313)</f>
        <v>71.896361009999993</v>
      </c>
      <c r="S297" s="156"/>
      <c r="T297" s="158">
        <f>SUM(T298:T313)</f>
        <v>0</v>
      </c>
      <c r="AR297" s="151" t="s">
        <v>86</v>
      </c>
      <c r="AT297" s="159" t="s">
        <v>72</v>
      </c>
      <c r="AU297" s="159" t="s">
        <v>80</v>
      </c>
      <c r="AY297" s="151" t="s">
        <v>204</v>
      </c>
      <c r="BK297" s="160">
        <f>SUM(BK298:BK313)</f>
        <v>0</v>
      </c>
    </row>
    <row r="298" spans="1:65" s="2" customFormat="1" ht="16.5" customHeight="1" x14ac:dyDescent="0.2">
      <c r="A298" s="29"/>
      <c r="B298" s="163"/>
      <c r="C298" s="164" t="s">
        <v>946</v>
      </c>
      <c r="D298" s="164" t="s">
        <v>206</v>
      </c>
      <c r="E298" s="165" t="s">
        <v>947</v>
      </c>
      <c r="F298" s="166" t="s">
        <v>948</v>
      </c>
      <c r="G298" s="167" t="s">
        <v>221</v>
      </c>
      <c r="H298" s="168">
        <v>532.26</v>
      </c>
      <c r="I298" s="169"/>
      <c r="J298" s="168">
        <f t="shared" ref="J298:J313" si="80">ROUND(I298*H298,3)</f>
        <v>0</v>
      </c>
      <c r="K298" s="170"/>
      <c r="L298" s="30"/>
      <c r="M298" s="171" t="s">
        <v>1</v>
      </c>
      <c r="N298" s="172" t="s">
        <v>39</v>
      </c>
      <c r="O298" s="55"/>
      <c r="P298" s="173">
        <f t="shared" ref="P298:P313" si="81">O298*H298</f>
        <v>0</v>
      </c>
      <c r="Q298" s="173">
        <v>0</v>
      </c>
      <c r="R298" s="173">
        <f t="shared" ref="R298:R313" si="82">Q298*H298</f>
        <v>0</v>
      </c>
      <c r="S298" s="173">
        <v>0</v>
      </c>
      <c r="T298" s="174">
        <f t="shared" ref="T298:T313" si="83"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5" t="s">
        <v>271</v>
      </c>
      <c r="AT298" s="175" t="s">
        <v>206</v>
      </c>
      <c r="AU298" s="175" t="s">
        <v>86</v>
      </c>
      <c r="AY298" s="14" t="s">
        <v>204</v>
      </c>
      <c r="BE298" s="176">
        <f t="shared" ref="BE298:BE313" si="84">IF(N298="základná",J298,0)</f>
        <v>0</v>
      </c>
      <c r="BF298" s="176">
        <f t="shared" ref="BF298:BF313" si="85">IF(N298="znížená",J298,0)</f>
        <v>0</v>
      </c>
      <c r="BG298" s="176">
        <f t="shared" ref="BG298:BG313" si="86">IF(N298="zákl. prenesená",J298,0)</f>
        <v>0</v>
      </c>
      <c r="BH298" s="176">
        <f t="shared" ref="BH298:BH313" si="87">IF(N298="zníž. prenesená",J298,0)</f>
        <v>0</v>
      </c>
      <c r="BI298" s="176">
        <f t="shared" ref="BI298:BI313" si="88">IF(N298="nulová",J298,0)</f>
        <v>0</v>
      </c>
      <c r="BJ298" s="14" t="s">
        <v>86</v>
      </c>
      <c r="BK298" s="177">
        <f t="shared" ref="BK298:BK313" si="89">ROUND(I298*H298,3)</f>
        <v>0</v>
      </c>
      <c r="BL298" s="14" t="s">
        <v>271</v>
      </c>
      <c r="BM298" s="175" t="s">
        <v>949</v>
      </c>
    </row>
    <row r="299" spans="1:65" s="2" customFormat="1" ht="36" customHeight="1" x14ac:dyDescent="0.2">
      <c r="A299" s="29"/>
      <c r="B299" s="163"/>
      <c r="C299" s="178" t="s">
        <v>950</v>
      </c>
      <c r="D299" s="178" t="s">
        <v>241</v>
      </c>
      <c r="E299" s="179" t="s">
        <v>951</v>
      </c>
      <c r="F299" s="180" t="s">
        <v>952</v>
      </c>
      <c r="G299" s="181" t="s">
        <v>221</v>
      </c>
      <c r="H299" s="182">
        <v>612.09900000000005</v>
      </c>
      <c r="I299" s="183"/>
      <c r="J299" s="182">
        <f t="shared" si="80"/>
        <v>0</v>
      </c>
      <c r="K299" s="184"/>
      <c r="L299" s="185"/>
      <c r="M299" s="186" t="s">
        <v>1</v>
      </c>
      <c r="N299" s="187" t="s">
        <v>39</v>
      </c>
      <c r="O299" s="55"/>
      <c r="P299" s="173">
        <f t="shared" si="81"/>
        <v>0</v>
      </c>
      <c r="Q299" s="173">
        <v>1.9000000000000001E-4</v>
      </c>
      <c r="R299" s="173">
        <f t="shared" si="82"/>
        <v>0.11629881000000002</v>
      </c>
      <c r="S299" s="173">
        <v>0</v>
      </c>
      <c r="T299" s="174">
        <f t="shared" si="8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5" t="s">
        <v>327</v>
      </c>
      <c r="AT299" s="175" t="s">
        <v>241</v>
      </c>
      <c r="AU299" s="175" t="s">
        <v>86</v>
      </c>
      <c r="AY299" s="14" t="s">
        <v>204</v>
      </c>
      <c r="BE299" s="176">
        <f t="shared" si="84"/>
        <v>0</v>
      </c>
      <c r="BF299" s="176">
        <f t="shared" si="85"/>
        <v>0</v>
      </c>
      <c r="BG299" s="176">
        <f t="shared" si="86"/>
        <v>0</v>
      </c>
      <c r="BH299" s="176">
        <f t="shared" si="87"/>
        <v>0</v>
      </c>
      <c r="BI299" s="176">
        <f t="shared" si="88"/>
        <v>0</v>
      </c>
      <c r="BJ299" s="14" t="s">
        <v>86</v>
      </c>
      <c r="BK299" s="177">
        <f t="shared" si="89"/>
        <v>0</v>
      </c>
      <c r="BL299" s="14" t="s">
        <v>271</v>
      </c>
      <c r="BM299" s="175" t="s">
        <v>953</v>
      </c>
    </row>
    <row r="300" spans="1:65" s="2" customFormat="1" ht="36" customHeight="1" x14ac:dyDescent="0.2">
      <c r="A300" s="29"/>
      <c r="B300" s="163"/>
      <c r="C300" s="164" t="s">
        <v>954</v>
      </c>
      <c r="D300" s="164" t="s">
        <v>206</v>
      </c>
      <c r="E300" s="165" t="s">
        <v>955</v>
      </c>
      <c r="F300" s="166" t="s">
        <v>956</v>
      </c>
      <c r="G300" s="167" t="s">
        <v>221</v>
      </c>
      <c r="H300" s="168">
        <v>742.26</v>
      </c>
      <c r="I300" s="169"/>
      <c r="J300" s="168">
        <f t="shared" si="80"/>
        <v>0</v>
      </c>
      <c r="K300" s="170"/>
      <c r="L300" s="30"/>
      <c r="M300" s="171" t="s">
        <v>1</v>
      </c>
      <c r="N300" s="172" t="s">
        <v>39</v>
      </c>
      <c r="O300" s="55"/>
      <c r="P300" s="173">
        <f t="shared" si="81"/>
        <v>0</v>
      </c>
      <c r="Q300" s="173">
        <v>0</v>
      </c>
      <c r="R300" s="173">
        <f t="shared" si="82"/>
        <v>0</v>
      </c>
      <c r="S300" s="173">
        <v>0</v>
      </c>
      <c r="T300" s="174">
        <f t="shared" si="8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5" t="s">
        <v>271</v>
      </c>
      <c r="AT300" s="175" t="s">
        <v>206</v>
      </c>
      <c r="AU300" s="175" t="s">
        <v>86</v>
      </c>
      <c r="AY300" s="14" t="s">
        <v>204</v>
      </c>
      <c r="BE300" s="176">
        <f t="shared" si="84"/>
        <v>0</v>
      </c>
      <c r="BF300" s="176">
        <f t="shared" si="85"/>
        <v>0</v>
      </c>
      <c r="BG300" s="176">
        <f t="shared" si="86"/>
        <v>0</v>
      </c>
      <c r="BH300" s="176">
        <f t="shared" si="87"/>
        <v>0</v>
      </c>
      <c r="BI300" s="176">
        <f t="shared" si="88"/>
        <v>0</v>
      </c>
      <c r="BJ300" s="14" t="s">
        <v>86</v>
      </c>
      <c r="BK300" s="177">
        <f t="shared" si="89"/>
        <v>0</v>
      </c>
      <c r="BL300" s="14" t="s">
        <v>271</v>
      </c>
      <c r="BM300" s="175" t="s">
        <v>957</v>
      </c>
    </row>
    <row r="301" spans="1:65" s="2" customFormat="1" ht="36" customHeight="1" x14ac:dyDescent="0.2">
      <c r="A301" s="29"/>
      <c r="B301" s="163"/>
      <c r="C301" s="178" t="s">
        <v>958</v>
      </c>
      <c r="D301" s="178" t="s">
        <v>241</v>
      </c>
      <c r="E301" s="179" t="s">
        <v>959</v>
      </c>
      <c r="F301" s="180" t="s">
        <v>960</v>
      </c>
      <c r="G301" s="181" t="s">
        <v>221</v>
      </c>
      <c r="H301" s="182">
        <v>853.59900000000005</v>
      </c>
      <c r="I301" s="183"/>
      <c r="J301" s="182">
        <f t="shared" si="80"/>
        <v>0</v>
      </c>
      <c r="K301" s="184"/>
      <c r="L301" s="185"/>
      <c r="M301" s="186" t="s">
        <v>1</v>
      </c>
      <c r="N301" s="187" t="s">
        <v>39</v>
      </c>
      <c r="O301" s="55"/>
      <c r="P301" s="173">
        <f t="shared" si="81"/>
        <v>0</v>
      </c>
      <c r="Q301" s="173">
        <v>1.9E-3</v>
      </c>
      <c r="R301" s="173">
        <f t="shared" si="82"/>
        <v>1.6218381000000002</v>
      </c>
      <c r="S301" s="173">
        <v>0</v>
      </c>
      <c r="T301" s="174">
        <f t="shared" si="8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5" t="s">
        <v>327</v>
      </c>
      <c r="AT301" s="175" t="s">
        <v>241</v>
      </c>
      <c r="AU301" s="175" t="s">
        <v>86</v>
      </c>
      <c r="AY301" s="14" t="s">
        <v>204</v>
      </c>
      <c r="BE301" s="176">
        <f t="shared" si="84"/>
        <v>0</v>
      </c>
      <c r="BF301" s="176">
        <f t="shared" si="85"/>
        <v>0</v>
      </c>
      <c r="BG301" s="176">
        <f t="shared" si="86"/>
        <v>0</v>
      </c>
      <c r="BH301" s="176">
        <f t="shared" si="87"/>
        <v>0</v>
      </c>
      <c r="BI301" s="176">
        <f t="shared" si="88"/>
        <v>0</v>
      </c>
      <c r="BJ301" s="14" t="s">
        <v>86</v>
      </c>
      <c r="BK301" s="177">
        <f t="shared" si="89"/>
        <v>0</v>
      </c>
      <c r="BL301" s="14" t="s">
        <v>271</v>
      </c>
      <c r="BM301" s="175" t="s">
        <v>961</v>
      </c>
    </row>
    <row r="302" spans="1:65" s="2" customFormat="1" ht="36" customHeight="1" x14ac:dyDescent="0.2">
      <c r="A302" s="29"/>
      <c r="B302" s="163"/>
      <c r="C302" s="164" t="s">
        <v>962</v>
      </c>
      <c r="D302" s="164" t="s">
        <v>206</v>
      </c>
      <c r="E302" s="165" t="s">
        <v>963</v>
      </c>
      <c r="F302" s="166" t="s">
        <v>964</v>
      </c>
      <c r="G302" s="167" t="s">
        <v>221</v>
      </c>
      <c r="H302" s="168">
        <v>187.93</v>
      </c>
      <c r="I302" s="169"/>
      <c r="J302" s="168">
        <f t="shared" si="80"/>
        <v>0</v>
      </c>
      <c r="K302" s="170"/>
      <c r="L302" s="30"/>
      <c r="M302" s="171" t="s">
        <v>1</v>
      </c>
      <c r="N302" s="172" t="s">
        <v>39</v>
      </c>
      <c r="O302" s="55"/>
      <c r="P302" s="173">
        <f t="shared" si="81"/>
        <v>0</v>
      </c>
      <c r="Q302" s="173">
        <v>0</v>
      </c>
      <c r="R302" s="173">
        <f t="shared" si="82"/>
        <v>0</v>
      </c>
      <c r="S302" s="173">
        <v>0</v>
      </c>
      <c r="T302" s="174">
        <f t="shared" si="8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5" t="s">
        <v>271</v>
      </c>
      <c r="AT302" s="175" t="s">
        <v>206</v>
      </c>
      <c r="AU302" s="175" t="s">
        <v>86</v>
      </c>
      <c r="AY302" s="14" t="s">
        <v>204</v>
      </c>
      <c r="BE302" s="176">
        <f t="shared" si="84"/>
        <v>0</v>
      </c>
      <c r="BF302" s="176">
        <f t="shared" si="85"/>
        <v>0</v>
      </c>
      <c r="BG302" s="176">
        <f t="shared" si="86"/>
        <v>0</v>
      </c>
      <c r="BH302" s="176">
        <f t="shared" si="87"/>
        <v>0</v>
      </c>
      <c r="BI302" s="176">
        <f t="shared" si="88"/>
        <v>0</v>
      </c>
      <c r="BJ302" s="14" t="s">
        <v>86</v>
      </c>
      <c r="BK302" s="177">
        <f t="shared" si="89"/>
        <v>0</v>
      </c>
      <c r="BL302" s="14" t="s">
        <v>271</v>
      </c>
      <c r="BM302" s="175" t="s">
        <v>965</v>
      </c>
    </row>
    <row r="303" spans="1:65" s="2" customFormat="1" ht="36" customHeight="1" x14ac:dyDescent="0.2">
      <c r="A303" s="29"/>
      <c r="B303" s="163"/>
      <c r="C303" s="178" t="s">
        <v>966</v>
      </c>
      <c r="D303" s="178" t="s">
        <v>241</v>
      </c>
      <c r="E303" s="179" t="s">
        <v>967</v>
      </c>
      <c r="F303" s="180" t="s">
        <v>960</v>
      </c>
      <c r="G303" s="181" t="s">
        <v>221</v>
      </c>
      <c r="H303" s="182">
        <v>216.119</v>
      </c>
      <c r="I303" s="183"/>
      <c r="J303" s="182">
        <f t="shared" si="80"/>
        <v>0</v>
      </c>
      <c r="K303" s="184"/>
      <c r="L303" s="185"/>
      <c r="M303" s="186" t="s">
        <v>1</v>
      </c>
      <c r="N303" s="187" t="s">
        <v>39</v>
      </c>
      <c r="O303" s="55"/>
      <c r="P303" s="173">
        <f t="shared" si="81"/>
        <v>0</v>
      </c>
      <c r="Q303" s="173">
        <v>1.9E-3</v>
      </c>
      <c r="R303" s="173">
        <f t="shared" si="82"/>
        <v>0.41062609999999999</v>
      </c>
      <c r="S303" s="173">
        <v>0</v>
      </c>
      <c r="T303" s="174">
        <f t="shared" si="8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5" t="s">
        <v>327</v>
      </c>
      <c r="AT303" s="175" t="s">
        <v>241</v>
      </c>
      <c r="AU303" s="175" t="s">
        <v>86</v>
      </c>
      <c r="AY303" s="14" t="s">
        <v>204</v>
      </c>
      <c r="BE303" s="176">
        <f t="shared" si="84"/>
        <v>0</v>
      </c>
      <c r="BF303" s="176">
        <f t="shared" si="85"/>
        <v>0</v>
      </c>
      <c r="BG303" s="176">
        <f t="shared" si="86"/>
        <v>0</v>
      </c>
      <c r="BH303" s="176">
        <f t="shared" si="87"/>
        <v>0</v>
      </c>
      <c r="BI303" s="176">
        <f t="shared" si="88"/>
        <v>0</v>
      </c>
      <c r="BJ303" s="14" t="s">
        <v>86</v>
      </c>
      <c r="BK303" s="177">
        <f t="shared" si="89"/>
        <v>0</v>
      </c>
      <c r="BL303" s="14" t="s">
        <v>271</v>
      </c>
      <c r="BM303" s="175" t="s">
        <v>968</v>
      </c>
    </row>
    <row r="304" spans="1:65" s="2" customFormat="1" ht="24" customHeight="1" x14ac:dyDescent="0.2">
      <c r="A304" s="29"/>
      <c r="B304" s="163"/>
      <c r="C304" s="164" t="s">
        <v>969</v>
      </c>
      <c r="D304" s="164" t="s">
        <v>206</v>
      </c>
      <c r="E304" s="165" t="s">
        <v>970</v>
      </c>
      <c r="F304" s="166" t="s">
        <v>971</v>
      </c>
      <c r="G304" s="167" t="s">
        <v>221</v>
      </c>
      <c r="H304" s="168">
        <v>172.44</v>
      </c>
      <c r="I304" s="169"/>
      <c r="J304" s="168">
        <f t="shared" si="80"/>
        <v>0</v>
      </c>
      <c r="K304" s="170"/>
      <c r="L304" s="30"/>
      <c r="M304" s="171" t="s">
        <v>1</v>
      </c>
      <c r="N304" s="172" t="s">
        <v>39</v>
      </c>
      <c r="O304" s="55"/>
      <c r="P304" s="173">
        <f t="shared" si="81"/>
        <v>0</v>
      </c>
      <c r="Q304" s="173">
        <v>0</v>
      </c>
      <c r="R304" s="173">
        <f t="shared" si="82"/>
        <v>0</v>
      </c>
      <c r="S304" s="173">
        <v>0</v>
      </c>
      <c r="T304" s="174">
        <f t="shared" si="8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5" t="s">
        <v>271</v>
      </c>
      <c r="AT304" s="175" t="s">
        <v>206</v>
      </c>
      <c r="AU304" s="175" t="s">
        <v>86</v>
      </c>
      <c r="AY304" s="14" t="s">
        <v>204</v>
      </c>
      <c r="BE304" s="176">
        <f t="shared" si="84"/>
        <v>0</v>
      </c>
      <c r="BF304" s="176">
        <f t="shared" si="85"/>
        <v>0</v>
      </c>
      <c r="BG304" s="176">
        <f t="shared" si="86"/>
        <v>0</v>
      </c>
      <c r="BH304" s="176">
        <f t="shared" si="87"/>
        <v>0</v>
      </c>
      <c r="BI304" s="176">
        <f t="shared" si="88"/>
        <v>0</v>
      </c>
      <c r="BJ304" s="14" t="s">
        <v>86</v>
      </c>
      <c r="BK304" s="177">
        <f t="shared" si="89"/>
        <v>0</v>
      </c>
      <c r="BL304" s="14" t="s">
        <v>271</v>
      </c>
      <c r="BM304" s="175" t="s">
        <v>972</v>
      </c>
    </row>
    <row r="305" spans="1:65" s="2" customFormat="1" ht="24" customHeight="1" x14ac:dyDescent="0.2">
      <c r="A305" s="29"/>
      <c r="B305" s="163"/>
      <c r="C305" s="178" t="s">
        <v>973</v>
      </c>
      <c r="D305" s="178" t="s">
        <v>241</v>
      </c>
      <c r="E305" s="179" t="s">
        <v>690</v>
      </c>
      <c r="F305" s="180" t="s">
        <v>691</v>
      </c>
      <c r="G305" s="181" t="s">
        <v>282</v>
      </c>
      <c r="H305" s="182">
        <v>69.216999999999999</v>
      </c>
      <c r="I305" s="183"/>
      <c r="J305" s="182">
        <f t="shared" si="80"/>
        <v>0</v>
      </c>
      <c r="K305" s="184"/>
      <c r="L305" s="185"/>
      <c r="M305" s="186" t="s">
        <v>1</v>
      </c>
      <c r="N305" s="187" t="s">
        <v>39</v>
      </c>
      <c r="O305" s="55"/>
      <c r="P305" s="173">
        <f t="shared" si="81"/>
        <v>0</v>
      </c>
      <c r="Q305" s="173">
        <v>1</v>
      </c>
      <c r="R305" s="173">
        <f t="shared" si="82"/>
        <v>69.216999999999999</v>
      </c>
      <c r="S305" s="173">
        <v>0</v>
      </c>
      <c r="T305" s="174">
        <f t="shared" si="8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5" t="s">
        <v>327</v>
      </c>
      <c r="AT305" s="175" t="s">
        <v>241</v>
      </c>
      <c r="AU305" s="175" t="s">
        <v>86</v>
      </c>
      <c r="AY305" s="14" t="s">
        <v>204</v>
      </c>
      <c r="BE305" s="176">
        <f t="shared" si="84"/>
        <v>0</v>
      </c>
      <c r="BF305" s="176">
        <f t="shared" si="85"/>
        <v>0</v>
      </c>
      <c r="BG305" s="176">
        <f t="shared" si="86"/>
        <v>0</v>
      </c>
      <c r="BH305" s="176">
        <f t="shared" si="87"/>
        <v>0</v>
      </c>
      <c r="BI305" s="176">
        <f t="shared" si="88"/>
        <v>0</v>
      </c>
      <c r="BJ305" s="14" t="s">
        <v>86</v>
      </c>
      <c r="BK305" s="177">
        <f t="shared" si="89"/>
        <v>0</v>
      </c>
      <c r="BL305" s="14" t="s">
        <v>271</v>
      </c>
      <c r="BM305" s="175" t="s">
        <v>974</v>
      </c>
    </row>
    <row r="306" spans="1:65" s="2" customFormat="1" ht="24" customHeight="1" x14ac:dyDescent="0.2">
      <c r="A306" s="29"/>
      <c r="B306" s="163"/>
      <c r="C306" s="164" t="s">
        <v>975</v>
      </c>
      <c r="D306" s="164" t="s">
        <v>206</v>
      </c>
      <c r="E306" s="165" t="s">
        <v>976</v>
      </c>
      <c r="F306" s="166" t="s">
        <v>977</v>
      </c>
      <c r="G306" s="167" t="s">
        <v>221</v>
      </c>
      <c r="H306" s="168">
        <v>720.19</v>
      </c>
      <c r="I306" s="169"/>
      <c r="J306" s="168">
        <f t="shared" si="80"/>
        <v>0</v>
      </c>
      <c r="K306" s="170"/>
      <c r="L306" s="30"/>
      <c r="M306" s="171" t="s">
        <v>1</v>
      </c>
      <c r="N306" s="172" t="s">
        <v>39</v>
      </c>
      <c r="O306" s="55"/>
      <c r="P306" s="173">
        <f t="shared" si="81"/>
        <v>0</v>
      </c>
      <c r="Q306" s="173">
        <v>0</v>
      </c>
      <c r="R306" s="173">
        <f t="shared" si="82"/>
        <v>0</v>
      </c>
      <c r="S306" s="173">
        <v>0</v>
      </c>
      <c r="T306" s="174">
        <f t="shared" si="8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5" t="s">
        <v>271</v>
      </c>
      <c r="AT306" s="175" t="s">
        <v>206</v>
      </c>
      <c r="AU306" s="175" t="s">
        <v>86</v>
      </c>
      <c r="AY306" s="14" t="s">
        <v>204</v>
      </c>
      <c r="BE306" s="176">
        <f t="shared" si="84"/>
        <v>0</v>
      </c>
      <c r="BF306" s="176">
        <f t="shared" si="85"/>
        <v>0</v>
      </c>
      <c r="BG306" s="176">
        <f t="shared" si="86"/>
        <v>0</v>
      </c>
      <c r="BH306" s="176">
        <f t="shared" si="87"/>
        <v>0</v>
      </c>
      <c r="BI306" s="176">
        <f t="shared" si="88"/>
        <v>0</v>
      </c>
      <c r="BJ306" s="14" t="s">
        <v>86</v>
      </c>
      <c r="BK306" s="177">
        <f t="shared" si="89"/>
        <v>0</v>
      </c>
      <c r="BL306" s="14" t="s">
        <v>271</v>
      </c>
      <c r="BM306" s="175" t="s">
        <v>978</v>
      </c>
    </row>
    <row r="307" spans="1:65" s="2" customFormat="1" ht="36" customHeight="1" x14ac:dyDescent="0.2">
      <c r="A307" s="29"/>
      <c r="B307" s="163"/>
      <c r="C307" s="178" t="s">
        <v>979</v>
      </c>
      <c r="D307" s="178" t="s">
        <v>241</v>
      </c>
      <c r="E307" s="179" t="s">
        <v>980</v>
      </c>
      <c r="F307" s="180" t="s">
        <v>981</v>
      </c>
      <c r="G307" s="181" t="s">
        <v>221</v>
      </c>
      <c r="H307" s="182">
        <v>828.21900000000005</v>
      </c>
      <c r="I307" s="183"/>
      <c r="J307" s="182">
        <f t="shared" si="80"/>
        <v>0</v>
      </c>
      <c r="K307" s="184"/>
      <c r="L307" s="185"/>
      <c r="M307" s="186" t="s">
        <v>1</v>
      </c>
      <c r="N307" s="187" t="s">
        <v>39</v>
      </c>
      <c r="O307" s="55"/>
      <c r="P307" s="173">
        <f t="shared" si="81"/>
        <v>0</v>
      </c>
      <c r="Q307" s="173">
        <v>4.0000000000000002E-4</v>
      </c>
      <c r="R307" s="173">
        <f t="shared" si="82"/>
        <v>0.33128760000000002</v>
      </c>
      <c r="S307" s="173">
        <v>0</v>
      </c>
      <c r="T307" s="174">
        <f t="shared" si="8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5" t="s">
        <v>327</v>
      </c>
      <c r="AT307" s="175" t="s">
        <v>241</v>
      </c>
      <c r="AU307" s="175" t="s">
        <v>86</v>
      </c>
      <c r="AY307" s="14" t="s">
        <v>204</v>
      </c>
      <c r="BE307" s="176">
        <f t="shared" si="84"/>
        <v>0</v>
      </c>
      <c r="BF307" s="176">
        <f t="shared" si="85"/>
        <v>0</v>
      </c>
      <c r="BG307" s="176">
        <f t="shared" si="86"/>
        <v>0</v>
      </c>
      <c r="BH307" s="176">
        <f t="shared" si="87"/>
        <v>0</v>
      </c>
      <c r="BI307" s="176">
        <f t="shared" si="88"/>
        <v>0</v>
      </c>
      <c r="BJ307" s="14" t="s">
        <v>86</v>
      </c>
      <c r="BK307" s="177">
        <f t="shared" si="89"/>
        <v>0</v>
      </c>
      <c r="BL307" s="14" t="s">
        <v>271</v>
      </c>
      <c r="BM307" s="175" t="s">
        <v>982</v>
      </c>
    </row>
    <row r="308" spans="1:65" s="2" customFormat="1" ht="24" customHeight="1" x14ac:dyDescent="0.2">
      <c r="A308" s="29"/>
      <c r="B308" s="163"/>
      <c r="C308" s="164" t="s">
        <v>983</v>
      </c>
      <c r="D308" s="164" t="s">
        <v>206</v>
      </c>
      <c r="E308" s="165" t="s">
        <v>984</v>
      </c>
      <c r="F308" s="166" t="s">
        <v>985</v>
      </c>
      <c r="G308" s="167" t="s">
        <v>221</v>
      </c>
      <c r="H308" s="168">
        <v>387.37</v>
      </c>
      <c r="I308" s="169"/>
      <c r="J308" s="168">
        <f t="shared" si="80"/>
        <v>0</v>
      </c>
      <c r="K308" s="170"/>
      <c r="L308" s="30"/>
      <c r="M308" s="171" t="s">
        <v>1</v>
      </c>
      <c r="N308" s="172" t="s">
        <v>39</v>
      </c>
      <c r="O308" s="55"/>
      <c r="P308" s="173">
        <f t="shared" si="81"/>
        <v>0</v>
      </c>
      <c r="Q308" s="173">
        <v>0</v>
      </c>
      <c r="R308" s="173">
        <f t="shared" si="82"/>
        <v>0</v>
      </c>
      <c r="S308" s="173">
        <v>0</v>
      </c>
      <c r="T308" s="174">
        <f t="shared" si="8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5" t="s">
        <v>271</v>
      </c>
      <c r="AT308" s="175" t="s">
        <v>206</v>
      </c>
      <c r="AU308" s="175" t="s">
        <v>86</v>
      </c>
      <c r="AY308" s="14" t="s">
        <v>204</v>
      </c>
      <c r="BE308" s="176">
        <f t="shared" si="84"/>
        <v>0</v>
      </c>
      <c r="BF308" s="176">
        <f t="shared" si="85"/>
        <v>0</v>
      </c>
      <c r="BG308" s="176">
        <f t="shared" si="86"/>
        <v>0</v>
      </c>
      <c r="BH308" s="176">
        <f t="shared" si="87"/>
        <v>0</v>
      </c>
      <c r="BI308" s="176">
        <f t="shared" si="88"/>
        <v>0</v>
      </c>
      <c r="BJ308" s="14" t="s">
        <v>86</v>
      </c>
      <c r="BK308" s="177">
        <f t="shared" si="89"/>
        <v>0</v>
      </c>
      <c r="BL308" s="14" t="s">
        <v>271</v>
      </c>
      <c r="BM308" s="175" t="s">
        <v>986</v>
      </c>
    </row>
    <row r="309" spans="1:65" s="2" customFormat="1" ht="36" customHeight="1" x14ac:dyDescent="0.2">
      <c r="A309" s="29"/>
      <c r="B309" s="163"/>
      <c r="C309" s="178" t="s">
        <v>987</v>
      </c>
      <c r="D309" s="178" t="s">
        <v>241</v>
      </c>
      <c r="E309" s="179" t="s">
        <v>988</v>
      </c>
      <c r="F309" s="180" t="s">
        <v>981</v>
      </c>
      <c r="G309" s="181" t="s">
        <v>221</v>
      </c>
      <c r="H309" s="182">
        <v>445.476</v>
      </c>
      <c r="I309" s="183"/>
      <c r="J309" s="182">
        <f t="shared" si="80"/>
        <v>0</v>
      </c>
      <c r="K309" s="184"/>
      <c r="L309" s="185"/>
      <c r="M309" s="186" t="s">
        <v>1</v>
      </c>
      <c r="N309" s="187" t="s">
        <v>39</v>
      </c>
      <c r="O309" s="55"/>
      <c r="P309" s="173">
        <f t="shared" si="81"/>
        <v>0</v>
      </c>
      <c r="Q309" s="173">
        <v>4.0000000000000002E-4</v>
      </c>
      <c r="R309" s="173">
        <f t="shared" si="82"/>
        <v>0.1781904</v>
      </c>
      <c r="S309" s="173">
        <v>0</v>
      </c>
      <c r="T309" s="174">
        <f t="shared" si="8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5" t="s">
        <v>327</v>
      </c>
      <c r="AT309" s="175" t="s">
        <v>241</v>
      </c>
      <c r="AU309" s="175" t="s">
        <v>86</v>
      </c>
      <c r="AY309" s="14" t="s">
        <v>204</v>
      </c>
      <c r="BE309" s="176">
        <f t="shared" si="84"/>
        <v>0</v>
      </c>
      <c r="BF309" s="176">
        <f t="shared" si="85"/>
        <v>0</v>
      </c>
      <c r="BG309" s="176">
        <f t="shared" si="86"/>
        <v>0</v>
      </c>
      <c r="BH309" s="176">
        <f t="shared" si="87"/>
        <v>0</v>
      </c>
      <c r="BI309" s="176">
        <f t="shared" si="88"/>
        <v>0</v>
      </c>
      <c r="BJ309" s="14" t="s">
        <v>86</v>
      </c>
      <c r="BK309" s="177">
        <f t="shared" si="89"/>
        <v>0</v>
      </c>
      <c r="BL309" s="14" t="s">
        <v>271</v>
      </c>
      <c r="BM309" s="175" t="s">
        <v>989</v>
      </c>
    </row>
    <row r="310" spans="1:65" s="2" customFormat="1" ht="24" customHeight="1" x14ac:dyDescent="0.2">
      <c r="A310" s="29"/>
      <c r="B310" s="163"/>
      <c r="C310" s="164" t="s">
        <v>990</v>
      </c>
      <c r="D310" s="164" t="s">
        <v>206</v>
      </c>
      <c r="E310" s="165" t="s">
        <v>991</v>
      </c>
      <c r="F310" s="166" t="s">
        <v>992</v>
      </c>
      <c r="G310" s="167" t="s">
        <v>221</v>
      </c>
      <c r="H310" s="168">
        <v>238.93</v>
      </c>
      <c r="I310" s="169"/>
      <c r="J310" s="168">
        <f t="shared" si="80"/>
        <v>0</v>
      </c>
      <c r="K310" s="170"/>
      <c r="L310" s="30"/>
      <c r="M310" s="171" t="s">
        <v>1</v>
      </c>
      <c r="N310" s="172" t="s">
        <v>39</v>
      </c>
      <c r="O310" s="55"/>
      <c r="P310" s="173">
        <f t="shared" si="81"/>
        <v>0</v>
      </c>
      <c r="Q310" s="173">
        <v>0</v>
      </c>
      <c r="R310" s="173">
        <f t="shared" si="82"/>
        <v>0</v>
      </c>
      <c r="S310" s="173">
        <v>0</v>
      </c>
      <c r="T310" s="174">
        <f t="shared" si="83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5" t="s">
        <v>271</v>
      </c>
      <c r="AT310" s="175" t="s">
        <v>206</v>
      </c>
      <c r="AU310" s="175" t="s">
        <v>86</v>
      </c>
      <c r="AY310" s="14" t="s">
        <v>204</v>
      </c>
      <c r="BE310" s="176">
        <f t="shared" si="84"/>
        <v>0</v>
      </c>
      <c r="BF310" s="176">
        <f t="shared" si="85"/>
        <v>0</v>
      </c>
      <c r="BG310" s="176">
        <f t="shared" si="86"/>
        <v>0</v>
      </c>
      <c r="BH310" s="176">
        <f t="shared" si="87"/>
        <v>0</v>
      </c>
      <c r="BI310" s="176">
        <f t="shared" si="88"/>
        <v>0</v>
      </c>
      <c r="BJ310" s="14" t="s">
        <v>86</v>
      </c>
      <c r="BK310" s="177">
        <f t="shared" si="89"/>
        <v>0</v>
      </c>
      <c r="BL310" s="14" t="s">
        <v>271</v>
      </c>
      <c r="BM310" s="175" t="s">
        <v>993</v>
      </c>
    </row>
    <row r="311" spans="1:65" s="2" customFormat="1" ht="24" customHeight="1" x14ac:dyDescent="0.2">
      <c r="A311" s="29"/>
      <c r="B311" s="163"/>
      <c r="C311" s="164" t="s">
        <v>994</v>
      </c>
      <c r="D311" s="164" t="s">
        <v>206</v>
      </c>
      <c r="E311" s="165" t="s">
        <v>995</v>
      </c>
      <c r="F311" s="166" t="s">
        <v>996</v>
      </c>
      <c r="G311" s="167" t="s">
        <v>214</v>
      </c>
      <c r="H311" s="168">
        <v>6</v>
      </c>
      <c r="I311" s="169"/>
      <c r="J311" s="168">
        <f t="shared" si="80"/>
        <v>0</v>
      </c>
      <c r="K311" s="170"/>
      <c r="L311" s="30"/>
      <c r="M311" s="171" t="s">
        <v>1</v>
      </c>
      <c r="N311" s="172" t="s">
        <v>39</v>
      </c>
      <c r="O311" s="55"/>
      <c r="P311" s="173">
        <f t="shared" si="81"/>
        <v>0</v>
      </c>
      <c r="Q311" s="173">
        <v>3.2000000000000003E-4</v>
      </c>
      <c r="R311" s="173">
        <f t="shared" si="82"/>
        <v>1.9200000000000003E-3</v>
      </c>
      <c r="S311" s="173">
        <v>0</v>
      </c>
      <c r="T311" s="174">
        <f t="shared" si="83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5" t="s">
        <v>271</v>
      </c>
      <c r="AT311" s="175" t="s">
        <v>206</v>
      </c>
      <c r="AU311" s="175" t="s">
        <v>86</v>
      </c>
      <c r="AY311" s="14" t="s">
        <v>204</v>
      </c>
      <c r="BE311" s="176">
        <f t="shared" si="84"/>
        <v>0</v>
      </c>
      <c r="BF311" s="176">
        <f t="shared" si="85"/>
        <v>0</v>
      </c>
      <c r="BG311" s="176">
        <f t="shared" si="86"/>
        <v>0</v>
      </c>
      <c r="BH311" s="176">
        <f t="shared" si="87"/>
        <v>0</v>
      </c>
      <c r="BI311" s="176">
        <f t="shared" si="88"/>
        <v>0</v>
      </c>
      <c r="BJ311" s="14" t="s">
        <v>86</v>
      </c>
      <c r="BK311" s="177">
        <f t="shared" si="89"/>
        <v>0</v>
      </c>
      <c r="BL311" s="14" t="s">
        <v>271</v>
      </c>
      <c r="BM311" s="175" t="s">
        <v>997</v>
      </c>
    </row>
    <row r="312" spans="1:65" s="2" customFormat="1" ht="36" customHeight="1" x14ac:dyDescent="0.2">
      <c r="A312" s="29"/>
      <c r="B312" s="163"/>
      <c r="C312" s="178" t="s">
        <v>998</v>
      </c>
      <c r="D312" s="178" t="s">
        <v>241</v>
      </c>
      <c r="E312" s="179" t="s">
        <v>999</v>
      </c>
      <c r="F312" s="180" t="s">
        <v>1000</v>
      </c>
      <c r="G312" s="181" t="s">
        <v>265</v>
      </c>
      <c r="H312" s="182">
        <v>6</v>
      </c>
      <c r="I312" s="183"/>
      <c r="J312" s="182">
        <f t="shared" si="80"/>
        <v>0</v>
      </c>
      <c r="K312" s="184"/>
      <c r="L312" s="185"/>
      <c r="M312" s="186" t="s">
        <v>1</v>
      </c>
      <c r="N312" s="187" t="s">
        <v>39</v>
      </c>
      <c r="O312" s="55"/>
      <c r="P312" s="173">
        <f t="shared" si="81"/>
        <v>0</v>
      </c>
      <c r="Q312" s="173">
        <v>3.2000000000000002E-3</v>
      </c>
      <c r="R312" s="173">
        <f t="shared" si="82"/>
        <v>1.9200000000000002E-2</v>
      </c>
      <c r="S312" s="173">
        <v>0</v>
      </c>
      <c r="T312" s="174">
        <f t="shared" si="83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5" t="s">
        <v>327</v>
      </c>
      <c r="AT312" s="175" t="s">
        <v>241</v>
      </c>
      <c r="AU312" s="175" t="s">
        <v>86</v>
      </c>
      <c r="AY312" s="14" t="s">
        <v>204</v>
      </c>
      <c r="BE312" s="176">
        <f t="shared" si="84"/>
        <v>0</v>
      </c>
      <c r="BF312" s="176">
        <f t="shared" si="85"/>
        <v>0</v>
      </c>
      <c r="BG312" s="176">
        <f t="shared" si="86"/>
        <v>0</v>
      </c>
      <c r="BH312" s="176">
        <f t="shared" si="87"/>
        <v>0</v>
      </c>
      <c r="BI312" s="176">
        <f t="shared" si="88"/>
        <v>0</v>
      </c>
      <c r="BJ312" s="14" t="s">
        <v>86</v>
      </c>
      <c r="BK312" s="177">
        <f t="shared" si="89"/>
        <v>0</v>
      </c>
      <c r="BL312" s="14" t="s">
        <v>271</v>
      </c>
      <c r="BM312" s="175" t="s">
        <v>1001</v>
      </c>
    </row>
    <row r="313" spans="1:65" s="2" customFormat="1" ht="24" customHeight="1" x14ac:dyDescent="0.2">
      <c r="A313" s="29"/>
      <c r="B313" s="163"/>
      <c r="C313" s="164" t="s">
        <v>1002</v>
      </c>
      <c r="D313" s="164" t="s">
        <v>206</v>
      </c>
      <c r="E313" s="165" t="s">
        <v>1003</v>
      </c>
      <c r="F313" s="166" t="s">
        <v>1004</v>
      </c>
      <c r="G313" s="167" t="s">
        <v>316</v>
      </c>
      <c r="H313" s="169"/>
      <c r="I313" s="169"/>
      <c r="J313" s="168">
        <f t="shared" si="80"/>
        <v>0</v>
      </c>
      <c r="K313" s="170"/>
      <c r="L313" s="30"/>
      <c r="M313" s="171" t="s">
        <v>1</v>
      </c>
      <c r="N313" s="172" t="s">
        <v>39</v>
      </c>
      <c r="O313" s="55"/>
      <c r="P313" s="173">
        <f t="shared" si="81"/>
        <v>0</v>
      </c>
      <c r="Q313" s="173">
        <v>0</v>
      </c>
      <c r="R313" s="173">
        <f t="shared" si="82"/>
        <v>0</v>
      </c>
      <c r="S313" s="173">
        <v>0</v>
      </c>
      <c r="T313" s="174">
        <f t="shared" si="83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5" t="s">
        <v>271</v>
      </c>
      <c r="AT313" s="175" t="s">
        <v>206</v>
      </c>
      <c r="AU313" s="175" t="s">
        <v>86</v>
      </c>
      <c r="AY313" s="14" t="s">
        <v>204</v>
      </c>
      <c r="BE313" s="176">
        <f t="shared" si="84"/>
        <v>0</v>
      </c>
      <c r="BF313" s="176">
        <f t="shared" si="85"/>
        <v>0</v>
      </c>
      <c r="BG313" s="176">
        <f t="shared" si="86"/>
        <v>0</v>
      </c>
      <c r="BH313" s="176">
        <f t="shared" si="87"/>
        <v>0</v>
      </c>
      <c r="BI313" s="176">
        <f t="shared" si="88"/>
        <v>0</v>
      </c>
      <c r="BJ313" s="14" t="s">
        <v>86</v>
      </c>
      <c r="BK313" s="177">
        <f t="shared" si="89"/>
        <v>0</v>
      </c>
      <c r="BL313" s="14" t="s">
        <v>271</v>
      </c>
      <c r="BM313" s="175" t="s">
        <v>1005</v>
      </c>
    </row>
    <row r="314" spans="1:65" s="12" customFormat="1" ht="22.9" customHeight="1" x14ac:dyDescent="0.2">
      <c r="B314" s="150"/>
      <c r="D314" s="151" t="s">
        <v>72</v>
      </c>
      <c r="E314" s="161" t="s">
        <v>1006</v>
      </c>
      <c r="F314" s="161" t="s">
        <v>1007</v>
      </c>
      <c r="I314" s="153"/>
      <c r="J314" s="162">
        <f>BK314</f>
        <v>0</v>
      </c>
      <c r="L314" s="150"/>
      <c r="M314" s="155"/>
      <c r="N314" s="156"/>
      <c r="O314" s="156"/>
      <c r="P314" s="157">
        <f>SUM(P315:P324)</f>
        <v>0</v>
      </c>
      <c r="Q314" s="156"/>
      <c r="R314" s="157">
        <f>SUM(R315:R324)</f>
        <v>17.253327689999999</v>
      </c>
      <c r="S314" s="156"/>
      <c r="T314" s="158">
        <f>SUM(T315:T324)</f>
        <v>0</v>
      </c>
      <c r="AR314" s="151" t="s">
        <v>86</v>
      </c>
      <c r="AT314" s="159" t="s">
        <v>72</v>
      </c>
      <c r="AU314" s="159" t="s">
        <v>80</v>
      </c>
      <c r="AY314" s="151" t="s">
        <v>204</v>
      </c>
      <c r="BK314" s="160">
        <f>SUM(BK315:BK324)</f>
        <v>0</v>
      </c>
    </row>
    <row r="315" spans="1:65" s="2" customFormat="1" ht="36" customHeight="1" x14ac:dyDescent="0.2">
      <c r="A315" s="29"/>
      <c r="B315" s="163"/>
      <c r="C315" s="164" t="s">
        <v>1008</v>
      </c>
      <c r="D315" s="164" t="s">
        <v>206</v>
      </c>
      <c r="E315" s="165" t="s">
        <v>1009</v>
      </c>
      <c r="F315" s="166" t="s">
        <v>1010</v>
      </c>
      <c r="G315" s="167" t="s">
        <v>209</v>
      </c>
      <c r="H315" s="168">
        <v>20.45</v>
      </c>
      <c r="I315" s="169"/>
      <c r="J315" s="168">
        <f t="shared" ref="J315:J324" si="90">ROUND(I315*H315,3)</f>
        <v>0</v>
      </c>
      <c r="K315" s="170"/>
      <c r="L315" s="30"/>
      <c r="M315" s="171" t="s">
        <v>1</v>
      </c>
      <c r="N315" s="172" t="s">
        <v>39</v>
      </c>
      <c r="O315" s="55"/>
      <c r="P315" s="173">
        <f t="shared" ref="P315:P324" si="91">O315*H315</f>
        <v>0</v>
      </c>
      <c r="Q315" s="173">
        <v>0.42</v>
      </c>
      <c r="R315" s="173">
        <f t="shared" ref="R315:R324" si="92">Q315*H315</f>
        <v>8.5889999999999986</v>
      </c>
      <c r="S315" s="173">
        <v>0</v>
      </c>
      <c r="T315" s="174">
        <f t="shared" ref="T315:T324" si="93">S315*H315</f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5" t="s">
        <v>210</v>
      </c>
      <c r="AT315" s="175" t="s">
        <v>206</v>
      </c>
      <c r="AU315" s="175" t="s">
        <v>86</v>
      </c>
      <c r="AY315" s="14" t="s">
        <v>204</v>
      </c>
      <c r="BE315" s="176">
        <f t="shared" ref="BE315:BE324" si="94">IF(N315="základná",J315,0)</f>
        <v>0</v>
      </c>
      <c r="BF315" s="176">
        <f t="shared" ref="BF315:BF324" si="95">IF(N315="znížená",J315,0)</f>
        <v>0</v>
      </c>
      <c r="BG315" s="176">
        <f t="shared" ref="BG315:BG324" si="96">IF(N315="zákl. prenesená",J315,0)</f>
        <v>0</v>
      </c>
      <c r="BH315" s="176">
        <f t="shared" ref="BH315:BH324" si="97">IF(N315="zníž. prenesená",J315,0)</f>
        <v>0</v>
      </c>
      <c r="BI315" s="176">
        <f t="shared" ref="BI315:BI324" si="98">IF(N315="nulová",J315,0)</f>
        <v>0</v>
      </c>
      <c r="BJ315" s="14" t="s">
        <v>86</v>
      </c>
      <c r="BK315" s="177">
        <f t="shared" ref="BK315:BK324" si="99">ROUND(I315*H315,3)</f>
        <v>0</v>
      </c>
      <c r="BL315" s="14" t="s">
        <v>210</v>
      </c>
      <c r="BM315" s="175" t="s">
        <v>1011</v>
      </c>
    </row>
    <row r="316" spans="1:65" s="2" customFormat="1" ht="24" customHeight="1" x14ac:dyDescent="0.2">
      <c r="A316" s="29"/>
      <c r="B316" s="163"/>
      <c r="C316" s="164" t="s">
        <v>1012</v>
      </c>
      <c r="D316" s="164" t="s">
        <v>206</v>
      </c>
      <c r="E316" s="165" t="s">
        <v>1013</v>
      </c>
      <c r="F316" s="166" t="s">
        <v>1014</v>
      </c>
      <c r="G316" s="167" t="s">
        <v>221</v>
      </c>
      <c r="H316" s="168">
        <v>652.64</v>
      </c>
      <c r="I316" s="169"/>
      <c r="J316" s="168">
        <f t="shared" si="90"/>
        <v>0</v>
      </c>
      <c r="K316" s="170"/>
      <c r="L316" s="30"/>
      <c r="M316" s="171" t="s">
        <v>1</v>
      </c>
      <c r="N316" s="172" t="s">
        <v>39</v>
      </c>
      <c r="O316" s="55"/>
      <c r="P316" s="173">
        <f t="shared" si="91"/>
        <v>0</v>
      </c>
      <c r="Q316" s="173">
        <v>0</v>
      </c>
      <c r="R316" s="173">
        <f t="shared" si="92"/>
        <v>0</v>
      </c>
      <c r="S316" s="173">
        <v>0</v>
      </c>
      <c r="T316" s="174">
        <f t="shared" si="9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5" t="s">
        <v>271</v>
      </c>
      <c r="AT316" s="175" t="s">
        <v>206</v>
      </c>
      <c r="AU316" s="175" t="s">
        <v>86</v>
      </c>
      <c r="AY316" s="14" t="s">
        <v>204</v>
      </c>
      <c r="BE316" s="176">
        <f t="shared" si="94"/>
        <v>0</v>
      </c>
      <c r="BF316" s="176">
        <f t="shared" si="95"/>
        <v>0</v>
      </c>
      <c r="BG316" s="176">
        <f t="shared" si="96"/>
        <v>0</v>
      </c>
      <c r="BH316" s="176">
        <f t="shared" si="97"/>
        <v>0</v>
      </c>
      <c r="BI316" s="176">
        <f t="shared" si="98"/>
        <v>0</v>
      </c>
      <c r="BJ316" s="14" t="s">
        <v>86</v>
      </c>
      <c r="BK316" s="177">
        <f t="shared" si="99"/>
        <v>0</v>
      </c>
      <c r="BL316" s="14" t="s">
        <v>271</v>
      </c>
      <c r="BM316" s="175" t="s">
        <v>1015</v>
      </c>
    </row>
    <row r="317" spans="1:65" s="2" customFormat="1" ht="24" customHeight="1" x14ac:dyDescent="0.2">
      <c r="A317" s="29"/>
      <c r="B317" s="163"/>
      <c r="C317" s="178" t="s">
        <v>1016</v>
      </c>
      <c r="D317" s="178" t="s">
        <v>241</v>
      </c>
      <c r="E317" s="179" t="s">
        <v>1017</v>
      </c>
      <c r="F317" s="180" t="s">
        <v>1018</v>
      </c>
      <c r="G317" s="181" t="s">
        <v>221</v>
      </c>
      <c r="H317" s="182">
        <v>685.27200000000005</v>
      </c>
      <c r="I317" s="183"/>
      <c r="J317" s="182">
        <f t="shared" si="90"/>
        <v>0</v>
      </c>
      <c r="K317" s="184"/>
      <c r="L317" s="185"/>
      <c r="M317" s="186" t="s">
        <v>1</v>
      </c>
      <c r="N317" s="187" t="s">
        <v>39</v>
      </c>
      <c r="O317" s="55"/>
      <c r="P317" s="173">
        <f t="shared" si="91"/>
        <v>0</v>
      </c>
      <c r="Q317" s="173">
        <v>4.4099999999999999E-3</v>
      </c>
      <c r="R317" s="173">
        <f t="shared" si="92"/>
        <v>3.0220495199999999</v>
      </c>
      <c r="S317" s="173">
        <v>0</v>
      </c>
      <c r="T317" s="174">
        <f t="shared" si="9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5" t="s">
        <v>327</v>
      </c>
      <c r="AT317" s="175" t="s">
        <v>241</v>
      </c>
      <c r="AU317" s="175" t="s">
        <v>86</v>
      </c>
      <c r="AY317" s="14" t="s">
        <v>204</v>
      </c>
      <c r="BE317" s="176">
        <f t="shared" si="94"/>
        <v>0</v>
      </c>
      <c r="BF317" s="176">
        <f t="shared" si="95"/>
        <v>0</v>
      </c>
      <c r="BG317" s="176">
        <f t="shared" si="96"/>
        <v>0</v>
      </c>
      <c r="BH317" s="176">
        <f t="shared" si="97"/>
        <v>0</v>
      </c>
      <c r="BI317" s="176">
        <f t="shared" si="98"/>
        <v>0</v>
      </c>
      <c r="BJ317" s="14" t="s">
        <v>86</v>
      </c>
      <c r="BK317" s="177">
        <f t="shared" si="99"/>
        <v>0</v>
      </c>
      <c r="BL317" s="14" t="s">
        <v>271</v>
      </c>
      <c r="BM317" s="175" t="s">
        <v>1019</v>
      </c>
    </row>
    <row r="318" spans="1:65" s="2" customFormat="1" ht="24" customHeight="1" x14ac:dyDescent="0.2">
      <c r="A318" s="29"/>
      <c r="B318" s="163"/>
      <c r="C318" s="164" t="s">
        <v>1020</v>
      </c>
      <c r="D318" s="164" t="s">
        <v>206</v>
      </c>
      <c r="E318" s="165" t="s">
        <v>1021</v>
      </c>
      <c r="F318" s="166" t="s">
        <v>1022</v>
      </c>
      <c r="G318" s="167" t="s">
        <v>221</v>
      </c>
      <c r="H318" s="168">
        <v>977.33</v>
      </c>
      <c r="I318" s="169"/>
      <c r="J318" s="168">
        <f t="shared" si="90"/>
        <v>0</v>
      </c>
      <c r="K318" s="170"/>
      <c r="L318" s="30"/>
      <c r="M318" s="171" t="s">
        <v>1</v>
      </c>
      <c r="N318" s="172" t="s">
        <v>39</v>
      </c>
      <c r="O318" s="55"/>
      <c r="P318" s="173">
        <f t="shared" si="91"/>
        <v>0</v>
      </c>
      <c r="Q318" s="173">
        <v>0</v>
      </c>
      <c r="R318" s="173">
        <f t="shared" si="92"/>
        <v>0</v>
      </c>
      <c r="S318" s="173">
        <v>0</v>
      </c>
      <c r="T318" s="174">
        <f t="shared" si="9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5" t="s">
        <v>271</v>
      </c>
      <c r="AT318" s="175" t="s">
        <v>206</v>
      </c>
      <c r="AU318" s="175" t="s">
        <v>86</v>
      </c>
      <c r="AY318" s="14" t="s">
        <v>204</v>
      </c>
      <c r="BE318" s="176">
        <f t="shared" si="94"/>
        <v>0</v>
      </c>
      <c r="BF318" s="176">
        <f t="shared" si="95"/>
        <v>0</v>
      </c>
      <c r="BG318" s="176">
        <f t="shared" si="96"/>
        <v>0</v>
      </c>
      <c r="BH318" s="176">
        <f t="shared" si="97"/>
        <v>0</v>
      </c>
      <c r="BI318" s="176">
        <f t="shared" si="98"/>
        <v>0</v>
      </c>
      <c r="BJ318" s="14" t="s">
        <v>86</v>
      </c>
      <c r="BK318" s="177">
        <f t="shared" si="99"/>
        <v>0</v>
      </c>
      <c r="BL318" s="14" t="s">
        <v>271</v>
      </c>
      <c r="BM318" s="175" t="s">
        <v>1023</v>
      </c>
    </row>
    <row r="319" spans="1:65" s="2" customFormat="1" ht="24" customHeight="1" x14ac:dyDescent="0.2">
      <c r="A319" s="29"/>
      <c r="B319" s="163"/>
      <c r="C319" s="178" t="s">
        <v>1024</v>
      </c>
      <c r="D319" s="178" t="s">
        <v>241</v>
      </c>
      <c r="E319" s="179" t="s">
        <v>1025</v>
      </c>
      <c r="F319" s="180" t="s">
        <v>1026</v>
      </c>
      <c r="G319" s="181" t="s">
        <v>221</v>
      </c>
      <c r="H319" s="182">
        <v>502.90800000000002</v>
      </c>
      <c r="I319" s="183"/>
      <c r="J319" s="182">
        <f t="shared" si="90"/>
        <v>0</v>
      </c>
      <c r="K319" s="184"/>
      <c r="L319" s="185"/>
      <c r="M319" s="186" t="s">
        <v>1</v>
      </c>
      <c r="N319" s="187" t="s">
        <v>39</v>
      </c>
      <c r="O319" s="55"/>
      <c r="P319" s="173">
        <f t="shared" si="91"/>
        <v>0</v>
      </c>
      <c r="Q319" s="173">
        <v>4.8999999999999998E-3</v>
      </c>
      <c r="R319" s="173">
        <f t="shared" si="92"/>
        <v>2.4642491999999998</v>
      </c>
      <c r="S319" s="173">
        <v>0</v>
      </c>
      <c r="T319" s="174">
        <f t="shared" si="93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5" t="s">
        <v>327</v>
      </c>
      <c r="AT319" s="175" t="s">
        <v>241</v>
      </c>
      <c r="AU319" s="175" t="s">
        <v>86</v>
      </c>
      <c r="AY319" s="14" t="s">
        <v>204</v>
      </c>
      <c r="BE319" s="176">
        <f t="shared" si="94"/>
        <v>0</v>
      </c>
      <c r="BF319" s="176">
        <f t="shared" si="95"/>
        <v>0</v>
      </c>
      <c r="BG319" s="176">
        <f t="shared" si="96"/>
        <v>0</v>
      </c>
      <c r="BH319" s="176">
        <f t="shared" si="97"/>
        <v>0</v>
      </c>
      <c r="BI319" s="176">
        <f t="shared" si="98"/>
        <v>0</v>
      </c>
      <c r="BJ319" s="14" t="s">
        <v>86</v>
      </c>
      <c r="BK319" s="177">
        <f t="shared" si="99"/>
        <v>0</v>
      </c>
      <c r="BL319" s="14" t="s">
        <v>271</v>
      </c>
      <c r="BM319" s="175" t="s">
        <v>1027</v>
      </c>
    </row>
    <row r="320" spans="1:65" s="2" customFormat="1" ht="24" customHeight="1" x14ac:dyDescent="0.2">
      <c r="A320" s="29"/>
      <c r="B320" s="163"/>
      <c r="C320" s="178" t="s">
        <v>1028</v>
      </c>
      <c r="D320" s="178" t="s">
        <v>241</v>
      </c>
      <c r="E320" s="179" t="s">
        <v>1029</v>
      </c>
      <c r="F320" s="180" t="s">
        <v>1030</v>
      </c>
      <c r="G320" s="181" t="s">
        <v>221</v>
      </c>
      <c r="H320" s="182">
        <v>438.97399999999999</v>
      </c>
      <c r="I320" s="183"/>
      <c r="J320" s="182">
        <f t="shared" si="90"/>
        <v>0</v>
      </c>
      <c r="K320" s="184"/>
      <c r="L320" s="185"/>
      <c r="M320" s="186" t="s">
        <v>1</v>
      </c>
      <c r="N320" s="187" t="s">
        <v>39</v>
      </c>
      <c r="O320" s="55"/>
      <c r="P320" s="173">
        <f t="shared" si="91"/>
        <v>0</v>
      </c>
      <c r="Q320" s="173">
        <v>3.48E-3</v>
      </c>
      <c r="R320" s="173">
        <f t="shared" si="92"/>
        <v>1.5276295200000001</v>
      </c>
      <c r="S320" s="173">
        <v>0</v>
      </c>
      <c r="T320" s="174">
        <f t="shared" si="93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5" t="s">
        <v>327</v>
      </c>
      <c r="AT320" s="175" t="s">
        <v>241</v>
      </c>
      <c r="AU320" s="175" t="s">
        <v>86</v>
      </c>
      <c r="AY320" s="14" t="s">
        <v>204</v>
      </c>
      <c r="BE320" s="176">
        <f t="shared" si="94"/>
        <v>0</v>
      </c>
      <c r="BF320" s="176">
        <f t="shared" si="95"/>
        <v>0</v>
      </c>
      <c r="BG320" s="176">
        <f t="shared" si="96"/>
        <v>0</v>
      </c>
      <c r="BH320" s="176">
        <f t="shared" si="97"/>
        <v>0</v>
      </c>
      <c r="BI320" s="176">
        <f t="shared" si="98"/>
        <v>0</v>
      </c>
      <c r="BJ320" s="14" t="s">
        <v>86</v>
      </c>
      <c r="BK320" s="177">
        <f t="shared" si="99"/>
        <v>0</v>
      </c>
      <c r="BL320" s="14" t="s">
        <v>271</v>
      </c>
      <c r="BM320" s="175" t="s">
        <v>1031</v>
      </c>
    </row>
    <row r="321" spans="1:65" s="2" customFormat="1" ht="24" customHeight="1" x14ac:dyDescent="0.2">
      <c r="A321" s="29"/>
      <c r="B321" s="163"/>
      <c r="C321" s="178" t="s">
        <v>1032</v>
      </c>
      <c r="D321" s="178" t="s">
        <v>241</v>
      </c>
      <c r="E321" s="179" t="s">
        <v>1033</v>
      </c>
      <c r="F321" s="180" t="s">
        <v>1034</v>
      </c>
      <c r="G321" s="181" t="s">
        <v>221</v>
      </c>
      <c r="H321" s="182">
        <v>84.314999999999998</v>
      </c>
      <c r="I321" s="183"/>
      <c r="J321" s="182">
        <f t="shared" si="90"/>
        <v>0</v>
      </c>
      <c r="K321" s="184"/>
      <c r="L321" s="185"/>
      <c r="M321" s="186" t="s">
        <v>1</v>
      </c>
      <c r="N321" s="187" t="s">
        <v>39</v>
      </c>
      <c r="O321" s="55"/>
      <c r="P321" s="173">
        <f t="shared" si="91"/>
        <v>0</v>
      </c>
      <c r="Q321" s="173">
        <v>2.8999999999999998E-3</v>
      </c>
      <c r="R321" s="173">
        <f t="shared" si="92"/>
        <v>0.24451349999999997</v>
      </c>
      <c r="S321" s="173">
        <v>0</v>
      </c>
      <c r="T321" s="174">
        <f t="shared" si="9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5" t="s">
        <v>327</v>
      </c>
      <c r="AT321" s="175" t="s">
        <v>241</v>
      </c>
      <c r="AU321" s="175" t="s">
        <v>86</v>
      </c>
      <c r="AY321" s="14" t="s">
        <v>204</v>
      </c>
      <c r="BE321" s="176">
        <f t="shared" si="94"/>
        <v>0</v>
      </c>
      <c r="BF321" s="176">
        <f t="shared" si="95"/>
        <v>0</v>
      </c>
      <c r="BG321" s="176">
        <f t="shared" si="96"/>
        <v>0</v>
      </c>
      <c r="BH321" s="176">
        <f t="shared" si="97"/>
        <v>0</v>
      </c>
      <c r="BI321" s="176">
        <f t="shared" si="98"/>
        <v>0</v>
      </c>
      <c r="BJ321" s="14" t="s">
        <v>86</v>
      </c>
      <c r="BK321" s="177">
        <f t="shared" si="99"/>
        <v>0</v>
      </c>
      <c r="BL321" s="14" t="s">
        <v>271</v>
      </c>
      <c r="BM321" s="175" t="s">
        <v>1035</v>
      </c>
    </row>
    <row r="322" spans="1:65" s="2" customFormat="1" ht="24" customHeight="1" x14ac:dyDescent="0.2">
      <c r="A322" s="29"/>
      <c r="B322" s="163"/>
      <c r="C322" s="164" t="s">
        <v>1036</v>
      </c>
      <c r="D322" s="164" t="s">
        <v>206</v>
      </c>
      <c r="E322" s="165" t="s">
        <v>1037</v>
      </c>
      <c r="F322" s="166" t="s">
        <v>1038</v>
      </c>
      <c r="G322" s="167" t="s">
        <v>221</v>
      </c>
      <c r="H322" s="168">
        <v>505.26</v>
      </c>
      <c r="I322" s="169"/>
      <c r="J322" s="168">
        <f t="shared" si="90"/>
        <v>0</v>
      </c>
      <c r="K322" s="170"/>
      <c r="L322" s="30"/>
      <c r="M322" s="171" t="s">
        <v>1</v>
      </c>
      <c r="N322" s="172" t="s">
        <v>39</v>
      </c>
      <c r="O322" s="55"/>
      <c r="P322" s="173">
        <f t="shared" si="91"/>
        <v>0</v>
      </c>
      <c r="Q322" s="173">
        <v>0</v>
      </c>
      <c r="R322" s="173">
        <f t="shared" si="92"/>
        <v>0</v>
      </c>
      <c r="S322" s="173">
        <v>0</v>
      </c>
      <c r="T322" s="174">
        <f t="shared" si="9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5" t="s">
        <v>271</v>
      </c>
      <c r="AT322" s="175" t="s">
        <v>206</v>
      </c>
      <c r="AU322" s="175" t="s">
        <v>86</v>
      </c>
      <c r="AY322" s="14" t="s">
        <v>204</v>
      </c>
      <c r="BE322" s="176">
        <f t="shared" si="94"/>
        <v>0</v>
      </c>
      <c r="BF322" s="176">
        <f t="shared" si="95"/>
        <v>0</v>
      </c>
      <c r="BG322" s="176">
        <f t="shared" si="96"/>
        <v>0</v>
      </c>
      <c r="BH322" s="176">
        <f t="shared" si="97"/>
        <v>0</v>
      </c>
      <c r="BI322" s="176">
        <f t="shared" si="98"/>
        <v>0</v>
      </c>
      <c r="BJ322" s="14" t="s">
        <v>86</v>
      </c>
      <c r="BK322" s="177">
        <f t="shared" si="99"/>
        <v>0</v>
      </c>
      <c r="BL322" s="14" t="s">
        <v>271</v>
      </c>
      <c r="BM322" s="175" t="s">
        <v>1039</v>
      </c>
    </row>
    <row r="323" spans="1:65" s="2" customFormat="1" ht="16.5" customHeight="1" x14ac:dyDescent="0.2">
      <c r="A323" s="29"/>
      <c r="B323" s="163"/>
      <c r="C323" s="178" t="s">
        <v>1040</v>
      </c>
      <c r="D323" s="178" t="s">
        <v>241</v>
      </c>
      <c r="E323" s="179" t="s">
        <v>1041</v>
      </c>
      <c r="F323" s="180" t="s">
        <v>1042</v>
      </c>
      <c r="G323" s="181" t="s">
        <v>221</v>
      </c>
      <c r="H323" s="182">
        <v>530.52300000000002</v>
      </c>
      <c r="I323" s="183"/>
      <c r="J323" s="182">
        <f t="shared" si="90"/>
        <v>0</v>
      </c>
      <c r="K323" s="184"/>
      <c r="L323" s="185"/>
      <c r="M323" s="186" t="s">
        <v>1</v>
      </c>
      <c r="N323" s="187" t="s">
        <v>39</v>
      </c>
      <c r="O323" s="55"/>
      <c r="P323" s="173">
        <f t="shared" si="91"/>
        <v>0</v>
      </c>
      <c r="Q323" s="173">
        <v>2.65E-3</v>
      </c>
      <c r="R323" s="173">
        <f t="shared" si="92"/>
        <v>1.4058859500000001</v>
      </c>
      <c r="S323" s="173">
        <v>0</v>
      </c>
      <c r="T323" s="174">
        <f t="shared" si="93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5" t="s">
        <v>327</v>
      </c>
      <c r="AT323" s="175" t="s">
        <v>241</v>
      </c>
      <c r="AU323" s="175" t="s">
        <v>86</v>
      </c>
      <c r="AY323" s="14" t="s">
        <v>204</v>
      </c>
      <c r="BE323" s="176">
        <f t="shared" si="94"/>
        <v>0</v>
      </c>
      <c r="BF323" s="176">
        <f t="shared" si="95"/>
        <v>0</v>
      </c>
      <c r="BG323" s="176">
        <f t="shared" si="96"/>
        <v>0</v>
      </c>
      <c r="BH323" s="176">
        <f t="shared" si="97"/>
        <v>0</v>
      </c>
      <c r="BI323" s="176">
        <f t="shared" si="98"/>
        <v>0</v>
      </c>
      <c r="BJ323" s="14" t="s">
        <v>86</v>
      </c>
      <c r="BK323" s="177">
        <f t="shared" si="99"/>
        <v>0</v>
      </c>
      <c r="BL323" s="14" t="s">
        <v>271</v>
      </c>
      <c r="BM323" s="175" t="s">
        <v>1043</v>
      </c>
    </row>
    <row r="324" spans="1:65" s="2" customFormat="1" ht="24" customHeight="1" x14ac:dyDescent="0.2">
      <c r="A324" s="29"/>
      <c r="B324" s="163"/>
      <c r="C324" s="164" t="s">
        <v>1044</v>
      </c>
      <c r="D324" s="164" t="s">
        <v>206</v>
      </c>
      <c r="E324" s="165" t="s">
        <v>1045</v>
      </c>
      <c r="F324" s="166" t="s">
        <v>1046</v>
      </c>
      <c r="G324" s="167" t="s">
        <v>316</v>
      </c>
      <c r="H324" s="169"/>
      <c r="I324" s="169"/>
      <c r="J324" s="168">
        <f t="shared" si="90"/>
        <v>0</v>
      </c>
      <c r="K324" s="170"/>
      <c r="L324" s="30"/>
      <c r="M324" s="171" t="s">
        <v>1</v>
      </c>
      <c r="N324" s="172" t="s">
        <v>39</v>
      </c>
      <c r="O324" s="55"/>
      <c r="P324" s="173">
        <f t="shared" si="91"/>
        <v>0</v>
      </c>
      <c r="Q324" s="173">
        <v>0</v>
      </c>
      <c r="R324" s="173">
        <f t="shared" si="92"/>
        <v>0</v>
      </c>
      <c r="S324" s="173">
        <v>0</v>
      </c>
      <c r="T324" s="174">
        <f t="shared" si="93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5" t="s">
        <v>271</v>
      </c>
      <c r="AT324" s="175" t="s">
        <v>206</v>
      </c>
      <c r="AU324" s="175" t="s">
        <v>86</v>
      </c>
      <c r="AY324" s="14" t="s">
        <v>204</v>
      </c>
      <c r="BE324" s="176">
        <f t="shared" si="94"/>
        <v>0</v>
      </c>
      <c r="BF324" s="176">
        <f t="shared" si="95"/>
        <v>0</v>
      </c>
      <c r="BG324" s="176">
        <f t="shared" si="96"/>
        <v>0</v>
      </c>
      <c r="BH324" s="176">
        <f t="shared" si="97"/>
        <v>0</v>
      </c>
      <c r="BI324" s="176">
        <f t="shared" si="98"/>
        <v>0</v>
      </c>
      <c r="BJ324" s="14" t="s">
        <v>86</v>
      </c>
      <c r="BK324" s="177">
        <f t="shared" si="99"/>
        <v>0</v>
      </c>
      <c r="BL324" s="14" t="s">
        <v>271</v>
      </c>
      <c r="BM324" s="175" t="s">
        <v>1047</v>
      </c>
    </row>
    <row r="325" spans="1:65" s="12" customFormat="1" ht="22.9" customHeight="1" x14ac:dyDescent="0.2">
      <c r="B325" s="150"/>
      <c r="D325" s="151" t="s">
        <v>72</v>
      </c>
      <c r="E325" s="161" t="s">
        <v>1048</v>
      </c>
      <c r="F325" s="161" t="s">
        <v>1049</v>
      </c>
      <c r="I325" s="153"/>
      <c r="J325" s="162">
        <f>BK325</f>
        <v>0</v>
      </c>
      <c r="L325" s="150"/>
      <c r="M325" s="155"/>
      <c r="N325" s="156"/>
      <c r="O325" s="156"/>
      <c r="P325" s="157">
        <f>SUM(P326:P327)</f>
        <v>0</v>
      </c>
      <c r="Q325" s="156"/>
      <c r="R325" s="157">
        <f>SUM(R326:R327)</f>
        <v>2.094E-2</v>
      </c>
      <c r="S325" s="156"/>
      <c r="T325" s="158">
        <f>SUM(T326:T327)</f>
        <v>0</v>
      </c>
      <c r="AR325" s="151" t="s">
        <v>86</v>
      </c>
      <c r="AT325" s="159" t="s">
        <v>72</v>
      </c>
      <c r="AU325" s="159" t="s">
        <v>80</v>
      </c>
      <c r="AY325" s="151" t="s">
        <v>204</v>
      </c>
      <c r="BK325" s="160">
        <f>SUM(BK326:BK327)</f>
        <v>0</v>
      </c>
    </row>
    <row r="326" spans="1:65" s="2" customFormat="1" ht="24" customHeight="1" x14ac:dyDescent="0.2">
      <c r="A326" s="29"/>
      <c r="B326" s="163"/>
      <c r="C326" s="164" t="s">
        <v>1050</v>
      </c>
      <c r="D326" s="164" t="s">
        <v>206</v>
      </c>
      <c r="E326" s="165" t="s">
        <v>1051</v>
      </c>
      <c r="F326" s="166" t="s">
        <v>1052</v>
      </c>
      <c r="G326" s="167" t="s">
        <v>214</v>
      </c>
      <c r="H326" s="168">
        <v>6</v>
      </c>
      <c r="I326" s="169"/>
      <c r="J326" s="168">
        <f>ROUND(I326*H326,3)</f>
        <v>0</v>
      </c>
      <c r="K326" s="170"/>
      <c r="L326" s="30"/>
      <c r="M326" s="171" t="s">
        <v>1</v>
      </c>
      <c r="N326" s="172" t="s">
        <v>39</v>
      </c>
      <c r="O326" s="55"/>
      <c r="P326" s="173">
        <f>O326*H326</f>
        <v>0</v>
      </c>
      <c r="Q326" s="173">
        <v>4.6000000000000001E-4</v>
      </c>
      <c r="R326" s="173">
        <f>Q326*H326</f>
        <v>2.7600000000000003E-3</v>
      </c>
      <c r="S326" s="173">
        <v>0</v>
      </c>
      <c r="T326" s="174">
        <f>S326*H326</f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5" t="s">
        <v>271</v>
      </c>
      <c r="AT326" s="175" t="s">
        <v>206</v>
      </c>
      <c r="AU326" s="175" t="s">
        <v>86</v>
      </c>
      <c r="AY326" s="14" t="s">
        <v>204</v>
      </c>
      <c r="BE326" s="176">
        <f>IF(N326="základná",J326,0)</f>
        <v>0</v>
      </c>
      <c r="BF326" s="176">
        <f>IF(N326="znížená",J326,0)</f>
        <v>0</v>
      </c>
      <c r="BG326" s="176">
        <f>IF(N326="zákl. prenesená",J326,0)</f>
        <v>0</v>
      </c>
      <c r="BH326" s="176">
        <f>IF(N326="zníž. prenesená",J326,0)</f>
        <v>0</v>
      </c>
      <c r="BI326" s="176">
        <f>IF(N326="nulová",J326,0)</f>
        <v>0</v>
      </c>
      <c r="BJ326" s="14" t="s">
        <v>86</v>
      </c>
      <c r="BK326" s="177">
        <f>ROUND(I326*H326,3)</f>
        <v>0</v>
      </c>
      <c r="BL326" s="14" t="s">
        <v>271</v>
      </c>
      <c r="BM326" s="175" t="s">
        <v>1053</v>
      </c>
    </row>
    <row r="327" spans="1:65" s="2" customFormat="1" ht="24" customHeight="1" x14ac:dyDescent="0.2">
      <c r="A327" s="29"/>
      <c r="B327" s="163"/>
      <c r="C327" s="178" t="s">
        <v>1054</v>
      </c>
      <c r="D327" s="178" t="s">
        <v>241</v>
      </c>
      <c r="E327" s="179" t="s">
        <v>1055</v>
      </c>
      <c r="F327" s="180" t="s">
        <v>1056</v>
      </c>
      <c r="G327" s="181" t="s">
        <v>214</v>
      </c>
      <c r="H327" s="182">
        <v>6</v>
      </c>
      <c r="I327" s="183"/>
      <c r="J327" s="182">
        <f>ROUND(I327*H327,3)</f>
        <v>0</v>
      </c>
      <c r="K327" s="184"/>
      <c r="L327" s="185"/>
      <c r="M327" s="186" t="s">
        <v>1</v>
      </c>
      <c r="N327" s="187" t="s">
        <v>39</v>
      </c>
      <c r="O327" s="55"/>
      <c r="P327" s="173">
        <f>O327*H327</f>
        <v>0</v>
      </c>
      <c r="Q327" s="173">
        <v>3.0300000000000001E-3</v>
      </c>
      <c r="R327" s="173">
        <f>Q327*H327</f>
        <v>1.8180000000000002E-2</v>
      </c>
      <c r="S327" s="173">
        <v>0</v>
      </c>
      <c r="T327" s="174">
        <f>S327*H327</f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5" t="s">
        <v>327</v>
      </c>
      <c r="AT327" s="175" t="s">
        <v>241</v>
      </c>
      <c r="AU327" s="175" t="s">
        <v>86</v>
      </c>
      <c r="AY327" s="14" t="s">
        <v>204</v>
      </c>
      <c r="BE327" s="176">
        <f>IF(N327="základná",J327,0)</f>
        <v>0</v>
      </c>
      <c r="BF327" s="176">
        <f>IF(N327="znížená",J327,0)</f>
        <v>0</v>
      </c>
      <c r="BG327" s="176">
        <f>IF(N327="zákl. prenesená",J327,0)</f>
        <v>0</v>
      </c>
      <c r="BH327" s="176">
        <f>IF(N327="zníž. prenesená",J327,0)</f>
        <v>0</v>
      </c>
      <c r="BI327" s="176">
        <f>IF(N327="nulová",J327,0)</f>
        <v>0</v>
      </c>
      <c r="BJ327" s="14" t="s">
        <v>86</v>
      </c>
      <c r="BK327" s="177">
        <f>ROUND(I327*H327,3)</f>
        <v>0</v>
      </c>
      <c r="BL327" s="14" t="s">
        <v>271</v>
      </c>
      <c r="BM327" s="175" t="s">
        <v>1057</v>
      </c>
    </row>
    <row r="328" spans="1:65" s="12" customFormat="1" ht="22.9" customHeight="1" x14ac:dyDescent="0.2">
      <c r="B328" s="150"/>
      <c r="D328" s="151" t="s">
        <v>72</v>
      </c>
      <c r="E328" s="161" t="s">
        <v>1058</v>
      </c>
      <c r="F328" s="161" t="s">
        <v>1059</v>
      </c>
      <c r="I328" s="153"/>
      <c r="J328" s="162">
        <f>BK328</f>
        <v>0</v>
      </c>
      <c r="L328" s="150"/>
      <c r="M328" s="155"/>
      <c r="N328" s="156"/>
      <c r="O328" s="156"/>
      <c r="P328" s="157">
        <f>SUM(P329:P339)</f>
        <v>0</v>
      </c>
      <c r="Q328" s="156"/>
      <c r="R328" s="157">
        <f>SUM(R329:R339)</f>
        <v>11.782080799999999</v>
      </c>
      <c r="S328" s="156"/>
      <c r="T328" s="158">
        <f>SUM(T329:T339)</f>
        <v>0</v>
      </c>
      <c r="AR328" s="151" t="s">
        <v>86</v>
      </c>
      <c r="AT328" s="159" t="s">
        <v>72</v>
      </c>
      <c r="AU328" s="159" t="s">
        <v>80</v>
      </c>
      <c r="AY328" s="151" t="s">
        <v>204</v>
      </c>
      <c r="BK328" s="160">
        <f>SUM(BK329:BK339)</f>
        <v>0</v>
      </c>
    </row>
    <row r="329" spans="1:65" s="2" customFormat="1" ht="24" customHeight="1" x14ac:dyDescent="0.2">
      <c r="A329" s="29"/>
      <c r="B329" s="163"/>
      <c r="C329" s="164" t="s">
        <v>1060</v>
      </c>
      <c r="D329" s="164" t="s">
        <v>206</v>
      </c>
      <c r="E329" s="165" t="s">
        <v>1061</v>
      </c>
      <c r="F329" s="166" t="s">
        <v>1062</v>
      </c>
      <c r="G329" s="167" t="s">
        <v>265</v>
      </c>
      <c r="H329" s="168">
        <v>127.9</v>
      </c>
      <c r="I329" s="169"/>
      <c r="J329" s="168">
        <f t="shared" ref="J329:J339" si="100">ROUND(I329*H329,3)</f>
        <v>0</v>
      </c>
      <c r="K329" s="170"/>
      <c r="L329" s="30"/>
      <c r="M329" s="171" t="s">
        <v>1</v>
      </c>
      <c r="N329" s="172" t="s">
        <v>39</v>
      </c>
      <c r="O329" s="55"/>
      <c r="P329" s="173">
        <f t="shared" ref="P329:P339" si="101">O329*H329</f>
        <v>0</v>
      </c>
      <c r="Q329" s="173">
        <v>2.5999999999999998E-4</v>
      </c>
      <c r="R329" s="173">
        <f t="shared" ref="R329:R339" si="102">Q329*H329</f>
        <v>3.3253999999999999E-2</v>
      </c>
      <c r="S329" s="173">
        <v>0</v>
      </c>
      <c r="T329" s="174">
        <f t="shared" ref="T329:T339" si="103">S329*H329</f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5" t="s">
        <v>271</v>
      </c>
      <c r="AT329" s="175" t="s">
        <v>206</v>
      </c>
      <c r="AU329" s="175" t="s">
        <v>86</v>
      </c>
      <c r="AY329" s="14" t="s">
        <v>204</v>
      </c>
      <c r="BE329" s="176">
        <f t="shared" ref="BE329:BE339" si="104">IF(N329="základná",J329,0)</f>
        <v>0</v>
      </c>
      <c r="BF329" s="176">
        <f t="shared" ref="BF329:BF339" si="105">IF(N329="znížená",J329,0)</f>
        <v>0</v>
      </c>
      <c r="BG329" s="176">
        <f t="shared" ref="BG329:BG339" si="106">IF(N329="zákl. prenesená",J329,0)</f>
        <v>0</v>
      </c>
      <c r="BH329" s="176">
        <f t="shared" ref="BH329:BH339" si="107">IF(N329="zníž. prenesená",J329,0)</f>
        <v>0</v>
      </c>
      <c r="BI329" s="176">
        <f t="shared" ref="BI329:BI339" si="108">IF(N329="nulová",J329,0)</f>
        <v>0</v>
      </c>
      <c r="BJ329" s="14" t="s">
        <v>86</v>
      </c>
      <c r="BK329" s="177">
        <f t="shared" ref="BK329:BK339" si="109">ROUND(I329*H329,3)</f>
        <v>0</v>
      </c>
      <c r="BL329" s="14" t="s">
        <v>271</v>
      </c>
      <c r="BM329" s="175" t="s">
        <v>1063</v>
      </c>
    </row>
    <row r="330" spans="1:65" s="2" customFormat="1" ht="24" customHeight="1" x14ac:dyDescent="0.2">
      <c r="A330" s="29"/>
      <c r="B330" s="163"/>
      <c r="C330" s="164" t="s">
        <v>1064</v>
      </c>
      <c r="D330" s="164" t="s">
        <v>206</v>
      </c>
      <c r="E330" s="165" t="s">
        <v>1065</v>
      </c>
      <c r="F330" s="166" t="s">
        <v>1066</v>
      </c>
      <c r="G330" s="167" t="s">
        <v>265</v>
      </c>
      <c r="H330" s="168">
        <v>54</v>
      </c>
      <c r="I330" s="169"/>
      <c r="J330" s="168">
        <f t="shared" si="100"/>
        <v>0</v>
      </c>
      <c r="K330" s="170"/>
      <c r="L330" s="30"/>
      <c r="M330" s="171" t="s">
        <v>1</v>
      </c>
      <c r="N330" s="172" t="s">
        <v>39</v>
      </c>
      <c r="O330" s="55"/>
      <c r="P330" s="173">
        <f t="shared" si="101"/>
        <v>0</v>
      </c>
      <c r="Q330" s="173">
        <v>2.5999999999999998E-4</v>
      </c>
      <c r="R330" s="173">
        <f t="shared" si="102"/>
        <v>1.4039999999999999E-2</v>
      </c>
      <c r="S330" s="173">
        <v>0</v>
      </c>
      <c r="T330" s="174">
        <f t="shared" si="103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5" t="s">
        <v>271</v>
      </c>
      <c r="AT330" s="175" t="s">
        <v>206</v>
      </c>
      <c r="AU330" s="175" t="s">
        <v>86</v>
      </c>
      <c r="AY330" s="14" t="s">
        <v>204</v>
      </c>
      <c r="BE330" s="176">
        <f t="shared" si="104"/>
        <v>0</v>
      </c>
      <c r="BF330" s="176">
        <f t="shared" si="105"/>
        <v>0</v>
      </c>
      <c r="BG330" s="176">
        <f t="shared" si="106"/>
        <v>0</v>
      </c>
      <c r="BH330" s="176">
        <f t="shared" si="107"/>
        <v>0</v>
      </c>
      <c r="BI330" s="176">
        <f t="shared" si="108"/>
        <v>0</v>
      </c>
      <c r="BJ330" s="14" t="s">
        <v>86</v>
      </c>
      <c r="BK330" s="177">
        <f t="shared" si="109"/>
        <v>0</v>
      </c>
      <c r="BL330" s="14" t="s">
        <v>271</v>
      </c>
      <c r="BM330" s="175" t="s">
        <v>1067</v>
      </c>
    </row>
    <row r="331" spans="1:65" s="2" customFormat="1" ht="24" customHeight="1" x14ac:dyDescent="0.2">
      <c r="A331" s="29"/>
      <c r="B331" s="163"/>
      <c r="C331" s="164" t="s">
        <v>1068</v>
      </c>
      <c r="D331" s="164" t="s">
        <v>206</v>
      </c>
      <c r="E331" s="165" t="s">
        <v>1069</v>
      </c>
      <c r="F331" s="166" t="s">
        <v>1070</v>
      </c>
      <c r="G331" s="167" t="s">
        <v>265</v>
      </c>
      <c r="H331" s="168">
        <v>216</v>
      </c>
      <c r="I331" s="169"/>
      <c r="J331" s="168">
        <f t="shared" si="100"/>
        <v>0</v>
      </c>
      <c r="K331" s="170"/>
      <c r="L331" s="30"/>
      <c r="M331" s="171" t="s">
        <v>1</v>
      </c>
      <c r="N331" s="172" t="s">
        <v>39</v>
      </c>
      <c r="O331" s="55"/>
      <c r="P331" s="173">
        <f t="shared" si="101"/>
        <v>0</v>
      </c>
      <c r="Q331" s="173">
        <v>2.5999999999999998E-4</v>
      </c>
      <c r="R331" s="173">
        <f t="shared" si="102"/>
        <v>5.6159999999999995E-2</v>
      </c>
      <c r="S331" s="173">
        <v>0</v>
      </c>
      <c r="T331" s="174">
        <f t="shared" si="103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5" t="s">
        <v>271</v>
      </c>
      <c r="AT331" s="175" t="s">
        <v>206</v>
      </c>
      <c r="AU331" s="175" t="s">
        <v>86</v>
      </c>
      <c r="AY331" s="14" t="s">
        <v>204</v>
      </c>
      <c r="BE331" s="176">
        <f t="shared" si="104"/>
        <v>0</v>
      </c>
      <c r="BF331" s="176">
        <f t="shared" si="105"/>
        <v>0</v>
      </c>
      <c r="BG331" s="176">
        <f t="shared" si="106"/>
        <v>0</v>
      </c>
      <c r="BH331" s="176">
        <f t="shared" si="107"/>
        <v>0</v>
      </c>
      <c r="BI331" s="176">
        <f t="shared" si="108"/>
        <v>0</v>
      </c>
      <c r="BJ331" s="14" t="s">
        <v>86</v>
      </c>
      <c r="BK331" s="177">
        <f t="shared" si="109"/>
        <v>0</v>
      </c>
      <c r="BL331" s="14" t="s">
        <v>271</v>
      </c>
      <c r="BM331" s="175" t="s">
        <v>1071</v>
      </c>
    </row>
    <row r="332" spans="1:65" s="2" customFormat="1" ht="36" customHeight="1" x14ac:dyDescent="0.2">
      <c r="A332" s="29"/>
      <c r="B332" s="163"/>
      <c r="C332" s="178" t="s">
        <v>1072</v>
      </c>
      <c r="D332" s="178" t="s">
        <v>241</v>
      </c>
      <c r="E332" s="179" t="s">
        <v>1073</v>
      </c>
      <c r="F332" s="180" t="s">
        <v>1074</v>
      </c>
      <c r="G332" s="181" t="s">
        <v>209</v>
      </c>
      <c r="H332" s="182">
        <v>6.76</v>
      </c>
      <c r="I332" s="183"/>
      <c r="J332" s="182">
        <f t="shared" si="100"/>
        <v>0</v>
      </c>
      <c r="K332" s="184"/>
      <c r="L332" s="185"/>
      <c r="M332" s="186" t="s">
        <v>1</v>
      </c>
      <c r="N332" s="187" t="s">
        <v>39</v>
      </c>
      <c r="O332" s="55"/>
      <c r="P332" s="173">
        <f t="shared" si="101"/>
        <v>0</v>
      </c>
      <c r="Q332" s="173">
        <v>0.55000000000000004</v>
      </c>
      <c r="R332" s="173">
        <f t="shared" si="102"/>
        <v>3.718</v>
      </c>
      <c r="S332" s="173">
        <v>0</v>
      </c>
      <c r="T332" s="174">
        <f t="shared" si="103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5" t="s">
        <v>327</v>
      </c>
      <c r="AT332" s="175" t="s">
        <v>241</v>
      </c>
      <c r="AU332" s="175" t="s">
        <v>86</v>
      </c>
      <c r="AY332" s="14" t="s">
        <v>204</v>
      </c>
      <c r="BE332" s="176">
        <f t="shared" si="104"/>
        <v>0</v>
      </c>
      <c r="BF332" s="176">
        <f t="shared" si="105"/>
        <v>0</v>
      </c>
      <c r="BG332" s="176">
        <f t="shared" si="106"/>
        <v>0</v>
      </c>
      <c r="BH332" s="176">
        <f t="shared" si="107"/>
        <v>0</v>
      </c>
      <c r="BI332" s="176">
        <f t="shared" si="108"/>
        <v>0</v>
      </c>
      <c r="BJ332" s="14" t="s">
        <v>86</v>
      </c>
      <c r="BK332" s="177">
        <f t="shared" si="109"/>
        <v>0</v>
      </c>
      <c r="BL332" s="14" t="s">
        <v>271</v>
      </c>
      <c r="BM332" s="175" t="s">
        <v>1075</v>
      </c>
    </row>
    <row r="333" spans="1:65" s="2" customFormat="1" ht="24" customHeight="1" x14ac:dyDescent="0.2">
      <c r="A333" s="29"/>
      <c r="B333" s="163"/>
      <c r="C333" s="164" t="s">
        <v>1076</v>
      </c>
      <c r="D333" s="164" t="s">
        <v>206</v>
      </c>
      <c r="E333" s="165" t="s">
        <v>1077</v>
      </c>
      <c r="F333" s="166" t="s">
        <v>1078</v>
      </c>
      <c r="G333" s="167" t="s">
        <v>221</v>
      </c>
      <c r="H333" s="168">
        <v>377</v>
      </c>
      <c r="I333" s="169"/>
      <c r="J333" s="168">
        <f t="shared" si="100"/>
        <v>0</v>
      </c>
      <c r="K333" s="170"/>
      <c r="L333" s="30"/>
      <c r="M333" s="171" t="s">
        <v>1</v>
      </c>
      <c r="N333" s="172" t="s">
        <v>39</v>
      </c>
      <c r="O333" s="55"/>
      <c r="P333" s="173">
        <f t="shared" si="101"/>
        <v>0</v>
      </c>
      <c r="Q333" s="173">
        <v>0</v>
      </c>
      <c r="R333" s="173">
        <f t="shared" si="102"/>
        <v>0</v>
      </c>
      <c r="S333" s="173">
        <v>0</v>
      </c>
      <c r="T333" s="174">
        <f t="shared" si="103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5" t="s">
        <v>271</v>
      </c>
      <c r="AT333" s="175" t="s">
        <v>206</v>
      </c>
      <c r="AU333" s="175" t="s">
        <v>86</v>
      </c>
      <c r="AY333" s="14" t="s">
        <v>204</v>
      </c>
      <c r="BE333" s="176">
        <f t="shared" si="104"/>
        <v>0</v>
      </c>
      <c r="BF333" s="176">
        <f t="shared" si="105"/>
        <v>0</v>
      </c>
      <c r="BG333" s="176">
        <f t="shared" si="106"/>
        <v>0</v>
      </c>
      <c r="BH333" s="176">
        <f t="shared" si="107"/>
        <v>0</v>
      </c>
      <c r="BI333" s="176">
        <f t="shared" si="108"/>
        <v>0</v>
      </c>
      <c r="BJ333" s="14" t="s">
        <v>86</v>
      </c>
      <c r="BK333" s="177">
        <f t="shared" si="109"/>
        <v>0</v>
      </c>
      <c r="BL333" s="14" t="s">
        <v>271</v>
      </c>
      <c r="BM333" s="175" t="s">
        <v>1079</v>
      </c>
    </row>
    <row r="334" spans="1:65" s="2" customFormat="1" ht="24" customHeight="1" x14ac:dyDescent="0.2">
      <c r="A334" s="29"/>
      <c r="B334" s="163"/>
      <c r="C334" s="178" t="s">
        <v>1080</v>
      </c>
      <c r="D334" s="178" t="s">
        <v>241</v>
      </c>
      <c r="E334" s="179" t="s">
        <v>1081</v>
      </c>
      <c r="F334" s="180" t="s">
        <v>1082</v>
      </c>
      <c r="G334" s="181" t="s">
        <v>221</v>
      </c>
      <c r="H334" s="182">
        <v>395.85</v>
      </c>
      <c r="I334" s="183"/>
      <c r="J334" s="182">
        <f t="shared" si="100"/>
        <v>0</v>
      </c>
      <c r="K334" s="184"/>
      <c r="L334" s="185"/>
      <c r="M334" s="186" t="s">
        <v>1</v>
      </c>
      <c r="N334" s="187" t="s">
        <v>39</v>
      </c>
      <c r="O334" s="55"/>
      <c r="P334" s="173">
        <f t="shared" si="101"/>
        <v>0</v>
      </c>
      <c r="Q334" s="173">
        <v>1.0999999999999999E-2</v>
      </c>
      <c r="R334" s="173">
        <f t="shared" si="102"/>
        <v>4.3543500000000002</v>
      </c>
      <c r="S334" s="173">
        <v>0</v>
      </c>
      <c r="T334" s="174">
        <f t="shared" si="103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5" t="s">
        <v>327</v>
      </c>
      <c r="AT334" s="175" t="s">
        <v>241</v>
      </c>
      <c r="AU334" s="175" t="s">
        <v>86</v>
      </c>
      <c r="AY334" s="14" t="s">
        <v>204</v>
      </c>
      <c r="BE334" s="176">
        <f t="shared" si="104"/>
        <v>0</v>
      </c>
      <c r="BF334" s="176">
        <f t="shared" si="105"/>
        <v>0</v>
      </c>
      <c r="BG334" s="176">
        <f t="shared" si="106"/>
        <v>0</v>
      </c>
      <c r="BH334" s="176">
        <f t="shared" si="107"/>
        <v>0</v>
      </c>
      <c r="BI334" s="176">
        <f t="shared" si="108"/>
        <v>0</v>
      </c>
      <c r="BJ334" s="14" t="s">
        <v>86</v>
      </c>
      <c r="BK334" s="177">
        <f t="shared" si="109"/>
        <v>0</v>
      </c>
      <c r="BL334" s="14" t="s">
        <v>271</v>
      </c>
      <c r="BM334" s="175" t="s">
        <v>1083</v>
      </c>
    </row>
    <row r="335" spans="1:65" s="2" customFormat="1" ht="36" customHeight="1" x14ac:dyDescent="0.2">
      <c r="A335" s="29"/>
      <c r="B335" s="163"/>
      <c r="C335" s="164" t="s">
        <v>1084</v>
      </c>
      <c r="D335" s="164" t="s">
        <v>206</v>
      </c>
      <c r="E335" s="165" t="s">
        <v>1085</v>
      </c>
      <c r="F335" s="166" t="s">
        <v>1086</v>
      </c>
      <c r="G335" s="167" t="s">
        <v>209</v>
      </c>
      <c r="H335" s="168">
        <v>6.76</v>
      </c>
      <c r="I335" s="169"/>
      <c r="J335" s="168">
        <f t="shared" si="100"/>
        <v>0</v>
      </c>
      <c r="K335" s="170"/>
      <c r="L335" s="30"/>
      <c r="M335" s="171" t="s">
        <v>1</v>
      </c>
      <c r="N335" s="172" t="s">
        <v>39</v>
      </c>
      <c r="O335" s="55"/>
      <c r="P335" s="173">
        <f t="shared" si="101"/>
        <v>0</v>
      </c>
      <c r="Q335" s="173">
        <v>2.3099999999999999E-2</v>
      </c>
      <c r="R335" s="173">
        <f t="shared" si="102"/>
        <v>0.15615599999999999</v>
      </c>
      <c r="S335" s="173">
        <v>0</v>
      </c>
      <c r="T335" s="174">
        <f t="shared" si="103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5" t="s">
        <v>271</v>
      </c>
      <c r="AT335" s="175" t="s">
        <v>206</v>
      </c>
      <c r="AU335" s="175" t="s">
        <v>86</v>
      </c>
      <c r="AY335" s="14" t="s">
        <v>204</v>
      </c>
      <c r="BE335" s="176">
        <f t="shared" si="104"/>
        <v>0</v>
      </c>
      <c r="BF335" s="176">
        <f t="shared" si="105"/>
        <v>0</v>
      </c>
      <c r="BG335" s="176">
        <f t="shared" si="106"/>
        <v>0</v>
      </c>
      <c r="BH335" s="176">
        <f t="shared" si="107"/>
        <v>0</v>
      </c>
      <c r="BI335" s="176">
        <f t="shared" si="108"/>
        <v>0</v>
      </c>
      <c r="BJ335" s="14" t="s">
        <v>86</v>
      </c>
      <c r="BK335" s="177">
        <f t="shared" si="109"/>
        <v>0</v>
      </c>
      <c r="BL335" s="14" t="s">
        <v>271</v>
      </c>
      <c r="BM335" s="175" t="s">
        <v>1087</v>
      </c>
    </row>
    <row r="336" spans="1:65" s="2" customFormat="1" ht="36" customHeight="1" x14ac:dyDescent="0.2">
      <c r="A336" s="29"/>
      <c r="B336" s="163"/>
      <c r="C336" s="164" t="s">
        <v>1088</v>
      </c>
      <c r="D336" s="164" t="s">
        <v>206</v>
      </c>
      <c r="E336" s="165" t="s">
        <v>1089</v>
      </c>
      <c r="F336" s="166" t="s">
        <v>1090</v>
      </c>
      <c r="G336" s="167" t="s">
        <v>221</v>
      </c>
      <c r="H336" s="168">
        <v>133.15</v>
      </c>
      <c r="I336" s="169"/>
      <c r="J336" s="168">
        <f t="shared" si="100"/>
        <v>0</v>
      </c>
      <c r="K336" s="170"/>
      <c r="L336" s="30"/>
      <c r="M336" s="171" t="s">
        <v>1</v>
      </c>
      <c r="N336" s="172" t="s">
        <v>39</v>
      </c>
      <c r="O336" s="55"/>
      <c r="P336" s="173">
        <f t="shared" si="101"/>
        <v>0</v>
      </c>
      <c r="Q336" s="173">
        <v>0</v>
      </c>
      <c r="R336" s="173">
        <f t="shared" si="102"/>
        <v>0</v>
      </c>
      <c r="S336" s="173">
        <v>0</v>
      </c>
      <c r="T336" s="174">
        <f t="shared" si="103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5" t="s">
        <v>271</v>
      </c>
      <c r="AT336" s="175" t="s">
        <v>206</v>
      </c>
      <c r="AU336" s="175" t="s">
        <v>86</v>
      </c>
      <c r="AY336" s="14" t="s">
        <v>204</v>
      </c>
      <c r="BE336" s="176">
        <f t="shared" si="104"/>
        <v>0</v>
      </c>
      <c r="BF336" s="176">
        <f t="shared" si="105"/>
        <v>0</v>
      </c>
      <c r="BG336" s="176">
        <f t="shared" si="106"/>
        <v>0</v>
      </c>
      <c r="BH336" s="176">
        <f t="shared" si="107"/>
        <v>0</v>
      </c>
      <c r="BI336" s="176">
        <f t="shared" si="108"/>
        <v>0</v>
      </c>
      <c r="BJ336" s="14" t="s">
        <v>86</v>
      </c>
      <c r="BK336" s="177">
        <f t="shared" si="109"/>
        <v>0</v>
      </c>
      <c r="BL336" s="14" t="s">
        <v>271</v>
      </c>
      <c r="BM336" s="175" t="s">
        <v>1091</v>
      </c>
    </row>
    <row r="337" spans="1:65" s="2" customFormat="1" ht="36" customHeight="1" x14ac:dyDescent="0.2">
      <c r="A337" s="29"/>
      <c r="B337" s="163"/>
      <c r="C337" s="178" t="s">
        <v>1092</v>
      </c>
      <c r="D337" s="178" t="s">
        <v>241</v>
      </c>
      <c r="E337" s="179" t="s">
        <v>1093</v>
      </c>
      <c r="F337" s="180" t="s">
        <v>1094</v>
      </c>
      <c r="G337" s="181" t="s">
        <v>221</v>
      </c>
      <c r="H337" s="182">
        <v>146.465</v>
      </c>
      <c r="I337" s="183"/>
      <c r="J337" s="182">
        <f t="shared" si="100"/>
        <v>0</v>
      </c>
      <c r="K337" s="184"/>
      <c r="L337" s="185"/>
      <c r="M337" s="186" t="s">
        <v>1</v>
      </c>
      <c r="N337" s="187" t="s">
        <v>39</v>
      </c>
      <c r="O337" s="55"/>
      <c r="P337" s="173">
        <f t="shared" si="101"/>
        <v>0</v>
      </c>
      <c r="Q337" s="173">
        <v>2.2720000000000001E-2</v>
      </c>
      <c r="R337" s="173">
        <f t="shared" si="102"/>
        <v>3.3276848000000001</v>
      </c>
      <c r="S337" s="173">
        <v>0</v>
      </c>
      <c r="T337" s="174">
        <f t="shared" si="103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5" t="s">
        <v>327</v>
      </c>
      <c r="AT337" s="175" t="s">
        <v>241</v>
      </c>
      <c r="AU337" s="175" t="s">
        <v>86</v>
      </c>
      <c r="AY337" s="14" t="s">
        <v>204</v>
      </c>
      <c r="BE337" s="176">
        <f t="shared" si="104"/>
        <v>0</v>
      </c>
      <c r="BF337" s="176">
        <f t="shared" si="105"/>
        <v>0</v>
      </c>
      <c r="BG337" s="176">
        <f t="shared" si="106"/>
        <v>0</v>
      </c>
      <c r="BH337" s="176">
        <f t="shared" si="107"/>
        <v>0</v>
      </c>
      <c r="BI337" s="176">
        <f t="shared" si="108"/>
        <v>0</v>
      </c>
      <c r="BJ337" s="14" t="s">
        <v>86</v>
      </c>
      <c r="BK337" s="177">
        <f t="shared" si="109"/>
        <v>0</v>
      </c>
      <c r="BL337" s="14" t="s">
        <v>271</v>
      </c>
      <c r="BM337" s="175" t="s">
        <v>1095</v>
      </c>
    </row>
    <row r="338" spans="1:65" s="2" customFormat="1" ht="24" customHeight="1" x14ac:dyDescent="0.2">
      <c r="A338" s="29"/>
      <c r="B338" s="163"/>
      <c r="C338" s="164" t="s">
        <v>1096</v>
      </c>
      <c r="D338" s="164" t="s">
        <v>206</v>
      </c>
      <c r="E338" s="165" t="s">
        <v>1097</v>
      </c>
      <c r="F338" s="166" t="s">
        <v>1098</v>
      </c>
      <c r="G338" s="167" t="s">
        <v>221</v>
      </c>
      <c r="H338" s="168">
        <v>510.15</v>
      </c>
      <c r="I338" s="169"/>
      <c r="J338" s="168">
        <f t="shared" si="100"/>
        <v>0</v>
      </c>
      <c r="K338" s="170"/>
      <c r="L338" s="30"/>
      <c r="M338" s="171" t="s">
        <v>1</v>
      </c>
      <c r="N338" s="172" t="s">
        <v>39</v>
      </c>
      <c r="O338" s="55"/>
      <c r="P338" s="173">
        <f t="shared" si="101"/>
        <v>0</v>
      </c>
      <c r="Q338" s="173">
        <v>2.4000000000000001E-4</v>
      </c>
      <c r="R338" s="173">
        <f t="shared" si="102"/>
        <v>0.122436</v>
      </c>
      <c r="S338" s="173">
        <v>0</v>
      </c>
      <c r="T338" s="174">
        <f t="shared" si="103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5" t="s">
        <v>271</v>
      </c>
      <c r="AT338" s="175" t="s">
        <v>206</v>
      </c>
      <c r="AU338" s="175" t="s">
        <v>86</v>
      </c>
      <c r="AY338" s="14" t="s">
        <v>204</v>
      </c>
      <c r="BE338" s="176">
        <f t="shared" si="104"/>
        <v>0</v>
      </c>
      <c r="BF338" s="176">
        <f t="shared" si="105"/>
        <v>0</v>
      </c>
      <c r="BG338" s="176">
        <f t="shared" si="106"/>
        <v>0</v>
      </c>
      <c r="BH338" s="176">
        <f t="shared" si="107"/>
        <v>0</v>
      </c>
      <c r="BI338" s="176">
        <f t="shared" si="108"/>
        <v>0</v>
      </c>
      <c r="BJ338" s="14" t="s">
        <v>86</v>
      </c>
      <c r="BK338" s="177">
        <f t="shared" si="109"/>
        <v>0</v>
      </c>
      <c r="BL338" s="14" t="s">
        <v>271</v>
      </c>
      <c r="BM338" s="175" t="s">
        <v>1099</v>
      </c>
    </row>
    <row r="339" spans="1:65" s="2" customFormat="1" ht="24" customHeight="1" x14ac:dyDescent="0.2">
      <c r="A339" s="29"/>
      <c r="B339" s="163"/>
      <c r="C339" s="164" t="s">
        <v>1100</v>
      </c>
      <c r="D339" s="164" t="s">
        <v>206</v>
      </c>
      <c r="E339" s="165" t="s">
        <v>1101</v>
      </c>
      <c r="F339" s="166" t="s">
        <v>1102</v>
      </c>
      <c r="G339" s="167" t="s">
        <v>316</v>
      </c>
      <c r="H339" s="169"/>
      <c r="I339" s="169"/>
      <c r="J339" s="168">
        <f t="shared" si="100"/>
        <v>0</v>
      </c>
      <c r="K339" s="170"/>
      <c r="L339" s="30"/>
      <c r="M339" s="171" t="s">
        <v>1</v>
      </c>
      <c r="N339" s="172" t="s">
        <v>39</v>
      </c>
      <c r="O339" s="55"/>
      <c r="P339" s="173">
        <f t="shared" si="101"/>
        <v>0</v>
      </c>
      <c r="Q339" s="173">
        <v>0</v>
      </c>
      <c r="R339" s="173">
        <f t="shared" si="102"/>
        <v>0</v>
      </c>
      <c r="S339" s="173">
        <v>0</v>
      </c>
      <c r="T339" s="174">
        <f t="shared" si="103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5" t="s">
        <v>271</v>
      </c>
      <c r="AT339" s="175" t="s">
        <v>206</v>
      </c>
      <c r="AU339" s="175" t="s">
        <v>86</v>
      </c>
      <c r="AY339" s="14" t="s">
        <v>204</v>
      </c>
      <c r="BE339" s="176">
        <f t="shared" si="104"/>
        <v>0</v>
      </c>
      <c r="BF339" s="176">
        <f t="shared" si="105"/>
        <v>0</v>
      </c>
      <c r="BG339" s="176">
        <f t="shared" si="106"/>
        <v>0</v>
      </c>
      <c r="BH339" s="176">
        <f t="shared" si="107"/>
        <v>0</v>
      </c>
      <c r="BI339" s="176">
        <f t="shared" si="108"/>
        <v>0</v>
      </c>
      <c r="BJ339" s="14" t="s">
        <v>86</v>
      </c>
      <c r="BK339" s="177">
        <f t="shared" si="109"/>
        <v>0</v>
      </c>
      <c r="BL339" s="14" t="s">
        <v>271</v>
      </c>
      <c r="BM339" s="175" t="s">
        <v>1103</v>
      </c>
    </row>
    <row r="340" spans="1:65" s="12" customFormat="1" ht="22.9" customHeight="1" x14ac:dyDescent="0.2">
      <c r="B340" s="150"/>
      <c r="D340" s="151" t="s">
        <v>72</v>
      </c>
      <c r="E340" s="161" t="s">
        <v>307</v>
      </c>
      <c r="F340" s="161" t="s">
        <v>308</v>
      </c>
      <c r="I340" s="153"/>
      <c r="J340" s="162">
        <f>BK340</f>
        <v>0</v>
      </c>
      <c r="L340" s="150"/>
      <c r="M340" s="155"/>
      <c r="N340" s="156"/>
      <c r="O340" s="156"/>
      <c r="P340" s="157">
        <f>SUM(P341:P347)</f>
        <v>0</v>
      </c>
      <c r="Q340" s="156"/>
      <c r="R340" s="157">
        <f>SUM(R341:R347)</f>
        <v>10.139606520000001</v>
      </c>
      <c r="S340" s="156"/>
      <c r="T340" s="158">
        <f>SUM(T341:T347)</f>
        <v>0</v>
      </c>
      <c r="AR340" s="151" t="s">
        <v>86</v>
      </c>
      <c r="AT340" s="159" t="s">
        <v>72</v>
      </c>
      <c r="AU340" s="159" t="s">
        <v>80</v>
      </c>
      <c r="AY340" s="151" t="s">
        <v>204</v>
      </c>
      <c r="BK340" s="160">
        <f>SUM(BK341:BK347)</f>
        <v>0</v>
      </c>
    </row>
    <row r="341" spans="1:65" s="2" customFormat="1" ht="24" customHeight="1" x14ac:dyDescent="0.2">
      <c r="A341" s="29"/>
      <c r="B341" s="163"/>
      <c r="C341" s="164" t="s">
        <v>1104</v>
      </c>
      <c r="D341" s="164" t="s">
        <v>206</v>
      </c>
      <c r="E341" s="165" t="s">
        <v>1105</v>
      </c>
      <c r="F341" s="166" t="s">
        <v>1106</v>
      </c>
      <c r="G341" s="167" t="s">
        <v>221</v>
      </c>
      <c r="H341" s="168">
        <v>43.55</v>
      </c>
      <c r="I341" s="169"/>
      <c r="J341" s="168">
        <f t="shared" ref="J341:J347" si="110">ROUND(I341*H341,3)</f>
        <v>0</v>
      </c>
      <c r="K341" s="170"/>
      <c r="L341" s="30"/>
      <c r="M341" s="171" t="s">
        <v>1</v>
      </c>
      <c r="N341" s="172" t="s">
        <v>39</v>
      </c>
      <c r="O341" s="55"/>
      <c r="P341" s="173">
        <f t="shared" ref="P341:P347" si="111">O341*H341</f>
        <v>0</v>
      </c>
      <c r="Q341" s="173">
        <v>4.4519999999999997E-2</v>
      </c>
      <c r="R341" s="173">
        <f t="shared" ref="R341:R347" si="112">Q341*H341</f>
        <v>1.9388459999999998</v>
      </c>
      <c r="S341" s="173">
        <v>0</v>
      </c>
      <c r="T341" s="174">
        <f t="shared" ref="T341:T347" si="113"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5" t="s">
        <v>271</v>
      </c>
      <c r="AT341" s="175" t="s">
        <v>206</v>
      </c>
      <c r="AU341" s="175" t="s">
        <v>86</v>
      </c>
      <c r="AY341" s="14" t="s">
        <v>204</v>
      </c>
      <c r="BE341" s="176">
        <f t="shared" ref="BE341:BE347" si="114">IF(N341="základná",J341,0)</f>
        <v>0</v>
      </c>
      <c r="BF341" s="176">
        <f t="shared" ref="BF341:BF347" si="115">IF(N341="znížená",J341,0)</f>
        <v>0</v>
      </c>
      <c r="BG341" s="176">
        <f t="shared" ref="BG341:BG347" si="116">IF(N341="zákl. prenesená",J341,0)</f>
        <v>0</v>
      </c>
      <c r="BH341" s="176">
        <f t="shared" ref="BH341:BH347" si="117">IF(N341="zníž. prenesená",J341,0)</f>
        <v>0</v>
      </c>
      <c r="BI341" s="176">
        <f t="shared" ref="BI341:BI347" si="118">IF(N341="nulová",J341,0)</f>
        <v>0</v>
      </c>
      <c r="BJ341" s="14" t="s">
        <v>86</v>
      </c>
      <c r="BK341" s="177">
        <f t="shared" ref="BK341:BK347" si="119">ROUND(I341*H341,3)</f>
        <v>0</v>
      </c>
      <c r="BL341" s="14" t="s">
        <v>271</v>
      </c>
      <c r="BM341" s="175" t="s">
        <v>1107</v>
      </c>
    </row>
    <row r="342" spans="1:65" s="2" customFormat="1" ht="36" customHeight="1" x14ac:dyDescent="0.2">
      <c r="A342" s="29"/>
      <c r="B342" s="163"/>
      <c r="C342" s="164" t="s">
        <v>1108</v>
      </c>
      <c r="D342" s="164" t="s">
        <v>206</v>
      </c>
      <c r="E342" s="165" t="s">
        <v>1109</v>
      </c>
      <c r="F342" s="166" t="s">
        <v>1110</v>
      </c>
      <c r="G342" s="167" t="s">
        <v>221</v>
      </c>
      <c r="H342" s="168">
        <v>7.5</v>
      </c>
      <c r="I342" s="169"/>
      <c r="J342" s="168">
        <f t="shared" si="110"/>
        <v>0</v>
      </c>
      <c r="K342" s="170"/>
      <c r="L342" s="30"/>
      <c r="M342" s="171" t="s">
        <v>1</v>
      </c>
      <c r="N342" s="172" t="s">
        <v>39</v>
      </c>
      <c r="O342" s="55"/>
      <c r="P342" s="173">
        <f t="shared" si="111"/>
        <v>0</v>
      </c>
      <c r="Q342" s="173">
        <v>6.216E-2</v>
      </c>
      <c r="R342" s="173">
        <f t="shared" si="112"/>
        <v>0.4662</v>
      </c>
      <c r="S342" s="173">
        <v>0</v>
      </c>
      <c r="T342" s="174">
        <f t="shared" si="113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5" t="s">
        <v>271</v>
      </c>
      <c r="AT342" s="175" t="s">
        <v>206</v>
      </c>
      <c r="AU342" s="175" t="s">
        <v>86</v>
      </c>
      <c r="AY342" s="14" t="s">
        <v>204</v>
      </c>
      <c r="BE342" s="176">
        <f t="shared" si="114"/>
        <v>0</v>
      </c>
      <c r="BF342" s="176">
        <f t="shared" si="115"/>
        <v>0</v>
      </c>
      <c r="BG342" s="176">
        <f t="shared" si="116"/>
        <v>0</v>
      </c>
      <c r="BH342" s="176">
        <f t="shared" si="117"/>
        <v>0</v>
      </c>
      <c r="BI342" s="176">
        <f t="shared" si="118"/>
        <v>0</v>
      </c>
      <c r="BJ342" s="14" t="s">
        <v>86</v>
      </c>
      <c r="BK342" s="177">
        <f t="shared" si="119"/>
        <v>0</v>
      </c>
      <c r="BL342" s="14" t="s">
        <v>271</v>
      </c>
      <c r="BM342" s="175" t="s">
        <v>1111</v>
      </c>
    </row>
    <row r="343" spans="1:65" s="2" customFormat="1" ht="36" customHeight="1" x14ac:dyDescent="0.2">
      <c r="A343" s="29"/>
      <c r="B343" s="163"/>
      <c r="C343" s="164" t="s">
        <v>1112</v>
      </c>
      <c r="D343" s="164" t="s">
        <v>206</v>
      </c>
      <c r="E343" s="165" t="s">
        <v>1113</v>
      </c>
      <c r="F343" s="166" t="s">
        <v>1114</v>
      </c>
      <c r="G343" s="167" t="s">
        <v>221</v>
      </c>
      <c r="H343" s="168">
        <v>14.68</v>
      </c>
      <c r="I343" s="169"/>
      <c r="J343" s="168">
        <f t="shared" si="110"/>
        <v>0</v>
      </c>
      <c r="K343" s="170"/>
      <c r="L343" s="30"/>
      <c r="M343" s="171" t="s">
        <v>1</v>
      </c>
      <c r="N343" s="172" t="s">
        <v>39</v>
      </c>
      <c r="O343" s="55"/>
      <c r="P343" s="173">
        <f t="shared" si="111"/>
        <v>0</v>
      </c>
      <c r="Q343" s="173">
        <v>1.197E-2</v>
      </c>
      <c r="R343" s="173">
        <f t="shared" si="112"/>
        <v>0.1757196</v>
      </c>
      <c r="S343" s="173">
        <v>0</v>
      </c>
      <c r="T343" s="174">
        <f t="shared" si="113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5" t="s">
        <v>271</v>
      </c>
      <c r="AT343" s="175" t="s">
        <v>206</v>
      </c>
      <c r="AU343" s="175" t="s">
        <v>86</v>
      </c>
      <c r="AY343" s="14" t="s">
        <v>204</v>
      </c>
      <c r="BE343" s="176">
        <f t="shared" si="114"/>
        <v>0</v>
      </c>
      <c r="BF343" s="176">
        <f t="shared" si="115"/>
        <v>0</v>
      </c>
      <c r="BG343" s="176">
        <f t="shared" si="116"/>
        <v>0</v>
      </c>
      <c r="BH343" s="176">
        <f t="shared" si="117"/>
        <v>0</v>
      </c>
      <c r="BI343" s="176">
        <f t="shared" si="118"/>
        <v>0</v>
      </c>
      <c r="BJ343" s="14" t="s">
        <v>86</v>
      </c>
      <c r="BK343" s="177">
        <f t="shared" si="119"/>
        <v>0</v>
      </c>
      <c r="BL343" s="14" t="s">
        <v>271</v>
      </c>
      <c r="BM343" s="175" t="s">
        <v>1115</v>
      </c>
    </row>
    <row r="344" spans="1:65" s="2" customFormat="1" ht="36" customHeight="1" x14ac:dyDescent="0.2">
      <c r="A344" s="29"/>
      <c r="B344" s="163"/>
      <c r="C344" s="164" t="s">
        <v>1116</v>
      </c>
      <c r="D344" s="164" t="s">
        <v>206</v>
      </c>
      <c r="E344" s="165" t="s">
        <v>1117</v>
      </c>
      <c r="F344" s="166" t="s">
        <v>1118</v>
      </c>
      <c r="G344" s="167" t="s">
        <v>221</v>
      </c>
      <c r="H344" s="168">
        <v>43.378</v>
      </c>
      <c r="I344" s="169"/>
      <c r="J344" s="168">
        <f t="shared" si="110"/>
        <v>0</v>
      </c>
      <c r="K344" s="170"/>
      <c r="L344" s="30"/>
      <c r="M344" s="171" t="s">
        <v>1</v>
      </c>
      <c r="N344" s="172" t="s">
        <v>39</v>
      </c>
      <c r="O344" s="55"/>
      <c r="P344" s="173">
        <f t="shared" si="111"/>
        <v>0</v>
      </c>
      <c r="Q344" s="173">
        <v>1.214E-2</v>
      </c>
      <c r="R344" s="173">
        <f t="shared" si="112"/>
        <v>0.52660892000000004</v>
      </c>
      <c r="S344" s="173">
        <v>0</v>
      </c>
      <c r="T344" s="174">
        <f t="shared" si="113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5" t="s">
        <v>271</v>
      </c>
      <c r="AT344" s="175" t="s">
        <v>206</v>
      </c>
      <c r="AU344" s="175" t="s">
        <v>86</v>
      </c>
      <c r="AY344" s="14" t="s">
        <v>204</v>
      </c>
      <c r="BE344" s="176">
        <f t="shared" si="114"/>
        <v>0</v>
      </c>
      <c r="BF344" s="176">
        <f t="shared" si="115"/>
        <v>0</v>
      </c>
      <c r="BG344" s="176">
        <f t="shared" si="116"/>
        <v>0</v>
      </c>
      <c r="BH344" s="176">
        <f t="shared" si="117"/>
        <v>0</v>
      </c>
      <c r="BI344" s="176">
        <f t="shared" si="118"/>
        <v>0</v>
      </c>
      <c r="BJ344" s="14" t="s">
        <v>86</v>
      </c>
      <c r="BK344" s="177">
        <f t="shared" si="119"/>
        <v>0</v>
      </c>
      <c r="BL344" s="14" t="s">
        <v>271</v>
      </c>
      <c r="BM344" s="175" t="s">
        <v>1119</v>
      </c>
    </row>
    <row r="345" spans="1:65" s="2" customFormat="1" ht="24" customHeight="1" x14ac:dyDescent="0.2">
      <c r="A345" s="29"/>
      <c r="B345" s="163"/>
      <c r="C345" s="164" t="s">
        <v>1120</v>
      </c>
      <c r="D345" s="164" t="s">
        <v>206</v>
      </c>
      <c r="E345" s="165" t="s">
        <v>1121</v>
      </c>
      <c r="F345" s="166" t="s">
        <v>1122</v>
      </c>
      <c r="G345" s="167" t="s">
        <v>221</v>
      </c>
      <c r="H345" s="168">
        <v>486.6</v>
      </c>
      <c r="I345" s="169"/>
      <c r="J345" s="168">
        <f t="shared" si="110"/>
        <v>0</v>
      </c>
      <c r="K345" s="170"/>
      <c r="L345" s="30"/>
      <c r="M345" s="171" t="s">
        <v>1</v>
      </c>
      <c r="N345" s="172" t="s">
        <v>39</v>
      </c>
      <c r="O345" s="55"/>
      <c r="P345" s="173">
        <f t="shared" si="111"/>
        <v>0</v>
      </c>
      <c r="Q345" s="173">
        <v>1.2200000000000001E-2</v>
      </c>
      <c r="R345" s="173">
        <f t="shared" si="112"/>
        <v>5.9365200000000007</v>
      </c>
      <c r="S345" s="173">
        <v>0</v>
      </c>
      <c r="T345" s="174">
        <f t="shared" si="113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5" t="s">
        <v>271</v>
      </c>
      <c r="AT345" s="175" t="s">
        <v>206</v>
      </c>
      <c r="AU345" s="175" t="s">
        <v>86</v>
      </c>
      <c r="AY345" s="14" t="s">
        <v>204</v>
      </c>
      <c r="BE345" s="176">
        <f t="shared" si="114"/>
        <v>0</v>
      </c>
      <c r="BF345" s="176">
        <f t="shared" si="115"/>
        <v>0</v>
      </c>
      <c r="BG345" s="176">
        <f t="shared" si="116"/>
        <v>0</v>
      </c>
      <c r="BH345" s="176">
        <f t="shared" si="117"/>
        <v>0</v>
      </c>
      <c r="BI345" s="176">
        <f t="shared" si="118"/>
        <v>0</v>
      </c>
      <c r="BJ345" s="14" t="s">
        <v>86</v>
      </c>
      <c r="BK345" s="177">
        <f t="shared" si="119"/>
        <v>0</v>
      </c>
      <c r="BL345" s="14" t="s">
        <v>271</v>
      </c>
      <c r="BM345" s="175" t="s">
        <v>1123</v>
      </c>
    </row>
    <row r="346" spans="1:65" s="2" customFormat="1" ht="24" customHeight="1" x14ac:dyDescent="0.2">
      <c r="A346" s="29"/>
      <c r="B346" s="163"/>
      <c r="C346" s="164" t="s">
        <v>1124</v>
      </c>
      <c r="D346" s="164" t="s">
        <v>206</v>
      </c>
      <c r="E346" s="165" t="s">
        <v>1125</v>
      </c>
      <c r="F346" s="166" t="s">
        <v>1126</v>
      </c>
      <c r="G346" s="167" t="s">
        <v>221</v>
      </c>
      <c r="H346" s="168">
        <v>77.599999999999994</v>
      </c>
      <c r="I346" s="169"/>
      <c r="J346" s="168">
        <f t="shared" si="110"/>
        <v>0</v>
      </c>
      <c r="K346" s="170"/>
      <c r="L346" s="30"/>
      <c r="M346" s="171" t="s">
        <v>1</v>
      </c>
      <c r="N346" s="172" t="s">
        <v>39</v>
      </c>
      <c r="O346" s="55"/>
      <c r="P346" s="173">
        <f t="shared" si="111"/>
        <v>0</v>
      </c>
      <c r="Q346" s="173">
        <v>1.4120000000000001E-2</v>
      </c>
      <c r="R346" s="173">
        <f t="shared" si="112"/>
        <v>1.095712</v>
      </c>
      <c r="S346" s="173">
        <v>0</v>
      </c>
      <c r="T346" s="174">
        <f t="shared" si="113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5" t="s">
        <v>271</v>
      </c>
      <c r="AT346" s="175" t="s">
        <v>206</v>
      </c>
      <c r="AU346" s="175" t="s">
        <v>86</v>
      </c>
      <c r="AY346" s="14" t="s">
        <v>204</v>
      </c>
      <c r="BE346" s="176">
        <f t="shared" si="114"/>
        <v>0</v>
      </c>
      <c r="BF346" s="176">
        <f t="shared" si="115"/>
        <v>0</v>
      </c>
      <c r="BG346" s="176">
        <f t="shared" si="116"/>
        <v>0</v>
      </c>
      <c r="BH346" s="176">
        <f t="shared" si="117"/>
        <v>0</v>
      </c>
      <c r="BI346" s="176">
        <f t="shared" si="118"/>
        <v>0</v>
      </c>
      <c r="BJ346" s="14" t="s">
        <v>86</v>
      </c>
      <c r="BK346" s="177">
        <f t="shared" si="119"/>
        <v>0</v>
      </c>
      <c r="BL346" s="14" t="s">
        <v>271</v>
      </c>
      <c r="BM346" s="175" t="s">
        <v>1127</v>
      </c>
    </row>
    <row r="347" spans="1:65" s="2" customFormat="1" ht="24" customHeight="1" x14ac:dyDescent="0.2">
      <c r="A347" s="29"/>
      <c r="B347" s="163"/>
      <c r="C347" s="164" t="s">
        <v>1128</v>
      </c>
      <c r="D347" s="164" t="s">
        <v>206</v>
      </c>
      <c r="E347" s="165" t="s">
        <v>314</v>
      </c>
      <c r="F347" s="166" t="s">
        <v>315</v>
      </c>
      <c r="G347" s="167" t="s">
        <v>316</v>
      </c>
      <c r="H347" s="169"/>
      <c r="I347" s="169"/>
      <c r="J347" s="168">
        <f t="shared" si="110"/>
        <v>0</v>
      </c>
      <c r="K347" s="170"/>
      <c r="L347" s="30"/>
      <c r="M347" s="171" t="s">
        <v>1</v>
      </c>
      <c r="N347" s="172" t="s">
        <v>39</v>
      </c>
      <c r="O347" s="55"/>
      <c r="P347" s="173">
        <f t="shared" si="111"/>
        <v>0</v>
      </c>
      <c r="Q347" s="173">
        <v>0</v>
      </c>
      <c r="R347" s="173">
        <f t="shared" si="112"/>
        <v>0</v>
      </c>
      <c r="S347" s="173">
        <v>0</v>
      </c>
      <c r="T347" s="174">
        <f t="shared" si="113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5" t="s">
        <v>271</v>
      </c>
      <c r="AT347" s="175" t="s">
        <v>206</v>
      </c>
      <c r="AU347" s="175" t="s">
        <v>86</v>
      </c>
      <c r="AY347" s="14" t="s">
        <v>204</v>
      </c>
      <c r="BE347" s="176">
        <f t="shared" si="114"/>
        <v>0</v>
      </c>
      <c r="BF347" s="176">
        <f t="shared" si="115"/>
        <v>0</v>
      </c>
      <c r="BG347" s="176">
        <f t="shared" si="116"/>
        <v>0</v>
      </c>
      <c r="BH347" s="176">
        <f t="shared" si="117"/>
        <v>0</v>
      </c>
      <c r="BI347" s="176">
        <f t="shared" si="118"/>
        <v>0</v>
      </c>
      <c r="BJ347" s="14" t="s">
        <v>86</v>
      </c>
      <c r="BK347" s="177">
        <f t="shared" si="119"/>
        <v>0</v>
      </c>
      <c r="BL347" s="14" t="s">
        <v>271</v>
      </c>
      <c r="BM347" s="175" t="s">
        <v>1129</v>
      </c>
    </row>
    <row r="348" spans="1:65" s="12" customFormat="1" ht="22.9" customHeight="1" x14ac:dyDescent="0.2">
      <c r="B348" s="150"/>
      <c r="D348" s="151" t="s">
        <v>72</v>
      </c>
      <c r="E348" s="161" t="s">
        <v>1130</v>
      </c>
      <c r="F348" s="161" t="s">
        <v>1131</v>
      </c>
      <c r="I348" s="153"/>
      <c r="J348" s="162">
        <f>BK348</f>
        <v>0</v>
      </c>
      <c r="L348" s="150"/>
      <c r="M348" s="155"/>
      <c r="N348" s="156"/>
      <c r="O348" s="156"/>
      <c r="P348" s="157">
        <f>SUM(P349:P358)</f>
        <v>0</v>
      </c>
      <c r="Q348" s="156"/>
      <c r="R348" s="157">
        <f>SUM(R349:R358)</f>
        <v>0.38261700000000004</v>
      </c>
      <c r="S348" s="156"/>
      <c r="T348" s="158">
        <f>SUM(T349:T358)</f>
        <v>0</v>
      </c>
      <c r="AR348" s="151" t="s">
        <v>86</v>
      </c>
      <c r="AT348" s="159" t="s">
        <v>72</v>
      </c>
      <c r="AU348" s="159" t="s">
        <v>80</v>
      </c>
      <c r="AY348" s="151" t="s">
        <v>204</v>
      </c>
      <c r="BK348" s="160">
        <f>SUM(BK349:BK358)</f>
        <v>0</v>
      </c>
    </row>
    <row r="349" spans="1:65" s="2" customFormat="1" ht="24" customHeight="1" x14ac:dyDescent="0.2">
      <c r="A349" s="29"/>
      <c r="B349" s="163"/>
      <c r="C349" s="164" t="s">
        <v>1132</v>
      </c>
      <c r="D349" s="164" t="s">
        <v>206</v>
      </c>
      <c r="E349" s="165" t="s">
        <v>1133</v>
      </c>
      <c r="F349" s="166" t="s">
        <v>1134</v>
      </c>
      <c r="G349" s="167" t="s">
        <v>221</v>
      </c>
      <c r="H349" s="168">
        <v>29</v>
      </c>
      <c r="I349" s="169"/>
      <c r="J349" s="168">
        <f t="shared" ref="J349:J358" si="120">ROUND(I349*H349,3)</f>
        <v>0</v>
      </c>
      <c r="K349" s="170"/>
      <c r="L349" s="30"/>
      <c r="M349" s="171" t="s">
        <v>1</v>
      </c>
      <c r="N349" s="172" t="s">
        <v>39</v>
      </c>
      <c r="O349" s="55"/>
      <c r="P349" s="173">
        <f t="shared" ref="P349:P358" si="121">O349*H349</f>
        <v>0</v>
      </c>
      <c r="Q349" s="173">
        <v>9.11E-3</v>
      </c>
      <c r="R349" s="173">
        <f t="shared" ref="R349:R358" si="122">Q349*H349</f>
        <v>0.26418999999999998</v>
      </c>
      <c r="S349" s="173">
        <v>0</v>
      </c>
      <c r="T349" s="174">
        <f t="shared" ref="T349:T358" si="123">S349*H349</f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5" t="s">
        <v>271</v>
      </c>
      <c r="AT349" s="175" t="s">
        <v>206</v>
      </c>
      <c r="AU349" s="175" t="s">
        <v>86</v>
      </c>
      <c r="AY349" s="14" t="s">
        <v>204</v>
      </c>
      <c r="BE349" s="176">
        <f t="shared" ref="BE349:BE358" si="124">IF(N349="základná",J349,0)</f>
        <v>0</v>
      </c>
      <c r="BF349" s="176">
        <f t="shared" ref="BF349:BF358" si="125">IF(N349="znížená",J349,0)</f>
        <v>0</v>
      </c>
      <c r="BG349" s="176">
        <f t="shared" ref="BG349:BG358" si="126">IF(N349="zákl. prenesená",J349,0)</f>
        <v>0</v>
      </c>
      <c r="BH349" s="176">
        <f t="shared" ref="BH349:BH358" si="127">IF(N349="zníž. prenesená",J349,0)</f>
        <v>0</v>
      </c>
      <c r="BI349" s="176">
        <f t="shared" ref="BI349:BI358" si="128">IF(N349="nulová",J349,0)</f>
        <v>0</v>
      </c>
      <c r="BJ349" s="14" t="s">
        <v>86</v>
      </c>
      <c r="BK349" s="177">
        <f t="shared" ref="BK349:BK358" si="129">ROUND(I349*H349,3)</f>
        <v>0</v>
      </c>
      <c r="BL349" s="14" t="s">
        <v>271</v>
      </c>
      <c r="BM349" s="175" t="s">
        <v>1135</v>
      </c>
    </row>
    <row r="350" spans="1:65" s="2" customFormat="1" ht="24" customHeight="1" x14ac:dyDescent="0.2">
      <c r="A350" s="29"/>
      <c r="B350" s="163"/>
      <c r="C350" s="164" t="s">
        <v>1136</v>
      </c>
      <c r="D350" s="164" t="s">
        <v>206</v>
      </c>
      <c r="E350" s="165" t="s">
        <v>1137</v>
      </c>
      <c r="F350" s="166" t="s">
        <v>1138</v>
      </c>
      <c r="G350" s="167" t="s">
        <v>265</v>
      </c>
      <c r="H350" s="168">
        <v>26</v>
      </c>
      <c r="I350" s="169"/>
      <c r="J350" s="168">
        <f t="shared" si="120"/>
        <v>0</v>
      </c>
      <c r="K350" s="170"/>
      <c r="L350" s="30"/>
      <c r="M350" s="171" t="s">
        <v>1</v>
      </c>
      <c r="N350" s="172" t="s">
        <v>39</v>
      </c>
      <c r="O350" s="55"/>
      <c r="P350" s="173">
        <f t="shared" si="121"/>
        <v>0</v>
      </c>
      <c r="Q350" s="173">
        <v>2.4000000000000001E-4</v>
      </c>
      <c r="R350" s="173">
        <f t="shared" si="122"/>
        <v>6.2399999999999999E-3</v>
      </c>
      <c r="S350" s="173">
        <v>0</v>
      </c>
      <c r="T350" s="174">
        <f t="shared" si="123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5" t="s">
        <v>271</v>
      </c>
      <c r="AT350" s="175" t="s">
        <v>206</v>
      </c>
      <c r="AU350" s="175" t="s">
        <v>86</v>
      </c>
      <c r="AY350" s="14" t="s">
        <v>204</v>
      </c>
      <c r="BE350" s="176">
        <f t="shared" si="124"/>
        <v>0</v>
      </c>
      <c r="BF350" s="176">
        <f t="shared" si="125"/>
        <v>0</v>
      </c>
      <c r="BG350" s="176">
        <f t="shared" si="126"/>
        <v>0</v>
      </c>
      <c r="BH350" s="176">
        <f t="shared" si="127"/>
        <v>0</v>
      </c>
      <c r="BI350" s="176">
        <f t="shared" si="128"/>
        <v>0</v>
      </c>
      <c r="BJ350" s="14" t="s">
        <v>86</v>
      </c>
      <c r="BK350" s="177">
        <f t="shared" si="129"/>
        <v>0</v>
      </c>
      <c r="BL350" s="14" t="s">
        <v>271</v>
      </c>
      <c r="BM350" s="175" t="s">
        <v>1139</v>
      </c>
    </row>
    <row r="351" spans="1:65" s="2" customFormat="1" ht="24" customHeight="1" x14ac:dyDescent="0.2">
      <c r="A351" s="29"/>
      <c r="B351" s="163"/>
      <c r="C351" s="164" t="s">
        <v>1140</v>
      </c>
      <c r="D351" s="164" t="s">
        <v>206</v>
      </c>
      <c r="E351" s="165" t="s">
        <v>1141</v>
      </c>
      <c r="F351" s="166" t="s">
        <v>1142</v>
      </c>
      <c r="G351" s="167" t="s">
        <v>265</v>
      </c>
      <c r="H351" s="168">
        <v>19</v>
      </c>
      <c r="I351" s="169"/>
      <c r="J351" s="168">
        <f t="shared" si="120"/>
        <v>0</v>
      </c>
      <c r="K351" s="170"/>
      <c r="L351" s="30"/>
      <c r="M351" s="171" t="s">
        <v>1</v>
      </c>
      <c r="N351" s="172" t="s">
        <v>39</v>
      </c>
      <c r="O351" s="55"/>
      <c r="P351" s="173">
        <f t="shared" si="121"/>
        <v>0</v>
      </c>
      <c r="Q351" s="173">
        <v>2.9E-4</v>
      </c>
      <c r="R351" s="173">
        <f t="shared" si="122"/>
        <v>5.5100000000000001E-3</v>
      </c>
      <c r="S351" s="173">
        <v>0</v>
      </c>
      <c r="T351" s="174">
        <f t="shared" si="123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5" t="s">
        <v>271</v>
      </c>
      <c r="AT351" s="175" t="s">
        <v>206</v>
      </c>
      <c r="AU351" s="175" t="s">
        <v>86</v>
      </c>
      <c r="AY351" s="14" t="s">
        <v>204</v>
      </c>
      <c r="BE351" s="176">
        <f t="shared" si="124"/>
        <v>0</v>
      </c>
      <c r="BF351" s="176">
        <f t="shared" si="125"/>
        <v>0</v>
      </c>
      <c r="BG351" s="176">
        <f t="shared" si="126"/>
        <v>0</v>
      </c>
      <c r="BH351" s="176">
        <f t="shared" si="127"/>
        <v>0</v>
      </c>
      <c r="BI351" s="176">
        <f t="shared" si="128"/>
        <v>0</v>
      </c>
      <c r="BJ351" s="14" t="s">
        <v>86</v>
      </c>
      <c r="BK351" s="177">
        <f t="shared" si="129"/>
        <v>0</v>
      </c>
      <c r="BL351" s="14" t="s">
        <v>271</v>
      </c>
      <c r="BM351" s="175" t="s">
        <v>1143</v>
      </c>
    </row>
    <row r="352" spans="1:65" s="2" customFormat="1" ht="24" customHeight="1" x14ac:dyDescent="0.2">
      <c r="A352" s="29"/>
      <c r="B352" s="163"/>
      <c r="C352" s="164" t="s">
        <v>1144</v>
      </c>
      <c r="D352" s="164" t="s">
        <v>206</v>
      </c>
      <c r="E352" s="165" t="s">
        <v>1145</v>
      </c>
      <c r="F352" s="166" t="s">
        <v>1146</v>
      </c>
      <c r="G352" s="167" t="s">
        <v>265</v>
      </c>
      <c r="H352" s="168">
        <v>26</v>
      </c>
      <c r="I352" s="169"/>
      <c r="J352" s="168">
        <f t="shared" si="120"/>
        <v>0</v>
      </c>
      <c r="K352" s="170"/>
      <c r="L352" s="30"/>
      <c r="M352" s="171" t="s">
        <v>1</v>
      </c>
      <c r="N352" s="172" t="s">
        <v>39</v>
      </c>
      <c r="O352" s="55"/>
      <c r="P352" s="173">
        <f t="shared" si="121"/>
        <v>0</v>
      </c>
      <c r="Q352" s="173">
        <v>3.3E-4</v>
      </c>
      <c r="R352" s="173">
        <f t="shared" si="122"/>
        <v>8.5800000000000008E-3</v>
      </c>
      <c r="S352" s="173">
        <v>0</v>
      </c>
      <c r="T352" s="174">
        <f t="shared" si="123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5" t="s">
        <v>271</v>
      </c>
      <c r="AT352" s="175" t="s">
        <v>206</v>
      </c>
      <c r="AU352" s="175" t="s">
        <v>86</v>
      </c>
      <c r="AY352" s="14" t="s">
        <v>204</v>
      </c>
      <c r="BE352" s="176">
        <f t="shared" si="124"/>
        <v>0</v>
      </c>
      <c r="BF352" s="176">
        <f t="shared" si="125"/>
        <v>0</v>
      </c>
      <c r="BG352" s="176">
        <f t="shared" si="126"/>
        <v>0</v>
      </c>
      <c r="BH352" s="176">
        <f t="shared" si="127"/>
        <v>0</v>
      </c>
      <c r="BI352" s="176">
        <f t="shared" si="128"/>
        <v>0</v>
      </c>
      <c r="BJ352" s="14" t="s">
        <v>86</v>
      </c>
      <c r="BK352" s="177">
        <f t="shared" si="129"/>
        <v>0</v>
      </c>
      <c r="BL352" s="14" t="s">
        <v>271</v>
      </c>
      <c r="BM352" s="175" t="s">
        <v>1147</v>
      </c>
    </row>
    <row r="353" spans="1:65" s="2" customFormat="1" ht="24" customHeight="1" x14ac:dyDescent="0.2">
      <c r="A353" s="29"/>
      <c r="B353" s="163"/>
      <c r="C353" s="164" t="s">
        <v>1148</v>
      </c>
      <c r="D353" s="164" t="s">
        <v>206</v>
      </c>
      <c r="E353" s="165" t="s">
        <v>1149</v>
      </c>
      <c r="F353" s="166" t="s">
        <v>1150</v>
      </c>
      <c r="G353" s="167" t="s">
        <v>265</v>
      </c>
      <c r="H353" s="168">
        <v>36</v>
      </c>
      <c r="I353" s="169"/>
      <c r="J353" s="168">
        <f t="shared" si="120"/>
        <v>0</v>
      </c>
      <c r="K353" s="170"/>
      <c r="L353" s="30"/>
      <c r="M353" s="171" t="s">
        <v>1</v>
      </c>
      <c r="N353" s="172" t="s">
        <v>39</v>
      </c>
      <c r="O353" s="55"/>
      <c r="P353" s="173">
        <f t="shared" si="121"/>
        <v>0</v>
      </c>
      <c r="Q353" s="173">
        <v>4.6999999999999999E-4</v>
      </c>
      <c r="R353" s="173">
        <f t="shared" si="122"/>
        <v>1.6920000000000001E-2</v>
      </c>
      <c r="S353" s="173">
        <v>0</v>
      </c>
      <c r="T353" s="174">
        <f t="shared" si="123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5" t="s">
        <v>271</v>
      </c>
      <c r="AT353" s="175" t="s">
        <v>206</v>
      </c>
      <c r="AU353" s="175" t="s">
        <v>86</v>
      </c>
      <c r="AY353" s="14" t="s">
        <v>204</v>
      </c>
      <c r="BE353" s="176">
        <f t="shared" si="124"/>
        <v>0</v>
      </c>
      <c r="BF353" s="176">
        <f t="shared" si="125"/>
        <v>0</v>
      </c>
      <c r="BG353" s="176">
        <f t="shared" si="126"/>
        <v>0</v>
      </c>
      <c r="BH353" s="176">
        <f t="shared" si="127"/>
        <v>0</v>
      </c>
      <c r="BI353" s="176">
        <f t="shared" si="128"/>
        <v>0</v>
      </c>
      <c r="BJ353" s="14" t="s">
        <v>86</v>
      </c>
      <c r="BK353" s="177">
        <f t="shared" si="129"/>
        <v>0</v>
      </c>
      <c r="BL353" s="14" t="s">
        <v>271</v>
      </c>
      <c r="BM353" s="175" t="s">
        <v>1151</v>
      </c>
    </row>
    <row r="354" spans="1:65" s="2" customFormat="1" ht="24" customHeight="1" x14ac:dyDescent="0.2">
      <c r="A354" s="29"/>
      <c r="B354" s="163"/>
      <c r="C354" s="164" t="s">
        <v>1152</v>
      </c>
      <c r="D354" s="164" t="s">
        <v>206</v>
      </c>
      <c r="E354" s="165" t="s">
        <v>1153</v>
      </c>
      <c r="F354" s="166" t="s">
        <v>1154</v>
      </c>
      <c r="G354" s="167" t="s">
        <v>265</v>
      </c>
      <c r="H354" s="168">
        <v>76</v>
      </c>
      <c r="I354" s="169"/>
      <c r="J354" s="168">
        <f t="shared" si="120"/>
        <v>0</v>
      </c>
      <c r="K354" s="170"/>
      <c r="L354" s="30"/>
      <c r="M354" s="171" t="s">
        <v>1</v>
      </c>
      <c r="N354" s="172" t="s">
        <v>39</v>
      </c>
      <c r="O354" s="55"/>
      <c r="P354" s="173">
        <f t="shared" si="121"/>
        <v>0</v>
      </c>
      <c r="Q354" s="173">
        <v>2.5999999999999998E-4</v>
      </c>
      <c r="R354" s="173">
        <f t="shared" si="122"/>
        <v>1.976E-2</v>
      </c>
      <c r="S354" s="173">
        <v>0</v>
      </c>
      <c r="T354" s="174">
        <f t="shared" si="123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5" t="s">
        <v>271</v>
      </c>
      <c r="AT354" s="175" t="s">
        <v>206</v>
      </c>
      <c r="AU354" s="175" t="s">
        <v>86</v>
      </c>
      <c r="AY354" s="14" t="s">
        <v>204</v>
      </c>
      <c r="BE354" s="176">
        <f t="shared" si="124"/>
        <v>0</v>
      </c>
      <c r="BF354" s="176">
        <f t="shared" si="125"/>
        <v>0</v>
      </c>
      <c r="BG354" s="176">
        <f t="shared" si="126"/>
        <v>0</v>
      </c>
      <c r="BH354" s="176">
        <f t="shared" si="127"/>
        <v>0</v>
      </c>
      <c r="BI354" s="176">
        <f t="shared" si="128"/>
        <v>0</v>
      </c>
      <c r="BJ354" s="14" t="s">
        <v>86</v>
      </c>
      <c r="BK354" s="177">
        <f t="shared" si="129"/>
        <v>0</v>
      </c>
      <c r="BL354" s="14" t="s">
        <v>271</v>
      </c>
      <c r="BM354" s="175" t="s">
        <v>1155</v>
      </c>
    </row>
    <row r="355" spans="1:65" s="2" customFormat="1" ht="24" customHeight="1" x14ac:dyDescent="0.2">
      <c r="A355" s="29"/>
      <c r="B355" s="163"/>
      <c r="C355" s="164" t="s">
        <v>1156</v>
      </c>
      <c r="D355" s="164" t="s">
        <v>206</v>
      </c>
      <c r="E355" s="165" t="s">
        <v>1157</v>
      </c>
      <c r="F355" s="166" t="s">
        <v>1158</v>
      </c>
      <c r="G355" s="167" t="s">
        <v>265</v>
      </c>
      <c r="H355" s="168">
        <v>90</v>
      </c>
      <c r="I355" s="169"/>
      <c r="J355" s="168">
        <f t="shared" si="120"/>
        <v>0</v>
      </c>
      <c r="K355" s="170"/>
      <c r="L355" s="30"/>
      <c r="M355" s="171" t="s">
        <v>1</v>
      </c>
      <c r="N355" s="172" t="s">
        <v>39</v>
      </c>
      <c r="O355" s="55"/>
      <c r="P355" s="173">
        <f t="shared" si="121"/>
        <v>0</v>
      </c>
      <c r="Q355" s="173">
        <v>5.8E-4</v>
      </c>
      <c r="R355" s="173">
        <f t="shared" si="122"/>
        <v>5.2200000000000003E-2</v>
      </c>
      <c r="S355" s="173">
        <v>0</v>
      </c>
      <c r="T355" s="174">
        <f t="shared" si="123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5" t="s">
        <v>271</v>
      </c>
      <c r="AT355" s="175" t="s">
        <v>206</v>
      </c>
      <c r="AU355" s="175" t="s">
        <v>86</v>
      </c>
      <c r="AY355" s="14" t="s">
        <v>204</v>
      </c>
      <c r="BE355" s="176">
        <f t="shared" si="124"/>
        <v>0</v>
      </c>
      <c r="BF355" s="176">
        <f t="shared" si="125"/>
        <v>0</v>
      </c>
      <c r="BG355" s="176">
        <f t="shared" si="126"/>
        <v>0</v>
      </c>
      <c r="BH355" s="176">
        <f t="shared" si="127"/>
        <v>0</v>
      </c>
      <c r="BI355" s="176">
        <f t="shared" si="128"/>
        <v>0</v>
      </c>
      <c r="BJ355" s="14" t="s">
        <v>86</v>
      </c>
      <c r="BK355" s="177">
        <f t="shared" si="129"/>
        <v>0</v>
      </c>
      <c r="BL355" s="14" t="s">
        <v>271</v>
      </c>
      <c r="BM355" s="175" t="s">
        <v>1159</v>
      </c>
    </row>
    <row r="356" spans="1:65" s="2" customFormat="1" ht="24" customHeight="1" x14ac:dyDescent="0.2">
      <c r="A356" s="29"/>
      <c r="B356" s="163"/>
      <c r="C356" s="164" t="s">
        <v>1160</v>
      </c>
      <c r="D356" s="164" t="s">
        <v>206</v>
      </c>
      <c r="E356" s="165" t="s">
        <v>1161</v>
      </c>
      <c r="F356" s="166" t="s">
        <v>1162</v>
      </c>
      <c r="G356" s="167" t="s">
        <v>214</v>
      </c>
      <c r="H356" s="168">
        <v>5</v>
      </c>
      <c r="I356" s="169"/>
      <c r="J356" s="168">
        <f t="shared" si="120"/>
        <v>0</v>
      </c>
      <c r="K356" s="170"/>
      <c r="L356" s="30"/>
      <c r="M356" s="171" t="s">
        <v>1</v>
      </c>
      <c r="N356" s="172" t="s">
        <v>39</v>
      </c>
      <c r="O356" s="55"/>
      <c r="P356" s="173">
        <f t="shared" si="121"/>
        <v>0</v>
      </c>
      <c r="Q356" s="173">
        <v>4.6999999999999999E-4</v>
      </c>
      <c r="R356" s="173">
        <f t="shared" si="122"/>
        <v>2.3500000000000001E-3</v>
      </c>
      <c r="S356" s="173">
        <v>0</v>
      </c>
      <c r="T356" s="174">
        <f t="shared" si="123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5" t="s">
        <v>271</v>
      </c>
      <c r="AT356" s="175" t="s">
        <v>206</v>
      </c>
      <c r="AU356" s="175" t="s">
        <v>86</v>
      </c>
      <c r="AY356" s="14" t="s">
        <v>204</v>
      </c>
      <c r="BE356" s="176">
        <f t="shared" si="124"/>
        <v>0</v>
      </c>
      <c r="BF356" s="176">
        <f t="shared" si="125"/>
        <v>0</v>
      </c>
      <c r="BG356" s="176">
        <f t="shared" si="126"/>
        <v>0</v>
      </c>
      <c r="BH356" s="176">
        <f t="shared" si="127"/>
        <v>0</v>
      </c>
      <c r="BI356" s="176">
        <f t="shared" si="128"/>
        <v>0</v>
      </c>
      <c r="BJ356" s="14" t="s">
        <v>86</v>
      </c>
      <c r="BK356" s="177">
        <f t="shared" si="129"/>
        <v>0</v>
      </c>
      <c r="BL356" s="14" t="s">
        <v>271</v>
      </c>
      <c r="BM356" s="175" t="s">
        <v>1163</v>
      </c>
    </row>
    <row r="357" spans="1:65" s="2" customFormat="1" ht="24" customHeight="1" x14ac:dyDescent="0.2">
      <c r="A357" s="29"/>
      <c r="B357" s="163"/>
      <c r="C357" s="164" t="s">
        <v>1164</v>
      </c>
      <c r="D357" s="164" t="s">
        <v>206</v>
      </c>
      <c r="E357" s="165" t="s">
        <v>1165</v>
      </c>
      <c r="F357" s="166" t="s">
        <v>1166</v>
      </c>
      <c r="G357" s="167" t="s">
        <v>265</v>
      </c>
      <c r="H357" s="168">
        <v>7.63</v>
      </c>
      <c r="I357" s="169"/>
      <c r="J357" s="168">
        <f t="shared" si="120"/>
        <v>0</v>
      </c>
      <c r="K357" s="170"/>
      <c r="L357" s="30"/>
      <c r="M357" s="171" t="s">
        <v>1</v>
      </c>
      <c r="N357" s="172" t="s">
        <v>39</v>
      </c>
      <c r="O357" s="55"/>
      <c r="P357" s="173">
        <f t="shared" si="121"/>
        <v>0</v>
      </c>
      <c r="Q357" s="173">
        <v>8.9999999999999998E-4</v>
      </c>
      <c r="R357" s="173">
        <f t="shared" si="122"/>
        <v>6.8669999999999998E-3</v>
      </c>
      <c r="S357" s="173">
        <v>0</v>
      </c>
      <c r="T357" s="174">
        <f t="shared" si="123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5" t="s">
        <v>271</v>
      </c>
      <c r="AT357" s="175" t="s">
        <v>206</v>
      </c>
      <c r="AU357" s="175" t="s">
        <v>86</v>
      </c>
      <c r="AY357" s="14" t="s">
        <v>204</v>
      </c>
      <c r="BE357" s="176">
        <f t="shared" si="124"/>
        <v>0</v>
      </c>
      <c r="BF357" s="176">
        <f t="shared" si="125"/>
        <v>0</v>
      </c>
      <c r="BG357" s="176">
        <f t="shared" si="126"/>
        <v>0</v>
      </c>
      <c r="BH357" s="176">
        <f t="shared" si="127"/>
        <v>0</v>
      </c>
      <c r="BI357" s="176">
        <f t="shared" si="128"/>
        <v>0</v>
      </c>
      <c r="BJ357" s="14" t="s">
        <v>86</v>
      </c>
      <c r="BK357" s="177">
        <f t="shared" si="129"/>
        <v>0</v>
      </c>
      <c r="BL357" s="14" t="s">
        <v>271</v>
      </c>
      <c r="BM357" s="175" t="s">
        <v>1167</v>
      </c>
    </row>
    <row r="358" spans="1:65" s="2" customFormat="1" ht="24" customHeight="1" x14ac:dyDescent="0.2">
      <c r="A358" s="29"/>
      <c r="B358" s="163"/>
      <c r="C358" s="164" t="s">
        <v>1168</v>
      </c>
      <c r="D358" s="164" t="s">
        <v>206</v>
      </c>
      <c r="E358" s="165" t="s">
        <v>1169</v>
      </c>
      <c r="F358" s="166" t="s">
        <v>1170</v>
      </c>
      <c r="G358" s="167" t="s">
        <v>316</v>
      </c>
      <c r="H358" s="169"/>
      <c r="I358" s="169"/>
      <c r="J358" s="168">
        <f t="shared" si="120"/>
        <v>0</v>
      </c>
      <c r="K358" s="170"/>
      <c r="L358" s="30"/>
      <c r="M358" s="171" t="s">
        <v>1</v>
      </c>
      <c r="N358" s="172" t="s">
        <v>39</v>
      </c>
      <c r="O358" s="55"/>
      <c r="P358" s="173">
        <f t="shared" si="121"/>
        <v>0</v>
      </c>
      <c r="Q358" s="173">
        <v>0</v>
      </c>
      <c r="R358" s="173">
        <f t="shared" si="122"/>
        <v>0</v>
      </c>
      <c r="S358" s="173">
        <v>0</v>
      </c>
      <c r="T358" s="174">
        <f t="shared" si="123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5" t="s">
        <v>271</v>
      </c>
      <c r="AT358" s="175" t="s">
        <v>206</v>
      </c>
      <c r="AU358" s="175" t="s">
        <v>86</v>
      </c>
      <c r="AY358" s="14" t="s">
        <v>204</v>
      </c>
      <c r="BE358" s="176">
        <f t="shared" si="124"/>
        <v>0</v>
      </c>
      <c r="BF358" s="176">
        <f t="shared" si="125"/>
        <v>0</v>
      </c>
      <c r="BG358" s="176">
        <f t="shared" si="126"/>
        <v>0</v>
      </c>
      <c r="BH358" s="176">
        <f t="shared" si="127"/>
        <v>0</v>
      </c>
      <c r="BI358" s="176">
        <f t="shared" si="128"/>
        <v>0</v>
      </c>
      <c r="BJ358" s="14" t="s">
        <v>86</v>
      </c>
      <c r="BK358" s="177">
        <f t="shared" si="129"/>
        <v>0</v>
      </c>
      <c r="BL358" s="14" t="s">
        <v>271</v>
      </c>
      <c r="BM358" s="175" t="s">
        <v>1171</v>
      </c>
    </row>
    <row r="359" spans="1:65" s="12" customFormat="1" ht="22.9" customHeight="1" x14ac:dyDescent="0.2">
      <c r="B359" s="150"/>
      <c r="D359" s="151" t="s">
        <v>72</v>
      </c>
      <c r="E359" s="161" t="s">
        <v>318</v>
      </c>
      <c r="F359" s="161" t="s">
        <v>319</v>
      </c>
      <c r="I359" s="153"/>
      <c r="J359" s="162">
        <f>BK359</f>
        <v>0</v>
      </c>
      <c r="L359" s="150"/>
      <c r="M359" s="155"/>
      <c r="N359" s="156"/>
      <c r="O359" s="156"/>
      <c r="P359" s="157">
        <f>SUM(P360:P398)</f>
        <v>0</v>
      </c>
      <c r="Q359" s="156"/>
      <c r="R359" s="157">
        <f>SUM(R360:R398)</f>
        <v>3.0894922499999997</v>
      </c>
      <c r="S359" s="156"/>
      <c r="T359" s="158">
        <f>SUM(T360:T398)</f>
        <v>0</v>
      </c>
      <c r="AR359" s="151" t="s">
        <v>86</v>
      </c>
      <c r="AT359" s="159" t="s">
        <v>72</v>
      </c>
      <c r="AU359" s="159" t="s">
        <v>80</v>
      </c>
      <c r="AY359" s="151" t="s">
        <v>204</v>
      </c>
      <c r="BK359" s="160">
        <f>SUM(BK360:BK398)</f>
        <v>0</v>
      </c>
    </row>
    <row r="360" spans="1:65" s="2" customFormat="1" ht="24" customHeight="1" x14ac:dyDescent="0.2">
      <c r="A360" s="29"/>
      <c r="B360" s="163"/>
      <c r="C360" s="164" t="s">
        <v>1172</v>
      </c>
      <c r="D360" s="164" t="s">
        <v>206</v>
      </c>
      <c r="E360" s="165" t="s">
        <v>1173</v>
      </c>
      <c r="F360" s="166" t="s">
        <v>1174</v>
      </c>
      <c r="G360" s="167" t="s">
        <v>221</v>
      </c>
      <c r="H360" s="168">
        <v>27.72</v>
      </c>
      <c r="I360" s="169"/>
      <c r="J360" s="168">
        <f t="shared" ref="J360:J398" si="130">ROUND(I360*H360,3)</f>
        <v>0</v>
      </c>
      <c r="K360" s="170"/>
      <c r="L360" s="30"/>
      <c r="M360" s="171" t="s">
        <v>1</v>
      </c>
      <c r="N360" s="172" t="s">
        <v>39</v>
      </c>
      <c r="O360" s="55"/>
      <c r="P360" s="173">
        <f t="shared" ref="P360:P398" si="131">O360*H360</f>
        <v>0</v>
      </c>
      <c r="Q360" s="173">
        <v>2.0000000000000002E-5</v>
      </c>
      <c r="R360" s="173">
        <f t="shared" ref="R360:R398" si="132">Q360*H360</f>
        <v>5.5440000000000003E-4</v>
      </c>
      <c r="S360" s="173">
        <v>0</v>
      </c>
      <c r="T360" s="174">
        <f t="shared" ref="T360:T398" si="133">S360*H360</f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5" t="s">
        <v>271</v>
      </c>
      <c r="AT360" s="175" t="s">
        <v>206</v>
      </c>
      <c r="AU360" s="175" t="s">
        <v>86</v>
      </c>
      <c r="AY360" s="14" t="s">
        <v>204</v>
      </c>
      <c r="BE360" s="176">
        <f t="shared" ref="BE360:BE398" si="134">IF(N360="základná",J360,0)</f>
        <v>0</v>
      </c>
      <c r="BF360" s="176">
        <f t="shared" ref="BF360:BF398" si="135">IF(N360="znížená",J360,0)</f>
        <v>0</v>
      </c>
      <c r="BG360" s="176">
        <f t="shared" ref="BG360:BG398" si="136">IF(N360="zákl. prenesená",J360,0)</f>
        <v>0</v>
      </c>
      <c r="BH360" s="176">
        <f t="shared" ref="BH360:BH398" si="137">IF(N360="zníž. prenesená",J360,0)</f>
        <v>0</v>
      </c>
      <c r="BI360" s="176">
        <f t="shared" ref="BI360:BI398" si="138">IF(N360="nulová",J360,0)</f>
        <v>0</v>
      </c>
      <c r="BJ360" s="14" t="s">
        <v>86</v>
      </c>
      <c r="BK360" s="177">
        <f t="shared" ref="BK360:BK398" si="139">ROUND(I360*H360,3)</f>
        <v>0</v>
      </c>
      <c r="BL360" s="14" t="s">
        <v>271</v>
      </c>
      <c r="BM360" s="175" t="s">
        <v>1175</v>
      </c>
    </row>
    <row r="361" spans="1:65" s="2" customFormat="1" ht="36" customHeight="1" x14ac:dyDescent="0.2">
      <c r="A361" s="29"/>
      <c r="B361" s="163"/>
      <c r="C361" s="178" t="s">
        <v>1176</v>
      </c>
      <c r="D361" s="178" t="s">
        <v>241</v>
      </c>
      <c r="E361" s="179" t="s">
        <v>1177</v>
      </c>
      <c r="F361" s="180" t="s">
        <v>1178</v>
      </c>
      <c r="G361" s="181" t="s">
        <v>221</v>
      </c>
      <c r="H361" s="182">
        <v>31.878</v>
      </c>
      <c r="I361" s="183"/>
      <c r="J361" s="182">
        <f t="shared" si="130"/>
        <v>0</v>
      </c>
      <c r="K361" s="184"/>
      <c r="L361" s="185"/>
      <c r="M361" s="186" t="s">
        <v>1</v>
      </c>
      <c r="N361" s="187" t="s">
        <v>39</v>
      </c>
      <c r="O361" s="55"/>
      <c r="P361" s="173">
        <f t="shared" si="131"/>
        <v>0</v>
      </c>
      <c r="Q361" s="173">
        <v>8.3599999999999994E-3</v>
      </c>
      <c r="R361" s="173">
        <f t="shared" si="132"/>
        <v>0.26650007999999997</v>
      </c>
      <c r="S361" s="173">
        <v>0</v>
      </c>
      <c r="T361" s="174">
        <f t="shared" si="133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5" t="s">
        <v>327</v>
      </c>
      <c r="AT361" s="175" t="s">
        <v>241</v>
      </c>
      <c r="AU361" s="175" t="s">
        <v>86</v>
      </c>
      <c r="AY361" s="14" t="s">
        <v>204</v>
      </c>
      <c r="BE361" s="176">
        <f t="shared" si="134"/>
        <v>0</v>
      </c>
      <c r="BF361" s="176">
        <f t="shared" si="135"/>
        <v>0</v>
      </c>
      <c r="BG361" s="176">
        <f t="shared" si="136"/>
        <v>0</v>
      </c>
      <c r="BH361" s="176">
        <f t="shared" si="137"/>
        <v>0</v>
      </c>
      <c r="BI361" s="176">
        <f t="shared" si="138"/>
        <v>0</v>
      </c>
      <c r="BJ361" s="14" t="s">
        <v>86</v>
      </c>
      <c r="BK361" s="177">
        <f t="shared" si="139"/>
        <v>0</v>
      </c>
      <c r="BL361" s="14" t="s">
        <v>271</v>
      </c>
      <c r="BM361" s="175" t="s">
        <v>1179</v>
      </c>
    </row>
    <row r="362" spans="1:65" s="2" customFormat="1" ht="24" customHeight="1" x14ac:dyDescent="0.2">
      <c r="A362" s="29"/>
      <c r="B362" s="163"/>
      <c r="C362" s="164" t="s">
        <v>1180</v>
      </c>
      <c r="D362" s="164" t="s">
        <v>206</v>
      </c>
      <c r="E362" s="165" t="s">
        <v>1181</v>
      </c>
      <c r="F362" s="166" t="s">
        <v>1182</v>
      </c>
      <c r="G362" s="167" t="s">
        <v>221</v>
      </c>
      <c r="H362" s="168">
        <v>64.2</v>
      </c>
      <c r="I362" s="169"/>
      <c r="J362" s="168">
        <f t="shared" si="130"/>
        <v>0</v>
      </c>
      <c r="K362" s="170"/>
      <c r="L362" s="30"/>
      <c r="M362" s="171" t="s">
        <v>1</v>
      </c>
      <c r="N362" s="172" t="s">
        <v>39</v>
      </c>
      <c r="O362" s="55"/>
      <c r="P362" s="173">
        <f t="shared" si="131"/>
        <v>0</v>
      </c>
      <c r="Q362" s="173">
        <v>4.0000000000000003E-5</v>
      </c>
      <c r="R362" s="173">
        <f t="shared" si="132"/>
        <v>2.5680000000000004E-3</v>
      </c>
      <c r="S362" s="173">
        <v>0</v>
      </c>
      <c r="T362" s="174">
        <f t="shared" si="133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5" t="s">
        <v>271</v>
      </c>
      <c r="AT362" s="175" t="s">
        <v>206</v>
      </c>
      <c r="AU362" s="175" t="s">
        <v>86</v>
      </c>
      <c r="AY362" s="14" t="s">
        <v>204</v>
      </c>
      <c r="BE362" s="176">
        <f t="shared" si="134"/>
        <v>0</v>
      </c>
      <c r="BF362" s="176">
        <f t="shared" si="135"/>
        <v>0</v>
      </c>
      <c r="BG362" s="176">
        <f t="shared" si="136"/>
        <v>0</v>
      </c>
      <c r="BH362" s="176">
        <f t="shared" si="137"/>
        <v>0</v>
      </c>
      <c r="BI362" s="176">
        <f t="shared" si="138"/>
        <v>0</v>
      </c>
      <c r="BJ362" s="14" t="s">
        <v>86</v>
      </c>
      <c r="BK362" s="177">
        <f t="shared" si="139"/>
        <v>0</v>
      </c>
      <c r="BL362" s="14" t="s">
        <v>271</v>
      </c>
      <c r="BM362" s="175" t="s">
        <v>1183</v>
      </c>
    </row>
    <row r="363" spans="1:65" s="2" customFormat="1" ht="36" customHeight="1" x14ac:dyDescent="0.2">
      <c r="A363" s="29"/>
      <c r="B363" s="163"/>
      <c r="C363" s="178" t="s">
        <v>1184</v>
      </c>
      <c r="D363" s="178" t="s">
        <v>241</v>
      </c>
      <c r="E363" s="179" t="s">
        <v>1185</v>
      </c>
      <c r="F363" s="180" t="s">
        <v>1186</v>
      </c>
      <c r="G363" s="181" t="s">
        <v>221</v>
      </c>
      <c r="H363" s="182">
        <v>73.83</v>
      </c>
      <c r="I363" s="183"/>
      <c r="J363" s="182">
        <f t="shared" si="130"/>
        <v>0</v>
      </c>
      <c r="K363" s="184"/>
      <c r="L363" s="185"/>
      <c r="M363" s="186" t="s">
        <v>1</v>
      </c>
      <c r="N363" s="187" t="s">
        <v>39</v>
      </c>
      <c r="O363" s="55"/>
      <c r="P363" s="173">
        <f t="shared" si="131"/>
        <v>0</v>
      </c>
      <c r="Q363" s="173">
        <v>8.3599999999999994E-3</v>
      </c>
      <c r="R363" s="173">
        <f t="shared" si="132"/>
        <v>0.61721879999999996</v>
      </c>
      <c r="S363" s="173">
        <v>0</v>
      </c>
      <c r="T363" s="174">
        <f t="shared" si="133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5" t="s">
        <v>327</v>
      </c>
      <c r="AT363" s="175" t="s">
        <v>241</v>
      </c>
      <c r="AU363" s="175" t="s">
        <v>86</v>
      </c>
      <c r="AY363" s="14" t="s">
        <v>204</v>
      </c>
      <c r="BE363" s="176">
        <f t="shared" si="134"/>
        <v>0</v>
      </c>
      <c r="BF363" s="176">
        <f t="shared" si="135"/>
        <v>0</v>
      </c>
      <c r="BG363" s="176">
        <f t="shared" si="136"/>
        <v>0</v>
      </c>
      <c r="BH363" s="176">
        <f t="shared" si="137"/>
        <v>0</v>
      </c>
      <c r="BI363" s="176">
        <f t="shared" si="138"/>
        <v>0</v>
      </c>
      <c r="BJ363" s="14" t="s">
        <v>86</v>
      </c>
      <c r="BK363" s="177">
        <f t="shared" si="139"/>
        <v>0</v>
      </c>
      <c r="BL363" s="14" t="s">
        <v>271</v>
      </c>
      <c r="BM363" s="175" t="s">
        <v>1187</v>
      </c>
    </row>
    <row r="364" spans="1:65" s="2" customFormat="1" ht="16.5" customHeight="1" x14ac:dyDescent="0.2">
      <c r="A364" s="29"/>
      <c r="B364" s="163"/>
      <c r="C364" s="164" t="s">
        <v>1188</v>
      </c>
      <c r="D364" s="164" t="s">
        <v>206</v>
      </c>
      <c r="E364" s="165" t="s">
        <v>1189</v>
      </c>
      <c r="F364" s="166" t="s">
        <v>1190</v>
      </c>
      <c r="G364" s="167" t="s">
        <v>265</v>
      </c>
      <c r="H364" s="168">
        <v>202.72</v>
      </c>
      <c r="I364" s="169"/>
      <c r="J364" s="168">
        <f t="shared" si="130"/>
        <v>0</v>
      </c>
      <c r="K364" s="170"/>
      <c r="L364" s="30"/>
      <c r="M364" s="171" t="s">
        <v>1</v>
      </c>
      <c r="N364" s="172" t="s">
        <v>39</v>
      </c>
      <c r="O364" s="55"/>
      <c r="P364" s="173">
        <f t="shared" si="131"/>
        <v>0</v>
      </c>
      <c r="Q364" s="173">
        <v>6.0000000000000002E-5</v>
      </c>
      <c r="R364" s="173">
        <f t="shared" si="132"/>
        <v>1.2163200000000001E-2</v>
      </c>
      <c r="S364" s="173">
        <v>0</v>
      </c>
      <c r="T364" s="174">
        <f t="shared" si="133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5" t="s">
        <v>271</v>
      </c>
      <c r="AT364" s="175" t="s">
        <v>206</v>
      </c>
      <c r="AU364" s="175" t="s">
        <v>86</v>
      </c>
      <c r="AY364" s="14" t="s">
        <v>204</v>
      </c>
      <c r="BE364" s="176">
        <f t="shared" si="134"/>
        <v>0</v>
      </c>
      <c r="BF364" s="176">
        <f t="shared" si="135"/>
        <v>0</v>
      </c>
      <c r="BG364" s="176">
        <f t="shared" si="136"/>
        <v>0</v>
      </c>
      <c r="BH364" s="176">
        <f t="shared" si="137"/>
        <v>0</v>
      </c>
      <c r="BI364" s="176">
        <f t="shared" si="138"/>
        <v>0</v>
      </c>
      <c r="BJ364" s="14" t="s">
        <v>86</v>
      </c>
      <c r="BK364" s="177">
        <f t="shared" si="139"/>
        <v>0</v>
      </c>
      <c r="BL364" s="14" t="s">
        <v>271</v>
      </c>
      <c r="BM364" s="175" t="s">
        <v>1191</v>
      </c>
    </row>
    <row r="365" spans="1:65" s="2" customFormat="1" ht="36" customHeight="1" x14ac:dyDescent="0.2">
      <c r="A365" s="29"/>
      <c r="B365" s="163"/>
      <c r="C365" s="178" t="s">
        <v>1192</v>
      </c>
      <c r="D365" s="178" t="s">
        <v>241</v>
      </c>
      <c r="E365" s="179" t="s">
        <v>1193</v>
      </c>
      <c r="F365" s="180" t="s">
        <v>1194</v>
      </c>
      <c r="G365" s="181" t="s">
        <v>265</v>
      </c>
      <c r="H365" s="182">
        <v>210.82900000000001</v>
      </c>
      <c r="I365" s="183"/>
      <c r="J365" s="182">
        <f t="shared" si="130"/>
        <v>0</v>
      </c>
      <c r="K365" s="184"/>
      <c r="L365" s="185"/>
      <c r="M365" s="186" t="s">
        <v>1</v>
      </c>
      <c r="N365" s="187" t="s">
        <v>39</v>
      </c>
      <c r="O365" s="55"/>
      <c r="P365" s="173">
        <f t="shared" si="131"/>
        <v>0</v>
      </c>
      <c r="Q365" s="173">
        <v>5.2999999999999998E-4</v>
      </c>
      <c r="R365" s="173">
        <f t="shared" si="132"/>
        <v>0.11173937</v>
      </c>
      <c r="S365" s="173">
        <v>0</v>
      </c>
      <c r="T365" s="174">
        <f t="shared" si="133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5" t="s">
        <v>327</v>
      </c>
      <c r="AT365" s="175" t="s">
        <v>241</v>
      </c>
      <c r="AU365" s="175" t="s">
        <v>86</v>
      </c>
      <c r="AY365" s="14" t="s">
        <v>204</v>
      </c>
      <c r="BE365" s="176">
        <f t="shared" si="134"/>
        <v>0</v>
      </c>
      <c r="BF365" s="176">
        <f t="shared" si="135"/>
        <v>0</v>
      </c>
      <c r="BG365" s="176">
        <f t="shared" si="136"/>
        <v>0</v>
      </c>
      <c r="BH365" s="176">
        <f t="shared" si="137"/>
        <v>0</v>
      </c>
      <c r="BI365" s="176">
        <f t="shared" si="138"/>
        <v>0</v>
      </c>
      <c r="BJ365" s="14" t="s">
        <v>86</v>
      </c>
      <c r="BK365" s="177">
        <f t="shared" si="139"/>
        <v>0</v>
      </c>
      <c r="BL365" s="14" t="s">
        <v>271</v>
      </c>
      <c r="BM365" s="175" t="s">
        <v>1195</v>
      </c>
    </row>
    <row r="366" spans="1:65" s="2" customFormat="1" ht="36" customHeight="1" x14ac:dyDescent="0.2">
      <c r="A366" s="29"/>
      <c r="B366" s="163"/>
      <c r="C366" s="164" t="s">
        <v>1196</v>
      </c>
      <c r="D366" s="164" t="s">
        <v>206</v>
      </c>
      <c r="E366" s="165" t="s">
        <v>1197</v>
      </c>
      <c r="F366" s="166" t="s">
        <v>1198</v>
      </c>
      <c r="G366" s="167" t="s">
        <v>214</v>
      </c>
      <c r="H366" s="168">
        <v>5</v>
      </c>
      <c r="I366" s="169"/>
      <c r="J366" s="168">
        <f t="shared" si="130"/>
        <v>0</v>
      </c>
      <c r="K366" s="170"/>
      <c r="L366" s="30"/>
      <c r="M366" s="171" t="s">
        <v>1</v>
      </c>
      <c r="N366" s="172" t="s">
        <v>39</v>
      </c>
      <c r="O366" s="55"/>
      <c r="P366" s="173">
        <f t="shared" si="131"/>
        <v>0</v>
      </c>
      <c r="Q366" s="173">
        <v>1.0499999999999999E-3</v>
      </c>
      <c r="R366" s="173">
        <f t="shared" si="132"/>
        <v>5.2499999999999995E-3</v>
      </c>
      <c r="S366" s="173">
        <v>0</v>
      </c>
      <c r="T366" s="174">
        <f t="shared" si="133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5" t="s">
        <v>271</v>
      </c>
      <c r="AT366" s="175" t="s">
        <v>206</v>
      </c>
      <c r="AU366" s="175" t="s">
        <v>86</v>
      </c>
      <c r="AY366" s="14" t="s">
        <v>204</v>
      </c>
      <c r="BE366" s="176">
        <f t="shared" si="134"/>
        <v>0</v>
      </c>
      <c r="BF366" s="176">
        <f t="shared" si="135"/>
        <v>0</v>
      </c>
      <c r="BG366" s="176">
        <f t="shared" si="136"/>
        <v>0</v>
      </c>
      <c r="BH366" s="176">
        <f t="shared" si="137"/>
        <v>0</v>
      </c>
      <c r="BI366" s="176">
        <f t="shared" si="138"/>
        <v>0</v>
      </c>
      <c r="BJ366" s="14" t="s">
        <v>86</v>
      </c>
      <c r="BK366" s="177">
        <f t="shared" si="139"/>
        <v>0</v>
      </c>
      <c r="BL366" s="14" t="s">
        <v>271</v>
      </c>
      <c r="BM366" s="175" t="s">
        <v>1199</v>
      </c>
    </row>
    <row r="367" spans="1:65" s="2" customFormat="1" ht="24" customHeight="1" x14ac:dyDescent="0.2">
      <c r="A367" s="29"/>
      <c r="B367" s="163"/>
      <c r="C367" s="178" t="s">
        <v>1200</v>
      </c>
      <c r="D367" s="178" t="s">
        <v>241</v>
      </c>
      <c r="E367" s="179" t="s">
        <v>1201</v>
      </c>
      <c r="F367" s="180" t="s">
        <v>1202</v>
      </c>
      <c r="G367" s="181" t="s">
        <v>214</v>
      </c>
      <c r="H367" s="182">
        <v>4</v>
      </c>
      <c r="I367" s="183"/>
      <c r="J367" s="182">
        <f t="shared" si="130"/>
        <v>0</v>
      </c>
      <c r="K367" s="184"/>
      <c r="L367" s="185"/>
      <c r="M367" s="186" t="s">
        <v>1</v>
      </c>
      <c r="N367" s="187" t="s">
        <v>39</v>
      </c>
      <c r="O367" s="55"/>
      <c r="P367" s="173">
        <f t="shared" si="131"/>
        <v>0</v>
      </c>
      <c r="Q367" s="173">
        <v>4.5399999999999998E-3</v>
      </c>
      <c r="R367" s="173">
        <f t="shared" si="132"/>
        <v>1.8159999999999999E-2</v>
      </c>
      <c r="S367" s="173">
        <v>0</v>
      </c>
      <c r="T367" s="174">
        <f t="shared" si="133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5" t="s">
        <v>327</v>
      </c>
      <c r="AT367" s="175" t="s">
        <v>241</v>
      </c>
      <c r="AU367" s="175" t="s">
        <v>86</v>
      </c>
      <c r="AY367" s="14" t="s">
        <v>204</v>
      </c>
      <c r="BE367" s="176">
        <f t="shared" si="134"/>
        <v>0</v>
      </c>
      <c r="BF367" s="176">
        <f t="shared" si="135"/>
        <v>0</v>
      </c>
      <c r="BG367" s="176">
        <f t="shared" si="136"/>
        <v>0</v>
      </c>
      <c r="BH367" s="176">
        <f t="shared" si="137"/>
        <v>0</v>
      </c>
      <c r="BI367" s="176">
        <f t="shared" si="138"/>
        <v>0</v>
      </c>
      <c r="BJ367" s="14" t="s">
        <v>86</v>
      </c>
      <c r="BK367" s="177">
        <f t="shared" si="139"/>
        <v>0</v>
      </c>
      <c r="BL367" s="14" t="s">
        <v>271</v>
      </c>
      <c r="BM367" s="175" t="s">
        <v>1203</v>
      </c>
    </row>
    <row r="368" spans="1:65" s="2" customFormat="1" ht="24" customHeight="1" x14ac:dyDescent="0.2">
      <c r="A368" s="29"/>
      <c r="B368" s="163"/>
      <c r="C368" s="178" t="s">
        <v>1204</v>
      </c>
      <c r="D368" s="178" t="s">
        <v>241</v>
      </c>
      <c r="E368" s="179" t="s">
        <v>1205</v>
      </c>
      <c r="F368" s="180" t="s">
        <v>1206</v>
      </c>
      <c r="G368" s="181" t="s">
        <v>214</v>
      </c>
      <c r="H368" s="182">
        <v>1</v>
      </c>
      <c r="I368" s="183"/>
      <c r="J368" s="182">
        <f t="shared" si="130"/>
        <v>0</v>
      </c>
      <c r="K368" s="184"/>
      <c r="L368" s="185"/>
      <c r="M368" s="186" t="s">
        <v>1</v>
      </c>
      <c r="N368" s="187" t="s">
        <v>39</v>
      </c>
      <c r="O368" s="55"/>
      <c r="P368" s="173">
        <f t="shared" si="131"/>
        <v>0</v>
      </c>
      <c r="Q368" s="173">
        <v>4.7299999999999998E-3</v>
      </c>
      <c r="R368" s="173">
        <f t="shared" si="132"/>
        <v>4.7299999999999998E-3</v>
      </c>
      <c r="S368" s="173">
        <v>0</v>
      </c>
      <c r="T368" s="174">
        <f t="shared" si="133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5" t="s">
        <v>327</v>
      </c>
      <c r="AT368" s="175" t="s">
        <v>241</v>
      </c>
      <c r="AU368" s="175" t="s">
        <v>86</v>
      </c>
      <c r="AY368" s="14" t="s">
        <v>204</v>
      </c>
      <c r="BE368" s="176">
        <f t="shared" si="134"/>
        <v>0</v>
      </c>
      <c r="BF368" s="176">
        <f t="shared" si="135"/>
        <v>0</v>
      </c>
      <c r="BG368" s="176">
        <f t="shared" si="136"/>
        <v>0</v>
      </c>
      <c r="BH368" s="176">
        <f t="shared" si="137"/>
        <v>0</v>
      </c>
      <c r="BI368" s="176">
        <f t="shared" si="138"/>
        <v>0</v>
      </c>
      <c r="BJ368" s="14" t="s">
        <v>86</v>
      </c>
      <c r="BK368" s="177">
        <f t="shared" si="139"/>
        <v>0</v>
      </c>
      <c r="BL368" s="14" t="s">
        <v>271</v>
      </c>
      <c r="BM368" s="175" t="s">
        <v>1207</v>
      </c>
    </row>
    <row r="369" spans="1:65" s="2" customFormat="1" ht="24" customHeight="1" x14ac:dyDescent="0.2">
      <c r="A369" s="29"/>
      <c r="B369" s="163"/>
      <c r="C369" s="178" t="s">
        <v>1208</v>
      </c>
      <c r="D369" s="178" t="s">
        <v>241</v>
      </c>
      <c r="E369" s="179" t="s">
        <v>1209</v>
      </c>
      <c r="F369" s="180" t="s">
        <v>1210</v>
      </c>
      <c r="G369" s="181" t="s">
        <v>1211</v>
      </c>
      <c r="H369" s="182">
        <v>3</v>
      </c>
      <c r="I369" s="183"/>
      <c r="J369" s="182">
        <f t="shared" si="130"/>
        <v>0</v>
      </c>
      <c r="K369" s="184"/>
      <c r="L369" s="185"/>
      <c r="M369" s="186" t="s">
        <v>1</v>
      </c>
      <c r="N369" s="187" t="s">
        <v>39</v>
      </c>
      <c r="O369" s="55"/>
      <c r="P369" s="173">
        <f t="shared" si="131"/>
        <v>0</v>
      </c>
      <c r="Q369" s="173">
        <v>2.2000000000000001E-3</v>
      </c>
      <c r="R369" s="173">
        <f t="shared" si="132"/>
        <v>6.6E-3</v>
      </c>
      <c r="S369" s="173">
        <v>0</v>
      </c>
      <c r="T369" s="174">
        <f t="shared" si="133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5" t="s">
        <v>327</v>
      </c>
      <c r="AT369" s="175" t="s">
        <v>241</v>
      </c>
      <c r="AU369" s="175" t="s">
        <v>86</v>
      </c>
      <c r="AY369" s="14" t="s">
        <v>204</v>
      </c>
      <c r="BE369" s="176">
        <f t="shared" si="134"/>
        <v>0</v>
      </c>
      <c r="BF369" s="176">
        <f t="shared" si="135"/>
        <v>0</v>
      </c>
      <c r="BG369" s="176">
        <f t="shared" si="136"/>
        <v>0</v>
      </c>
      <c r="BH369" s="176">
        <f t="shared" si="137"/>
        <v>0</v>
      </c>
      <c r="BI369" s="176">
        <f t="shared" si="138"/>
        <v>0</v>
      </c>
      <c r="BJ369" s="14" t="s">
        <v>86</v>
      </c>
      <c r="BK369" s="177">
        <f t="shared" si="139"/>
        <v>0</v>
      </c>
      <c r="BL369" s="14" t="s">
        <v>271</v>
      </c>
      <c r="BM369" s="175" t="s">
        <v>1212</v>
      </c>
    </row>
    <row r="370" spans="1:65" s="2" customFormat="1" ht="36" customHeight="1" x14ac:dyDescent="0.2">
      <c r="A370" s="29"/>
      <c r="B370" s="163"/>
      <c r="C370" s="164" t="s">
        <v>1213</v>
      </c>
      <c r="D370" s="164" t="s">
        <v>206</v>
      </c>
      <c r="E370" s="165" t="s">
        <v>1214</v>
      </c>
      <c r="F370" s="166" t="s">
        <v>1215</v>
      </c>
      <c r="G370" s="167" t="s">
        <v>214</v>
      </c>
      <c r="H370" s="168">
        <v>1</v>
      </c>
      <c r="I370" s="169"/>
      <c r="J370" s="168">
        <f t="shared" si="130"/>
        <v>0</v>
      </c>
      <c r="K370" s="170"/>
      <c r="L370" s="30"/>
      <c r="M370" s="171" t="s">
        <v>1</v>
      </c>
      <c r="N370" s="172" t="s">
        <v>39</v>
      </c>
      <c r="O370" s="55"/>
      <c r="P370" s="173">
        <f t="shared" si="131"/>
        <v>0</v>
      </c>
      <c r="Q370" s="173">
        <v>2.1299999999999999E-3</v>
      </c>
      <c r="R370" s="173">
        <f t="shared" si="132"/>
        <v>2.1299999999999999E-3</v>
      </c>
      <c r="S370" s="173">
        <v>0</v>
      </c>
      <c r="T370" s="174">
        <f t="shared" si="133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5" t="s">
        <v>271</v>
      </c>
      <c r="AT370" s="175" t="s">
        <v>206</v>
      </c>
      <c r="AU370" s="175" t="s">
        <v>86</v>
      </c>
      <c r="AY370" s="14" t="s">
        <v>204</v>
      </c>
      <c r="BE370" s="176">
        <f t="shared" si="134"/>
        <v>0</v>
      </c>
      <c r="BF370" s="176">
        <f t="shared" si="135"/>
        <v>0</v>
      </c>
      <c r="BG370" s="176">
        <f t="shared" si="136"/>
        <v>0</v>
      </c>
      <c r="BH370" s="176">
        <f t="shared" si="137"/>
        <v>0</v>
      </c>
      <c r="BI370" s="176">
        <f t="shared" si="138"/>
        <v>0</v>
      </c>
      <c r="BJ370" s="14" t="s">
        <v>86</v>
      </c>
      <c r="BK370" s="177">
        <f t="shared" si="139"/>
        <v>0</v>
      </c>
      <c r="BL370" s="14" t="s">
        <v>271</v>
      </c>
      <c r="BM370" s="175" t="s">
        <v>1216</v>
      </c>
    </row>
    <row r="371" spans="1:65" s="2" customFormat="1" ht="24" customHeight="1" x14ac:dyDescent="0.2">
      <c r="A371" s="29"/>
      <c r="B371" s="163"/>
      <c r="C371" s="178" t="s">
        <v>1217</v>
      </c>
      <c r="D371" s="178" t="s">
        <v>241</v>
      </c>
      <c r="E371" s="179" t="s">
        <v>1218</v>
      </c>
      <c r="F371" s="180" t="s">
        <v>1219</v>
      </c>
      <c r="G371" s="181" t="s">
        <v>214</v>
      </c>
      <c r="H371" s="182">
        <v>1</v>
      </c>
      <c r="I371" s="183"/>
      <c r="J371" s="182">
        <f t="shared" si="130"/>
        <v>0</v>
      </c>
      <c r="K371" s="184"/>
      <c r="L371" s="185"/>
      <c r="M371" s="186" t="s">
        <v>1</v>
      </c>
      <c r="N371" s="187" t="s">
        <v>39</v>
      </c>
      <c r="O371" s="55"/>
      <c r="P371" s="173">
        <f t="shared" si="131"/>
        <v>0</v>
      </c>
      <c r="Q371" s="173">
        <v>5.3E-3</v>
      </c>
      <c r="R371" s="173">
        <f t="shared" si="132"/>
        <v>5.3E-3</v>
      </c>
      <c r="S371" s="173">
        <v>0</v>
      </c>
      <c r="T371" s="174">
        <f t="shared" si="133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5" t="s">
        <v>327</v>
      </c>
      <c r="AT371" s="175" t="s">
        <v>241</v>
      </c>
      <c r="AU371" s="175" t="s">
        <v>86</v>
      </c>
      <c r="AY371" s="14" t="s">
        <v>204</v>
      </c>
      <c r="BE371" s="176">
        <f t="shared" si="134"/>
        <v>0</v>
      </c>
      <c r="BF371" s="176">
        <f t="shared" si="135"/>
        <v>0</v>
      </c>
      <c r="BG371" s="176">
        <f t="shared" si="136"/>
        <v>0</v>
      </c>
      <c r="BH371" s="176">
        <f t="shared" si="137"/>
        <v>0</v>
      </c>
      <c r="BI371" s="176">
        <f t="shared" si="138"/>
        <v>0</v>
      </c>
      <c r="BJ371" s="14" t="s">
        <v>86</v>
      </c>
      <c r="BK371" s="177">
        <f t="shared" si="139"/>
        <v>0</v>
      </c>
      <c r="BL371" s="14" t="s">
        <v>271</v>
      </c>
      <c r="BM371" s="175" t="s">
        <v>1220</v>
      </c>
    </row>
    <row r="372" spans="1:65" s="2" customFormat="1" ht="16.5" customHeight="1" x14ac:dyDescent="0.2">
      <c r="A372" s="29"/>
      <c r="B372" s="163"/>
      <c r="C372" s="178" t="s">
        <v>1221</v>
      </c>
      <c r="D372" s="178" t="s">
        <v>241</v>
      </c>
      <c r="E372" s="179" t="s">
        <v>1222</v>
      </c>
      <c r="F372" s="180" t="s">
        <v>1223</v>
      </c>
      <c r="G372" s="181" t="s">
        <v>1211</v>
      </c>
      <c r="H372" s="182">
        <v>1</v>
      </c>
      <c r="I372" s="183"/>
      <c r="J372" s="182">
        <f t="shared" si="130"/>
        <v>0</v>
      </c>
      <c r="K372" s="184"/>
      <c r="L372" s="185"/>
      <c r="M372" s="186" t="s">
        <v>1</v>
      </c>
      <c r="N372" s="187" t="s">
        <v>39</v>
      </c>
      <c r="O372" s="55"/>
      <c r="P372" s="173">
        <f t="shared" si="131"/>
        <v>0</v>
      </c>
      <c r="Q372" s="173">
        <v>2.2000000000000001E-3</v>
      </c>
      <c r="R372" s="173">
        <f t="shared" si="132"/>
        <v>2.2000000000000001E-3</v>
      </c>
      <c r="S372" s="173">
        <v>0</v>
      </c>
      <c r="T372" s="174">
        <f t="shared" si="133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5" t="s">
        <v>327</v>
      </c>
      <c r="AT372" s="175" t="s">
        <v>241</v>
      </c>
      <c r="AU372" s="175" t="s">
        <v>86</v>
      </c>
      <c r="AY372" s="14" t="s">
        <v>204</v>
      </c>
      <c r="BE372" s="176">
        <f t="shared" si="134"/>
        <v>0</v>
      </c>
      <c r="BF372" s="176">
        <f t="shared" si="135"/>
        <v>0</v>
      </c>
      <c r="BG372" s="176">
        <f t="shared" si="136"/>
        <v>0</v>
      </c>
      <c r="BH372" s="176">
        <f t="shared" si="137"/>
        <v>0</v>
      </c>
      <c r="BI372" s="176">
        <f t="shared" si="138"/>
        <v>0</v>
      </c>
      <c r="BJ372" s="14" t="s">
        <v>86</v>
      </c>
      <c r="BK372" s="177">
        <f t="shared" si="139"/>
        <v>0</v>
      </c>
      <c r="BL372" s="14" t="s">
        <v>271</v>
      </c>
      <c r="BM372" s="175" t="s">
        <v>1224</v>
      </c>
    </row>
    <row r="373" spans="1:65" s="2" customFormat="1" ht="24" customHeight="1" x14ac:dyDescent="0.2">
      <c r="A373" s="29"/>
      <c r="B373" s="163"/>
      <c r="C373" s="164" t="s">
        <v>1225</v>
      </c>
      <c r="D373" s="164" t="s">
        <v>206</v>
      </c>
      <c r="E373" s="165" t="s">
        <v>321</v>
      </c>
      <c r="F373" s="166" t="s">
        <v>322</v>
      </c>
      <c r="G373" s="167" t="s">
        <v>214</v>
      </c>
      <c r="H373" s="168">
        <v>21</v>
      </c>
      <c r="I373" s="169"/>
      <c r="J373" s="168">
        <f t="shared" si="130"/>
        <v>0</v>
      </c>
      <c r="K373" s="170"/>
      <c r="L373" s="30"/>
      <c r="M373" s="171" t="s">
        <v>1</v>
      </c>
      <c r="N373" s="172" t="s">
        <v>39</v>
      </c>
      <c r="O373" s="55"/>
      <c r="P373" s="173">
        <f t="shared" si="131"/>
        <v>0</v>
      </c>
      <c r="Q373" s="173">
        <v>0</v>
      </c>
      <c r="R373" s="173">
        <f t="shared" si="132"/>
        <v>0</v>
      </c>
      <c r="S373" s="173">
        <v>0</v>
      </c>
      <c r="T373" s="174">
        <f t="shared" si="133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5" t="s">
        <v>271</v>
      </c>
      <c r="AT373" s="175" t="s">
        <v>206</v>
      </c>
      <c r="AU373" s="175" t="s">
        <v>86</v>
      </c>
      <c r="AY373" s="14" t="s">
        <v>204</v>
      </c>
      <c r="BE373" s="176">
        <f t="shared" si="134"/>
        <v>0</v>
      </c>
      <c r="BF373" s="176">
        <f t="shared" si="135"/>
        <v>0</v>
      </c>
      <c r="BG373" s="176">
        <f t="shared" si="136"/>
        <v>0</v>
      </c>
      <c r="BH373" s="176">
        <f t="shared" si="137"/>
        <v>0</v>
      </c>
      <c r="BI373" s="176">
        <f t="shared" si="138"/>
        <v>0</v>
      </c>
      <c r="BJ373" s="14" t="s">
        <v>86</v>
      </c>
      <c r="BK373" s="177">
        <f t="shared" si="139"/>
        <v>0</v>
      </c>
      <c r="BL373" s="14" t="s">
        <v>271</v>
      </c>
      <c r="BM373" s="175" t="s">
        <v>1226</v>
      </c>
    </row>
    <row r="374" spans="1:65" s="2" customFormat="1" ht="24" customHeight="1" x14ac:dyDescent="0.2">
      <c r="A374" s="29"/>
      <c r="B374" s="163"/>
      <c r="C374" s="178" t="s">
        <v>1227</v>
      </c>
      <c r="D374" s="178" t="s">
        <v>241</v>
      </c>
      <c r="E374" s="179" t="s">
        <v>338</v>
      </c>
      <c r="F374" s="180" t="s">
        <v>1228</v>
      </c>
      <c r="G374" s="181" t="s">
        <v>214</v>
      </c>
      <c r="H374" s="182">
        <v>21</v>
      </c>
      <c r="I374" s="183"/>
      <c r="J374" s="182">
        <f t="shared" si="130"/>
        <v>0</v>
      </c>
      <c r="K374" s="184"/>
      <c r="L374" s="185"/>
      <c r="M374" s="186" t="s">
        <v>1</v>
      </c>
      <c r="N374" s="187" t="s">
        <v>39</v>
      </c>
      <c r="O374" s="55"/>
      <c r="P374" s="173">
        <f t="shared" si="131"/>
        <v>0</v>
      </c>
      <c r="Q374" s="173">
        <v>1E-3</v>
      </c>
      <c r="R374" s="173">
        <f t="shared" si="132"/>
        <v>2.1000000000000001E-2</v>
      </c>
      <c r="S374" s="173">
        <v>0</v>
      </c>
      <c r="T374" s="174">
        <f t="shared" si="133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5" t="s">
        <v>327</v>
      </c>
      <c r="AT374" s="175" t="s">
        <v>241</v>
      </c>
      <c r="AU374" s="175" t="s">
        <v>86</v>
      </c>
      <c r="AY374" s="14" t="s">
        <v>204</v>
      </c>
      <c r="BE374" s="176">
        <f t="shared" si="134"/>
        <v>0</v>
      </c>
      <c r="BF374" s="176">
        <f t="shared" si="135"/>
        <v>0</v>
      </c>
      <c r="BG374" s="176">
        <f t="shared" si="136"/>
        <v>0</v>
      </c>
      <c r="BH374" s="176">
        <f t="shared" si="137"/>
        <v>0</v>
      </c>
      <c r="BI374" s="176">
        <f t="shared" si="138"/>
        <v>0</v>
      </c>
      <c r="BJ374" s="14" t="s">
        <v>86</v>
      </c>
      <c r="BK374" s="177">
        <f t="shared" si="139"/>
        <v>0</v>
      </c>
      <c r="BL374" s="14" t="s">
        <v>271</v>
      </c>
      <c r="BM374" s="175" t="s">
        <v>1229</v>
      </c>
    </row>
    <row r="375" spans="1:65" s="2" customFormat="1" ht="36" customHeight="1" x14ac:dyDescent="0.2">
      <c r="A375" s="29"/>
      <c r="B375" s="163"/>
      <c r="C375" s="178" t="s">
        <v>1230</v>
      </c>
      <c r="D375" s="178" t="s">
        <v>241</v>
      </c>
      <c r="E375" s="179" t="s">
        <v>1231</v>
      </c>
      <c r="F375" s="180" t="s">
        <v>1232</v>
      </c>
      <c r="G375" s="181" t="s">
        <v>214</v>
      </c>
      <c r="H375" s="182">
        <v>4</v>
      </c>
      <c r="I375" s="183"/>
      <c r="J375" s="182">
        <f t="shared" si="130"/>
        <v>0</v>
      </c>
      <c r="K375" s="184"/>
      <c r="L375" s="185"/>
      <c r="M375" s="186" t="s">
        <v>1</v>
      </c>
      <c r="N375" s="187" t="s">
        <v>39</v>
      </c>
      <c r="O375" s="55"/>
      <c r="P375" s="173">
        <f t="shared" si="131"/>
        <v>0</v>
      </c>
      <c r="Q375" s="173">
        <v>2.5000000000000001E-2</v>
      </c>
      <c r="R375" s="173">
        <f t="shared" si="132"/>
        <v>0.1</v>
      </c>
      <c r="S375" s="173">
        <v>0</v>
      </c>
      <c r="T375" s="174">
        <f t="shared" si="133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5" t="s">
        <v>327</v>
      </c>
      <c r="AT375" s="175" t="s">
        <v>241</v>
      </c>
      <c r="AU375" s="175" t="s">
        <v>86</v>
      </c>
      <c r="AY375" s="14" t="s">
        <v>204</v>
      </c>
      <c r="BE375" s="176">
        <f t="shared" si="134"/>
        <v>0</v>
      </c>
      <c r="BF375" s="176">
        <f t="shared" si="135"/>
        <v>0</v>
      </c>
      <c r="BG375" s="176">
        <f t="shared" si="136"/>
        <v>0</v>
      </c>
      <c r="BH375" s="176">
        <f t="shared" si="137"/>
        <v>0</v>
      </c>
      <c r="BI375" s="176">
        <f t="shared" si="138"/>
        <v>0</v>
      </c>
      <c r="BJ375" s="14" t="s">
        <v>86</v>
      </c>
      <c r="BK375" s="177">
        <f t="shared" si="139"/>
        <v>0</v>
      </c>
      <c r="BL375" s="14" t="s">
        <v>271</v>
      </c>
      <c r="BM375" s="175" t="s">
        <v>1233</v>
      </c>
    </row>
    <row r="376" spans="1:65" s="2" customFormat="1" ht="36" customHeight="1" x14ac:dyDescent="0.2">
      <c r="A376" s="29"/>
      <c r="B376" s="163"/>
      <c r="C376" s="178" t="s">
        <v>1234</v>
      </c>
      <c r="D376" s="178" t="s">
        <v>241</v>
      </c>
      <c r="E376" s="179" t="s">
        <v>1235</v>
      </c>
      <c r="F376" s="180" t="s">
        <v>1236</v>
      </c>
      <c r="G376" s="181" t="s">
        <v>214</v>
      </c>
      <c r="H376" s="182">
        <v>11</v>
      </c>
      <c r="I376" s="183"/>
      <c r="J376" s="182">
        <f t="shared" si="130"/>
        <v>0</v>
      </c>
      <c r="K376" s="184"/>
      <c r="L376" s="185"/>
      <c r="M376" s="186" t="s">
        <v>1</v>
      </c>
      <c r="N376" s="187" t="s">
        <v>39</v>
      </c>
      <c r="O376" s="55"/>
      <c r="P376" s="173">
        <f t="shared" si="131"/>
        <v>0</v>
      </c>
      <c r="Q376" s="173">
        <v>2.5000000000000001E-2</v>
      </c>
      <c r="R376" s="173">
        <f t="shared" si="132"/>
        <v>0.27500000000000002</v>
      </c>
      <c r="S376" s="173">
        <v>0</v>
      </c>
      <c r="T376" s="174">
        <f t="shared" si="133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5" t="s">
        <v>327</v>
      </c>
      <c r="AT376" s="175" t="s">
        <v>241</v>
      </c>
      <c r="AU376" s="175" t="s">
        <v>86</v>
      </c>
      <c r="AY376" s="14" t="s">
        <v>204</v>
      </c>
      <c r="BE376" s="176">
        <f t="shared" si="134"/>
        <v>0</v>
      </c>
      <c r="BF376" s="176">
        <f t="shared" si="135"/>
        <v>0</v>
      </c>
      <c r="BG376" s="176">
        <f t="shared" si="136"/>
        <v>0</v>
      </c>
      <c r="BH376" s="176">
        <f t="shared" si="137"/>
        <v>0</v>
      </c>
      <c r="BI376" s="176">
        <f t="shared" si="138"/>
        <v>0</v>
      </c>
      <c r="BJ376" s="14" t="s">
        <v>86</v>
      </c>
      <c r="BK376" s="177">
        <f t="shared" si="139"/>
        <v>0</v>
      </c>
      <c r="BL376" s="14" t="s">
        <v>271</v>
      </c>
      <c r="BM376" s="175" t="s">
        <v>1237</v>
      </c>
    </row>
    <row r="377" spans="1:65" s="2" customFormat="1" ht="36" customHeight="1" x14ac:dyDescent="0.2">
      <c r="A377" s="29"/>
      <c r="B377" s="163"/>
      <c r="C377" s="178" t="s">
        <v>1238</v>
      </c>
      <c r="D377" s="178" t="s">
        <v>241</v>
      </c>
      <c r="E377" s="179" t="s">
        <v>1239</v>
      </c>
      <c r="F377" s="180" t="s">
        <v>1240</v>
      </c>
      <c r="G377" s="181" t="s">
        <v>214</v>
      </c>
      <c r="H377" s="182">
        <v>3</v>
      </c>
      <c r="I377" s="183"/>
      <c r="J377" s="182">
        <f t="shared" si="130"/>
        <v>0</v>
      </c>
      <c r="K377" s="184"/>
      <c r="L377" s="185"/>
      <c r="M377" s="186" t="s">
        <v>1</v>
      </c>
      <c r="N377" s="187" t="s">
        <v>39</v>
      </c>
      <c r="O377" s="55"/>
      <c r="P377" s="173">
        <f t="shared" si="131"/>
        <v>0</v>
      </c>
      <c r="Q377" s="173">
        <v>2.5000000000000001E-2</v>
      </c>
      <c r="R377" s="173">
        <f t="shared" si="132"/>
        <v>7.5000000000000011E-2</v>
      </c>
      <c r="S377" s="173">
        <v>0</v>
      </c>
      <c r="T377" s="174">
        <f t="shared" si="133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5" t="s">
        <v>327</v>
      </c>
      <c r="AT377" s="175" t="s">
        <v>241</v>
      </c>
      <c r="AU377" s="175" t="s">
        <v>86</v>
      </c>
      <c r="AY377" s="14" t="s">
        <v>204</v>
      </c>
      <c r="BE377" s="176">
        <f t="shared" si="134"/>
        <v>0</v>
      </c>
      <c r="BF377" s="176">
        <f t="shared" si="135"/>
        <v>0</v>
      </c>
      <c r="BG377" s="176">
        <f t="shared" si="136"/>
        <v>0</v>
      </c>
      <c r="BH377" s="176">
        <f t="shared" si="137"/>
        <v>0</v>
      </c>
      <c r="BI377" s="176">
        <f t="shared" si="138"/>
        <v>0</v>
      </c>
      <c r="BJ377" s="14" t="s">
        <v>86</v>
      </c>
      <c r="BK377" s="177">
        <f t="shared" si="139"/>
        <v>0</v>
      </c>
      <c r="BL377" s="14" t="s">
        <v>271</v>
      </c>
      <c r="BM377" s="175" t="s">
        <v>1241</v>
      </c>
    </row>
    <row r="378" spans="1:65" s="2" customFormat="1" ht="36" customHeight="1" x14ac:dyDescent="0.2">
      <c r="A378" s="29"/>
      <c r="B378" s="163"/>
      <c r="C378" s="178" t="s">
        <v>1242</v>
      </c>
      <c r="D378" s="178" t="s">
        <v>241</v>
      </c>
      <c r="E378" s="179" t="s">
        <v>1243</v>
      </c>
      <c r="F378" s="180" t="s">
        <v>1244</v>
      </c>
      <c r="G378" s="181" t="s">
        <v>214</v>
      </c>
      <c r="H378" s="182">
        <v>3</v>
      </c>
      <c r="I378" s="183"/>
      <c r="J378" s="182">
        <f t="shared" si="130"/>
        <v>0</v>
      </c>
      <c r="K378" s="184"/>
      <c r="L378" s="185"/>
      <c r="M378" s="186" t="s">
        <v>1</v>
      </c>
      <c r="N378" s="187" t="s">
        <v>39</v>
      </c>
      <c r="O378" s="55"/>
      <c r="P378" s="173">
        <f t="shared" si="131"/>
        <v>0</v>
      </c>
      <c r="Q378" s="173">
        <v>2.5000000000000001E-2</v>
      </c>
      <c r="R378" s="173">
        <f t="shared" si="132"/>
        <v>7.5000000000000011E-2</v>
      </c>
      <c r="S378" s="173">
        <v>0</v>
      </c>
      <c r="T378" s="174">
        <f t="shared" si="133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5" t="s">
        <v>327</v>
      </c>
      <c r="AT378" s="175" t="s">
        <v>241</v>
      </c>
      <c r="AU378" s="175" t="s">
        <v>86</v>
      </c>
      <c r="AY378" s="14" t="s">
        <v>204</v>
      </c>
      <c r="BE378" s="176">
        <f t="shared" si="134"/>
        <v>0</v>
      </c>
      <c r="BF378" s="176">
        <f t="shared" si="135"/>
        <v>0</v>
      </c>
      <c r="BG378" s="176">
        <f t="shared" si="136"/>
        <v>0</v>
      </c>
      <c r="BH378" s="176">
        <f t="shared" si="137"/>
        <v>0</v>
      </c>
      <c r="BI378" s="176">
        <f t="shared" si="138"/>
        <v>0</v>
      </c>
      <c r="BJ378" s="14" t="s">
        <v>86</v>
      </c>
      <c r="BK378" s="177">
        <f t="shared" si="139"/>
        <v>0</v>
      </c>
      <c r="BL378" s="14" t="s">
        <v>271</v>
      </c>
      <c r="BM378" s="175" t="s">
        <v>1245</v>
      </c>
    </row>
    <row r="379" spans="1:65" s="2" customFormat="1" ht="36" customHeight="1" x14ac:dyDescent="0.2">
      <c r="A379" s="29"/>
      <c r="B379" s="163"/>
      <c r="C379" s="164" t="s">
        <v>1246</v>
      </c>
      <c r="D379" s="164" t="s">
        <v>206</v>
      </c>
      <c r="E379" s="165" t="s">
        <v>1247</v>
      </c>
      <c r="F379" s="166" t="s">
        <v>1248</v>
      </c>
      <c r="G379" s="167" t="s">
        <v>214</v>
      </c>
      <c r="H379" s="168">
        <v>24</v>
      </c>
      <c r="I379" s="169"/>
      <c r="J379" s="168">
        <f t="shared" si="130"/>
        <v>0</v>
      </c>
      <c r="K379" s="170"/>
      <c r="L379" s="30"/>
      <c r="M379" s="171" t="s">
        <v>1</v>
      </c>
      <c r="N379" s="172" t="s">
        <v>39</v>
      </c>
      <c r="O379" s="55"/>
      <c r="P379" s="173">
        <f t="shared" si="131"/>
        <v>0</v>
      </c>
      <c r="Q379" s="173">
        <v>0</v>
      </c>
      <c r="R379" s="173">
        <f t="shared" si="132"/>
        <v>0</v>
      </c>
      <c r="S379" s="173">
        <v>0</v>
      </c>
      <c r="T379" s="174">
        <f t="shared" si="133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5" t="s">
        <v>271</v>
      </c>
      <c r="AT379" s="175" t="s">
        <v>206</v>
      </c>
      <c r="AU379" s="175" t="s">
        <v>86</v>
      </c>
      <c r="AY379" s="14" t="s">
        <v>204</v>
      </c>
      <c r="BE379" s="176">
        <f t="shared" si="134"/>
        <v>0</v>
      </c>
      <c r="BF379" s="176">
        <f t="shared" si="135"/>
        <v>0</v>
      </c>
      <c r="BG379" s="176">
        <f t="shared" si="136"/>
        <v>0</v>
      </c>
      <c r="BH379" s="176">
        <f t="shared" si="137"/>
        <v>0</v>
      </c>
      <c r="BI379" s="176">
        <f t="shared" si="138"/>
        <v>0</v>
      </c>
      <c r="BJ379" s="14" t="s">
        <v>86</v>
      </c>
      <c r="BK379" s="177">
        <f t="shared" si="139"/>
        <v>0</v>
      </c>
      <c r="BL379" s="14" t="s">
        <v>271</v>
      </c>
      <c r="BM379" s="175" t="s">
        <v>1249</v>
      </c>
    </row>
    <row r="380" spans="1:65" s="2" customFormat="1" ht="24" customHeight="1" x14ac:dyDescent="0.2">
      <c r="A380" s="29"/>
      <c r="B380" s="163"/>
      <c r="C380" s="178" t="s">
        <v>1250</v>
      </c>
      <c r="D380" s="178" t="s">
        <v>241</v>
      </c>
      <c r="E380" s="179" t="s">
        <v>338</v>
      </c>
      <c r="F380" s="180" t="s">
        <v>1228</v>
      </c>
      <c r="G380" s="181" t="s">
        <v>214</v>
      </c>
      <c r="H380" s="182">
        <v>24</v>
      </c>
      <c r="I380" s="183"/>
      <c r="J380" s="182">
        <f t="shared" si="130"/>
        <v>0</v>
      </c>
      <c r="K380" s="184"/>
      <c r="L380" s="185"/>
      <c r="M380" s="186" t="s">
        <v>1</v>
      </c>
      <c r="N380" s="187" t="s">
        <v>39</v>
      </c>
      <c r="O380" s="55"/>
      <c r="P380" s="173">
        <f t="shared" si="131"/>
        <v>0</v>
      </c>
      <c r="Q380" s="173">
        <v>1E-3</v>
      </c>
      <c r="R380" s="173">
        <f t="shared" si="132"/>
        <v>2.4E-2</v>
      </c>
      <c r="S380" s="173">
        <v>0</v>
      </c>
      <c r="T380" s="174">
        <f t="shared" si="133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5" t="s">
        <v>327</v>
      </c>
      <c r="AT380" s="175" t="s">
        <v>241</v>
      </c>
      <c r="AU380" s="175" t="s">
        <v>86</v>
      </c>
      <c r="AY380" s="14" t="s">
        <v>204</v>
      </c>
      <c r="BE380" s="176">
        <f t="shared" si="134"/>
        <v>0</v>
      </c>
      <c r="BF380" s="176">
        <f t="shared" si="135"/>
        <v>0</v>
      </c>
      <c r="BG380" s="176">
        <f t="shared" si="136"/>
        <v>0</v>
      </c>
      <c r="BH380" s="176">
        <f t="shared" si="137"/>
        <v>0</v>
      </c>
      <c r="BI380" s="176">
        <f t="shared" si="138"/>
        <v>0</v>
      </c>
      <c r="BJ380" s="14" t="s">
        <v>86</v>
      </c>
      <c r="BK380" s="177">
        <f t="shared" si="139"/>
        <v>0</v>
      </c>
      <c r="BL380" s="14" t="s">
        <v>271</v>
      </c>
      <c r="BM380" s="175" t="s">
        <v>1251</v>
      </c>
    </row>
    <row r="381" spans="1:65" s="2" customFormat="1" ht="24" customHeight="1" x14ac:dyDescent="0.2">
      <c r="A381" s="29"/>
      <c r="B381" s="163"/>
      <c r="C381" s="178" t="s">
        <v>1252</v>
      </c>
      <c r="D381" s="178" t="s">
        <v>241</v>
      </c>
      <c r="E381" s="179" t="s">
        <v>1253</v>
      </c>
      <c r="F381" s="180" t="s">
        <v>1254</v>
      </c>
      <c r="G381" s="181" t="s">
        <v>214</v>
      </c>
      <c r="H381" s="182">
        <v>23</v>
      </c>
      <c r="I381" s="183"/>
      <c r="J381" s="182">
        <f t="shared" si="130"/>
        <v>0</v>
      </c>
      <c r="K381" s="184"/>
      <c r="L381" s="185"/>
      <c r="M381" s="186" t="s">
        <v>1</v>
      </c>
      <c r="N381" s="187" t="s">
        <v>39</v>
      </c>
      <c r="O381" s="55"/>
      <c r="P381" s="173">
        <f t="shared" si="131"/>
        <v>0</v>
      </c>
      <c r="Q381" s="173">
        <v>3.7999999999999999E-2</v>
      </c>
      <c r="R381" s="173">
        <f t="shared" si="132"/>
        <v>0.874</v>
      </c>
      <c r="S381" s="173">
        <v>0</v>
      </c>
      <c r="T381" s="174">
        <f t="shared" si="133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5" t="s">
        <v>327</v>
      </c>
      <c r="AT381" s="175" t="s">
        <v>241</v>
      </c>
      <c r="AU381" s="175" t="s">
        <v>86</v>
      </c>
      <c r="AY381" s="14" t="s">
        <v>204</v>
      </c>
      <c r="BE381" s="176">
        <f t="shared" si="134"/>
        <v>0</v>
      </c>
      <c r="BF381" s="176">
        <f t="shared" si="135"/>
        <v>0</v>
      </c>
      <c r="BG381" s="176">
        <f t="shared" si="136"/>
        <v>0</v>
      </c>
      <c r="BH381" s="176">
        <f t="shared" si="137"/>
        <v>0</v>
      </c>
      <c r="BI381" s="176">
        <f t="shared" si="138"/>
        <v>0</v>
      </c>
      <c r="BJ381" s="14" t="s">
        <v>86</v>
      </c>
      <c r="BK381" s="177">
        <f t="shared" si="139"/>
        <v>0</v>
      </c>
      <c r="BL381" s="14" t="s">
        <v>271</v>
      </c>
      <c r="BM381" s="175" t="s">
        <v>1255</v>
      </c>
    </row>
    <row r="382" spans="1:65" s="2" customFormat="1" ht="24" customHeight="1" x14ac:dyDescent="0.2">
      <c r="A382" s="29"/>
      <c r="B382" s="163"/>
      <c r="C382" s="178" t="s">
        <v>1256</v>
      </c>
      <c r="D382" s="178" t="s">
        <v>241</v>
      </c>
      <c r="E382" s="179" t="s">
        <v>1257</v>
      </c>
      <c r="F382" s="180" t="s">
        <v>1258</v>
      </c>
      <c r="G382" s="181" t="s">
        <v>214</v>
      </c>
      <c r="H382" s="182">
        <v>1</v>
      </c>
      <c r="I382" s="183"/>
      <c r="J382" s="182">
        <f t="shared" si="130"/>
        <v>0</v>
      </c>
      <c r="K382" s="184"/>
      <c r="L382" s="185"/>
      <c r="M382" s="186" t="s">
        <v>1</v>
      </c>
      <c r="N382" s="187" t="s">
        <v>39</v>
      </c>
      <c r="O382" s="55"/>
      <c r="P382" s="173">
        <f t="shared" si="131"/>
        <v>0</v>
      </c>
      <c r="Q382" s="173">
        <v>3.7999999999999999E-2</v>
      </c>
      <c r="R382" s="173">
        <f t="shared" si="132"/>
        <v>3.7999999999999999E-2</v>
      </c>
      <c r="S382" s="173">
        <v>0</v>
      </c>
      <c r="T382" s="174">
        <f t="shared" si="133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5" t="s">
        <v>327</v>
      </c>
      <c r="AT382" s="175" t="s">
        <v>241</v>
      </c>
      <c r="AU382" s="175" t="s">
        <v>86</v>
      </c>
      <c r="AY382" s="14" t="s">
        <v>204</v>
      </c>
      <c r="BE382" s="176">
        <f t="shared" si="134"/>
        <v>0</v>
      </c>
      <c r="BF382" s="176">
        <f t="shared" si="135"/>
        <v>0</v>
      </c>
      <c r="BG382" s="176">
        <f t="shared" si="136"/>
        <v>0</v>
      </c>
      <c r="BH382" s="176">
        <f t="shared" si="137"/>
        <v>0</v>
      </c>
      <c r="BI382" s="176">
        <f t="shared" si="138"/>
        <v>0</v>
      </c>
      <c r="BJ382" s="14" t="s">
        <v>86</v>
      </c>
      <c r="BK382" s="177">
        <f t="shared" si="139"/>
        <v>0</v>
      </c>
      <c r="BL382" s="14" t="s">
        <v>271</v>
      </c>
      <c r="BM382" s="175" t="s">
        <v>1259</v>
      </c>
    </row>
    <row r="383" spans="1:65" s="2" customFormat="1" ht="36" customHeight="1" x14ac:dyDescent="0.2">
      <c r="A383" s="29"/>
      <c r="B383" s="163"/>
      <c r="C383" s="164" t="s">
        <v>1260</v>
      </c>
      <c r="D383" s="164" t="s">
        <v>206</v>
      </c>
      <c r="E383" s="165" t="s">
        <v>1261</v>
      </c>
      <c r="F383" s="166" t="s">
        <v>1262</v>
      </c>
      <c r="G383" s="167" t="s">
        <v>214</v>
      </c>
      <c r="H383" s="168">
        <v>3</v>
      </c>
      <c r="I383" s="169"/>
      <c r="J383" s="168">
        <f t="shared" si="130"/>
        <v>0</v>
      </c>
      <c r="K383" s="170"/>
      <c r="L383" s="30"/>
      <c r="M383" s="171" t="s">
        <v>1</v>
      </c>
      <c r="N383" s="172" t="s">
        <v>39</v>
      </c>
      <c r="O383" s="55"/>
      <c r="P383" s="173">
        <f t="shared" si="131"/>
        <v>0</v>
      </c>
      <c r="Q383" s="173">
        <v>0</v>
      </c>
      <c r="R383" s="173">
        <f t="shared" si="132"/>
        <v>0</v>
      </c>
      <c r="S383" s="173">
        <v>0</v>
      </c>
      <c r="T383" s="174">
        <f t="shared" si="133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5" t="s">
        <v>271</v>
      </c>
      <c r="AT383" s="175" t="s">
        <v>206</v>
      </c>
      <c r="AU383" s="175" t="s">
        <v>86</v>
      </c>
      <c r="AY383" s="14" t="s">
        <v>204</v>
      </c>
      <c r="BE383" s="176">
        <f t="shared" si="134"/>
        <v>0</v>
      </c>
      <c r="BF383" s="176">
        <f t="shared" si="135"/>
        <v>0</v>
      </c>
      <c r="BG383" s="176">
        <f t="shared" si="136"/>
        <v>0</v>
      </c>
      <c r="BH383" s="176">
        <f t="shared" si="137"/>
        <v>0</v>
      </c>
      <c r="BI383" s="176">
        <f t="shared" si="138"/>
        <v>0</v>
      </c>
      <c r="BJ383" s="14" t="s">
        <v>86</v>
      </c>
      <c r="BK383" s="177">
        <f t="shared" si="139"/>
        <v>0</v>
      </c>
      <c r="BL383" s="14" t="s">
        <v>271</v>
      </c>
      <c r="BM383" s="175" t="s">
        <v>1263</v>
      </c>
    </row>
    <row r="384" spans="1:65" s="2" customFormat="1" ht="24" customHeight="1" x14ac:dyDescent="0.2">
      <c r="A384" s="29"/>
      <c r="B384" s="163"/>
      <c r="C384" s="178" t="s">
        <v>1264</v>
      </c>
      <c r="D384" s="178" t="s">
        <v>241</v>
      </c>
      <c r="E384" s="179" t="s">
        <v>338</v>
      </c>
      <c r="F384" s="180" t="s">
        <v>1228</v>
      </c>
      <c r="G384" s="181" t="s">
        <v>214</v>
      </c>
      <c r="H384" s="182">
        <v>3</v>
      </c>
      <c r="I384" s="183"/>
      <c r="J384" s="182">
        <f t="shared" si="130"/>
        <v>0</v>
      </c>
      <c r="K384" s="184"/>
      <c r="L384" s="185"/>
      <c r="M384" s="186" t="s">
        <v>1</v>
      </c>
      <c r="N384" s="187" t="s">
        <v>39</v>
      </c>
      <c r="O384" s="55"/>
      <c r="P384" s="173">
        <f t="shared" si="131"/>
        <v>0</v>
      </c>
      <c r="Q384" s="173">
        <v>1E-3</v>
      </c>
      <c r="R384" s="173">
        <f t="shared" si="132"/>
        <v>3.0000000000000001E-3</v>
      </c>
      <c r="S384" s="173">
        <v>0</v>
      </c>
      <c r="T384" s="174">
        <f t="shared" si="133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5" t="s">
        <v>327</v>
      </c>
      <c r="AT384" s="175" t="s">
        <v>241</v>
      </c>
      <c r="AU384" s="175" t="s">
        <v>86</v>
      </c>
      <c r="AY384" s="14" t="s">
        <v>204</v>
      </c>
      <c r="BE384" s="176">
        <f t="shared" si="134"/>
        <v>0</v>
      </c>
      <c r="BF384" s="176">
        <f t="shared" si="135"/>
        <v>0</v>
      </c>
      <c r="BG384" s="176">
        <f t="shared" si="136"/>
        <v>0</v>
      </c>
      <c r="BH384" s="176">
        <f t="shared" si="137"/>
        <v>0</v>
      </c>
      <c r="BI384" s="176">
        <f t="shared" si="138"/>
        <v>0</v>
      </c>
      <c r="BJ384" s="14" t="s">
        <v>86</v>
      </c>
      <c r="BK384" s="177">
        <f t="shared" si="139"/>
        <v>0</v>
      </c>
      <c r="BL384" s="14" t="s">
        <v>271</v>
      </c>
      <c r="BM384" s="175" t="s">
        <v>1265</v>
      </c>
    </row>
    <row r="385" spans="1:65" s="2" customFormat="1" ht="24" customHeight="1" x14ac:dyDescent="0.2">
      <c r="A385" s="29"/>
      <c r="B385" s="163"/>
      <c r="C385" s="178" t="s">
        <v>1266</v>
      </c>
      <c r="D385" s="178" t="s">
        <v>241</v>
      </c>
      <c r="E385" s="179" t="s">
        <v>1267</v>
      </c>
      <c r="F385" s="180" t="s">
        <v>1268</v>
      </c>
      <c r="G385" s="181" t="s">
        <v>214</v>
      </c>
      <c r="H385" s="182">
        <v>1</v>
      </c>
      <c r="I385" s="183"/>
      <c r="J385" s="182">
        <f t="shared" si="130"/>
        <v>0</v>
      </c>
      <c r="K385" s="184"/>
      <c r="L385" s="185"/>
      <c r="M385" s="186" t="s">
        <v>1</v>
      </c>
      <c r="N385" s="187" t="s">
        <v>39</v>
      </c>
      <c r="O385" s="55"/>
      <c r="P385" s="173">
        <f t="shared" si="131"/>
        <v>0</v>
      </c>
      <c r="Q385" s="173">
        <v>7.5999999999999998E-2</v>
      </c>
      <c r="R385" s="173">
        <f t="shared" si="132"/>
        <v>7.5999999999999998E-2</v>
      </c>
      <c r="S385" s="173">
        <v>0</v>
      </c>
      <c r="T385" s="174">
        <f t="shared" si="133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5" t="s">
        <v>327</v>
      </c>
      <c r="AT385" s="175" t="s">
        <v>241</v>
      </c>
      <c r="AU385" s="175" t="s">
        <v>86</v>
      </c>
      <c r="AY385" s="14" t="s">
        <v>204</v>
      </c>
      <c r="BE385" s="176">
        <f t="shared" si="134"/>
        <v>0</v>
      </c>
      <c r="BF385" s="176">
        <f t="shared" si="135"/>
        <v>0</v>
      </c>
      <c r="BG385" s="176">
        <f t="shared" si="136"/>
        <v>0</v>
      </c>
      <c r="BH385" s="176">
        <f t="shared" si="137"/>
        <v>0</v>
      </c>
      <c r="BI385" s="176">
        <f t="shared" si="138"/>
        <v>0</v>
      </c>
      <c r="BJ385" s="14" t="s">
        <v>86</v>
      </c>
      <c r="BK385" s="177">
        <f t="shared" si="139"/>
        <v>0</v>
      </c>
      <c r="BL385" s="14" t="s">
        <v>271</v>
      </c>
      <c r="BM385" s="175" t="s">
        <v>1269</v>
      </c>
    </row>
    <row r="386" spans="1:65" s="2" customFormat="1" ht="24" customHeight="1" x14ac:dyDescent="0.2">
      <c r="A386" s="29"/>
      <c r="B386" s="163"/>
      <c r="C386" s="178" t="s">
        <v>1270</v>
      </c>
      <c r="D386" s="178" t="s">
        <v>241</v>
      </c>
      <c r="E386" s="179" t="s">
        <v>1271</v>
      </c>
      <c r="F386" s="180" t="s">
        <v>1272</v>
      </c>
      <c r="G386" s="181" t="s">
        <v>214</v>
      </c>
      <c r="H386" s="182">
        <v>2</v>
      </c>
      <c r="I386" s="183"/>
      <c r="J386" s="182">
        <f t="shared" si="130"/>
        <v>0</v>
      </c>
      <c r="K386" s="184"/>
      <c r="L386" s="185"/>
      <c r="M386" s="186" t="s">
        <v>1</v>
      </c>
      <c r="N386" s="187" t="s">
        <v>39</v>
      </c>
      <c r="O386" s="55"/>
      <c r="P386" s="173">
        <f t="shared" si="131"/>
        <v>0</v>
      </c>
      <c r="Q386" s="173">
        <v>7.5999999999999998E-2</v>
      </c>
      <c r="R386" s="173">
        <f t="shared" si="132"/>
        <v>0.152</v>
      </c>
      <c r="S386" s="173">
        <v>0</v>
      </c>
      <c r="T386" s="174">
        <f t="shared" si="133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5" t="s">
        <v>327</v>
      </c>
      <c r="AT386" s="175" t="s">
        <v>241</v>
      </c>
      <c r="AU386" s="175" t="s">
        <v>86</v>
      </c>
      <c r="AY386" s="14" t="s">
        <v>204</v>
      </c>
      <c r="BE386" s="176">
        <f t="shared" si="134"/>
        <v>0</v>
      </c>
      <c r="BF386" s="176">
        <f t="shared" si="135"/>
        <v>0</v>
      </c>
      <c r="BG386" s="176">
        <f t="shared" si="136"/>
        <v>0</v>
      </c>
      <c r="BH386" s="176">
        <f t="shared" si="137"/>
        <v>0</v>
      </c>
      <c r="BI386" s="176">
        <f t="shared" si="138"/>
        <v>0</v>
      </c>
      <c r="BJ386" s="14" t="s">
        <v>86</v>
      </c>
      <c r="BK386" s="177">
        <f t="shared" si="139"/>
        <v>0</v>
      </c>
      <c r="BL386" s="14" t="s">
        <v>271</v>
      </c>
      <c r="BM386" s="175" t="s">
        <v>1273</v>
      </c>
    </row>
    <row r="387" spans="1:65" s="2" customFormat="1" ht="24" customHeight="1" x14ac:dyDescent="0.2">
      <c r="A387" s="29"/>
      <c r="B387" s="163"/>
      <c r="C387" s="164" t="s">
        <v>1274</v>
      </c>
      <c r="D387" s="164" t="s">
        <v>206</v>
      </c>
      <c r="E387" s="165" t="s">
        <v>1275</v>
      </c>
      <c r="F387" s="166" t="s">
        <v>1276</v>
      </c>
      <c r="G387" s="167" t="s">
        <v>214</v>
      </c>
      <c r="H387" s="168">
        <v>6</v>
      </c>
      <c r="I387" s="169"/>
      <c r="J387" s="168">
        <f t="shared" si="130"/>
        <v>0</v>
      </c>
      <c r="K387" s="170"/>
      <c r="L387" s="30"/>
      <c r="M387" s="171" t="s">
        <v>1</v>
      </c>
      <c r="N387" s="172" t="s">
        <v>39</v>
      </c>
      <c r="O387" s="55"/>
      <c r="P387" s="173">
        <f t="shared" si="131"/>
        <v>0</v>
      </c>
      <c r="Q387" s="173">
        <v>0</v>
      </c>
      <c r="R387" s="173">
        <f t="shared" si="132"/>
        <v>0</v>
      </c>
      <c r="S387" s="173">
        <v>0</v>
      </c>
      <c r="T387" s="174">
        <f t="shared" si="133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5" t="s">
        <v>271</v>
      </c>
      <c r="AT387" s="175" t="s">
        <v>206</v>
      </c>
      <c r="AU387" s="175" t="s">
        <v>86</v>
      </c>
      <c r="AY387" s="14" t="s">
        <v>204</v>
      </c>
      <c r="BE387" s="176">
        <f t="shared" si="134"/>
        <v>0</v>
      </c>
      <c r="BF387" s="176">
        <f t="shared" si="135"/>
        <v>0</v>
      </c>
      <c r="BG387" s="176">
        <f t="shared" si="136"/>
        <v>0</v>
      </c>
      <c r="BH387" s="176">
        <f t="shared" si="137"/>
        <v>0</v>
      </c>
      <c r="BI387" s="176">
        <f t="shared" si="138"/>
        <v>0</v>
      </c>
      <c r="BJ387" s="14" t="s">
        <v>86</v>
      </c>
      <c r="BK387" s="177">
        <f t="shared" si="139"/>
        <v>0</v>
      </c>
      <c r="BL387" s="14" t="s">
        <v>271</v>
      </c>
      <c r="BM387" s="175" t="s">
        <v>1277</v>
      </c>
    </row>
    <row r="388" spans="1:65" s="2" customFormat="1" ht="36" customHeight="1" x14ac:dyDescent="0.2">
      <c r="A388" s="29"/>
      <c r="B388" s="163"/>
      <c r="C388" s="178" t="s">
        <v>1278</v>
      </c>
      <c r="D388" s="178" t="s">
        <v>241</v>
      </c>
      <c r="E388" s="179" t="s">
        <v>1279</v>
      </c>
      <c r="F388" s="180" t="s">
        <v>1280</v>
      </c>
      <c r="G388" s="181" t="s">
        <v>214</v>
      </c>
      <c r="H388" s="182">
        <v>4</v>
      </c>
      <c r="I388" s="183"/>
      <c r="J388" s="182">
        <f t="shared" si="130"/>
        <v>0</v>
      </c>
      <c r="K388" s="184"/>
      <c r="L388" s="185"/>
      <c r="M388" s="186" t="s">
        <v>1</v>
      </c>
      <c r="N388" s="187" t="s">
        <v>39</v>
      </c>
      <c r="O388" s="55"/>
      <c r="P388" s="173">
        <f t="shared" si="131"/>
        <v>0</v>
      </c>
      <c r="Q388" s="173">
        <v>2.5000000000000001E-2</v>
      </c>
      <c r="R388" s="173">
        <f t="shared" si="132"/>
        <v>0.1</v>
      </c>
      <c r="S388" s="173">
        <v>0</v>
      </c>
      <c r="T388" s="174">
        <f t="shared" si="133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5" t="s">
        <v>327</v>
      </c>
      <c r="AT388" s="175" t="s">
        <v>241</v>
      </c>
      <c r="AU388" s="175" t="s">
        <v>86</v>
      </c>
      <c r="AY388" s="14" t="s">
        <v>204</v>
      </c>
      <c r="BE388" s="176">
        <f t="shared" si="134"/>
        <v>0</v>
      </c>
      <c r="BF388" s="176">
        <f t="shared" si="135"/>
        <v>0</v>
      </c>
      <c r="BG388" s="176">
        <f t="shared" si="136"/>
        <v>0</v>
      </c>
      <c r="BH388" s="176">
        <f t="shared" si="137"/>
        <v>0</v>
      </c>
      <c r="BI388" s="176">
        <f t="shared" si="138"/>
        <v>0</v>
      </c>
      <c r="BJ388" s="14" t="s">
        <v>86</v>
      </c>
      <c r="BK388" s="177">
        <f t="shared" si="139"/>
        <v>0</v>
      </c>
      <c r="BL388" s="14" t="s">
        <v>271</v>
      </c>
      <c r="BM388" s="175" t="s">
        <v>1281</v>
      </c>
    </row>
    <row r="389" spans="1:65" s="2" customFormat="1" ht="36" customHeight="1" x14ac:dyDescent="0.2">
      <c r="A389" s="29"/>
      <c r="B389" s="163"/>
      <c r="C389" s="178" t="s">
        <v>1282</v>
      </c>
      <c r="D389" s="178" t="s">
        <v>241</v>
      </c>
      <c r="E389" s="179" t="s">
        <v>1283</v>
      </c>
      <c r="F389" s="180" t="s">
        <v>1284</v>
      </c>
      <c r="G389" s="181" t="s">
        <v>214</v>
      </c>
      <c r="H389" s="182">
        <v>1</v>
      </c>
      <c r="I389" s="183"/>
      <c r="J389" s="182">
        <f t="shared" si="130"/>
        <v>0</v>
      </c>
      <c r="K389" s="184"/>
      <c r="L389" s="185"/>
      <c r="M389" s="186" t="s">
        <v>1</v>
      </c>
      <c r="N389" s="187" t="s">
        <v>39</v>
      </c>
      <c r="O389" s="55"/>
      <c r="P389" s="173">
        <f t="shared" si="131"/>
        <v>0</v>
      </c>
      <c r="Q389" s="173">
        <v>2.5000000000000001E-2</v>
      </c>
      <c r="R389" s="173">
        <f t="shared" si="132"/>
        <v>2.5000000000000001E-2</v>
      </c>
      <c r="S389" s="173">
        <v>0</v>
      </c>
      <c r="T389" s="174">
        <f t="shared" si="133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5" t="s">
        <v>327</v>
      </c>
      <c r="AT389" s="175" t="s">
        <v>241</v>
      </c>
      <c r="AU389" s="175" t="s">
        <v>86</v>
      </c>
      <c r="AY389" s="14" t="s">
        <v>204</v>
      </c>
      <c r="BE389" s="176">
        <f t="shared" si="134"/>
        <v>0</v>
      </c>
      <c r="BF389" s="176">
        <f t="shared" si="135"/>
        <v>0</v>
      </c>
      <c r="BG389" s="176">
        <f t="shared" si="136"/>
        <v>0</v>
      </c>
      <c r="BH389" s="176">
        <f t="shared" si="137"/>
        <v>0</v>
      </c>
      <c r="BI389" s="176">
        <f t="shared" si="138"/>
        <v>0</v>
      </c>
      <c r="BJ389" s="14" t="s">
        <v>86</v>
      </c>
      <c r="BK389" s="177">
        <f t="shared" si="139"/>
        <v>0</v>
      </c>
      <c r="BL389" s="14" t="s">
        <v>271</v>
      </c>
      <c r="BM389" s="175" t="s">
        <v>1285</v>
      </c>
    </row>
    <row r="390" spans="1:65" s="2" customFormat="1" ht="36" customHeight="1" x14ac:dyDescent="0.2">
      <c r="A390" s="29"/>
      <c r="B390" s="163"/>
      <c r="C390" s="178" t="s">
        <v>1286</v>
      </c>
      <c r="D390" s="178" t="s">
        <v>241</v>
      </c>
      <c r="E390" s="179" t="s">
        <v>1287</v>
      </c>
      <c r="F390" s="180" t="s">
        <v>1288</v>
      </c>
      <c r="G390" s="181" t="s">
        <v>214</v>
      </c>
      <c r="H390" s="182">
        <v>1</v>
      </c>
      <c r="I390" s="183"/>
      <c r="J390" s="182">
        <f t="shared" si="130"/>
        <v>0</v>
      </c>
      <c r="K390" s="184"/>
      <c r="L390" s="185"/>
      <c r="M390" s="186" t="s">
        <v>1</v>
      </c>
      <c r="N390" s="187" t="s">
        <v>39</v>
      </c>
      <c r="O390" s="55"/>
      <c r="P390" s="173">
        <f t="shared" si="131"/>
        <v>0</v>
      </c>
      <c r="Q390" s="173">
        <v>2.5000000000000001E-2</v>
      </c>
      <c r="R390" s="173">
        <f t="shared" si="132"/>
        <v>2.5000000000000001E-2</v>
      </c>
      <c r="S390" s="173">
        <v>0</v>
      </c>
      <c r="T390" s="174">
        <f t="shared" si="133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5" t="s">
        <v>327</v>
      </c>
      <c r="AT390" s="175" t="s">
        <v>241</v>
      </c>
      <c r="AU390" s="175" t="s">
        <v>86</v>
      </c>
      <c r="AY390" s="14" t="s">
        <v>204</v>
      </c>
      <c r="BE390" s="176">
        <f t="shared" si="134"/>
        <v>0</v>
      </c>
      <c r="BF390" s="176">
        <f t="shared" si="135"/>
        <v>0</v>
      </c>
      <c r="BG390" s="176">
        <f t="shared" si="136"/>
        <v>0</v>
      </c>
      <c r="BH390" s="176">
        <f t="shared" si="137"/>
        <v>0</v>
      </c>
      <c r="BI390" s="176">
        <f t="shared" si="138"/>
        <v>0</v>
      </c>
      <c r="BJ390" s="14" t="s">
        <v>86</v>
      </c>
      <c r="BK390" s="177">
        <f t="shared" si="139"/>
        <v>0</v>
      </c>
      <c r="BL390" s="14" t="s">
        <v>271</v>
      </c>
      <c r="BM390" s="175" t="s">
        <v>1289</v>
      </c>
    </row>
    <row r="391" spans="1:65" s="2" customFormat="1" ht="16.5" customHeight="1" x14ac:dyDescent="0.2">
      <c r="A391" s="29"/>
      <c r="B391" s="163"/>
      <c r="C391" s="178" t="s">
        <v>1290</v>
      </c>
      <c r="D391" s="178" t="s">
        <v>241</v>
      </c>
      <c r="E391" s="179" t="s">
        <v>1291</v>
      </c>
      <c r="F391" s="180" t="s">
        <v>1292</v>
      </c>
      <c r="G391" s="181" t="s">
        <v>849</v>
      </c>
      <c r="H391" s="182">
        <v>1</v>
      </c>
      <c r="I391" s="183"/>
      <c r="J391" s="182">
        <f t="shared" si="130"/>
        <v>0</v>
      </c>
      <c r="K391" s="184"/>
      <c r="L391" s="185"/>
      <c r="M391" s="186" t="s">
        <v>1</v>
      </c>
      <c r="N391" s="187" t="s">
        <v>39</v>
      </c>
      <c r="O391" s="55"/>
      <c r="P391" s="173">
        <f t="shared" si="131"/>
        <v>0</v>
      </c>
      <c r="Q391" s="173">
        <v>0</v>
      </c>
      <c r="R391" s="173">
        <f t="shared" si="132"/>
        <v>0</v>
      </c>
      <c r="S391" s="173">
        <v>0</v>
      </c>
      <c r="T391" s="174">
        <f t="shared" si="133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5" t="s">
        <v>327</v>
      </c>
      <c r="AT391" s="175" t="s">
        <v>241</v>
      </c>
      <c r="AU391" s="175" t="s">
        <v>86</v>
      </c>
      <c r="AY391" s="14" t="s">
        <v>204</v>
      </c>
      <c r="BE391" s="176">
        <f t="shared" si="134"/>
        <v>0</v>
      </c>
      <c r="BF391" s="176">
        <f t="shared" si="135"/>
        <v>0</v>
      </c>
      <c r="BG391" s="176">
        <f t="shared" si="136"/>
        <v>0</v>
      </c>
      <c r="BH391" s="176">
        <f t="shared" si="137"/>
        <v>0</v>
      </c>
      <c r="BI391" s="176">
        <f t="shared" si="138"/>
        <v>0</v>
      </c>
      <c r="BJ391" s="14" t="s">
        <v>86</v>
      </c>
      <c r="BK391" s="177">
        <f t="shared" si="139"/>
        <v>0</v>
      </c>
      <c r="BL391" s="14" t="s">
        <v>271</v>
      </c>
      <c r="BM391" s="175" t="s">
        <v>1293</v>
      </c>
    </row>
    <row r="392" spans="1:65" s="2" customFormat="1" ht="16.5" customHeight="1" x14ac:dyDescent="0.2">
      <c r="A392" s="29"/>
      <c r="B392" s="163"/>
      <c r="C392" s="164" t="s">
        <v>1294</v>
      </c>
      <c r="D392" s="164" t="s">
        <v>206</v>
      </c>
      <c r="E392" s="165" t="s">
        <v>1295</v>
      </c>
      <c r="F392" s="166" t="s">
        <v>1296</v>
      </c>
      <c r="G392" s="167" t="s">
        <v>265</v>
      </c>
      <c r="H392" s="168">
        <v>95.44</v>
      </c>
      <c r="I392" s="169"/>
      <c r="J392" s="168">
        <f t="shared" si="130"/>
        <v>0</v>
      </c>
      <c r="K392" s="170"/>
      <c r="L392" s="30"/>
      <c r="M392" s="171" t="s">
        <v>1</v>
      </c>
      <c r="N392" s="172" t="s">
        <v>39</v>
      </c>
      <c r="O392" s="55"/>
      <c r="P392" s="173">
        <f t="shared" si="131"/>
        <v>0</v>
      </c>
      <c r="Q392" s="173">
        <v>2.9999999999999997E-4</v>
      </c>
      <c r="R392" s="173">
        <f t="shared" si="132"/>
        <v>2.8631999999999998E-2</v>
      </c>
      <c r="S392" s="173">
        <v>0</v>
      </c>
      <c r="T392" s="174">
        <f t="shared" si="133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5" t="s">
        <v>271</v>
      </c>
      <c r="AT392" s="175" t="s">
        <v>206</v>
      </c>
      <c r="AU392" s="175" t="s">
        <v>86</v>
      </c>
      <c r="AY392" s="14" t="s">
        <v>204</v>
      </c>
      <c r="BE392" s="176">
        <f t="shared" si="134"/>
        <v>0</v>
      </c>
      <c r="BF392" s="176">
        <f t="shared" si="135"/>
        <v>0</v>
      </c>
      <c r="BG392" s="176">
        <f t="shared" si="136"/>
        <v>0</v>
      </c>
      <c r="BH392" s="176">
        <f t="shared" si="137"/>
        <v>0</v>
      </c>
      <c r="BI392" s="176">
        <f t="shared" si="138"/>
        <v>0</v>
      </c>
      <c r="BJ392" s="14" t="s">
        <v>86</v>
      </c>
      <c r="BK392" s="177">
        <f t="shared" si="139"/>
        <v>0</v>
      </c>
      <c r="BL392" s="14" t="s">
        <v>271</v>
      </c>
      <c r="BM392" s="175" t="s">
        <v>1297</v>
      </c>
    </row>
    <row r="393" spans="1:65" s="2" customFormat="1" ht="24" customHeight="1" x14ac:dyDescent="0.2">
      <c r="A393" s="29"/>
      <c r="B393" s="163"/>
      <c r="C393" s="178" t="s">
        <v>1298</v>
      </c>
      <c r="D393" s="178" t="s">
        <v>241</v>
      </c>
      <c r="E393" s="179" t="s">
        <v>1299</v>
      </c>
      <c r="F393" s="180" t="s">
        <v>1300</v>
      </c>
      <c r="G393" s="181" t="s">
        <v>265</v>
      </c>
      <c r="H393" s="182">
        <v>47.72</v>
      </c>
      <c r="I393" s="183"/>
      <c r="J393" s="182">
        <f t="shared" si="130"/>
        <v>0</v>
      </c>
      <c r="K393" s="184"/>
      <c r="L393" s="185"/>
      <c r="M393" s="186" t="s">
        <v>1</v>
      </c>
      <c r="N393" s="187" t="s">
        <v>39</v>
      </c>
      <c r="O393" s="55"/>
      <c r="P393" s="173">
        <f t="shared" si="131"/>
        <v>0</v>
      </c>
      <c r="Q393" s="173">
        <v>9.7999999999999997E-4</v>
      </c>
      <c r="R393" s="173">
        <f t="shared" si="132"/>
        <v>4.6765599999999997E-2</v>
      </c>
      <c r="S393" s="173">
        <v>0</v>
      </c>
      <c r="T393" s="174">
        <f t="shared" si="133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5" t="s">
        <v>327</v>
      </c>
      <c r="AT393" s="175" t="s">
        <v>241</v>
      </c>
      <c r="AU393" s="175" t="s">
        <v>86</v>
      </c>
      <c r="AY393" s="14" t="s">
        <v>204</v>
      </c>
      <c r="BE393" s="176">
        <f t="shared" si="134"/>
        <v>0</v>
      </c>
      <c r="BF393" s="176">
        <f t="shared" si="135"/>
        <v>0</v>
      </c>
      <c r="BG393" s="176">
        <f t="shared" si="136"/>
        <v>0</v>
      </c>
      <c r="BH393" s="176">
        <f t="shared" si="137"/>
        <v>0</v>
      </c>
      <c r="BI393" s="176">
        <f t="shared" si="138"/>
        <v>0</v>
      </c>
      <c r="BJ393" s="14" t="s">
        <v>86</v>
      </c>
      <c r="BK393" s="177">
        <f t="shared" si="139"/>
        <v>0</v>
      </c>
      <c r="BL393" s="14" t="s">
        <v>271</v>
      </c>
      <c r="BM393" s="175" t="s">
        <v>1301</v>
      </c>
    </row>
    <row r="394" spans="1:65" s="2" customFormat="1" ht="24" customHeight="1" x14ac:dyDescent="0.2">
      <c r="A394" s="29"/>
      <c r="B394" s="163"/>
      <c r="C394" s="178" t="s">
        <v>1302</v>
      </c>
      <c r="D394" s="178" t="s">
        <v>241</v>
      </c>
      <c r="E394" s="179" t="s">
        <v>1303</v>
      </c>
      <c r="F394" s="180" t="s">
        <v>1304</v>
      </c>
      <c r="G394" s="181" t="s">
        <v>265</v>
      </c>
      <c r="H394" s="182">
        <v>47.72</v>
      </c>
      <c r="I394" s="183"/>
      <c r="J394" s="182">
        <f t="shared" si="130"/>
        <v>0</v>
      </c>
      <c r="K394" s="184"/>
      <c r="L394" s="185"/>
      <c r="M394" s="186" t="s">
        <v>1</v>
      </c>
      <c r="N394" s="187" t="s">
        <v>39</v>
      </c>
      <c r="O394" s="55"/>
      <c r="P394" s="173">
        <f t="shared" si="131"/>
        <v>0</v>
      </c>
      <c r="Q394" s="173">
        <v>1.14E-3</v>
      </c>
      <c r="R394" s="173">
        <f t="shared" si="132"/>
        <v>5.4400799999999999E-2</v>
      </c>
      <c r="S394" s="173">
        <v>0</v>
      </c>
      <c r="T394" s="174">
        <f t="shared" si="133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5" t="s">
        <v>327</v>
      </c>
      <c r="AT394" s="175" t="s">
        <v>241</v>
      </c>
      <c r="AU394" s="175" t="s">
        <v>86</v>
      </c>
      <c r="AY394" s="14" t="s">
        <v>204</v>
      </c>
      <c r="BE394" s="176">
        <f t="shared" si="134"/>
        <v>0</v>
      </c>
      <c r="BF394" s="176">
        <f t="shared" si="135"/>
        <v>0</v>
      </c>
      <c r="BG394" s="176">
        <f t="shared" si="136"/>
        <v>0</v>
      </c>
      <c r="BH394" s="176">
        <f t="shared" si="137"/>
        <v>0</v>
      </c>
      <c r="BI394" s="176">
        <f t="shared" si="138"/>
        <v>0</v>
      </c>
      <c r="BJ394" s="14" t="s">
        <v>86</v>
      </c>
      <c r="BK394" s="177">
        <f t="shared" si="139"/>
        <v>0</v>
      </c>
      <c r="BL394" s="14" t="s">
        <v>271</v>
      </c>
      <c r="BM394" s="175" t="s">
        <v>1305</v>
      </c>
    </row>
    <row r="395" spans="1:65" s="2" customFormat="1" ht="16.5" customHeight="1" x14ac:dyDescent="0.2">
      <c r="A395" s="29"/>
      <c r="B395" s="163"/>
      <c r="C395" s="164" t="s">
        <v>1306</v>
      </c>
      <c r="D395" s="164" t="s">
        <v>206</v>
      </c>
      <c r="E395" s="165" t="s">
        <v>1307</v>
      </c>
      <c r="F395" s="166" t="s">
        <v>1308</v>
      </c>
      <c r="G395" s="167" t="s">
        <v>221</v>
      </c>
      <c r="H395" s="168">
        <v>70.099999999999994</v>
      </c>
      <c r="I395" s="169"/>
      <c r="J395" s="168">
        <f t="shared" si="130"/>
        <v>0</v>
      </c>
      <c r="K395" s="170"/>
      <c r="L395" s="30"/>
      <c r="M395" s="171" t="s">
        <v>1</v>
      </c>
      <c r="N395" s="172" t="s">
        <v>39</v>
      </c>
      <c r="O395" s="55"/>
      <c r="P395" s="173">
        <f t="shared" si="131"/>
        <v>0</v>
      </c>
      <c r="Q395" s="173">
        <v>0</v>
      </c>
      <c r="R395" s="173">
        <f t="shared" si="132"/>
        <v>0</v>
      </c>
      <c r="S395" s="173">
        <v>0</v>
      </c>
      <c r="T395" s="174">
        <f t="shared" si="133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5" t="s">
        <v>271</v>
      </c>
      <c r="AT395" s="175" t="s">
        <v>206</v>
      </c>
      <c r="AU395" s="175" t="s">
        <v>86</v>
      </c>
      <c r="AY395" s="14" t="s">
        <v>204</v>
      </c>
      <c r="BE395" s="176">
        <f t="shared" si="134"/>
        <v>0</v>
      </c>
      <c r="BF395" s="176">
        <f t="shared" si="135"/>
        <v>0</v>
      </c>
      <c r="BG395" s="176">
        <f t="shared" si="136"/>
        <v>0</v>
      </c>
      <c r="BH395" s="176">
        <f t="shared" si="137"/>
        <v>0</v>
      </c>
      <c r="BI395" s="176">
        <f t="shared" si="138"/>
        <v>0</v>
      </c>
      <c r="BJ395" s="14" t="s">
        <v>86</v>
      </c>
      <c r="BK395" s="177">
        <f t="shared" si="139"/>
        <v>0</v>
      </c>
      <c r="BL395" s="14" t="s">
        <v>271</v>
      </c>
      <c r="BM395" s="175" t="s">
        <v>1309</v>
      </c>
    </row>
    <row r="396" spans="1:65" s="2" customFormat="1" ht="24" customHeight="1" x14ac:dyDescent="0.2">
      <c r="A396" s="29"/>
      <c r="B396" s="163"/>
      <c r="C396" s="164" t="s">
        <v>1310</v>
      </c>
      <c r="D396" s="164" t="s">
        <v>206</v>
      </c>
      <c r="E396" s="165" t="s">
        <v>1311</v>
      </c>
      <c r="F396" s="166" t="s">
        <v>1312</v>
      </c>
      <c r="G396" s="167" t="s">
        <v>221</v>
      </c>
      <c r="H396" s="168">
        <v>19.8</v>
      </c>
      <c r="I396" s="169"/>
      <c r="J396" s="168">
        <f t="shared" si="130"/>
        <v>0</v>
      </c>
      <c r="K396" s="170"/>
      <c r="L396" s="30"/>
      <c r="M396" s="171" t="s">
        <v>1</v>
      </c>
      <c r="N396" s="172" t="s">
        <v>39</v>
      </c>
      <c r="O396" s="55"/>
      <c r="P396" s="173">
        <f t="shared" si="131"/>
        <v>0</v>
      </c>
      <c r="Q396" s="173">
        <v>1E-4</v>
      </c>
      <c r="R396" s="173">
        <f t="shared" si="132"/>
        <v>1.98E-3</v>
      </c>
      <c r="S396" s="173">
        <v>0</v>
      </c>
      <c r="T396" s="174">
        <f t="shared" si="133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5" t="s">
        <v>271</v>
      </c>
      <c r="AT396" s="175" t="s">
        <v>206</v>
      </c>
      <c r="AU396" s="175" t="s">
        <v>86</v>
      </c>
      <c r="AY396" s="14" t="s">
        <v>204</v>
      </c>
      <c r="BE396" s="176">
        <f t="shared" si="134"/>
        <v>0</v>
      </c>
      <c r="BF396" s="176">
        <f t="shared" si="135"/>
        <v>0</v>
      </c>
      <c r="BG396" s="176">
        <f t="shared" si="136"/>
        <v>0</v>
      </c>
      <c r="BH396" s="176">
        <f t="shared" si="137"/>
        <v>0</v>
      </c>
      <c r="BI396" s="176">
        <f t="shared" si="138"/>
        <v>0</v>
      </c>
      <c r="BJ396" s="14" t="s">
        <v>86</v>
      </c>
      <c r="BK396" s="177">
        <f t="shared" si="139"/>
        <v>0</v>
      </c>
      <c r="BL396" s="14" t="s">
        <v>271</v>
      </c>
      <c r="BM396" s="175" t="s">
        <v>1313</v>
      </c>
    </row>
    <row r="397" spans="1:65" s="2" customFormat="1" ht="24" customHeight="1" x14ac:dyDescent="0.2">
      <c r="A397" s="29"/>
      <c r="B397" s="163"/>
      <c r="C397" s="178" t="s">
        <v>1314</v>
      </c>
      <c r="D397" s="178" t="s">
        <v>241</v>
      </c>
      <c r="E397" s="179" t="s">
        <v>1315</v>
      </c>
      <c r="F397" s="180" t="s">
        <v>1316</v>
      </c>
      <c r="G397" s="181" t="s">
        <v>221</v>
      </c>
      <c r="H397" s="182">
        <v>19.8</v>
      </c>
      <c r="I397" s="183"/>
      <c r="J397" s="182">
        <f t="shared" si="130"/>
        <v>0</v>
      </c>
      <c r="K397" s="184"/>
      <c r="L397" s="185"/>
      <c r="M397" s="186" t="s">
        <v>1</v>
      </c>
      <c r="N397" s="187" t="s">
        <v>39</v>
      </c>
      <c r="O397" s="55"/>
      <c r="P397" s="173">
        <f t="shared" si="131"/>
        <v>0</v>
      </c>
      <c r="Q397" s="173">
        <v>2E-3</v>
      </c>
      <c r="R397" s="173">
        <f t="shared" si="132"/>
        <v>3.9600000000000003E-2</v>
      </c>
      <c r="S397" s="173">
        <v>0</v>
      </c>
      <c r="T397" s="174">
        <f t="shared" si="133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5" t="s">
        <v>327</v>
      </c>
      <c r="AT397" s="175" t="s">
        <v>241</v>
      </c>
      <c r="AU397" s="175" t="s">
        <v>86</v>
      </c>
      <c r="AY397" s="14" t="s">
        <v>204</v>
      </c>
      <c r="BE397" s="176">
        <f t="shared" si="134"/>
        <v>0</v>
      </c>
      <c r="BF397" s="176">
        <f t="shared" si="135"/>
        <v>0</v>
      </c>
      <c r="BG397" s="176">
        <f t="shared" si="136"/>
        <v>0</v>
      </c>
      <c r="BH397" s="176">
        <f t="shared" si="137"/>
        <v>0</v>
      </c>
      <c r="BI397" s="176">
        <f t="shared" si="138"/>
        <v>0</v>
      </c>
      <c r="BJ397" s="14" t="s">
        <v>86</v>
      </c>
      <c r="BK397" s="177">
        <f t="shared" si="139"/>
        <v>0</v>
      </c>
      <c r="BL397" s="14" t="s">
        <v>271</v>
      </c>
      <c r="BM397" s="175" t="s">
        <v>1317</v>
      </c>
    </row>
    <row r="398" spans="1:65" s="2" customFormat="1" ht="24" customHeight="1" x14ac:dyDescent="0.2">
      <c r="A398" s="29"/>
      <c r="B398" s="163"/>
      <c r="C398" s="164" t="s">
        <v>1318</v>
      </c>
      <c r="D398" s="164" t="s">
        <v>206</v>
      </c>
      <c r="E398" s="165" t="s">
        <v>345</v>
      </c>
      <c r="F398" s="166" t="s">
        <v>346</v>
      </c>
      <c r="G398" s="167" t="s">
        <v>316</v>
      </c>
      <c r="H398" s="169"/>
      <c r="I398" s="169"/>
      <c r="J398" s="168">
        <f t="shared" si="130"/>
        <v>0</v>
      </c>
      <c r="K398" s="170"/>
      <c r="L398" s="30"/>
      <c r="M398" s="171" t="s">
        <v>1</v>
      </c>
      <c r="N398" s="172" t="s">
        <v>39</v>
      </c>
      <c r="O398" s="55"/>
      <c r="P398" s="173">
        <f t="shared" si="131"/>
        <v>0</v>
      </c>
      <c r="Q398" s="173">
        <v>0</v>
      </c>
      <c r="R398" s="173">
        <f t="shared" si="132"/>
        <v>0</v>
      </c>
      <c r="S398" s="173">
        <v>0</v>
      </c>
      <c r="T398" s="174">
        <f t="shared" si="133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5" t="s">
        <v>271</v>
      </c>
      <c r="AT398" s="175" t="s">
        <v>206</v>
      </c>
      <c r="AU398" s="175" t="s">
        <v>86</v>
      </c>
      <c r="AY398" s="14" t="s">
        <v>204</v>
      </c>
      <c r="BE398" s="176">
        <f t="shared" si="134"/>
        <v>0</v>
      </c>
      <c r="BF398" s="176">
        <f t="shared" si="135"/>
        <v>0</v>
      </c>
      <c r="BG398" s="176">
        <f t="shared" si="136"/>
        <v>0</v>
      </c>
      <c r="BH398" s="176">
        <f t="shared" si="137"/>
        <v>0</v>
      </c>
      <c r="BI398" s="176">
        <f t="shared" si="138"/>
        <v>0</v>
      </c>
      <c r="BJ398" s="14" t="s">
        <v>86</v>
      </c>
      <c r="BK398" s="177">
        <f t="shared" si="139"/>
        <v>0</v>
      </c>
      <c r="BL398" s="14" t="s">
        <v>271</v>
      </c>
      <c r="BM398" s="175" t="s">
        <v>1319</v>
      </c>
    </row>
    <row r="399" spans="1:65" s="12" customFormat="1" ht="22.9" customHeight="1" x14ac:dyDescent="0.2">
      <c r="B399" s="150"/>
      <c r="D399" s="151" t="s">
        <v>72</v>
      </c>
      <c r="E399" s="161" t="s">
        <v>348</v>
      </c>
      <c r="F399" s="161" t="s">
        <v>349</v>
      </c>
      <c r="I399" s="153"/>
      <c r="J399" s="162">
        <f>BK399</f>
        <v>0</v>
      </c>
      <c r="L399" s="150"/>
      <c r="M399" s="155"/>
      <c r="N399" s="156"/>
      <c r="O399" s="156"/>
      <c r="P399" s="157">
        <f>SUM(P400:P460)</f>
        <v>0</v>
      </c>
      <c r="Q399" s="156"/>
      <c r="R399" s="157">
        <f>SUM(R400:R460)</f>
        <v>24.2862413</v>
      </c>
      <c r="S399" s="156"/>
      <c r="T399" s="158">
        <f>SUM(T400:T460)</f>
        <v>0</v>
      </c>
      <c r="AR399" s="151" t="s">
        <v>86</v>
      </c>
      <c r="AT399" s="159" t="s">
        <v>72</v>
      </c>
      <c r="AU399" s="159" t="s">
        <v>80</v>
      </c>
      <c r="AY399" s="151" t="s">
        <v>204</v>
      </c>
      <c r="BK399" s="160">
        <f>SUM(BK400:BK460)</f>
        <v>0</v>
      </c>
    </row>
    <row r="400" spans="1:65" s="2" customFormat="1" ht="24" customHeight="1" x14ac:dyDescent="0.2">
      <c r="A400" s="29"/>
      <c r="B400" s="163"/>
      <c r="C400" s="164" t="s">
        <v>1320</v>
      </c>
      <c r="D400" s="164" t="s">
        <v>206</v>
      </c>
      <c r="E400" s="165" t="s">
        <v>1321</v>
      </c>
      <c r="F400" s="166" t="s">
        <v>1322</v>
      </c>
      <c r="G400" s="167" t="s">
        <v>221</v>
      </c>
      <c r="H400" s="168">
        <v>9.5399999999999991</v>
      </c>
      <c r="I400" s="169"/>
      <c r="J400" s="168">
        <f t="shared" ref="J400:J431" si="140">ROUND(I400*H400,3)</f>
        <v>0</v>
      </c>
      <c r="K400" s="170"/>
      <c r="L400" s="30"/>
      <c r="M400" s="171" t="s">
        <v>1</v>
      </c>
      <c r="N400" s="172" t="s">
        <v>39</v>
      </c>
      <c r="O400" s="55"/>
      <c r="P400" s="173">
        <f t="shared" ref="P400:P431" si="141">O400*H400</f>
        <v>0</v>
      </c>
      <c r="Q400" s="173">
        <v>0</v>
      </c>
      <c r="R400" s="173">
        <f t="shared" ref="R400:R431" si="142">Q400*H400</f>
        <v>0</v>
      </c>
      <c r="S400" s="173">
        <v>0</v>
      </c>
      <c r="T400" s="174">
        <f t="shared" ref="T400:T431" si="143">S400*H400</f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5" t="s">
        <v>271</v>
      </c>
      <c r="AT400" s="175" t="s">
        <v>206</v>
      </c>
      <c r="AU400" s="175" t="s">
        <v>86</v>
      </c>
      <c r="AY400" s="14" t="s">
        <v>204</v>
      </c>
      <c r="BE400" s="176">
        <f t="shared" ref="BE400:BE431" si="144">IF(N400="základná",J400,0)</f>
        <v>0</v>
      </c>
      <c r="BF400" s="176">
        <f t="shared" ref="BF400:BF431" si="145">IF(N400="znížená",J400,0)</f>
        <v>0</v>
      </c>
      <c r="BG400" s="176">
        <f t="shared" ref="BG400:BG431" si="146">IF(N400="zákl. prenesená",J400,0)</f>
        <v>0</v>
      </c>
      <c r="BH400" s="176">
        <f t="shared" ref="BH400:BH431" si="147">IF(N400="zníž. prenesená",J400,0)</f>
        <v>0</v>
      </c>
      <c r="BI400" s="176">
        <f t="shared" ref="BI400:BI431" si="148">IF(N400="nulová",J400,0)</f>
        <v>0</v>
      </c>
      <c r="BJ400" s="14" t="s">
        <v>86</v>
      </c>
      <c r="BK400" s="177">
        <f t="shared" ref="BK400:BK431" si="149">ROUND(I400*H400,3)</f>
        <v>0</v>
      </c>
      <c r="BL400" s="14" t="s">
        <v>271</v>
      </c>
      <c r="BM400" s="175" t="s">
        <v>1323</v>
      </c>
    </row>
    <row r="401" spans="1:65" s="2" customFormat="1" ht="24" customHeight="1" x14ac:dyDescent="0.2">
      <c r="A401" s="29"/>
      <c r="B401" s="163"/>
      <c r="C401" s="178" t="s">
        <v>1324</v>
      </c>
      <c r="D401" s="178" t="s">
        <v>241</v>
      </c>
      <c r="E401" s="179" t="s">
        <v>1325</v>
      </c>
      <c r="F401" s="180" t="s">
        <v>1326</v>
      </c>
      <c r="G401" s="181" t="s">
        <v>221</v>
      </c>
      <c r="H401" s="182">
        <v>9.5399999999999991</v>
      </c>
      <c r="I401" s="183"/>
      <c r="J401" s="182">
        <f t="shared" si="140"/>
        <v>0</v>
      </c>
      <c r="K401" s="184"/>
      <c r="L401" s="185"/>
      <c r="M401" s="186" t="s">
        <v>1</v>
      </c>
      <c r="N401" s="187" t="s">
        <v>39</v>
      </c>
      <c r="O401" s="55"/>
      <c r="P401" s="173">
        <f t="shared" si="141"/>
        <v>0</v>
      </c>
      <c r="Q401" s="173">
        <v>5.7999999999999996E-3</v>
      </c>
      <c r="R401" s="173">
        <f t="shared" si="142"/>
        <v>5.5331999999999992E-2</v>
      </c>
      <c r="S401" s="173">
        <v>0</v>
      </c>
      <c r="T401" s="174">
        <f t="shared" si="143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5" t="s">
        <v>327</v>
      </c>
      <c r="AT401" s="175" t="s">
        <v>241</v>
      </c>
      <c r="AU401" s="175" t="s">
        <v>86</v>
      </c>
      <c r="AY401" s="14" t="s">
        <v>204</v>
      </c>
      <c r="BE401" s="176">
        <f t="shared" si="144"/>
        <v>0</v>
      </c>
      <c r="BF401" s="176">
        <f t="shared" si="145"/>
        <v>0</v>
      </c>
      <c r="BG401" s="176">
        <f t="shared" si="146"/>
        <v>0</v>
      </c>
      <c r="BH401" s="176">
        <f t="shared" si="147"/>
        <v>0</v>
      </c>
      <c r="BI401" s="176">
        <f t="shared" si="148"/>
        <v>0</v>
      </c>
      <c r="BJ401" s="14" t="s">
        <v>86</v>
      </c>
      <c r="BK401" s="177">
        <f t="shared" si="149"/>
        <v>0</v>
      </c>
      <c r="BL401" s="14" t="s">
        <v>271</v>
      </c>
      <c r="BM401" s="175" t="s">
        <v>1327</v>
      </c>
    </row>
    <row r="402" spans="1:65" s="2" customFormat="1" ht="16.5" customHeight="1" x14ac:dyDescent="0.2">
      <c r="A402" s="29"/>
      <c r="B402" s="163"/>
      <c r="C402" s="164" t="s">
        <v>1328</v>
      </c>
      <c r="D402" s="164" t="s">
        <v>206</v>
      </c>
      <c r="E402" s="165" t="s">
        <v>1329</v>
      </c>
      <c r="F402" s="166" t="s">
        <v>1330</v>
      </c>
      <c r="G402" s="167" t="s">
        <v>221</v>
      </c>
      <c r="H402" s="168">
        <v>17.7</v>
      </c>
      <c r="I402" s="169"/>
      <c r="J402" s="168">
        <f t="shared" si="140"/>
        <v>0</v>
      </c>
      <c r="K402" s="170"/>
      <c r="L402" s="30"/>
      <c r="M402" s="171" t="s">
        <v>1</v>
      </c>
      <c r="N402" s="172" t="s">
        <v>39</v>
      </c>
      <c r="O402" s="55"/>
      <c r="P402" s="173">
        <f t="shared" si="141"/>
        <v>0</v>
      </c>
      <c r="Q402" s="173">
        <v>0</v>
      </c>
      <c r="R402" s="173">
        <f t="shared" si="142"/>
        <v>0</v>
      </c>
      <c r="S402" s="173">
        <v>0</v>
      </c>
      <c r="T402" s="174">
        <f t="shared" si="143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5" t="s">
        <v>271</v>
      </c>
      <c r="AT402" s="175" t="s">
        <v>206</v>
      </c>
      <c r="AU402" s="175" t="s">
        <v>86</v>
      </c>
      <c r="AY402" s="14" t="s">
        <v>204</v>
      </c>
      <c r="BE402" s="176">
        <f t="shared" si="144"/>
        <v>0</v>
      </c>
      <c r="BF402" s="176">
        <f t="shared" si="145"/>
        <v>0</v>
      </c>
      <c r="BG402" s="176">
        <f t="shared" si="146"/>
        <v>0</v>
      </c>
      <c r="BH402" s="176">
        <f t="shared" si="147"/>
        <v>0</v>
      </c>
      <c r="BI402" s="176">
        <f t="shared" si="148"/>
        <v>0</v>
      </c>
      <c r="BJ402" s="14" t="s">
        <v>86</v>
      </c>
      <c r="BK402" s="177">
        <f t="shared" si="149"/>
        <v>0</v>
      </c>
      <c r="BL402" s="14" t="s">
        <v>271</v>
      </c>
      <c r="BM402" s="175" t="s">
        <v>1331</v>
      </c>
    </row>
    <row r="403" spans="1:65" s="2" customFormat="1" ht="24" customHeight="1" x14ac:dyDescent="0.2">
      <c r="A403" s="29"/>
      <c r="B403" s="163"/>
      <c r="C403" s="178" t="s">
        <v>1332</v>
      </c>
      <c r="D403" s="178" t="s">
        <v>241</v>
      </c>
      <c r="E403" s="179" t="s">
        <v>1333</v>
      </c>
      <c r="F403" s="180" t="s">
        <v>1334</v>
      </c>
      <c r="G403" s="181" t="s">
        <v>265</v>
      </c>
      <c r="H403" s="182">
        <v>59</v>
      </c>
      <c r="I403" s="183"/>
      <c r="J403" s="182">
        <f t="shared" si="140"/>
        <v>0</v>
      </c>
      <c r="K403" s="184"/>
      <c r="L403" s="185"/>
      <c r="M403" s="186" t="s">
        <v>1</v>
      </c>
      <c r="N403" s="187" t="s">
        <v>39</v>
      </c>
      <c r="O403" s="55"/>
      <c r="P403" s="173">
        <f t="shared" si="141"/>
        <v>0</v>
      </c>
      <c r="Q403" s="173">
        <v>3.3999999999999998E-3</v>
      </c>
      <c r="R403" s="173">
        <f t="shared" si="142"/>
        <v>0.2006</v>
      </c>
      <c r="S403" s="173">
        <v>0</v>
      </c>
      <c r="T403" s="174">
        <f t="shared" si="143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5" t="s">
        <v>327</v>
      </c>
      <c r="AT403" s="175" t="s">
        <v>241</v>
      </c>
      <c r="AU403" s="175" t="s">
        <v>86</v>
      </c>
      <c r="AY403" s="14" t="s">
        <v>204</v>
      </c>
      <c r="BE403" s="176">
        <f t="shared" si="144"/>
        <v>0</v>
      </c>
      <c r="BF403" s="176">
        <f t="shared" si="145"/>
        <v>0</v>
      </c>
      <c r="BG403" s="176">
        <f t="shared" si="146"/>
        <v>0</v>
      </c>
      <c r="BH403" s="176">
        <f t="shared" si="147"/>
        <v>0</v>
      </c>
      <c r="BI403" s="176">
        <f t="shared" si="148"/>
        <v>0</v>
      </c>
      <c r="BJ403" s="14" t="s">
        <v>86</v>
      </c>
      <c r="BK403" s="177">
        <f t="shared" si="149"/>
        <v>0</v>
      </c>
      <c r="BL403" s="14" t="s">
        <v>271</v>
      </c>
      <c r="BM403" s="175" t="s">
        <v>1335</v>
      </c>
    </row>
    <row r="404" spans="1:65" s="2" customFormat="1" ht="24" customHeight="1" x14ac:dyDescent="0.2">
      <c r="A404" s="29"/>
      <c r="B404" s="163"/>
      <c r="C404" s="164" t="s">
        <v>1336</v>
      </c>
      <c r="D404" s="164" t="s">
        <v>206</v>
      </c>
      <c r="E404" s="165" t="s">
        <v>1337</v>
      </c>
      <c r="F404" s="166" t="s">
        <v>1338</v>
      </c>
      <c r="G404" s="167" t="s">
        <v>849</v>
      </c>
      <c r="H404" s="168">
        <v>2</v>
      </c>
      <c r="I404" s="169"/>
      <c r="J404" s="168">
        <f t="shared" si="140"/>
        <v>0</v>
      </c>
      <c r="K404" s="170"/>
      <c r="L404" s="30"/>
      <c r="M404" s="171" t="s">
        <v>1</v>
      </c>
      <c r="N404" s="172" t="s">
        <v>39</v>
      </c>
      <c r="O404" s="55"/>
      <c r="P404" s="173">
        <f t="shared" si="141"/>
        <v>0</v>
      </c>
      <c r="Q404" s="173">
        <v>4.0999999999999999E-4</v>
      </c>
      <c r="R404" s="173">
        <f t="shared" si="142"/>
        <v>8.1999999999999998E-4</v>
      </c>
      <c r="S404" s="173">
        <v>0</v>
      </c>
      <c r="T404" s="174">
        <f t="shared" si="143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5" t="s">
        <v>271</v>
      </c>
      <c r="AT404" s="175" t="s">
        <v>206</v>
      </c>
      <c r="AU404" s="175" t="s">
        <v>86</v>
      </c>
      <c r="AY404" s="14" t="s">
        <v>204</v>
      </c>
      <c r="BE404" s="176">
        <f t="shared" si="144"/>
        <v>0</v>
      </c>
      <c r="BF404" s="176">
        <f t="shared" si="145"/>
        <v>0</v>
      </c>
      <c r="BG404" s="176">
        <f t="shared" si="146"/>
        <v>0</v>
      </c>
      <c r="BH404" s="176">
        <f t="shared" si="147"/>
        <v>0</v>
      </c>
      <c r="BI404" s="176">
        <f t="shared" si="148"/>
        <v>0</v>
      </c>
      <c r="BJ404" s="14" t="s">
        <v>86</v>
      </c>
      <c r="BK404" s="177">
        <f t="shared" si="149"/>
        <v>0</v>
      </c>
      <c r="BL404" s="14" t="s">
        <v>271</v>
      </c>
      <c r="BM404" s="175" t="s">
        <v>1339</v>
      </c>
    </row>
    <row r="405" spans="1:65" s="2" customFormat="1" ht="24" customHeight="1" x14ac:dyDescent="0.2">
      <c r="A405" s="29"/>
      <c r="B405" s="163"/>
      <c r="C405" s="164" t="s">
        <v>1340</v>
      </c>
      <c r="D405" s="164" t="s">
        <v>206</v>
      </c>
      <c r="E405" s="165" t="s">
        <v>1341</v>
      </c>
      <c r="F405" s="166" t="s">
        <v>1342</v>
      </c>
      <c r="G405" s="167" t="s">
        <v>265</v>
      </c>
      <c r="H405" s="168">
        <v>29.02</v>
      </c>
      <c r="I405" s="169"/>
      <c r="J405" s="168">
        <f t="shared" si="140"/>
        <v>0</v>
      </c>
      <c r="K405" s="170"/>
      <c r="L405" s="30"/>
      <c r="M405" s="171" t="s">
        <v>1</v>
      </c>
      <c r="N405" s="172" t="s">
        <v>39</v>
      </c>
      <c r="O405" s="55"/>
      <c r="P405" s="173">
        <f t="shared" si="141"/>
        <v>0</v>
      </c>
      <c r="Q405" s="173">
        <v>1.72E-3</v>
      </c>
      <c r="R405" s="173">
        <f t="shared" si="142"/>
        <v>4.9914399999999998E-2</v>
      </c>
      <c r="S405" s="173">
        <v>0</v>
      </c>
      <c r="T405" s="174">
        <f t="shared" si="143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5" t="s">
        <v>271</v>
      </c>
      <c r="AT405" s="175" t="s">
        <v>206</v>
      </c>
      <c r="AU405" s="175" t="s">
        <v>86</v>
      </c>
      <c r="AY405" s="14" t="s">
        <v>204</v>
      </c>
      <c r="BE405" s="176">
        <f t="shared" si="144"/>
        <v>0</v>
      </c>
      <c r="BF405" s="176">
        <f t="shared" si="145"/>
        <v>0</v>
      </c>
      <c r="BG405" s="176">
        <f t="shared" si="146"/>
        <v>0</v>
      </c>
      <c r="BH405" s="176">
        <f t="shared" si="147"/>
        <v>0</v>
      </c>
      <c r="BI405" s="176">
        <f t="shared" si="148"/>
        <v>0</v>
      </c>
      <c r="BJ405" s="14" t="s">
        <v>86</v>
      </c>
      <c r="BK405" s="177">
        <f t="shared" si="149"/>
        <v>0</v>
      </c>
      <c r="BL405" s="14" t="s">
        <v>271</v>
      </c>
      <c r="BM405" s="175" t="s">
        <v>1343</v>
      </c>
    </row>
    <row r="406" spans="1:65" s="2" customFormat="1" ht="24" customHeight="1" x14ac:dyDescent="0.2">
      <c r="A406" s="29"/>
      <c r="B406" s="163"/>
      <c r="C406" s="178" t="s">
        <v>1344</v>
      </c>
      <c r="D406" s="178" t="s">
        <v>241</v>
      </c>
      <c r="E406" s="179" t="s">
        <v>1345</v>
      </c>
      <c r="F406" s="180" t="s">
        <v>1346</v>
      </c>
      <c r="G406" s="181" t="s">
        <v>282</v>
      </c>
      <c r="H406" s="182">
        <v>1.92</v>
      </c>
      <c r="I406" s="183"/>
      <c r="J406" s="182">
        <f t="shared" si="140"/>
        <v>0</v>
      </c>
      <c r="K406" s="184"/>
      <c r="L406" s="185"/>
      <c r="M406" s="186" t="s">
        <v>1</v>
      </c>
      <c r="N406" s="187" t="s">
        <v>39</v>
      </c>
      <c r="O406" s="55"/>
      <c r="P406" s="173">
        <f t="shared" si="141"/>
        <v>0</v>
      </c>
      <c r="Q406" s="173">
        <v>1.2E-2</v>
      </c>
      <c r="R406" s="173">
        <f t="shared" si="142"/>
        <v>2.3039999999999998E-2</v>
      </c>
      <c r="S406" s="173">
        <v>0</v>
      </c>
      <c r="T406" s="174">
        <f t="shared" si="143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5" t="s">
        <v>327</v>
      </c>
      <c r="AT406" s="175" t="s">
        <v>241</v>
      </c>
      <c r="AU406" s="175" t="s">
        <v>86</v>
      </c>
      <c r="AY406" s="14" t="s">
        <v>204</v>
      </c>
      <c r="BE406" s="176">
        <f t="shared" si="144"/>
        <v>0</v>
      </c>
      <c r="BF406" s="176">
        <f t="shared" si="145"/>
        <v>0</v>
      </c>
      <c r="BG406" s="176">
        <f t="shared" si="146"/>
        <v>0</v>
      </c>
      <c r="BH406" s="176">
        <f t="shared" si="147"/>
        <v>0</v>
      </c>
      <c r="BI406" s="176">
        <f t="shared" si="148"/>
        <v>0</v>
      </c>
      <c r="BJ406" s="14" t="s">
        <v>86</v>
      </c>
      <c r="BK406" s="177">
        <f t="shared" si="149"/>
        <v>0</v>
      </c>
      <c r="BL406" s="14" t="s">
        <v>271</v>
      </c>
      <c r="BM406" s="175" t="s">
        <v>1347</v>
      </c>
    </row>
    <row r="407" spans="1:65" s="2" customFormat="1" ht="24" customHeight="1" x14ac:dyDescent="0.2">
      <c r="A407" s="29"/>
      <c r="B407" s="163"/>
      <c r="C407" s="164" t="s">
        <v>1348</v>
      </c>
      <c r="D407" s="164" t="s">
        <v>206</v>
      </c>
      <c r="E407" s="165" t="s">
        <v>1349</v>
      </c>
      <c r="F407" s="166" t="s">
        <v>1350</v>
      </c>
      <c r="G407" s="167" t="s">
        <v>265</v>
      </c>
      <c r="H407" s="168">
        <v>12.005000000000001</v>
      </c>
      <c r="I407" s="169"/>
      <c r="J407" s="168">
        <f t="shared" si="140"/>
        <v>0</v>
      </c>
      <c r="K407" s="170"/>
      <c r="L407" s="30"/>
      <c r="M407" s="171" t="s">
        <v>1</v>
      </c>
      <c r="N407" s="172" t="s">
        <v>39</v>
      </c>
      <c r="O407" s="55"/>
      <c r="P407" s="173">
        <f t="shared" si="141"/>
        <v>0</v>
      </c>
      <c r="Q407" s="173">
        <v>1.3999999999999999E-4</v>
      </c>
      <c r="R407" s="173">
        <f t="shared" si="142"/>
        <v>1.6807E-3</v>
      </c>
      <c r="S407" s="173">
        <v>0</v>
      </c>
      <c r="T407" s="174">
        <f t="shared" si="143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5" t="s">
        <v>271</v>
      </c>
      <c r="AT407" s="175" t="s">
        <v>206</v>
      </c>
      <c r="AU407" s="175" t="s">
        <v>86</v>
      </c>
      <c r="AY407" s="14" t="s">
        <v>204</v>
      </c>
      <c r="BE407" s="176">
        <f t="shared" si="144"/>
        <v>0</v>
      </c>
      <c r="BF407" s="176">
        <f t="shared" si="145"/>
        <v>0</v>
      </c>
      <c r="BG407" s="176">
        <f t="shared" si="146"/>
        <v>0</v>
      </c>
      <c r="BH407" s="176">
        <f t="shared" si="147"/>
        <v>0</v>
      </c>
      <c r="BI407" s="176">
        <f t="shared" si="148"/>
        <v>0</v>
      </c>
      <c r="BJ407" s="14" t="s">
        <v>86</v>
      </c>
      <c r="BK407" s="177">
        <f t="shared" si="149"/>
        <v>0</v>
      </c>
      <c r="BL407" s="14" t="s">
        <v>271</v>
      </c>
      <c r="BM407" s="175" t="s">
        <v>1351</v>
      </c>
    </row>
    <row r="408" spans="1:65" s="2" customFormat="1" ht="24" customHeight="1" x14ac:dyDescent="0.2">
      <c r="A408" s="29"/>
      <c r="B408" s="163"/>
      <c r="C408" s="178" t="s">
        <v>1352</v>
      </c>
      <c r="D408" s="178" t="s">
        <v>241</v>
      </c>
      <c r="E408" s="179" t="s">
        <v>1353</v>
      </c>
      <c r="F408" s="180" t="s">
        <v>1354</v>
      </c>
      <c r="G408" s="181" t="s">
        <v>282</v>
      </c>
      <c r="H408" s="182">
        <v>0.2</v>
      </c>
      <c r="I408" s="183"/>
      <c r="J408" s="182">
        <f t="shared" si="140"/>
        <v>0</v>
      </c>
      <c r="K408" s="184"/>
      <c r="L408" s="185"/>
      <c r="M408" s="186" t="s">
        <v>1</v>
      </c>
      <c r="N408" s="187" t="s">
        <v>39</v>
      </c>
      <c r="O408" s="55"/>
      <c r="P408" s="173">
        <f t="shared" si="141"/>
        <v>0</v>
      </c>
      <c r="Q408" s="173">
        <v>1</v>
      </c>
      <c r="R408" s="173">
        <f t="shared" si="142"/>
        <v>0.2</v>
      </c>
      <c r="S408" s="173">
        <v>0</v>
      </c>
      <c r="T408" s="174">
        <f t="shared" si="143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5" t="s">
        <v>327</v>
      </c>
      <c r="AT408" s="175" t="s">
        <v>241</v>
      </c>
      <c r="AU408" s="175" t="s">
        <v>86</v>
      </c>
      <c r="AY408" s="14" t="s">
        <v>204</v>
      </c>
      <c r="BE408" s="176">
        <f t="shared" si="144"/>
        <v>0</v>
      </c>
      <c r="BF408" s="176">
        <f t="shared" si="145"/>
        <v>0</v>
      </c>
      <c r="BG408" s="176">
        <f t="shared" si="146"/>
        <v>0</v>
      </c>
      <c r="BH408" s="176">
        <f t="shared" si="147"/>
        <v>0</v>
      </c>
      <c r="BI408" s="176">
        <f t="shared" si="148"/>
        <v>0</v>
      </c>
      <c r="BJ408" s="14" t="s">
        <v>86</v>
      </c>
      <c r="BK408" s="177">
        <f t="shared" si="149"/>
        <v>0</v>
      </c>
      <c r="BL408" s="14" t="s">
        <v>271</v>
      </c>
      <c r="BM408" s="175" t="s">
        <v>1355</v>
      </c>
    </row>
    <row r="409" spans="1:65" s="2" customFormat="1" ht="24" customHeight="1" x14ac:dyDescent="0.2">
      <c r="A409" s="29"/>
      <c r="B409" s="163"/>
      <c r="C409" s="164" t="s">
        <v>1356</v>
      </c>
      <c r="D409" s="164" t="s">
        <v>206</v>
      </c>
      <c r="E409" s="165" t="s">
        <v>1357</v>
      </c>
      <c r="F409" s="166" t="s">
        <v>1358</v>
      </c>
      <c r="G409" s="167" t="s">
        <v>265</v>
      </c>
      <c r="H409" s="168">
        <v>3.25</v>
      </c>
      <c r="I409" s="169"/>
      <c r="J409" s="168">
        <f t="shared" si="140"/>
        <v>0</v>
      </c>
      <c r="K409" s="170"/>
      <c r="L409" s="30"/>
      <c r="M409" s="171" t="s">
        <v>1</v>
      </c>
      <c r="N409" s="172" t="s">
        <v>39</v>
      </c>
      <c r="O409" s="55"/>
      <c r="P409" s="173">
        <f t="shared" si="141"/>
        <v>0</v>
      </c>
      <c r="Q409" s="173">
        <v>0</v>
      </c>
      <c r="R409" s="173">
        <f t="shared" si="142"/>
        <v>0</v>
      </c>
      <c r="S409" s="173">
        <v>0</v>
      </c>
      <c r="T409" s="174">
        <f t="shared" si="143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5" t="s">
        <v>271</v>
      </c>
      <c r="AT409" s="175" t="s">
        <v>206</v>
      </c>
      <c r="AU409" s="175" t="s">
        <v>86</v>
      </c>
      <c r="AY409" s="14" t="s">
        <v>204</v>
      </c>
      <c r="BE409" s="176">
        <f t="shared" si="144"/>
        <v>0</v>
      </c>
      <c r="BF409" s="176">
        <f t="shared" si="145"/>
        <v>0</v>
      </c>
      <c r="BG409" s="176">
        <f t="shared" si="146"/>
        <v>0</v>
      </c>
      <c r="BH409" s="176">
        <f t="shared" si="147"/>
        <v>0</v>
      </c>
      <c r="BI409" s="176">
        <f t="shared" si="148"/>
        <v>0</v>
      </c>
      <c r="BJ409" s="14" t="s">
        <v>86</v>
      </c>
      <c r="BK409" s="177">
        <f t="shared" si="149"/>
        <v>0</v>
      </c>
      <c r="BL409" s="14" t="s">
        <v>271</v>
      </c>
      <c r="BM409" s="175" t="s">
        <v>1359</v>
      </c>
    </row>
    <row r="410" spans="1:65" s="2" customFormat="1" ht="24" customHeight="1" x14ac:dyDescent="0.2">
      <c r="A410" s="29"/>
      <c r="B410" s="163"/>
      <c r="C410" s="178" t="s">
        <v>1360</v>
      </c>
      <c r="D410" s="178" t="s">
        <v>241</v>
      </c>
      <c r="E410" s="179" t="s">
        <v>1361</v>
      </c>
      <c r="F410" s="180" t="s">
        <v>1362</v>
      </c>
      <c r="G410" s="181" t="s">
        <v>282</v>
      </c>
      <c r="H410" s="182">
        <v>0.31</v>
      </c>
      <c r="I410" s="183"/>
      <c r="J410" s="182">
        <f t="shared" si="140"/>
        <v>0</v>
      </c>
      <c r="K410" s="184"/>
      <c r="L410" s="185"/>
      <c r="M410" s="186" t="s">
        <v>1</v>
      </c>
      <c r="N410" s="187" t="s">
        <v>39</v>
      </c>
      <c r="O410" s="55"/>
      <c r="P410" s="173">
        <f t="shared" si="141"/>
        <v>0</v>
      </c>
      <c r="Q410" s="173">
        <v>1</v>
      </c>
      <c r="R410" s="173">
        <f t="shared" si="142"/>
        <v>0.31</v>
      </c>
      <c r="S410" s="173">
        <v>0</v>
      </c>
      <c r="T410" s="174">
        <f t="shared" si="143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5" t="s">
        <v>327</v>
      </c>
      <c r="AT410" s="175" t="s">
        <v>241</v>
      </c>
      <c r="AU410" s="175" t="s">
        <v>86</v>
      </c>
      <c r="AY410" s="14" t="s">
        <v>204</v>
      </c>
      <c r="BE410" s="176">
        <f t="shared" si="144"/>
        <v>0</v>
      </c>
      <c r="BF410" s="176">
        <f t="shared" si="145"/>
        <v>0</v>
      </c>
      <c r="BG410" s="176">
        <f t="shared" si="146"/>
        <v>0</v>
      </c>
      <c r="BH410" s="176">
        <f t="shared" si="147"/>
        <v>0</v>
      </c>
      <c r="BI410" s="176">
        <f t="shared" si="148"/>
        <v>0</v>
      </c>
      <c r="BJ410" s="14" t="s">
        <v>86</v>
      </c>
      <c r="BK410" s="177">
        <f t="shared" si="149"/>
        <v>0</v>
      </c>
      <c r="BL410" s="14" t="s">
        <v>271</v>
      </c>
      <c r="BM410" s="175" t="s">
        <v>1363</v>
      </c>
    </row>
    <row r="411" spans="1:65" s="2" customFormat="1" ht="24" customHeight="1" x14ac:dyDescent="0.2">
      <c r="A411" s="29"/>
      <c r="B411" s="163"/>
      <c r="C411" s="164" t="s">
        <v>1364</v>
      </c>
      <c r="D411" s="164" t="s">
        <v>206</v>
      </c>
      <c r="E411" s="165" t="s">
        <v>1365</v>
      </c>
      <c r="F411" s="166" t="s">
        <v>1366</v>
      </c>
      <c r="G411" s="167" t="s">
        <v>265</v>
      </c>
      <c r="H411" s="168">
        <v>65</v>
      </c>
      <c r="I411" s="169"/>
      <c r="J411" s="168">
        <f t="shared" si="140"/>
        <v>0</v>
      </c>
      <c r="K411" s="170"/>
      <c r="L411" s="30"/>
      <c r="M411" s="171" t="s">
        <v>1</v>
      </c>
      <c r="N411" s="172" t="s">
        <v>39</v>
      </c>
      <c r="O411" s="55"/>
      <c r="P411" s="173">
        <f t="shared" si="141"/>
        <v>0</v>
      </c>
      <c r="Q411" s="173">
        <v>5.0000000000000002E-5</v>
      </c>
      <c r="R411" s="173">
        <f t="shared" si="142"/>
        <v>3.2500000000000003E-3</v>
      </c>
      <c r="S411" s="173">
        <v>0</v>
      </c>
      <c r="T411" s="174">
        <f t="shared" si="143"/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75" t="s">
        <v>271</v>
      </c>
      <c r="AT411" s="175" t="s">
        <v>206</v>
      </c>
      <c r="AU411" s="175" t="s">
        <v>86</v>
      </c>
      <c r="AY411" s="14" t="s">
        <v>204</v>
      </c>
      <c r="BE411" s="176">
        <f t="shared" si="144"/>
        <v>0</v>
      </c>
      <c r="BF411" s="176">
        <f t="shared" si="145"/>
        <v>0</v>
      </c>
      <c r="BG411" s="176">
        <f t="shared" si="146"/>
        <v>0</v>
      </c>
      <c r="BH411" s="176">
        <f t="shared" si="147"/>
        <v>0</v>
      </c>
      <c r="BI411" s="176">
        <f t="shared" si="148"/>
        <v>0</v>
      </c>
      <c r="BJ411" s="14" t="s">
        <v>86</v>
      </c>
      <c r="BK411" s="177">
        <f t="shared" si="149"/>
        <v>0</v>
      </c>
      <c r="BL411" s="14" t="s">
        <v>271</v>
      </c>
      <c r="BM411" s="175" t="s">
        <v>1367</v>
      </c>
    </row>
    <row r="412" spans="1:65" s="2" customFormat="1" ht="24" customHeight="1" x14ac:dyDescent="0.2">
      <c r="A412" s="29"/>
      <c r="B412" s="163"/>
      <c r="C412" s="178" t="s">
        <v>1368</v>
      </c>
      <c r="D412" s="178" t="s">
        <v>241</v>
      </c>
      <c r="E412" s="179" t="s">
        <v>1369</v>
      </c>
      <c r="F412" s="180" t="s">
        <v>1370</v>
      </c>
      <c r="G412" s="181" t="s">
        <v>221</v>
      </c>
      <c r="H412" s="182">
        <v>37.19</v>
      </c>
      <c r="I412" s="183"/>
      <c r="J412" s="182">
        <f t="shared" si="140"/>
        <v>0</v>
      </c>
      <c r="K412" s="184"/>
      <c r="L412" s="185"/>
      <c r="M412" s="186" t="s">
        <v>1</v>
      </c>
      <c r="N412" s="187" t="s">
        <v>39</v>
      </c>
      <c r="O412" s="55"/>
      <c r="P412" s="173">
        <f t="shared" si="141"/>
        <v>0</v>
      </c>
      <c r="Q412" s="173">
        <v>5.3199999999999997E-2</v>
      </c>
      <c r="R412" s="173">
        <f t="shared" si="142"/>
        <v>1.9785079999999997</v>
      </c>
      <c r="S412" s="173">
        <v>0</v>
      </c>
      <c r="T412" s="174">
        <f t="shared" si="143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5" t="s">
        <v>327</v>
      </c>
      <c r="AT412" s="175" t="s">
        <v>241</v>
      </c>
      <c r="AU412" s="175" t="s">
        <v>86</v>
      </c>
      <c r="AY412" s="14" t="s">
        <v>204</v>
      </c>
      <c r="BE412" s="176">
        <f t="shared" si="144"/>
        <v>0</v>
      </c>
      <c r="BF412" s="176">
        <f t="shared" si="145"/>
        <v>0</v>
      </c>
      <c r="BG412" s="176">
        <f t="shared" si="146"/>
        <v>0</v>
      </c>
      <c r="BH412" s="176">
        <f t="shared" si="147"/>
        <v>0</v>
      </c>
      <c r="BI412" s="176">
        <f t="shared" si="148"/>
        <v>0</v>
      </c>
      <c r="BJ412" s="14" t="s">
        <v>86</v>
      </c>
      <c r="BK412" s="177">
        <f t="shared" si="149"/>
        <v>0</v>
      </c>
      <c r="BL412" s="14" t="s">
        <v>271</v>
      </c>
      <c r="BM412" s="175" t="s">
        <v>1371</v>
      </c>
    </row>
    <row r="413" spans="1:65" s="2" customFormat="1" ht="24" customHeight="1" x14ac:dyDescent="0.2">
      <c r="A413" s="29"/>
      <c r="B413" s="163"/>
      <c r="C413" s="164" t="s">
        <v>1372</v>
      </c>
      <c r="D413" s="164" t="s">
        <v>206</v>
      </c>
      <c r="E413" s="165" t="s">
        <v>1373</v>
      </c>
      <c r="F413" s="166" t="s">
        <v>1374</v>
      </c>
      <c r="G413" s="167" t="s">
        <v>221</v>
      </c>
      <c r="H413" s="168">
        <v>48</v>
      </c>
      <c r="I413" s="169"/>
      <c r="J413" s="168">
        <f t="shared" si="140"/>
        <v>0</v>
      </c>
      <c r="K413" s="170"/>
      <c r="L413" s="30"/>
      <c r="M413" s="171" t="s">
        <v>1</v>
      </c>
      <c r="N413" s="172" t="s">
        <v>39</v>
      </c>
      <c r="O413" s="55"/>
      <c r="P413" s="173">
        <f t="shared" si="141"/>
        <v>0</v>
      </c>
      <c r="Q413" s="173">
        <v>1.24E-3</v>
      </c>
      <c r="R413" s="173">
        <f t="shared" si="142"/>
        <v>5.9520000000000003E-2</v>
      </c>
      <c r="S413" s="173">
        <v>0</v>
      </c>
      <c r="T413" s="174">
        <f t="shared" si="143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5" t="s">
        <v>271</v>
      </c>
      <c r="AT413" s="175" t="s">
        <v>206</v>
      </c>
      <c r="AU413" s="175" t="s">
        <v>86</v>
      </c>
      <c r="AY413" s="14" t="s">
        <v>204</v>
      </c>
      <c r="BE413" s="176">
        <f t="shared" si="144"/>
        <v>0</v>
      </c>
      <c r="BF413" s="176">
        <f t="shared" si="145"/>
        <v>0</v>
      </c>
      <c r="BG413" s="176">
        <f t="shared" si="146"/>
        <v>0</v>
      </c>
      <c r="BH413" s="176">
        <f t="shared" si="147"/>
        <v>0</v>
      </c>
      <c r="BI413" s="176">
        <f t="shared" si="148"/>
        <v>0</v>
      </c>
      <c r="BJ413" s="14" t="s">
        <v>86</v>
      </c>
      <c r="BK413" s="177">
        <f t="shared" si="149"/>
        <v>0</v>
      </c>
      <c r="BL413" s="14" t="s">
        <v>271</v>
      </c>
      <c r="BM413" s="175" t="s">
        <v>1375</v>
      </c>
    </row>
    <row r="414" spans="1:65" s="2" customFormat="1" ht="24" customHeight="1" x14ac:dyDescent="0.2">
      <c r="A414" s="29"/>
      <c r="B414" s="163"/>
      <c r="C414" s="164" t="s">
        <v>1376</v>
      </c>
      <c r="D414" s="164" t="s">
        <v>206</v>
      </c>
      <c r="E414" s="165" t="s">
        <v>1377</v>
      </c>
      <c r="F414" s="166" t="s">
        <v>1378</v>
      </c>
      <c r="G414" s="167" t="s">
        <v>221</v>
      </c>
      <c r="H414" s="168">
        <v>48</v>
      </c>
      <c r="I414" s="169"/>
      <c r="J414" s="168">
        <f t="shared" si="140"/>
        <v>0</v>
      </c>
      <c r="K414" s="170"/>
      <c r="L414" s="30"/>
      <c r="M414" s="171" t="s">
        <v>1</v>
      </c>
      <c r="N414" s="172" t="s">
        <v>39</v>
      </c>
      <c r="O414" s="55"/>
      <c r="P414" s="173">
        <f t="shared" si="141"/>
        <v>0</v>
      </c>
      <c r="Q414" s="173">
        <v>4.0999999999999999E-4</v>
      </c>
      <c r="R414" s="173">
        <f t="shared" si="142"/>
        <v>1.968E-2</v>
      </c>
      <c r="S414" s="173">
        <v>0</v>
      </c>
      <c r="T414" s="174">
        <f t="shared" si="143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5" t="s">
        <v>271</v>
      </c>
      <c r="AT414" s="175" t="s">
        <v>206</v>
      </c>
      <c r="AU414" s="175" t="s">
        <v>86</v>
      </c>
      <c r="AY414" s="14" t="s">
        <v>204</v>
      </c>
      <c r="BE414" s="176">
        <f t="shared" si="144"/>
        <v>0</v>
      </c>
      <c r="BF414" s="176">
        <f t="shared" si="145"/>
        <v>0</v>
      </c>
      <c r="BG414" s="176">
        <f t="shared" si="146"/>
        <v>0</v>
      </c>
      <c r="BH414" s="176">
        <f t="shared" si="147"/>
        <v>0</v>
      </c>
      <c r="BI414" s="176">
        <f t="shared" si="148"/>
        <v>0</v>
      </c>
      <c r="BJ414" s="14" t="s">
        <v>86</v>
      </c>
      <c r="BK414" s="177">
        <f t="shared" si="149"/>
        <v>0</v>
      </c>
      <c r="BL414" s="14" t="s">
        <v>271</v>
      </c>
      <c r="BM414" s="175" t="s">
        <v>1379</v>
      </c>
    </row>
    <row r="415" spans="1:65" s="2" customFormat="1" ht="16.5" customHeight="1" x14ac:dyDescent="0.2">
      <c r="A415" s="29"/>
      <c r="B415" s="163"/>
      <c r="C415" s="164" t="s">
        <v>1380</v>
      </c>
      <c r="D415" s="164" t="s">
        <v>206</v>
      </c>
      <c r="E415" s="165" t="s">
        <v>1381</v>
      </c>
      <c r="F415" s="166" t="s">
        <v>2033</v>
      </c>
      <c r="G415" s="167" t="s">
        <v>221</v>
      </c>
      <c r="H415" s="168">
        <v>5.8</v>
      </c>
      <c r="I415" s="169"/>
      <c r="J415" s="168">
        <f t="shared" si="140"/>
        <v>0</v>
      </c>
      <c r="K415" s="170"/>
      <c r="L415" s="30"/>
      <c r="M415" s="171" t="s">
        <v>1</v>
      </c>
      <c r="N415" s="172" t="s">
        <v>39</v>
      </c>
      <c r="O415" s="55"/>
      <c r="P415" s="173">
        <f t="shared" si="141"/>
        <v>0</v>
      </c>
      <c r="Q415" s="173">
        <v>0</v>
      </c>
      <c r="R415" s="173">
        <f t="shared" si="142"/>
        <v>0</v>
      </c>
      <c r="S415" s="173">
        <v>0</v>
      </c>
      <c r="T415" s="174">
        <f t="shared" si="143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5" t="s">
        <v>271</v>
      </c>
      <c r="AT415" s="175" t="s">
        <v>206</v>
      </c>
      <c r="AU415" s="175" t="s">
        <v>86</v>
      </c>
      <c r="AY415" s="14" t="s">
        <v>204</v>
      </c>
      <c r="BE415" s="176">
        <f t="shared" si="144"/>
        <v>0</v>
      </c>
      <c r="BF415" s="176">
        <f t="shared" si="145"/>
        <v>0</v>
      </c>
      <c r="BG415" s="176">
        <f t="shared" si="146"/>
        <v>0</v>
      </c>
      <c r="BH415" s="176">
        <f t="shared" si="147"/>
        <v>0</v>
      </c>
      <c r="BI415" s="176">
        <f t="shared" si="148"/>
        <v>0</v>
      </c>
      <c r="BJ415" s="14" t="s">
        <v>86</v>
      </c>
      <c r="BK415" s="177">
        <f t="shared" si="149"/>
        <v>0</v>
      </c>
      <c r="BL415" s="14" t="s">
        <v>271</v>
      </c>
      <c r="BM415" s="175" t="s">
        <v>1382</v>
      </c>
    </row>
    <row r="416" spans="1:65" s="2" customFormat="1" ht="36" customHeight="1" x14ac:dyDescent="0.2">
      <c r="A416" s="29"/>
      <c r="B416" s="163"/>
      <c r="C416" s="178" t="s">
        <v>1383</v>
      </c>
      <c r="D416" s="178" t="s">
        <v>241</v>
      </c>
      <c r="E416" s="179" t="s">
        <v>1384</v>
      </c>
      <c r="F416" s="180" t="s">
        <v>2036</v>
      </c>
      <c r="G416" s="181" t="s">
        <v>221</v>
      </c>
      <c r="H416" s="182">
        <v>5.8</v>
      </c>
      <c r="I416" s="183"/>
      <c r="J416" s="182">
        <f t="shared" si="140"/>
        <v>0</v>
      </c>
      <c r="K416" s="184"/>
      <c r="L416" s="185"/>
      <c r="M416" s="186" t="s">
        <v>1</v>
      </c>
      <c r="N416" s="187" t="s">
        <v>39</v>
      </c>
      <c r="O416" s="55"/>
      <c r="P416" s="173">
        <f t="shared" si="141"/>
        <v>0</v>
      </c>
      <c r="Q416" s="173">
        <v>1.35E-2</v>
      </c>
      <c r="R416" s="173">
        <f t="shared" si="142"/>
        <v>7.8299999999999995E-2</v>
      </c>
      <c r="S416" s="173">
        <v>0</v>
      </c>
      <c r="T416" s="174">
        <f t="shared" si="143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5" t="s">
        <v>327</v>
      </c>
      <c r="AT416" s="175" t="s">
        <v>241</v>
      </c>
      <c r="AU416" s="175" t="s">
        <v>86</v>
      </c>
      <c r="AY416" s="14" t="s">
        <v>204</v>
      </c>
      <c r="BE416" s="176">
        <f t="shared" si="144"/>
        <v>0</v>
      </c>
      <c r="BF416" s="176">
        <f t="shared" si="145"/>
        <v>0</v>
      </c>
      <c r="BG416" s="176">
        <f t="shared" si="146"/>
        <v>0</v>
      </c>
      <c r="BH416" s="176">
        <f t="shared" si="147"/>
        <v>0</v>
      </c>
      <c r="BI416" s="176">
        <f t="shared" si="148"/>
        <v>0</v>
      </c>
      <c r="BJ416" s="14" t="s">
        <v>86</v>
      </c>
      <c r="BK416" s="177">
        <f t="shared" si="149"/>
        <v>0</v>
      </c>
      <c r="BL416" s="14" t="s">
        <v>271</v>
      </c>
      <c r="BM416" s="175" t="s">
        <v>1385</v>
      </c>
    </row>
    <row r="417" spans="1:65" s="2" customFormat="1" ht="24" customHeight="1" x14ac:dyDescent="0.2">
      <c r="A417" s="29"/>
      <c r="B417" s="163"/>
      <c r="C417" s="164" t="s">
        <v>1386</v>
      </c>
      <c r="D417" s="164" t="s">
        <v>206</v>
      </c>
      <c r="E417" s="165" t="s">
        <v>1387</v>
      </c>
      <c r="F417" s="166" t="s">
        <v>2034</v>
      </c>
      <c r="G417" s="167" t="s">
        <v>265</v>
      </c>
      <c r="H417" s="168">
        <v>13.66</v>
      </c>
      <c r="I417" s="169"/>
      <c r="J417" s="168">
        <f t="shared" si="140"/>
        <v>0</v>
      </c>
      <c r="K417" s="170"/>
      <c r="L417" s="30"/>
      <c r="M417" s="171" t="s">
        <v>1</v>
      </c>
      <c r="N417" s="172" t="s">
        <v>39</v>
      </c>
      <c r="O417" s="55"/>
      <c r="P417" s="173">
        <f t="shared" si="141"/>
        <v>0</v>
      </c>
      <c r="Q417" s="173">
        <v>9.0000000000000006E-5</v>
      </c>
      <c r="R417" s="173">
        <f t="shared" si="142"/>
        <v>1.2294000000000001E-3</v>
      </c>
      <c r="S417" s="173">
        <v>0</v>
      </c>
      <c r="T417" s="174">
        <f t="shared" si="143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5" t="s">
        <v>271</v>
      </c>
      <c r="AT417" s="175" t="s">
        <v>206</v>
      </c>
      <c r="AU417" s="175" t="s">
        <v>86</v>
      </c>
      <c r="AY417" s="14" t="s">
        <v>204</v>
      </c>
      <c r="BE417" s="176">
        <f t="shared" si="144"/>
        <v>0</v>
      </c>
      <c r="BF417" s="176">
        <f t="shared" si="145"/>
        <v>0</v>
      </c>
      <c r="BG417" s="176">
        <f t="shared" si="146"/>
        <v>0</v>
      </c>
      <c r="BH417" s="176">
        <f t="shared" si="147"/>
        <v>0</v>
      </c>
      <c r="BI417" s="176">
        <f t="shared" si="148"/>
        <v>0</v>
      </c>
      <c r="BJ417" s="14" t="s">
        <v>86</v>
      </c>
      <c r="BK417" s="177">
        <f t="shared" si="149"/>
        <v>0</v>
      </c>
      <c r="BL417" s="14" t="s">
        <v>271</v>
      </c>
      <c r="BM417" s="175" t="s">
        <v>1388</v>
      </c>
    </row>
    <row r="418" spans="1:65" s="2" customFormat="1" ht="24" customHeight="1" x14ac:dyDescent="0.2">
      <c r="A418" s="29"/>
      <c r="B418" s="163"/>
      <c r="C418" s="178" t="s">
        <v>1389</v>
      </c>
      <c r="D418" s="178" t="s">
        <v>241</v>
      </c>
      <c r="E418" s="179" t="s">
        <v>1390</v>
      </c>
      <c r="F418" s="180" t="s">
        <v>2035</v>
      </c>
      <c r="G418" s="181" t="s">
        <v>265</v>
      </c>
      <c r="H418" s="182">
        <v>13.66</v>
      </c>
      <c r="I418" s="183"/>
      <c r="J418" s="182">
        <f t="shared" si="140"/>
        <v>0</v>
      </c>
      <c r="K418" s="184"/>
      <c r="L418" s="185"/>
      <c r="M418" s="186" t="s">
        <v>1</v>
      </c>
      <c r="N418" s="187" t="s">
        <v>39</v>
      </c>
      <c r="O418" s="55"/>
      <c r="P418" s="173">
        <f t="shared" si="141"/>
        <v>0</v>
      </c>
      <c r="Q418" s="173">
        <v>3.2399999999999998E-3</v>
      </c>
      <c r="R418" s="173">
        <f t="shared" si="142"/>
        <v>4.4258399999999996E-2</v>
      </c>
      <c r="S418" s="173">
        <v>0</v>
      </c>
      <c r="T418" s="174">
        <f t="shared" si="143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5" t="s">
        <v>327</v>
      </c>
      <c r="AT418" s="175" t="s">
        <v>241</v>
      </c>
      <c r="AU418" s="175" t="s">
        <v>86</v>
      </c>
      <c r="AY418" s="14" t="s">
        <v>204</v>
      </c>
      <c r="BE418" s="176">
        <f t="shared" si="144"/>
        <v>0</v>
      </c>
      <c r="BF418" s="176">
        <f t="shared" si="145"/>
        <v>0</v>
      </c>
      <c r="BG418" s="176">
        <f t="shared" si="146"/>
        <v>0</v>
      </c>
      <c r="BH418" s="176">
        <f t="shared" si="147"/>
        <v>0</v>
      </c>
      <c r="BI418" s="176">
        <f t="shared" si="148"/>
        <v>0</v>
      </c>
      <c r="BJ418" s="14" t="s">
        <v>86</v>
      </c>
      <c r="BK418" s="177">
        <f t="shared" si="149"/>
        <v>0</v>
      </c>
      <c r="BL418" s="14" t="s">
        <v>271</v>
      </c>
      <c r="BM418" s="175" t="s">
        <v>1391</v>
      </c>
    </row>
    <row r="419" spans="1:65" s="2" customFormat="1" ht="24" customHeight="1" x14ac:dyDescent="0.2">
      <c r="A419" s="29"/>
      <c r="B419" s="163"/>
      <c r="C419" s="164" t="s">
        <v>1392</v>
      </c>
      <c r="D419" s="164" t="s">
        <v>206</v>
      </c>
      <c r="E419" s="165" t="s">
        <v>1393</v>
      </c>
      <c r="F419" s="166" t="s">
        <v>1394</v>
      </c>
      <c r="G419" s="167" t="s">
        <v>265</v>
      </c>
      <c r="H419" s="168">
        <v>55.91</v>
      </c>
      <c r="I419" s="169"/>
      <c r="J419" s="168">
        <f t="shared" si="140"/>
        <v>0</v>
      </c>
      <c r="K419" s="170"/>
      <c r="L419" s="30"/>
      <c r="M419" s="171" t="s">
        <v>1</v>
      </c>
      <c r="N419" s="172" t="s">
        <v>39</v>
      </c>
      <c r="O419" s="55"/>
      <c r="P419" s="173">
        <f t="shared" si="141"/>
        <v>0</v>
      </c>
      <c r="Q419" s="173">
        <v>2.1000000000000001E-4</v>
      </c>
      <c r="R419" s="173">
        <f t="shared" si="142"/>
        <v>1.1741099999999999E-2</v>
      </c>
      <c r="S419" s="173">
        <v>0</v>
      </c>
      <c r="T419" s="174">
        <f t="shared" si="143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5" t="s">
        <v>271</v>
      </c>
      <c r="AT419" s="175" t="s">
        <v>206</v>
      </c>
      <c r="AU419" s="175" t="s">
        <v>86</v>
      </c>
      <c r="AY419" s="14" t="s">
        <v>204</v>
      </c>
      <c r="BE419" s="176">
        <f t="shared" si="144"/>
        <v>0</v>
      </c>
      <c r="BF419" s="176">
        <f t="shared" si="145"/>
        <v>0</v>
      </c>
      <c r="BG419" s="176">
        <f t="shared" si="146"/>
        <v>0</v>
      </c>
      <c r="BH419" s="176">
        <f t="shared" si="147"/>
        <v>0</v>
      </c>
      <c r="BI419" s="176">
        <f t="shared" si="148"/>
        <v>0</v>
      </c>
      <c r="BJ419" s="14" t="s">
        <v>86</v>
      </c>
      <c r="BK419" s="177">
        <f t="shared" si="149"/>
        <v>0</v>
      </c>
      <c r="BL419" s="14" t="s">
        <v>271</v>
      </c>
      <c r="BM419" s="175" t="s">
        <v>1395</v>
      </c>
    </row>
    <row r="420" spans="1:65" s="2" customFormat="1" ht="36" customHeight="1" x14ac:dyDescent="0.2">
      <c r="A420" s="29"/>
      <c r="B420" s="163"/>
      <c r="C420" s="178" t="s">
        <v>1396</v>
      </c>
      <c r="D420" s="178" t="s">
        <v>241</v>
      </c>
      <c r="E420" s="179" t="s">
        <v>1397</v>
      </c>
      <c r="F420" s="180" t="s">
        <v>356</v>
      </c>
      <c r="G420" s="181" t="s">
        <v>265</v>
      </c>
      <c r="H420" s="182">
        <v>56.38</v>
      </c>
      <c r="I420" s="183"/>
      <c r="J420" s="182">
        <f t="shared" si="140"/>
        <v>0</v>
      </c>
      <c r="K420" s="184"/>
      <c r="L420" s="185"/>
      <c r="M420" s="186" t="s">
        <v>1</v>
      </c>
      <c r="N420" s="187" t="s">
        <v>39</v>
      </c>
      <c r="O420" s="55"/>
      <c r="P420" s="173">
        <f t="shared" si="141"/>
        <v>0</v>
      </c>
      <c r="Q420" s="173">
        <v>1E-4</v>
      </c>
      <c r="R420" s="173">
        <f t="shared" si="142"/>
        <v>5.6380000000000006E-3</v>
      </c>
      <c r="S420" s="173">
        <v>0</v>
      </c>
      <c r="T420" s="174">
        <f t="shared" si="143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5" t="s">
        <v>327</v>
      </c>
      <c r="AT420" s="175" t="s">
        <v>241</v>
      </c>
      <c r="AU420" s="175" t="s">
        <v>86</v>
      </c>
      <c r="AY420" s="14" t="s">
        <v>204</v>
      </c>
      <c r="BE420" s="176">
        <f t="shared" si="144"/>
        <v>0</v>
      </c>
      <c r="BF420" s="176">
        <f t="shared" si="145"/>
        <v>0</v>
      </c>
      <c r="BG420" s="176">
        <f t="shared" si="146"/>
        <v>0</v>
      </c>
      <c r="BH420" s="176">
        <f t="shared" si="147"/>
        <v>0</v>
      </c>
      <c r="BI420" s="176">
        <f t="shared" si="148"/>
        <v>0</v>
      </c>
      <c r="BJ420" s="14" t="s">
        <v>86</v>
      </c>
      <c r="BK420" s="177">
        <f t="shared" si="149"/>
        <v>0</v>
      </c>
      <c r="BL420" s="14" t="s">
        <v>271</v>
      </c>
      <c r="BM420" s="175" t="s">
        <v>1398</v>
      </c>
    </row>
    <row r="421" spans="1:65" s="2" customFormat="1" ht="36" customHeight="1" x14ac:dyDescent="0.2">
      <c r="A421" s="29"/>
      <c r="B421" s="163"/>
      <c r="C421" s="178" t="s">
        <v>1399</v>
      </c>
      <c r="D421" s="178" t="s">
        <v>241</v>
      </c>
      <c r="E421" s="179" t="s">
        <v>1400</v>
      </c>
      <c r="F421" s="180" t="s">
        <v>1401</v>
      </c>
      <c r="G421" s="181" t="s">
        <v>265</v>
      </c>
      <c r="H421" s="182">
        <v>56.38</v>
      </c>
      <c r="I421" s="183"/>
      <c r="J421" s="182">
        <f t="shared" si="140"/>
        <v>0</v>
      </c>
      <c r="K421" s="184"/>
      <c r="L421" s="185"/>
      <c r="M421" s="186" t="s">
        <v>1</v>
      </c>
      <c r="N421" s="187" t="s">
        <v>39</v>
      </c>
      <c r="O421" s="55"/>
      <c r="P421" s="173">
        <f t="shared" si="141"/>
        <v>0</v>
      </c>
      <c r="Q421" s="173">
        <v>1E-4</v>
      </c>
      <c r="R421" s="173">
        <f t="shared" si="142"/>
        <v>5.6380000000000006E-3</v>
      </c>
      <c r="S421" s="173">
        <v>0</v>
      </c>
      <c r="T421" s="174">
        <f t="shared" si="143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5" t="s">
        <v>327</v>
      </c>
      <c r="AT421" s="175" t="s">
        <v>241</v>
      </c>
      <c r="AU421" s="175" t="s">
        <v>86</v>
      </c>
      <c r="AY421" s="14" t="s">
        <v>204</v>
      </c>
      <c r="BE421" s="176">
        <f t="shared" si="144"/>
        <v>0</v>
      </c>
      <c r="BF421" s="176">
        <f t="shared" si="145"/>
        <v>0</v>
      </c>
      <c r="BG421" s="176">
        <f t="shared" si="146"/>
        <v>0</v>
      </c>
      <c r="BH421" s="176">
        <f t="shared" si="147"/>
        <v>0</v>
      </c>
      <c r="BI421" s="176">
        <f t="shared" si="148"/>
        <v>0</v>
      </c>
      <c r="BJ421" s="14" t="s">
        <v>86</v>
      </c>
      <c r="BK421" s="177">
        <f t="shared" si="149"/>
        <v>0</v>
      </c>
      <c r="BL421" s="14" t="s">
        <v>271</v>
      </c>
      <c r="BM421" s="175" t="s">
        <v>1402</v>
      </c>
    </row>
    <row r="422" spans="1:65" s="2" customFormat="1" ht="24" customHeight="1" x14ac:dyDescent="0.2">
      <c r="A422" s="29"/>
      <c r="B422" s="163"/>
      <c r="C422" s="178" t="s">
        <v>1403</v>
      </c>
      <c r="D422" s="178" t="s">
        <v>241</v>
      </c>
      <c r="E422" s="179" t="s">
        <v>1404</v>
      </c>
      <c r="F422" s="180" t="s">
        <v>1405</v>
      </c>
      <c r="G422" s="181" t="s">
        <v>221</v>
      </c>
      <c r="H422" s="182">
        <v>57.35</v>
      </c>
      <c r="I422" s="183"/>
      <c r="J422" s="182">
        <f t="shared" si="140"/>
        <v>0</v>
      </c>
      <c r="K422" s="184"/>
      <c r="L422" s="185"/>
      <c r="M422" s="186" t="s">
        <v>1</v>
      </c>
      <c r="N422" s="187" t="s">
        <v>39</v>
      </c>
      <c r="O422" s="55"/>
      <c r="P422" s="173">
        <f t="shared" si="141"/>
        <v>0</v>
      </c>
      <c r="Q422" s="173">
        <v>3.2000000000000001E-2</v>
      </c>
      <c r="R422" s="173">
        <f t="shared" si="142"/>
        <v>1.8352000000000002</v>
      </c>
      <c r="S422" s="173">
        <v>0</v>
      </c>
      <c r="T422" s="174">
        <f t="shared" si="143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5" t="s">
        <v>327</v>
      </c>
      <c r="AT422" s="175" t="s">
        <v>241</v>
      </c>
      <c r="AU422" s="175" t="s">
        <v>86</v>
      </c>
      <c r="AY422" s="14" t="s">
        <v>204</v>
      </c>
      <c r="BE422" s="176">
        <f t="shared" si="144"/>
        <v>0</v>
      </c>
      <c r="BF422" s="176">
        <f t="shared" si="145"/>
        <v>0</v>
      </c>
      <c r="BG422" s="176">
        <f t="shared" si="146"/>
        <v>0</v>
      </c>
      <c r="BH422" s="176">
        <f t="shared" si="147"/>
        <v>0</v>
      </c>
      <c r="BI422" s="176">
        <f t="shared" si="148"/>
        <v>0</v>
      </c>
      <c r="BJ422" s="14" t="s">
        <v>86</v>
      </c>
      <c r="BK422" s="177">
        <f t="shared" si="149"/>
        <v>0</v>
      </c>
      <c r="BL422" s="14" t="s">
        <v>271</v>
      </c>
      <c r="BM422" s="175" t="s">
        <v>1406</v>
      </c>
    </row>
    <row r="423" spans="1:65" s="2" customFormat="1" ht="36" customHeight="1" x14ac:dyDescent="0.2">
      <c r="A423" s="29"/>
      <c r="B423" s="163"/>
      <c r="C423" s="164" t="s">
        <v>1407</v>
      </c>
      <c r="D423" s="164" t="s">
        <v>206</v>
      </c>
      <c r="E423" s="165" t="s">
        <v>1408</v>
      </c>
      <c r="F423" s="166" t="s">
        <v>1409</v>
      </c>
      <c r="G423" s="167" t="s">
        <v>265</v>
      </c>
      <c r="H423" s="168">
        <v>25.7</v>
      </c>
      <c r="I423" s="169"/>
      <c r="J423" s="168">
        <f t="shared" si="140"/>
        <v>0</v>
      </c>
      <c r="K423" s="170"/>
      <c r="L423" s="30"/>
      <c r="M423" s="171" t="s">
        <v>1</v>
      </c>
      <c r="N423" s="172" t="s">
        <v>39</v>
      </c>
      <c r="O423" s="55"/>
      <c r="P423" s="173">
        <f t="shared" si="141"/>
        <v>0</v>
      </c>
      <c r="Q423" s="173">
        <v>2.1000000000000001E-4</v>
      </c>
      <c r="R423" s="173">
        <f t="shared" si="142"/>
        <v>5.3969999999999999E-3</v>
      </c>
      <c r="S423" s="173">
        <v>0</v>
      </c>
      <c r="T423" s="174">
        <f t="shared" si="143"/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75" t="s">
        <v>271</v>
      </c>
      <c r="AT423" s="175" t="s">
        <v>206</v>
      </c>
      <c r="AU423" s="175" t="s">
        <v>86</v>
      </c>
      <c r="AY423" s="14" t="s">
        <v>204</v>
      </c>
      <c r="BE423" s="176">
        <f t="shared" si="144"/>
        <v>0</v>
      </c>
      <c r="BF423" s="176">
        <f t="shared" si="145"/>
        <v>0</v>
      </c>
      <c r="BG423" s="176">
        <f t="shared" si="146"/>
        <v>0</v>
      </c>
      <c r="BH423" s="176">
        <f t="shared" si="147"/>
        <v>0</v>
      </c>
      <c r="BI423" s="176">
        <f t="shared" si="148"/>
        <v>0</v>
      </c>
      <c r="BJ423" s="14" t="s">
        <v>86</v>
      </c>
      <c r="BK423" s="177">
        <f t="shared" si="149"/>
        <v>0</v>
      </c>
      <c r="BL423" s="14" t="s">
        <v>271</v>
      </c>
      <c r="BM423" s="175" t="s">
        <v>1410</v>
      </c>
    </row>
    <row r="424" spans="1:65" s="2" customFormat="1" ht="24" customHeight="1" x14ac:dyDescent="0.2">
      <c r="A424" s="29"/>
      <c r="B424" s="163"/>
      <c r="C424" s="178" t="s">
        <v>1411</v>
      </c>
      <c r="D424" s="178" t="s">
        <v>241</v>
      </c>
      <c r="E424" s="179" t="s">
        <v>1412</v>
      </c>
      <c r="F424" s="180" t="s">
        <v>1413</v>
      </c>
      <c r="G424" s="181" t="s">
        <v>221</v>
      </c>
      <c r="H424" s="182">
        <v>8.8800000000000008</v>
      </c>
      <c r="I424" s="183"/>
      <c r="J424" s="182">
        <f t="shared" si="140"/>
        <v>0</v>
      </c>
      <c r="K424" s="184"/>
      <c r="L424" s="185"/>
      <c r="M424" s="186" t="s">
        <v>1</v>
      </c>
      <c r="N424" s="187" t="s">
        <v>39</v>
      </c>
      <c r="O424" s="55"/>
      <c r="P424" s="173">
        <f t="shared" si="141"/>
        <v>0</v>
      </c>
      <c r="Q424" s="173">
        <v>3.2000000000000001E-2</v>
      </c>
      <c r="R424" s="173">
        <f t="shared" si="142"/>
        <v>0.28416000000000002</v>
      </c>
      <c r="S424" s="173">
        <v>0</v>
      </c>
      <c r="T424" s="174">
        <f t="shared" si="143"/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5" t="s">
        <v>327</v>
      </c>
      <c r="AT424" s="175" t="s">
        <v>241</v>
      </c>
      <c r="AU424" s="175" t="s">
        <v>86</v>
      </c>
      <c r="AY424" s="14" t="s">
        <v>204</v>
      </c>
      <c r="BE424" s="176">
        <f t="shared" si="144"/>
        <v>0</v>
      </c>
      <c r="BF424" s="176">
        <f t="shared" si="145"/>
        <v>0</v>
      </c>
      <c r="BG424" s="176">
        <f t="shared" si="146"/>
        <v>0</v>
      </c>
      <c r="BH424" s="176">
        <f t="shared" si="147"/>
        <v>0</v>
      </c>
      <c r="BI424" s="176">
        <f t="shared" si="148"/>
        <v>0</v>
      </c>
      <c r="BJ424" s="14" t="s">
        <v>86</v>
      </c>
      <c r="BK424" s="177">
        <f t="shared" si="149"/>
        <v>0</v>
      </c>
      <c r="BL424" s="14" t="s">
        <v>271</v>
      </c>
      <c r="BM424" s="175" t="s">
        <v>1414</v>
      </c>
    </row>
    <row r="425" spans="1:65" s="2" customFormat="1" ht="36" customHeight="1" x14ac:dyDescent="0.2">
      <c r="A425" s="29"/>
      <c r="B425" s="163"/>
      <c r="C425" s="164" t="s">
        <v>1415</v>
      </c>
      <c r="D425" s="164" t="s">
        <v>206</v>
      </c>
      <c r="E425" s="165" t="s">
        <v>1416</v>
      </c>
      <c r="F425" s="166" t="s">
        <v>1417</v>
      </c>
      <c r="G425" s="167" t="s">
        <v>265</v>
      </c>
      <c r="H425" s="168">
        <v>117.2</v>
      </c>
      <c r="I425" s="169"/>
      <c r="J425" s="168">
        <f t="shared" si="140"/>
        <v>0</v>
      </c>
      <c r="K425" s="170"/>
      <c r="L425" s="30"/>
      <c r="M425" s="171" t="s">
        <v>1</v>
      </c>
      <c r="N425" s="172" t="s">
        <v>39</v>
      </c>
      <c r="O425" s="55"/>
      <c r="P425" s="173">
        <f t="shared" si="141"/>
        <v>0</v>
      </c>
      <c r="Q425" s="173">
        <v>2.1000000000000001E-4</v>
      </c>
      <c r="R425" s="173">
        <f t="shared" si="142"/>
        <v>2.4612000000000002E-2</v>
      </c>
      <c r="S425" s="173">
        <v>0</v>
      </c>
      <c r="T425" s="174">
        <f t="shared" si="143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5" t="s">
        <v>271</v>
      </c>
      <c r="AT425" s="175" t="s">
        <v>206</v>
      </c>
      <c r="AU425" s="175" t="s">
        <v>86</v>
      </c>
      <c r="AY425" s="14" t="s">
        <v>204</v>
      </c>
      <c r="BE425" s="176">
        <f t="shared" si="144"/>
        <v>0</v>
      </c>
      <c r="BF425" s="176">
        <f t="shared" si="145"/>
        <v>0</v>
      </c>
      <c r="BG425" s="176">
        <f t="shared" si="146"/>
        <v>0</v>
      </c>
      <c r="BH425" s="176">
        <f t="shared" si="147"/>
        <v>0</v>
      </c>
      <c r="BI425" s="176">
        <f t="shared" si="148"/>
        <v>0</v>
      </c>
      <c r="BJ425" s="14" t="s">
        <v>86</v>
      </c>
      <c r="BK425" s="177">
        <f t="shared" si="149"/>
        <v>0</v>
      </c>
      <c r="BL425" s="14" t="s">
        <v>271</v>
      </c>
      <c r="BM425" s="175" t="s">
        <v>1418</v>
      </c>
    </row>
    <row r="426" spans="1:65" s="2" customFormat="1" ht="36" customHeight="1" x14ac:dyDescent="0.2">
      <c r="A426" s="29"/>
      <c r="B426" s="163"/>
      <c r="C426" s="178" t="s">
        <v>1419</v>
      </c>
      <c r="D426" s="178" t="s">
        <v>241</v>
      </c>
      <c r="E426" s="179" t="s">
        <v>355</v>
      </c>
      <c r="F426" s="180" t="s">
        <v>356</v>
      </c>
      <c r="G426" s="181" t="s">
        <v>265</v>
      </c>
      <c r="H426" s="182">
        <v>123.06</v>
      </c>
      <c r="I426" s="183"/>
      <c r="J426" s="182">
        <f t="shared" si="140"/>
        <v>0</v>
      </c>
      <c r="K426" s="184"/>
      <c r="L426" s="185"/>
      <c r="M426" s="186" t="s">
        <v>1</v>
      </c>
      <c r="N426" s="187" t="s">
        <v>39</v>
      </c>
      <c r="O426" s="55"/>
      <c r="P426" s="173">
        <f t="shared" si="141"/>
        <v>0</v>
      </c>
      <c r="Q426" s="173">
        <v>1E-4</v>
      </c>
      <c r="R426" s="173">
        <f t="shared" si="142"/>
        <v>1.2306000000000001E-2</v>
      </c>
      <c r="S426" s="173">
        <v>0</v>
      </c>
      <c r="T426" s="174">
        <f t="shared" si="143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5" t="s">
        <v>327</v>
      </c>
      <c r="AT426" s="175" t="s">
        <v>241</v>
      </c>
      <c r="AU426" s="175" t="s">
        <v>86</v>
      </c>
      <c r="AY426" s="14" t="s">
        <v>204</v>
      </c>
      <c r="BE426" s="176">
        <f t="shared" si="144"/>
        <v>0</v>
      </c>
      <c r="BF426" s="176">
        <f t="shared" si="145"/>
        <v>0</v>
      </c>
      <c r="BG426" s="176">
        <f t="shared" si="146"/>
        <v>0</v>
      </c>
      <c r="BH426" s="176">
        <f t="shared" si="147"/>
        <v>0</v>
      </c>
      <c r="BI426" s="176">
        <f t="shared" si="148"/>
        <v>0</v>
      </c>
      <c r="BJ426" s="14" t="s">
        <v>86</v>
      </c>
      <c r="BK426" s="177">
        <f t="shared" si="149"/>
        <v>0</v>
      </c>
      <c r="BL426" s="14" t="s">
        <v>271</v>
      </c>
      <c r="BM426" s="175" t="s">
        <v>1420</v>
      </c>
    </row>
    <row r="427" spans="1:65" s="2" customFormat="1" ht="36" customHeight="1" x14ac:dyDescent="0.2">
      <c r="A427" s="29"/>
      <c r="B427" s="163"/>
      <c r="C427" s="178" t="s">
        <v>1421</v>
      </c>
      <c r="D427" s="178" t="s">
        <v>241</v>
      </c>
      <c r="E427" s="179" t="s">
        <v>1422</v>
      </c>
      <c r="F427" s="180" t="s">
        <v>1401</v>
      </c>
      <c r="G427" s="181" t="s">
        <v>265</v>
      </c>
      <c r="H427" s="182">
        <v>123.06</v>
      </c>
      <c r="I427" s="183"/>
      <c r="J427" s="182">
        <f t="shared" si="140"/>
        <v>0</v>
      </c>
      <c r="K427" s="184"/>
      <c r="L427" s="185"/>
      <c r="M427" s="186" t="s">
        <v>1</v>
      </c>
      <c r="N427" s="187" t="s">
        <v>39</v>
      </c>
      <c r="O427" s="55"/>
      <c r="P427" s="173">
        <f t="shared" si="141"/>
        <v>0</v>
      </c>
      <c r="Q427" s="173">
        <v>1E-4</v>
      </c>
      <c r="R427" s="173">
        <f t="shared" si="142"/>
        <v>1.2306000000000001E-2</v>
      </c>
      <c r="S427" s="173">
        <v>0</v>
      </c>
      <c r="T427" s="174">
        <f t="shared" si="143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5" t="s">
        <v>327</v>
      </c>
      <c r="AT427" s="175" t="s">
        <v>241</v>
      </c>
      <c r="AU427" s="175" t="s">
        <v>86</v>
      </c>
      <c r="AY427" s="14" t="s">
        <v>204</v>
      </c>
      <c r="BE427" s="176">
        <f t="shared" si="144"/>
        <v>0</v>
      </c>
      <c r="BF427" s="176">
        <f t="shared" si="145"/>
        <v>0</v>
      </c>
      <c r="BG427" s="176">
        <f t="shared" si="146"/>
        <v>0</v>
      </c>
      <c r="BH427" s="176">
        <f t="shared" si="147"/>
        <v>0</v>
      </c>
      <c r="BI427" s="176">
        <f t="shared" si="148"/>
        <v>0</v>
      </c>
      <c r="BJ427" s="14" t="s">
        <v>86</v>
      </c>
      <c r="BK427" s="177">
        <f t="shared" si="149"/>
        <v>0</v>
      </c>
      <c r="BL427" s="14" t="s">
        <v>271</v>
      </c>
      <c r="BM427" s="175" t="s">
        <v>1423</v>
      </c>
    </row>
    <row r="428" spans="1:65" s="2" customFormat="1" ht="24" customHeight="1" x14ac:dyDescent="0.2">
      <c r="A428" s="29"/>
      <c r="B428" s="163"/>
      <c r="C428" s="178" t="s">
        <v>1424</v>
      </c>
      <c r="D428" s="178" t="s">
        <v>241</v>
      </c>
      <c r="E428" s="179" t="s">
        <v>1425</v>
      </c>
      <c r="F428" s="180" t="s">
        <v>1426</v>
      </c>
      <c r="G428" s="181" t="s">
        <v>221</v>
      </c>
      <c r="H428" s="182">
        <v>70.099999999999994</v>
      </c>
      <c r="I428" s="183"/>
      <c r="J428" s="182">
        <f t="shared" si="140"/>
        <v>0</v>
      </c>
      <c r="K428" s="184"/>
      <c r="L428" s="185"/>
      <c r="M428" s="186" t="s">
        <v>1</v>
      </c>
      <c r="N428" s="187" t="s">
        <v>39</v>
      </c>
      <c r="O428" s="55"/>
      <c r="P428" s="173">
        <f t="shared" si="141"/>
        <v>0</v>
      </c>
      <c r="Q428" s="173">
        <v>3.2000000000000001E-2</v>
      </c>
      <c r="R428" s="173">
        <f t="shared" si="142"/>
        <v>2.2431999999999999</v>
      </c>
      <c r="S428" s="173">
        <v>0</v>
      </c>
      <c r="T428" s="174">
        <f t="shared" si="143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5" t="s">
        <v>327</v>
      </c>
      <c r="AT428" s="175" t="s">
        <v>241</v>
      </c>
      <c r="AU428" s="175" t="s">
        <v>86</v>
      </c>
      <c r="AY428" s="14" t="s">
        <v>204</v>
      </c>
      <c r="BE428" s="176">
        <f t="shared" si="144"/>
        <v>0</v>
      </c>
      <c r="BF428" s="176">
        <f t="shared" si="145"/>
        <v>0</v>
      </c>
      <c r="BG428" s="176">
        <f t="shared" si="146"/>
        <v>0</v>
      </c>
      <c r="BH428" s="176">
        <f t="shared" si="147"/>
        <v>0</v>
      </c>
      <c r="BI428" s="176">
        <f t="shared" si="148"/>
        <v>0</v>
      </c>
      <c r="BJ428" s="14" t="s">
        <v>86</v>
      </c>
      <c r="BK428" s="177">
        <f t="shared" si="149"/>
        <v>0</v>
      </c>
      <c r="BL428" s="14" t="s">
        <v>271</v>
      </c>
      <c r="BM428" s="175" t="s">
        <v>1427</v>
      </c>
    </row>
    <row r="429" spans="1:65" s="2" customFormat="1" ht="36" customHeight="1" x14ac:dyDescent="0.2">
      <c r="A429" s="29"/>
      <c r="B429" s="163"/>
      <c r="C429" s="164" t="s">
        <v>1428</v>
      </c>
      <c r="D429" s="164" t="s">
        <v>206</v>
      </c>
      <c r="E429" s="165" t="s">
        <v>1429</v>
      </c>
      <c r="F429" s="166" t="s">
        <v>1430</v>
      </c>
      <c r="G429" s="167" t="s">
        <v>265</v>
      </c>
      <c r="H429" s="168">
        <v>26.92</v>
      </c>
      <c r="I429" s="169"/>
      <c r="J429" s="168">
        <f t="shared" si="140"/>
        <v>0</v>
      </c>
      <c r="K429" s="170"/>
      <c r="L429" s="30"/>
      <c r="M429" s="171" t="s">
        <v>1</v>
      </c>
      <c r="N429" s="172" t="s">
        <v>39</v>
      </c>
      <c r="O429" s="55"/>
      <c r="P429" s="173">
        <f t="shared" si="141"/>
        <v>0</v>
      </c>
      <c r="Q429" s="173">
        <v>2.1000000000000001E-4</v>
      </c>
      <c r="R429" s="173">
        <f t="shared" si="142"/>
        <v>5.6532000000000006E-3</v>
      </c>
      <c r="S429" s="173">
        <v>0</v>
      </c>
      <c r="T429" s="174">
        <f t="shared" si="143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5" t="s">
        <v>271</v>
      </c>
      <c r="AT429" s="175" t="s">
        <v>206</v>
      </c>
      <c r="AU429" s="175" t="s">
        <v>86</v>
      </c>
      <c r="AY429" s="14" t="s">
        <v>204</v>
      </c>
      <c r="BE429" s="176">
        <f t="shared" si="144"/>
        <v>0</v>
      </c>
      <c r="BF429" s="176">
        <f t="shared" si="145"/>
        <v>0</v>
      </c>
      <c r="BG429" s="176">
        <f t="shared" si="146"/>
        <v>0</v>
      </c>
      <c r="BH429" s="176">
        <f t="shared" si="147"/>
        <v>0</v>
      </c>
      <c r="BI429" s="176">
        <f t="shared" si="148"/>
        <v>0</v>
      </c>
      <c r="BJ429" s="14" t="s">
        <v>86</v>
      </c>
      <c r="BK429" s="177">
        <f t="shared" si="149"/>
        <v>0</v>
      </c>
      <c r="BL429" s="14" t="s">
        <v>271</v>
      </c>
      <c r="BM429" s="175" t="s">
        <v>1431</v>
      </c>
    </row>
    <row r="430" spans="1:65" s="2" customFormat="1" ht="36" customHeight="1" x14ac:dyDescent="0.2">
      <c r="A430" s="29"/>
      <c r="B430" s="163"/>
      <c r="C430" s="178" t="s">
        <v>1432</v>
      </c>
      <c r="D430" s="178" t="s">
        <v>241</v>
      </c>
      <c r="E430" s="179" t="s">
        <v>355</v>
      </c>
      <c r="F430" s="180" t="s">
        <v>356</v>
      </c>
      <c r="G430" s="181" t="s">
        <v>265</v>
      </c>
      <c r="H430" s="182">
        <v>27.88</v>
      </c>
      <c r="I430" s="183"/>
      <c r="J430" s="182">
        <f t="shared" si="140"/>
        <v>0</v>
      </c>
      <c r="K430" s="184"/>
      <c r="L430" s="185"/>
      <c r="M430" s="186" t="s">
        <v>1</v>
      </c>
      <c r="N430" s="187" t="s">
        <v>39</v>
      </c>
      <c r="O430" s="55"/>
      <c r="P430" s="173">
        <f t="shared" si="141"/>
        <v>0</v>
      </c>
      <c r="Q430" s="173">
        <v>1E-4</v>
      </c>
      <c r="R430" s="173">
        <f t="shared" si="142"/>
        <v>2.7880000000000001E-3</v>
      </c>
      <c r="S430" s="173">
        <v>0</v>
      </c>
      <c r="T430" s="174">
        <f t="shared" si="143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5" t="s">
        <v>327</v>
      </c>
      <c r="AT430" s="175" t="s">
        <v>241</v>
      </c>
      <c r="AU430" s="175" t="s">
        <v>86</v>
      </c>
      <c r="AY430" s="14" t="s">
        <v>204</v>
      </c>
      <c r="BE430" s="176">
        <f t="shared" si="144"/>
        <v>0</v>
      </c>
      <c r="BF430" s="176">
        <f t="shared" si="145"/>
        <v>0</v>
      </c>
      <c r="BG430" s="176">
        <f t="shared" si="146"/>
        <v>0</v>
      </c>
      <c r="BH430" s="176">
        <f t="shared" si="147"/>
        <v>0</v>
      </c>
      <c r="BI430" s="176">
        <f t="shared" si="148"/>
        <v>0</v>
      </c>
      <c r="BJ430" s="14" t="s">
        <v>86</v>
      </c>
      <c r="BK430" s="177">
        <f t="shared" si="149"/>
        <v>0</v>
      </c>
      <c r="BL430" s="14" t="s">
        <v>271</v>
      </c>
      <c r="BM430" s="175" t="s">
        <v>1433</v>
      </c>
    </row>
    <row r="431" spans="1:65" s="2" customFormat="1" ht="36" customHeight="1" x14ac:dyDescent="0.2">
      <c r="A431" s="29"/>
      <c r="B431" s="163"/>
      <c r="C431" s="178" t="s">
        <v>1434</v>
      </c>
      <c r="D431" s="178" t="s">
        <v>241</v>
      </c>
      <c r="E431" s="179" t="s">
        <v>1422</v>
      </c>
      <c r="F431" s="180" t="s">
        <v>1401</v>
      </c>
      <c r="G431" s="181" t="s">
        <v>265</v>
      </c>
      <c r="H431" s="182">
        <v>27.88</v>
      </c>
      <c r="I431" s="183"/>
      <c r="J431" s="182">
        <f t="shared" si="140"/>
        <v>0</v>
      </c>
      <c r="K431" s="184"/>
      <c r="L431" s="185"/>
      <c r="M431" s="186" t="s">
        <v>1</v>
      </c>
      <c r="N431" s="187" t="s">
        <v>39</v>
      </c>
      <c r="O431" s="55"/>
      <c r="P431" s="173">
        <f t="shared" si="141"/>
        <v>0</v>
      </c>
      <c r="Q431" s="173">
        <v>1E-4</v>
      </c>
      <c r="R431" s="173">
        <f t="shared" si="142"/>
        <v>2.7880000000000001E-3</v>
      </c>
      <c r="S431" s="173">
        <v>0</v>
      </c>
      <c r="T431" s="174">
        <f t="shared" si="143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5" t="s">
        <v>327</v>
      </c>
      <c r="AT431" s="175" t="s">
        <v>241</v>
      </c>
      <c r="AU431" s="175" t="s">
        <v>86</v>
      </c>
      <c r="AY431" s="14" t="s">
        <v>204</v>
      </c>
      <c r="BE431" s="176">
        <f t="shared" si="144"/>
        <v>0</v>
      </c>
      <c r="BF431" s="176">
        <f t="shared" si="145"/>
        <v>0</v>
      </c>
      <c r="BG431" s="176">
        <f t="shared" si="146"/>
        <v>0</v>
      </c>
      <c r="BH431" s="176">
        <f t="shared" si="147"/>
        <v>0</v>
      </c>
      <c r="BI431" s="176">
        <f t="shared" si="148"/>
        <v>0</v>
      </c>
      <c r="BJ431" s="14" t="s">
        <v>86</v>
      </c>
      <c r="BK431" s="177">
        <f t="shared" si="149"/>
        <v>0</v>
      </c>
      <c r="BL431" s="14" t="s">
        <v>271</v>
      </c>
      <c r="BM431" s="175" t="s">
        <v>1435</v>
      </c>
    </row>
    <row r="432" spans="1:65" s="2" customFormat="1" ht="36" customHeight="1" x14ac:dyDescent="0.2">
      <c r="A432" s="29"/>
      <c r="B432" s="163"/>
      <c r="C432" s="178" t="s">
        <v>1436</v>
      </c>
      <c r="D432" s="178" t="s">
        <v>241</v>
      </c>
      <c r="E432" s="179" t="s">
        <v>1437</v>
      </c>
      <c r="F432" s="180" t="s">
        <v>1438</v>
      </c>
      <c r="G432" s="181" t="s">
        <v>221</v>
      </c>
      <c r="H432" s="182">
        <v>22.16</v>
      </c>
      <c r="I432" s="183"/>
      <c r="J432" s="182">
        <f t="shared" ref="J432:J460" si="150">ROUND(I432*H432,3)</f>
        <v>0</v>
      </c>
      <c r="K432" s="184"/>
      <c r="L432" s="185"/>
      <c r="M432" s="186" t="s">
        <v>1</v>
      </c>
      <c r="N432" s="187" t="s">
        <v>39</v>
      </c>
      <c r="O432" s="55"/>
      <c r="P432" s="173">
        <f t="shared" ref="P432:P460" si="151">O432*H432</f>
        <v>0</v>
      </c>
      <c r="Q432" s="173">
        <v>3.2000000000000001E-2</v>
      </c>
      <c r="R432" s="173">
        <f t="shared" ref="R432:R460" si="152">Q432*H432</f>
        <v>0.70911999999999997</v>
      </c>
      <c r="S432" s="173">
        <v>0</v>
      </c>
      <c r="T432" s="174">
        <f t="shared" ref="T432:T460" si="153">S432*H432</f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5" t="s">
        <v>327</v>
      </c>
      <c r="AT432" s="175" t="s">
        <v>241</v>
      </c>
      <c r="AU432" s="175" t="s">
        <v>86</v>
      </c>
      <c r="AY432" s="14" t="s">
        <v>204</v>
      </c>
      <c r="BE432" s="176">
        <f t="shared" ref="BE432:BE460" si="154">IF(N432="základná",J432,0)</f>
        <v>0</v>
      </c>
      <c r="BF432" s="176">
        <f t="shared" ref="BF432:BF460" si="155">IF(N432="znížená",J432,0)</f>
        <v>0</v>
      </c>
      <c r="BG432" s="176">
        <f t="shared" ref="BG432:BG460" si="156">IF(N432="zákl. prenesená",J432,0)</f>
        <v>0</v>
      </c>
      <c r="BH432" s="176">
        <f t="shared" ref="BH432:BH460" si="157">IF(N432="zníž. prenesená",J432,0)</f>
        <v>0</v>
      </c>
      <c r="BI432" s="176">
        <f t="shared" ref="BI432:BI460" si="158">IF(N432="nulová",J432,0)</f>
        <v>0</v>
      </c>
      <c r="BJ432" s="14" t="s">
        <v>86</v>
      </c>
      <c r="BK432" s="177">
        <f t="shared" ref="BK432:BK460" si="159">ROUND(I432*H432,3)</f>
        <v>0</v>
      </c>
      <c r="BL432" s="14" t="s">
        <v>271</v>
      </c>
      <c r="BM432" s="175" t="s">
        <v>1439</v>
      </c>
    </row>
    <row r="433" spans="1:65" s="2" customFormat="1" ht="36" customHeight="1" x14ac:dyDescent="0.2">
      <c r="A433" s="29"/>
      <c r="B433" s="163"/>
      <c r="C433" s="164" t="s">
        <v>1440</v>
      </c>
      <c r="D433" s="164" t="s">
        <v>206</v>
      </c>
      <c r="E433" s="165" t="s">
        <v>351</v>
      </c>
      <c r="F433" s="166" t="s">
        <v>352</v>
      </c>
      <c r="G433" s="167" t="s">
        <v>265</v>
      </c>
      <c r="H433" s="168">
        <v>7.34</v>
      </c>
      <c r="I433" s="169"/>
      <c r="J433" s="168">
        <f t="shared" si="150"/>
        <v>0</v>
      </c>
      <c r="K433" s="170"/>
      <c r="L433" s="30"/>
      <c r="M433" s="171" t="s">
        <v>1</v>
      </c>
      <c r="N433" s="172" t="s">
        <v>39</v>
      </c>
      <c r="O433" s="55"/>
      <c r="P433" s="173">
        <f t="shared" si="151"/>
        <v>0</v>
      </c>
      <c r="Q433" s="173">
        <v>2.1000000000000001E-4</v>
      </c>
      <c r="R433" s="173">
        <f t="shared" si="152"/>
        <v>1.5414000000000001E-3</v>
      </c>
      <c r="S433" s="173">
        <v>0</v>
      </c>
      <c r="T433" s="174">
        <f t="shared" si="153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5" t="s">
        <v>271</v>
      </c>
      <c r="AT433" s="175" t="s">
        <v>206</v>
      </c>
      <c r="AU433" s="175" t="s">
        <v>86</v>
      </c>
      <c r="AY433" s="14" t="s">
        <v>204</v>
      </c>
      <c r="BE433" s="176">
        <f t="shared" si="154"/>
        <v>0</v>
      </c>
      <c r="BF433" s="176">
        <f t="shared" si="155"/>
        <v>0</v>
      </c>
      <c r="BG433" s="176">
        <f t="shared" si="156"/>
        <v>0</v>
      </c>
      <c r="BH433" s="176">
        <f t="shared" si="157"/>
        <v>0</v>
      </c>
      <c r="BI433" s="176">
        <f t="shared" si="158"/>
        <v>0</v>
      </c>
      <c r="BJ433" s="14" t="s">
        <v>86</v>
      </c>
      <c r="BK433" s="177">
        <f t="shared" si="159"/>
        <v>0</v>
      </c>
      <c r="BL433" s="14" t="s">
        <v>271</v>
      </c>
      <c r="BM433" s="175" t="s">
        <v>1441</v>
      </c>
    </row>
    <row r="434" spans="1:65" s="2" customFormat="1" ht="36" customHeight="1" x14ac:dyDescent="0.2">
      <c r="A434" s="29"/>
      <c r="B434" s="163"/>
      <c r="C434" s="178" t="s">
        <v>1442</v>
      </c>
      <c r="D434" s="178" t="s">
        <v>241</v>
      </c>
      <c r="E434" s="179" t="s">
        <v>355</v>
      </c>
      <c r="F434" s="180" t="s">
        <v>356</v>
      </c>
      <c r="G434" s="181" t="s">
        <v>265</v>
      </c>
      <c r="H434" s="182">
        <v>8.52</v>
      </c>
      <c r="I434" s="183"/>
      <c r="J434" s="182">
        <f t="shared" si="150"/>
        <v>0</v>
      </c>
      <c r="K434" s="184"/>
      <c r="L434" s="185"/>
      <c r="M434" s="186" t="s">
        <v>1</v>
      </c>
      <c r="N434" s="187" t="s">
        <v>39</v>
      </c>
      <c r="O434" s="55"/>
      <c r="P434" s="173">
        <f t="shared" si="151"/>
        <v>0</v>
      </c>
      <c r="Q434" s="173">
        <v>1E-4</v>
      </c>
      <c r="R434" s="173">
        <f t="shared" si="152"/>
        <v>8.52E-4</v>
      </c>
      <c r="S434" s="173">
        <v>0</v>
      </c>
      <c r="T434" s="174">
        <f t="shared" si="153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5" t="s">
        <v>327</v>
      </c>
      <c r="AT434" s="175" t="s">
        <v>241</v>
      </c>
      <c r="AU434" s="175" t="s">
        <v>86</v>
      </c>
      <c r="AY434" s="14" t="s">
        <v>204</v>
      </c>
      <c r="BE434" s="176">
        <f t="shared" si="154"/>
        <v>0</v>
      </c>
      <c r="BF434" s="176">
        <f t="shared" si="155"/>
        <v>0</v>
      </c>
      <c r="BG434" s="176">
        <f t="shared" si="156"/>
        <v>0</v>
      </c>
      <c r="BH434" s="176">
        <f t="shared" si="157"/>
        <v>0</v>
      </c>
      <c r="BI434" s="176">
        <f t="shared" si="158"/>
        <v>0</v>
      </c>
      <c r="BJ434" s="14" t="s">
        <v>86</v>
      </c>
      <c r="BK434" s="177">
        <f t="shared" si="159"/>
        <v>0</v>
      </c>
      <c r="BL434" s="14" t="s">
        <v>271</v>
      </c>
      <c r="BM434" s="175" t="s">
        <v>1443</v>
      </c>
    </row>
    <row r="435" spans="1:65" s="2" customFormat="1" ht="36" customHeight="1" x14ac:dyDescent="0.2">
      <c r="A435" s="29"/>
      <c r="B435" s="163"/>
      <c r="C435" s="178" t="s">
        <v>1444</v>
      </c>
      <c r="D435" s="178" t="s">
        <v>241</v>
      </c>
      <c r="E435" s="179" t="s">
        <v>359</v>
      </c>
      <c r="F435" s="180" t="s">
        <v>360</v>
      </c>
      <c r="G435" s="181" t="s">
        <v>265</v>
      </c>
      <c r="H435" s="182">
        <v>8.52</v>
      </c>
      <c r="I435" s="183"/>
      <c r="J435" s="182">
        <f t="shared" si="150"/>
        <v>0</v>
      </c>
      <c r="K435" s="184"/>
      <c r="L435" s="185"/>
      <c r="M435" s="186" t="s">
        <v>1</v>
      </c>
      <c r="N435" s="187" t="s">
        <v>39</v>
      </c>
      <c r="O435" s="55"/>
      <c r="P435" s="173">
        <f t="shared" si="151"/>
        <v>0</v>
      </c>
      <c r="Q435" s="173">
        <v>1E-4</v>
      </c>
      <c r="R435" s="173">
        <f t="shared" si="152"/>
        <v>8.52E-4</v>
      </c>
      <c r="S435" s="173">
        <v>0</v>
      </c>
      <c r="T435" s="174">
        <f t="shared" si="153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5" t="s">
        <v>327</v>
      </c>
      <c r="AT435" s="175" t="s">
        <v>241</v>
      </c>
      <c r="AU435" s="175" t="s">
        <v>86</v>
      </c>
      <c r="AY435" s="14" t="s">
        <v>204</v>
      </c>
      <c r="BE435" s="176">
        <f t="shared" si="154"/>
        <v>0</v>
      </c>
      <c r="BF435" s="176">
        <f t="shared" si="155"/>
        <v>0</v>
      </c>
      <c r="BG435" s="176">
        <f t="shared" si="156"/>
        <v>0</v>
      </c>
      <c r="BH435" s="176">
        <f t="shared" si="157"/>
        <v>0</v>
      </c>
      <c r="BI435" s="176">
        <f t="shared" si="158"/>
        <v>0</v>
      </c>
      <c r="BJ435" s="14" t="s">
        <v>86</v>
      </c>
      <c r="BK435" s="177">
        <f t="shared" si="159"/>
        <v>0</v>
      </c>
      <c r="BL435" s="14" t="s">
        <v>271</v>
      </c>
      <c r="BM435" s="175" t="s">
        <v>1445</v>
      </c>
    </row>
    <row r="436" spans="1:65" s="2" customFormat="1" ht="36" customHeight="1" x14ac:dyDescent="0.2">
      <c r="A436" s="29"/>
      <c r="B436" s="163"/>
      <c r="C436" s="178" t="s">
        <v>1446</v>
      </c>
      <c r="D436" s="178" t="s">
        <v>241</v>
      </c>
      <c r="E436" s="179" t="s">
        <v>1447</v>
      </c>
      <c r="F436" s="180" t="s">
        <v>1448</v>
      </c>
      <c r="G436" s="181" t="s">
        <v>221</v>
      </c>
      <c r="H436" s="182">
        <v>3.3119999999999998</v>
      </c>
      <c r="I436" s="183"/>
      <c r="J436" s="182">
        <f t="shared" si="150"/>
        <v>0</v>
      </c>
      <c r="K436" s="184"/>
      <c r="L436" s="185"/>
      <c r="M436" s="186" t="s">
        <v>1</v>
      </c>
      <c r="N436" s="187" t="s">
        <v>39</v>
      </c>
      <c r="O436" s="55"/>
      <c r="P436" s="173">
        <f t="shared" si="151"/>
        <v>0</v>
      </c>
      <c r="Q436" s="173">
        <v>0.4</v>
      </c>
      <c r="R436" s="173">
        <f t="shared" si="152"/>
        <v>1.3248</v>
      </c>
      <c r="S436" s="173">
        <v>0</v>
      </c>
      <c r="T436" s="174">
        <f t="shared" si="153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5" t="s">
        <v>327</v>
      </c>
      <c r="AT436" s="175" t="s">
        <v>241</v>
      </c>
      <c r="AU436" s="175" t="s">
        <v>86</v>
      </c>
      <c r="AY436" s="14" t="s">
        <v>204</v>
      </c>
      <c r="BE436" s="176">
        <f t="shared" si="154"/>
        <v>0</v>
      </c>
      <c r="BF436" s="176">
        <f t="shared" si="155"/>
        <v>0</v>
      </c>
      <c r="BG436" s="176">
        <f t="shared" si="156"/>
        <v>0</v>
      </c>
      <c r="BH436" s="176">
        <f t="shared" si="157"/>
        <v>0</v>
      </c>
      <c r="BI436" s="176">
        <f t="shared" si="158"/>
        <v>0</v>
      </c>
      <c r="BJ436" s="14" t="s">
        <v>86</v>
      </c>
      <c r="BK436" s="177">
        <f t="shared" si="159"/>
        <v>0</v>
      </c>
      <c r="BL436" s="14" t="s">
        <v>271</v>
      </c>
      <c r="BM436" s="175" t="s">
        <v>1449</v>
      </c>
    </row>
    <row r="437" spans="1:65" s="2" customFormat="1" ht="36" customHeight="1" x14ac:dyDescent="0.2">
      <c r="A437" s="29"/>
      <c r="B437" s="163"/>
      <c r="C437" s="164" t="s">
        <v>1450</v>
      </c>
      <c r="D437" s="164" t="s">
        <v>206</v>
      </c>
      <c r="E437" s="165" t="s">
        <v>1451</v>
      </c>
      <c r="F437" s="166" t="s">
        <v>1452</v>
      </c>
      <c r="G437" s="167" t="s">
        <v>265</v>
      </c>
      <c r="H437" s="168">
        <v>19.73</v>
      </c>
      <c r="I437" s="169"/>
      <c r="J437" s="168">
        <f t="shared" si="150"/>
        <v>0</v>
      </c>
      <c r="K437" s="170"/>
      <c r="L437" s="30"/>
      <c r="M437" s="171" t="s">
        <v>1</v>
      </c>
      <c r="N437" s="172" t="s">
        <v>39</v>
      </c>
      <c r="O437" s="55"/>
      <c r="P437" s="173">
        <f t="shared" si="151"/>
        <v>0</v>
      </c>
      <c r="Q437" s="173">
        <v>2.1000000000000001E-4</v>
      </c>
      <c r="R437" s="173">
        <f t="shared" si="152"/>
        <v>4.1432999999999999E-3</v>
      </c>
      <c r="S437" s="173">
        <v>0</v>
      </c>
      <c r="T437" s="174">
        <f t="shared" si="153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5" t="s">
        <v>271</v>
      </c>
      <c r="AT437" s="175" t="s">
        <v>206</v>
      </c>
      <c r="AU437" s="175" t="s">
        <v>86</v>
      </c>
      <c r="AY437" s="14" t="s">
        <v>204</v>
      </c>
      <c r="BE437" s="176">
        <f t="shared" si="154"/>
        <v>0</v>
      </c>
      <c r="BF437" s="176">
        <f t="shared" si="155"/>
        <v>0</v>
      </c>
      <c r="BG437" s="176">
        <f t="shared" si="156"/>
        <v>0</v>
      </c>
      <c r="BH437" s="176">
        <f t="shared" si="157"/>
        <v>0</v>
      </c>
      <c r="BI437" s="176">
        <f t="shared" si="158"/>
        <v>0</v>
      </c>
      <c r="BJ437" s="14" t="s">
        <v>86</v>
      </c>
      <c r="BK437" s="177">
        <f t="shared" si="159"/>
        <v>0</v>
      </c>
      <c r="BL437" s="14" t="s">
        <v>271</v>
      </c>
      <c r="BM437" s="175" t="s">
        <v>1453</v>
      </c>
    </row>
    <row r="438" spans="1:65" s="2" customFormat="1" ht="36" customHeight="1" x14ac:dyDescent="0.2">
      <c r="A438" s="29"/>
      <c r="B438" s="163"/>
      <c r="C438" s="178" t="s">
        <v>1454</v>
      </c>
      <c r="D438" s="178" t="s">
        <v>241</v>
      </c>
      <c r="E438" s="179" t="s">
        <v>1455</v>
      </c>
      <c r="F438" s="180" t="s">
        <v>356</v>
      </c>
      <c r="G438" s="181" t="s">
        <v>265</v>
      </c>
      <c r="H438" s="182">
        <v>20.079999999999998</v>
      </c>
      <c r="I438" s="183"/>
      <c r="J438" s="182">
        <f t="shared" si="150"/>
        <v>0</v>
      </c>
      <c r="K438" s="184"/>
      <c r="L438" s="185"/>
      <c r="M438" s="186" t="s">
        <v>1</v>
      </c>
      <c r="N438" s="187" t="s">
        <v>39</v>
      </c>
      <c r="O438" s="55"/>
      <c r="P438" s="173">
        <f t="shared" si="151"/>
        <v>0</v>
      </c>
      <c r="Q438" s="173">
        <v>1E-4</v>
      </c>
      <c r="R438" s="173">
        <f t="shared" si="152"/>
        <v>2.0079999999999998E-3</v>
      </c>
      <c r="S438" s="173">
        <v>0</v>
      </c>
      <c r="T438" s="174">
        <f t="shared" si="153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5" t="s">
        <v>327</v>
      </c>
      <c r="AT438" s="175" t="s">
        <v>241</v>
      </c>
      <c r="AU438" s="175" t="s">
        <v>86</v>
      </c>
      <c r="AY438" s="14" t="s">
        <v>204</v>
      </c>
      <c r="BE438" s="176">
        <f t="shared" si="154"/>
        <v>0</v>
      </c>
      <c r="BF438" s="176">
        <f t="shared" si="155"/>
        <v>0</v>
      </c>
      <c r="BG438" s="176">
        <f t="shared" si="156"/>
        <v>0</v>
      </c>
      <c r="BH438" s="176">
        <f t="shared" si="157"/>
        <v>0</v>
      </c>
      <c r="BI438" s="176">
        <f t="shared" si="158"/>
        <v>0</v>
      </c>
      <c r="BJ438" s="14" t="s">
        <v>86</v>
      </c>
      <c r="BK438" s="177">
        <f t="shared" si="159"/>
        <v>0</v>
      </c>
      <c r="BL438" s="14" t="s">
        <v>271</v>
      </c>
      <c r="BM438" s="175" t="s">
        <v>1456</v>
      </c>
    </row>
    <row r="439" spans="1:65" s="2" customFormat="1" ht="36" customHeight="1" x14ac:dyDescent="0.2">
      <c r="A439" s="29"/>
      <c r="B439" s="163"/>
      <c r="C439" s="178" t="s">
        <v>1457</v>
      </c>
      <c r="D439" s="178" t="s">
        <v>241</v>
      </c>
      <c r="E439" s="179" t="s">
        <v>1458</v>
      </c>
      <c r="F439" s="180" t="s">
        <v>360</v>
      </c>
      <c r="G439" s="181" t="s">
        <v>265</v>
      </c>
      <c r="H439" s="182">
        <v>20.079999999999998</v>
      </c>
      <c r="I439" s="183"/>
      <c r="J439" s="182">
        <f t="shared" si="150"/>
        <v>0</v>
      </c>
      <c r="K439" s="184"/>
      <c r="L439" s="185"/>
      <c r="M439" s="186" t="s">
        <v>1</v>
      </c>
      <c r="N439" s="187" t="s">
        <v>39</v>
      </c>
      <c r="O439" s="55"/>
      <c r="P439" s="173">
        <f t="shared" si="151"/>
        <v>0</v>
      </c>
      <c r="Q439" s="173">
        <v>1E-4</v>
      </c>
      <c r="R439" s="173">
        <f t="shared" si="152"/>
        <v>2.0079999999999998E-3</v>
      </c>
      <c r="S439" s="173">
        <v>0</v>
      </c>
      <c r="T439" s="174">
        <f t="shared" si="153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5" t="s">
        <v>327</v>
      </c>
      <c r="AT439" s="175" t="s">
        <v>241</v>
      </c>
      <c r="AU439" s="175" t="s">
        <v>86</v>
      </c>
      <c r="AY439" s="14" t="s">
        <v>204</v>
      </c>
      <c r="BE439" s="176">
        <f t="shared" si="154"/>
        <v>0</v>
      </c>
      <c r="BF439" s="176">
        <f t="shared" si="155"/>
        <v>0</v>
      </c>
      <c r="BG439" s="176">
        <f t="shared" si="156"/>
        <v>0</v>
      </c>
      <c r="BH439" s="176">
        <f t="shared" si="157"/>
        <v>0</v>
      </c>
      <c r="BI439" s="176">
        <f t="shared" si="158"/>
        <v>0</v>
      </c>
      <c r="BJ439" s="14" t="s">
        <v>86</v>
      </c>
      <c r="BK439" s="177">
        <f t="shared" si="159"/>
        <v>0</v>
      </c>
      <c r="BL439" s="14" t="s">
        <v>271</v>
      </c>
      <c r="BM439" s="175" t="s">
        <v>1459</v>
      </c>
    </row>
    <row r="440" spans="1:65" s="2" customFormat="1" ht="36" customHeight="1" x14ac:dyDescent="0.2">
      <c r="A440" s="29"/>
      <c r="B440" s="163"/>
      <c r="C440" s="178" t="s">
        <v>1460</v>
      </c>
      <c r="D440" s="178" t="s">
        <v>241</v>
      </c>
      <c r="E440" s="179" t="s">
        <v>1461</v>
      </c>
      <c r="F440" s="180" t="s">
        <v>1462</v>
      </c>
      <c r="G440" s="181" t="s">
        <v>221</v>
      </c>
      <c r="H440" s="182">
        <v>11.949</v>
      </c>
      <c r="I440" s="183"/>
      <c r="J440" s="182">
        <f t="shared" si="150"/>
        <v>0</v>
      </c>
      <c r="K440" s="184"/>
      <c r="L440" s="185"/>
      <c r="M440" s="186" t="s">
        <v>1</v>
      </c>
      <c r="N440" s="187" t="s">
        <v>39</v>
      </c>
      <c r="O440" s="55"/>
      <c r="P440" s="173">
        <f t="shared" si="151"/>
        <v>0</v>
      </c>
      <c r="Q440" s="173">
        <v>0.4</v>
      </c>
      <c r="R440" s="173">
        <f t="shared" si="152"/>
        <v>4.7796000000000003</v>
      </c>
      <c r="S440" s="173">
        <v>0</v>
      </c>
      <c r="T440" s="174">
        <f t="shared" si="153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5" t="s">
        <v>327</v>
      </c>
      <c r="AT440" s="175" t="s">
        <v>241</v>
      </c>
      <c r="AU440" s="175" t="s">
        <v>86</v>
      </c>
      <c r="AY440" s="14" t="s">
        <v>204</v>
      </c>
      <c r="BE440" s="176">
        <f t="shared" si="154"/>
        <v>0</v>
      </c>
      <c r="BF440" s="176">
        <f t="shared" si="155"/>
        <v>0</v>
      </c>
      <c r="BG440" s="176">
        <f t="shared" si="156"/>
        <v>0</v>
      </c>
      <c r="BH440" s="176">
        <f t="shared" si="157"/>
        <v>0</v>
      </c>
      <c r="BI440" s="176">
        <f t="shared" si="158"/>
        <v>0</v>
      </c>
      <c r="BJ440" s="14" t="s">
        <v>86</v>
      </c>
      <c r="BK440" s="177">
        <f t="shared" si="159"/>
        <v>0</v>
      </c>
      <c r="BL440" s="14" t="s">
        <v>271</v>
      </c>
      <c r="BM440" s="175" t="s">
        <v>1463</v>
      </c>
    </row>
    <row r="441" spans="1:65" s="2" customFormat="1" ht="24" customHeight="1" x14ac:dyDescent="0.2">
      <c r="A441" s="29"/>
      <c r="B441" s="163"/>
      <c r="C441" s="164" t="s">
        <v>1464</v>
      </c>
      <c r="D441" s="164" t="s">
        <v>206</v>
      </c>
      <c r="E441" s="165" t="s">
        <v>1465</v>
      </c>
      <c r="F441" s="166" t="s">
        <v>1466</v>
      </c>
      <c r="G441" s="167" t="s">
        <v>265</v>
      </c>
      <c r="H441" s="168">
        <v>9.5549999999999997</v>
      </c>
      <c r="I441" s="169"/>
      <c r="J441" s="168">
        <f t="shared" si="150"/>
        <v>0</v>
      </c>
      <c r="K441" s="170"/>
      <c r="L441" s="30"/>
      <c r="M441" s="171" t="s">
        <v>1</v>
      </c>
      <c r="N441" s="172" t="s">
        <v>39</v>
      </c>
      <c r="O441" s="55"/>
      <c r="P441" s="173">
        <f t="shared" si="151"/>
        <v>0</v>
      </c>
      <c r="Q441" s="173">
        <v>5.0000000000000002E-5</v>
      </c>
      <c r="R441" s="173">
        <f t="shared" si="152"/>
        <v>4.7774999999999998E-4</v>
      </c>
      <c r="S441" s="173">
        <v>0</v>
      </c>
      <c r="T441" s="174">
        <f t="shared" si="153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5" t="s">
        <v>271</v>
      </c>
      <c r="AT441" s="175" t="s">
        <v>206</v>
      </c>
      <c r="AU441" s="175" t="s">
        <v>86</v>
      </c>
      <c r="AY441" s="14" t="s">
        <v>204</v>
      </c>
      <c r="BE441" s="176">
        <f t="shared" si="154"/>
        <v>0</v>
      </c>
      <c r="BF441" s="176">
        <f t="shared" si="155"/>
        <v>0</v>
      </c>
      <c r="BG441" s="176">
        <f t="shared" si="156"/>
        <v>0</v>
      </c>
      <c r="BH441" s="176">
        <f t="shared" si="157"/>
        <v>0</v>
      </c>
      <c r="BI441" s="176">
        <f t="shared" si="158"/>
        <v>0</v>
      </c>
      <c r="BJ441" s="14" t="s">
        <v>86</v>
      </c>
      <c r="BK441" s="177">
        <f t="shared" si="159"/>
        <v>0</v>
      </c>
      <c r="BL441" s="14" t="s">
        <v>271</v>
      </c>
      <c r="BM441" s="175" t="s">
        <v>1467</v>
      </c>
    </row>
    <row r="442" spans="1:65" s="2" customFormat="1" ht="24" customHeight="1" x14ac:dyDescent="0.2">
      <c r="A442" s="29"/>
      <c r="B442" s="163"/>
      <c r="C442" s="178" t="s">
        <v>1468</v>
      </c>
      <c r="D442" s="178" t="s">
        <v>241</v>
      </c>
      <c r="E442" s="179" t="s">
        <v>1469</v>
      </c>
      <c r="F442" s="180" t="s">
        <v>1470</v>
      </c>
      <c r="G442" s="181" t="s">
        <v>282</v>
      </c>
      <c r="H442" s="182">
        <v>0.46800000000000003</v>
      </c>
      <c r="I442" s="183"/>
      <c r="J442" s="182">
        <f t="shared" si="150"/>
        <v>0</v>
      </c>
      <c r="K442" s="184"/>
      <c r="L442" s="185"/>
      <c r="M442" s="186" t="s">
        <v>1</v>
      </c>
      <c r="N442" s="187" t="s">
        <v>39</v>
      </c>
      <c r="O442" s="55"/>
      <c r="P442" s="173">
        <f t="shared" si="151"/>
        <v>0</v>
      </c>
      <c r="Q442" s="173">
        <v>1</v>
      </c>
      <c r="R442" s="173">
        <f t="shared" si="152"/>
        <v>0.46800000000000003</v>
      </c>
      <c r="S442" s="173">
        <v>0</v>
      </c>
      <c r="T442" s="174">
        <f t="shared" si="153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5" t="s">
        <v>327</v>
      </c>
      <c r="AT442" s="175" t="s">
        <v>241</v>
      </c>
      <c r="AU442" s="175" t="s">
        <v>86</v>
      </c>
      <c r="AY442" s="14" t="s">
        <v>204</v>
      </c>
      <c r="BE442" s="176">
        <f t="shared" si="154"/>
        <v>0</v>
      </c>
      <c r="BF442" s="176">
        <f t="shared" si="155"/>
        <v>0</v>
      </c>
      <c r="BG442" s="176">
        <f t="shared" si="156"/>
        <v>0</v>
      </c>
      <c r="BH442" s="176">
        <f t="shared" si="157"/>
        <v>0</v>
      </c>
      <c r="BI442" s="176">
        <f t="shared" si="158"/>
        <v>0</v>
      </c>
      <c r="BJ442" s="14" t="s">
        <v>86</v>
      </c>
      <c r="BK442" s="177">
        <f t="shared" si="159"/>
        <v>0</v>
      </c>
      <c r="BL442" s="14" t="s">
        <v>271</v>
      </c>
      <c r="BM442" s="175" t="s">
        <v>1471</v>
      </c>
    </row>
    <row r="443" spans="1:65" s="2" customFormat="1" ht="16.5" customHeight="1" x14ac:dyDescent="0.2">
      <c r="A443" s="29"/>
      <c r="B443" s="163"/>
      <c r="C443" s="164" t="s">
        <v>1472</v>
      </c>
      <c r="D443" s="164" t="s">
        <v>206</v>
      </c>
      <c r="E443" s="165" t="s">
        <v>1473</v>
      </c>
      <c r="F443" s="166" t="s">
        <v>1474</v>
      </c>
      <c r="G443" s="167" t="s">
        <v>265</v>
      </c>
      <c r="H443" s="168">
        <v>6.04</v>
      </c>
      <c r="I443" s="169"/>
      <c r="J443" s="168">
        <f t="shared" si="150"/>
        <v>0</v>
      </c>
      <c r="K443" s="170"/>
      <c r="L443" s="30"/>
      <c r="M443" s="171" t="s">
        <v>1</v>
      </c>
      <c r="N443" s="172" t="s">
        <v>39</v>
      </c>
      <c r="O443" s="55"/>
      <c r="P443" s="173">
        <f t="shared" si="151"/>
        <v>0</v>
      </c>
      <c r="Q443" s="173">
        <v>9.0000000000000006E-5</v>
      </c>
      <c r="R443" s="173">
        <f t="shared" si="152"/>
        <v>5.4359999999999999E-4</v>
      </c>
      <c r="S443" s="173">
        <v>0</v>
      </c>
      <c r="T443" s="174">
        <f t="shared" si="153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5" t="s">
        <v>271</v>
      </c>
      <c r="AT443" s="175" t="s">
        <v>206</v>
      </c>
      <c r="AU443" s="175" t="s">
        <v>86</v>
      </c>
      <c r="AY443" s="14" t="s">
        <v>204</v>
      </c>
      <c r="BE443" s="176">
        <f t="shared" si="154"/>
        <v>0</v>
      </c>
      <c r="BF443" s="176">
        <f t="shared" si="155"/>
        <v>0</v>
      </c>
      <c r="BG443" s="176">
        <f t="shared" si="156"/>
        <v>0</v>
      </c>
      <c r="BH443" s="176">
        <f t="shared" si="157"/>
        <v>0</v>
      </c>
      <c r="BI443" s="176">
        <f t="shared" si="158"/>
        <v>0</v>
      </c>
      <c r="BJ443" s="14" t="s">
        <v>86</v>
      </c>
      <c r="BK443" s="177">
        <f t="shared" si="159"/>
        <v>0</v>
      </c>
      <c r="BL443" s="14" t="s">
        <v>271</v>
      </c>
      <c r="BM443" s="175" t="s">
        <v>1475</v>
      </c>
    </row>
    <row r="444" spans="1:65" s="2" customFormat="1" ht="24" customHeight="1" x14ac:dyDescent="0.2">
      <c r="A444" s="29"/>
      <c r="B444" s="163"/>
      <c r="C444" s="178" t="s">
        <v>1476</v>
      </c>
      <c r="D444" s="178" t="s">
        <v>241</v>
      </c>
      <c r="E444" s="179" t="s">
        <v>1477</v>
      </c>
      <c r="F444" s="180" t="s">
        <v>1478</v>
      </c>
      <c r="G444" s="181" t="s">
        <v>282</v>
      </c>
      <c r="H444" s="182">
        <v>0.125</v>
      </c>
      <c r="I444" s="183"/>
      <c r="J444" s="182">
        <f t="shared" si="150"/>
        <v>0</v>
      </c>
      <c r="K444" s="184"/>
      <c r="L444" s="185"/>
      <c r="M444" s="186" t="s">
        <v>1</v>
      </c>
      <c r="N444" s="187" t="s">
        <v>39</v>
      </c>
      <c r="O444" s="55"/>
      <c r="P444" s="173">
        <f t="shared" si="151"/>
        <v>0</v>
      </c>
      <c r="Q444" s="173">
        <v>1</v>
      </c>
      <c r="R444" s="173">
        <f t="shared" si="152"/>
        <v>0.125</v>
      </c>
      <c r="S444" s="173">
        <v>0</v>
      </c>
      <c r="T444" s="174">
        <f t="shared" si="153"/>
        <v>0</v>
      </c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R444" s="175" t="s">
        <v>327</v>
      </c>
      <c r="AT444" s="175" t="s">
        <v>241</v>
      </c>
      <c r="AU444" s="175" t="s">
        <v>86</v>
      </c>
      <c r="AY444" s="14" t="s">
        <v>204</v>
      </c>
      <c r="BE444" s="176">
        <f t="shared" si="154"/>
        <v>0</v>
      </c>
      <c r="BF444" s="176">
        <f t="shared" si="155"/>
        <v>0</v>
      </c>
      <c r="BG444" s="176">
        <f t="shared" si="156"/>
        <v>0</v>
      </c>
      <c r="BH444" s="176">
        <f t="shared" si="157"/>
        <v>0</v>
      </c>
      <c r="BI444" s="176">
        <f t="shared" si="158"/>
        <v>0</v>
      </c>
      <c r="BJ444" s="14" t="s">
        <v>86</v>
      </c>
      <c r="BK444" s="177">
        <f t="shared" si="159"/>
        <v>0</v>
      </c>
      <c r="BL444" s="14" t="s">
        <v>271</v>
      </c>
      <c r="BM444" s="175" t="s">
        <v>1479</v>
      </c>
    </row>
    <row r="445" spans="1:65" s="2" customFormat="1" ht="24" customHeight="1" x14ac:dyDescent="0.2">
      <c r="A445" s="29"/>
      <c r="B445" s="163"/>
      <c r="C445" s="164" t="s">
        <v>1480</v>
      </c>
      <c r="D445" s="164" t="s">
        <v>206</v>
      </c>
      <c r="E445" s="165" t="s">
        <v>1481</v>
      </c>
      <c r="F445" s="166" t="s">
        <v>1482</v>
      </c>
      <c r="G445" s="167" t="s">
        <v>265</v>
      </c>
      <c r="H445" s="168">
        <v>85</v>
      </c>
      <c r="I445" s="169"/>
      <c r="J445" s="168">
        <f t="shared" si="150"/>
        <v>0</v>
      </c>
      <c r="K445" s="170"/>
      <c r="L445" s="30"/>
      <c r="M445" s="171" t="s">
        <v>1</v>
      </c>
      <c r="N445" s="172" t="s">
        <v>39</v>
      </c>
      <c r="O445" s="55"/>
      <c r="P445" s="173">
        <f t="shared" si="151"/>
        <v>0</v>
      </c>
      <c r="Q445" s="173">
        <v>2.0000000000000002E-5</v>
      </c>
      <c r="R445" s="173">
        <f t="shared" si="152"/>
        <v>1.7000000000000001E-3</v>
      </c>
      <c r="S445" s="173">
        <v>0</v>
      </c>
      <c r="T445" s="174">
        <f t="shared" si="153"/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5" t="s">
        <v>271</v>
      </c>
      <c r="AT445" s="175" t="s">
        <v>206</v>
      </c>
      <c r="AU445" s="175" t="s">
        <v>86</v>
      </c>
      <c r="AY445" s="14" t="s">
        <v>204</v>
      </c>
      <c r="BE445" s="176">
        <f t="shared" si="154"/>
        <v>0</v>
      </c>
      <c r="BF445" s="176">
        <f t="shared" si="155"/>
        <v>0</v>
      </c>
      <c r="BG445" s="176">
        <f t="shared" si="156"/>
        <v>0</v>
      </c>
      <c r="BH445" s="176">
        <f t="shared" si="157"/>
        <v>0</v>
      </c>
      <c r="BI445" s="176">
        <f t="shared" si="158"/>
        <v>0</v>
      </c>
      <c r="BJ445" s="14" t="s">
        <v>86</v>
      </c>
      <c r="BK445" s="177">
        <f t="shared" si="159"/>
        <v>0</v>
      </c>
      <c r="BL445" s="14" t="s">
        <v>271</v>
      </c>
      <c r="BM445" s="175" t="s">
        <v>1483</v>
      </c>
    </row>
    <row r="446" spans="1:65" s="2" customFormat="1" ht="24" customHeight="1" x14ac:dyDescent="0.2">
      <c r="A446" s="29"/>
      <c r="B446" s="163"/>
      <c r="C446" s="178" t="s">
        <v>1484</v>
      </c>
      <c r="D446" s="178" t="s">
        <v>241</v>
      </c>
      <c r="E446" s="179" t="s">
        <v>1485</v>
      </c>
      <c r="F446" s="180" t="s">
        <v>1486</v>
      </c>
      <c r="G446" s="181" t="s">
        <v>369</v>
      </c>
      <c r="H446" s="182">
        <v>340</v>
      </c>
      <c r="I446" s="183"/>
      <c r="J446" s="182">
        <f t="shared" si="150"/>
        <v>0</v>
      </c>
      <c r="K446" s="184"/>
      <c r="L446" s="185"/>
      <c r="M446" s="186" t="s">
        <v>1</v>
      </c>
      <c r="N446" s="187" t="s">
        <v>39</v>
      </c>
      <c r="O446" s="55"/>
      <c r="P446" s="173">
        <f t="shared" si="151"/>
        <v>0</v>
      </c>
      <c r="Q446" s="173">
        <v>1E-3</v>
      </c>
      <c r="R446" s="173">
        <f t="shared" si="152"/>
        <v>0.34</v>
      </c>
      <c r="S446" s="173">
        <v>0</v>
      </c>
      <c r="T446" s="174">
        <f t="shared" si="153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5" t="s">
        <v>327</v>
      </c>
      <c r="AT446" s="175" t="s">
        <v>241</v>
      </c>
      <c r="AU446" s="175" t="s">
        <v>86</v>
      </c>
      <c r="AY446" s="14" t="s">
        <v>204</v>
      </c>
      <c r="BE446" s="176">
        <f t="shared" si="154"/>
        <v>0</v>
      </c>
      <c r="BF446" s="176">
        <f t="shared" si="155"/>
        <v>0</v>
      </c>
      <c r="BG446" s="176">
        <f t="shared" si="156"/>
        <v>0</v>
      </c>
      <c r="BH446" s="176">
        <f t="shared" si="157"/>
        <v>0</v>
      </c>
      <c r="BI446" s="176">
        <f t="shared" si="158"/>
        <v>0</v>
      </c>
      <c r="BJ446" s="14" t="s">
        <v>86</v>
      </c>
      <c r="BK446" s="177">
        <f t="shared" si="159"/>
        <v>0</v>
      </c>
      <c r="BL446" s="14" t="s">
        <v>271</v>
      </c>
      <c r="BM446" s="175" t="s">
        <v>1487</v>
      </c>
    </row>
    <row r="447" spans="1:65" s="2" customFormat="1" ht="36" customHeight="1" x14ac:dyDescent="0.2">
      <c r="A447" s="29"/>
      <c r="B447" s="163"/>
      <c r="C447" s="164" t="s">
        <v>1488</v>
      </c>
      <c r="D447" s="164" t="s">
        <v>206</v>
      </c>
      <c r="E447" s="165" t="s">
        <v>367</v>
      </c>
      <c r="F447" s="166" t="s">
        <v>1489</v>
      </c>
      <c r="G447" s="167" t="s">
        <v>369</v>
      </c>
      <c r="H447" s="168">
        <v>1320</v>
      </c>
      <c r="I447" s="169"/>
      <c r="J447" s="168">
        <f t="shared" si="150"/>
        <v>0</v>
      </c>
      <c r="K447" s="170"/>
      <c r="L447" s="30"/>
      <c r="M447" s="171" t="s">
        <v>1</v>
      </c>
      <c r="N447" s="172" t="s">
        <v>39</v>
      </c>
      <c r="O447" s="55"/>
      <c r="P447" s="173">
        <f t="shared" si="151"/>
        <v>0</v>
      </c>
      <c r="Q447" s="173">
        <v>5.0000000000000002E-5</v>
      </c>
      <c r="R447" s="173">
        <f t="shared" si="152"/>
        <v>6.6000000000000003E-2</v>
      </c>
      <c r="S447" s="173">
        <v>0</v>
      </c>
      <c r="T447" s="174">
        <f t="shared" si="153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5" t="s">
        <v>271</v>
      </c>
      <c r="AT447" s="175" t="s">
        <v>206</v>
      </c>
      <c r="AU447" s="175" t="s">
        <v>86</v>
      </c>
      <c r="AY447" s="14" t="s">
        <v>204</v>
      </c>
      <c r="BE447" s="176">
        <f t="shared" si="154"/>
        <v>0</v>
      </c>
      <c r="BF447" s="176">
        <f t="shared" si="155"/>
        <v>0</v>
      </c>
      <c r="BG447" s="176">
        <f t="shared" si="156"/>
        <v>0</v>
      </c>
      <c r="BH447" s="176">
        <f t="shared" si="157"/>
        <v>0</v>
      </c>
      <c r="BI447" s="176">
        <f t="shared" si="158"/>
        <v>0</v>
      </c>
      <c r="BJ447" s="14" t="s">
        <v>86</v>
      </c>
      <c r="BK447" s="177">
        <f t="shared" si="159"/>
        <v>0</v>
      </c>
      <c r="BL447" s="14" t="s">
        <v>271</v>
      </c>
      <c r="BM447" s="175" t="s">
        <v>1490</v>
      </c>
    </row>
    <row r="448" spans="1:65" s="2" customFormat="1" ht="24" customHeight="1" x14ac:dyDescent="0.2">
      <c r="A448" s="29"/>
      <c r="B448" s="163"/>
      <c r="C448" s="164" t="s">
        <v>1491</v>
      </c>
      <c r="D448" s="164" t="s">
        <v>206</v>
      </c>
      <c r="E448" s="165" t="s">
        <v>1492</v>
      </c>
      <c r="F448" s="166" t="s">
        <v>1493</v>
      </c>
      <c r="G448" s="167" t="s">
        <v>369</v>
      </c>
      <c r="H448" s="168">
        <v>1444.5</v>
      </c>
      <c r="I448" s="169"/>
      <c r="J448" s="168">
        <f t="shared" si="150"/>
        <v>0</v>
      </c>
      <c r="K448" s="170"/>
      <c r="L448" s="30"/>
      <c r="M448" s="171" t="s">
        <v>1</v>
      </c>
      <c r="N448" s="172" t="s">
        <v>39</v>
      </c>
      <c r="O448" s="55"/>
      <c r="P448" s="173">
        <f t="shared" si="151"/>
        <v>0</v>
      </c>
      <c r="Q448" s="173">
        <v>0</v>
      </c>
      <c r="R448" s="173">
        <f t="shared" si="152"/>
        <v>0</v>
      </c>
      <c r="S448" s="173">
        <v>0</v>
      </c>
      <c r="T448" s="174">
        <f t="shared" si="153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5" t="s">
        <v>271</v>
      </c>
      <c r="AT448" s="175" t="s">
        <v>206</v>
      </c>
      <c r="AU448" s="175" t="s">
        <v>86</v>
      </c>
      <c r="AY448" s="14" t="s">
        <v>204</v>
      </c>
      <c r="BE448" s="176">
        <f t="shared" si="154"/>
        <v>0</v>
      </c>
      <c r="BF448" s="176">
        <f t="shared" si="155"/>
        <v>0</v>
      </c>
      <c r="BG448" s="176">
        <f t="shared" si="156"/>
        <v>0</v>
      </c>
      <c r="BH448" s="176">
        <f t="shared" si="157"/>
        <v>0</v>
      </c>
      <c r="BI448" s="176">
        <f t="shared" si="158"/>
        <v>0</v>
      </c>
      <c r="BJ448" s="14" t="s">
        <v>86</v>
      </c>
      <c r="BK448" s="177">
        <f t="shared" si="159"/>
        <v>0</v>
      </c>
      <c r="BL448" s="14" t="s">
        <v>271</v>
      </c>
      <c r="BM448" s="175" t="s">
        <v>1494</v>
      </c>
    </row>
    <row r="449" spans="1:65" s="2" customFormat="1" ht="24" customHeight="1" x14ac:dyDescent="0.2">
      <c r="A449" s="29"/>
      <c r="B449" s="163"/>
      <c r="C449" s="164" t="s">
        <v>1495</v>
      </c>
      <c r="D449" s="164" t="s">
        <v>206</v>
      </c>
      <c r="E449" s="165" t="s">
        <v>1496</v>
      </c>
      <c r="F449" s="166" t="s">
        <v>1497</v>
      </c>
      <c r="G449" s="167" t="s">
        <v>369</v>
      </c>
      <c r="H449" s="168">
        <v>1671.48</v>
      </c>
      <c r="I449" s="169"/>
      <c r="J449" s="168">
        <f t="shared" si="150"/>
        <v>0</v>
      </c>
      <c r="K449" s="170"/>
      <c r="L449" s="30"/>
      <c r="M449" s="171" t="s">
        <v>1</v>
      </c>
      <c r="N449" s="172" t="s">
        <v>39</v>
      </c>
      <c r="O449" s="55"/>
      <c r="P449" s="173">
        <f t="shared" si="151"/>
        <v>0</v>
      </c>
      <c r="Q449" s="173">
        <v>5.0000000000000002E-5</v>
      </c>
      <c r="R449" s="173">
        <f t="shared" si="152"/>
        <v>8.3574000000000009E-2</v>
      </c>
      <c r="S449" s="173">
        <v>0</v>
      </c>
      <c r="T449" s="174">
        <f t="shared" si="153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5" t="s">
        <v>271</v>
      </c>
      <c r="AT449" s="175" t="s">
        <v>206</v>
      </c>
      <c r="AU449" s="175" t="s">
        <v>86</v>
      </c>
      <c r="AY449" s="14" t="s">
        <v>204</v>
      </c>
      <c r="BE449" s="176">
        <f t="shared" si="154"/>
        <v>0</v>
      </c>
      <c r="BF449" s="176">
        <f t="shared" si="155"/>
        <v>0</v>
      </c>
      <c r="BG449" s="176">
        <f t="shared" si="156"/>
        <v>0</v>
      </c>
      <c r="BH449" s="176">
        <f t="shared" si="157"/>
        <v>0</v>
      </c>
      <c r="BI449" s="176">
        <f t="shared" si="158"/>
        <v>0</v>
      </c>
      <c r="BJ449" s="14" t="s">
        <v>86</v>
      </c>
      <c r="BK449" s="177">
        <f t="shared" si="159"/>
        <v>0</v>
      </c>
      <c r="BL449" s="14" t="s">
        <v>271</v>
      </c>
      <c r="BM449" s="175" t="s">
        <v>1498</v>
      </c>
    </row>
    <row r="450" spans="1:65" s="2" customFormat="1" ht="24" customHeight="1" x14ac:dyDescent="0.2">
      <c r="A450" s="29"/>
      <c r="B450" s="163"/>
      <c r="C450" s="164" t="s">
        <v>1499</v>
      </c>
      <c r="D450" s="164" t="s">
        <v>206</v>
      </c>
      <c r="E450" s="165" t="s">
        <v>1500</v>
      </c>
      <c r="F450" s="166" t="s">
        <v>1501</v>
      </c>
      <c r="G450" s="167" t="s">
        <v>369</v>
      </c>
      <c r="H450" s="168">
        <v>1838.6279999999999</v>
      </c>
      <c r="I450" s="169"/>
      <c r="J450" s="168">
        <f t="shared" si="150"/>
        <v>0</v>
      </c>
      <c r="K450" s="170"/>
      <c r="L450" s="30"/>
      <c r="M450" s="171" t="s">
        <v>1</v>
      </c>
      <c r="N450" s="172" t="s">
        <v>39</v>
      </c>
      <c r="O450" s="55"/>
      <c r="P450" s="173">
        <f t="shared" si="151"/>
        <v>0</v>
      </c>
      <c r="Q450" s="173">
        <v>0</v>
      </c>
      <c r="R450" s="173">
        <f t="shared" si="152"/>
        <v>0</v>
      </c>
      <c r="S450" s="173">
        <v>0</v>
      </c>
      <c r="T450" s="174">
        <f t="shared" si="153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5" t="s">
        <v>271</v>
      </c>
      <c r="AT450" s="175" t="s">
        <v>206</v>
      </c>
      <c r="AU450" s="175" t="s">
        <v>86</v>
      </c>
      <c r="AY450" s="14" t="s">
        <v>204</v>
      </c>
      <c r="BE450" s="176">
        <f t="shared" si="154"/>
        <v>0</v>
      </c>
      <c r="BF450" s="176">
        <f t="shared" si="155"/>
        <v>0</v>
      </c>
      <c r="BG450" s="176">
        <f t="shared" si="156"/>
        <v>0</v>
      </c>
      <c r="BH450" s="176">
        <f t="shared" si="157"/>
        <v>0</v>
      </c>
      <c r="BI450" s="176">
        <f t="shared" si="158"/>
        <v>0</v>
      </c>
      <c r="BJ450" s="14" t="s">
        <v>86</v>
      </c>
      <c r="BK450" s="177">
        <f t="shared" si="159"/>
        <v>0</v>
      </c>
      <c r="BL450" s="14" t="s">
        <v>271</v>
      </c>
      <c r="BM450" s="175" t="s">
        <v>1502</v>
      </c>
    </row>
    <row r="451" spans="1:65" s="2" customFormat="1" ht="16.5" customHeight="1" x14ac:dyDescent="0.2">
      <c r="A451" s="29"/>
      <c r="B451" s="163"/>
      <c r="C451" s="164" t="s">
        <v>1503</v>
      </c>
      <c r="D451" s="164" t="s">
        <v>206</v>
      </c>
      <c r="E451" s="165" t="s">
        <v>1504</v>
      </c>
      <c r="F451" s="166" t="s">
        <v>1505</v>
      </c>
      <c r="G451" s="167" t="s">
        <v>265</v>
      </c>
      <c r="H451" s="168">
        <v>11</v>
      </c>
      <c r="I451" s="169"/>
      <c r="J451" s="168">
        <f t="shared" si="150"/>
        <v>0</v>
      </c>
      <c r="K451" s="170"/>
      <c r="L451" s="30"/>
      <c r="M451" s="171" t="s">
        <v>1</v>
      </c>
      <c r="N451" s="172" t="s">
        <v>39</v>
      </c>
      <c r="O451" s="55"/>
      <c r="P451" s="173">
        <f t="shared" si="151"/>
        <v>0</v>
      </c>
      <c r="Q451" s="173">
        <v>5.2599999999999999E-3</v>
      </c>
      <c r="R451" s="173">
        <f t="shared" si="152"/>
        <v>5.7860000000000002E-2</v>
      </c>
      <c r="S451" s="173">
        <v>0</v>
      </c>
      <c r="T451" s="174">
        <f t="shared" si="153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5" t="s">
        <v>271</v>
      </c>
      <c r="AT451" s="175" t="s">
        <v>206</v>
      </c>
      <c r="AU451" s="175" t="s">
        <v>86</v>
      </c>
      <c r="AY451" s="14" t="s">
        <v>204</v>
      </c>
      <c r="BE451" s="176">
        <f t="shared" si="154"/>
        <v>0</v>
      </c>
      <c r="BF451" s="176">
        <f t="shared" si="155"/>
        <v>0</v>
      </c>
      <c r="BG451" s="176">
        <f t="shared" si="156"/>
        <v>0</v>
      </c>
      <c r="BH451" s="176">
        <f t="shared" si="157"/>
        <v>0</v>
      </c>
      <c r="BI451" s="176">
        <f t="shared" si="158"/>
        <v>0</v>
      </c>
      <c r="BJ451" s="14" t="s">
        <v>86</v>
      </c>
      <c r="BK451" s="177">
        <f t="shared" si="159"/>
        <v>0</v>
      </c>
      <c r="BL451" s="14" t="s">
        <v>271</v>
      </c>
      <c r="BM451" s="175" t="s">
        <v>1506</v>
      </c>
    </row>
    <row r="452" spans="1:65" s="2" customFormat="1" ht="24" customHeight="1" x14ac:dyDescent="0.2">
      <c r="A452" s="29"/>
      <c r="B452" s="163"/>
      <c r="C452" s="178" t="s">
        <v>1507</v>
      </c>
      <c r="D452" s="178" t="s">
        <v>241</v>
      </c>
      <c r="E452" s="179" t="s">
        <v>1508</v>
      </c>
      <c r="F452" s="180" t="s">
        <v>1509</v>
      </c>
      <c r="G452" s="181" t="s">
        <v>265</v>
      </c>
      <c r="H452" s="182">
        <v>11</v>
      </c>
      <c r="I452" s="183"/>
      <c r="J452" s="182">
        <f t="shared" si="150"/>
        <v>0</v>
      </c>
      <c r="K452" s="184"/>
      <c r="L452" s="185"/>
      <c r="M452" s="186" t="s">
        <v>1</v>
      </c>
      <c r="N452" s="187" t="s">
        <v>39</v>
      </c>
      <c r="O452" s="55"/>
      <c r="P452" s="173">
        <f t="shared" si="151"/>
        <v>0</v>
      </c>
      <c r="Q452" s="173">
        <v>4.0000000000000003E-5</v>
      </c>
      <c r="R452" s="173">
        <f t="shared" si="152"/>
        <v>4.4000000000000002E-4</v>
      </c>
      <c r="S452" s="173">
        <v>0</v>
      </c>
      <c r="T452" s="174">
        <f t="shared" si="153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5" t="s">
        <v>327</v>
      </c>
      <c r="AT452" s="175" t="s">
        <v>241</v>
      </c>
      <c r="AU452" s="175" t="s">
        <v>86</v>
      </c>
      <c r="AY452" s="14" t="s">
        <v>204</v>
      </c>
      <c r="BE452" s="176">
        <f t="shared" si="154"/>
        <v>0</v>
      </c>
      <c r="BF452" s="176">
        <f t="shared" si="155"/>
        <v>0</v>
      </c>
      <c r="BG452" s="176">
        <f t="shared" si="156"/>
        <v>0</v>
      </c>
      <c r="BH452" s="176">
        <f t="shared" si="157"/>
        <v>0</v>
      </c>
      <c r="BI452" s="176">
        <f t="shared" si="158"/>
        <v>0</v>
      </c>
      <c r="BJ452" s="14" t="s">
        <v>86</v>
      </c>
      <c r="BK452" s="177">
        <f t="shared" si="159"/>
        <v>0</v>
      </c>
      <c r="BL452" s="14" t="s">
        <v>271</v>
      </c>
      <c r="BM452" s="175" t="s">
        <v>1510</v>
      </c>
    </row>
    <row r="453" spans="1:65" s="2" customFormat="1" ht="24" customHeight="1" x14ac:dyDescent="0.2">
      <c r="A453" s="29"/>
      <c r="B453" s="163"/>
      <c r="C453" s="164" t="s">
        <v>1511</v>
      </c>
      <c r="D453" s="164" t="s">
        <v>206</v>
      </c>
      <c r="E453" s="165" t="s">
        <v>1512</v>
      </c>
      <c r="F453" s="166" t="s">
        <v>1513</v>
      </c>
      <c r="G453" s="167" t="s">
        <v>221</v>
      </c>
      <c r="H453" s="168">
        <v>13.56</v>
      </c>
      <c r="I453" s="169"/>
      <c r="J453" s="168">
        <f t="shared" si="150"/>
        <v>0</v>
      </c>
      <c r="K453" s="170"/>
      <c r="L453" s="30"/>
      <c r="M453" s="171" t="s">
        <v>1</v>
      </c>
      <c r="N453" s="172" t="s">
        <v>39</v>
      </c>
      <c r="O453" s="55"/>
      <c r="P453" s="173">
        <f t="shared" si="151"/>
        <v>0</v>
      </c>
      <c r="Q453" s="173">
        <v>2.3999999999999998E-3</v>
      </c>
      <c r="R453" s="173">
        <f t="shared" si="152"/>
        <v>3.2543999999999997E-2</v>
      </c>
      <c r="S453" s="173">
        <v>0</v>
      </c>
      <c r="T453" s="174">
        <f t="shared" si="153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5" t="s">
        <v>271</v>
      </c>
      <c r="AT453" s="175" t="s">
        <v>206</v>
      </c>
      <c r="AU453" s="175" t="s">
        <v>86</v>
      </c>
      <c r="AY453" s="14" t="s">
        <v>204</v>
      </c>
      <c r="BE453" s="176">
        <f t="shared" si="154"/>
        <v>0</v>
      </c>
      <c r="BF453" s="176">
        <f t="shared" si="155"/>
        <v>0</v>
      </c>
      <c r="BG453" s="176">
        <f t="shared" si="156"/>
        <v>0</v>
      </c>
      <c r="BH453" s="176">
        <f t="shared" si="157"/>
        <v>0</v>
      </c>
      <c r="BI453" s="176">
        <f t="shared" si="158"/>
        <v>0</v>
      </c>
      <c r="BJ453" s="14" t="s">
        <v>86</v>
      </c>
      <c r="BK453" s="177">
        <f t="shared" si="159"/>
        <v>0</v>
      </c>
      <c r="BL453" s="14" t="s">
        <v>271</v>
      </c>
      <c r="BM453" s="175" t="s">
        <v>1514</v>
      </c>
    </row>
    <row r="454" spans="1:65" s="2" customFormat="1" ht="24" customHeight="1" x14ac:dyDescent="0.2">
      <c r="A454" s="29"/>
      <c r="B454" s="163"/>
      <c r="C454" s="178" t="s">
        <v>1515</v>
      </c>
      <c r="D454" s="178" t="s">
        <v>241</v>
      </c>
      <c r="E454" s="179" t="s">
        <v>1516</v>
      </c>
      <c r="F454" s="180" t="s">
        <v>1517</v>
      </c>
      <c r="G454" s="181" t="s">
        <v>221</v>
      </c>
      <c r="H454" s="182">
        <v>13.56</v>
      </c>
      <c r="I454" s="183"/>
      <c r="J454" s="182">
        <f t="shared" si="150"/>
        <v>0</v>
      </c>
      <c r="K454" s="184"/>
      <c r="L454" s="185"/>
      <c r="M454" s="186" t="s">
        <v>1</v>
      </c>
      <c r="N454" s="187" t="s">
        <v>39</v>
      </c>
      <c r="O454" s="55"/>
      <c r="P454" s="173">
        <f t="shared" si="151"/>
        <v>0</v>
      </c>
      <c r="Q454" s="173">
        <v>2.0799999999999998E-3</v>
      </c>
      <c r="R454" s="173">
        <f t="shared" si="152"/>
        <v>2.8204799999999999E-2</v>
      </c>
      <c r="S454" s="173">
        <v>0</v>
      </c>
      <c r="T454" s="174">
        <f t="shared" si="153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5" t="s">
        <v>327</v>
      </c>
      <c r="AT454" s="175" t="s">
        <v>241</v>
      </c>
      <c r="AU454" s="175" t="s">
        <v>86</v>
      </c>
      <c r="AY454" s="14" t="s">
        <v>204</v>
      </c>
      <c r="BE454" s="176">
        <f t="shared" si="154"/>
        <v>0</v>
      </c>
      <c r="BF454" s="176">
        <f t="shared" si="155"/>
        <v>0</v>
      </c>
      <c r="BG454" s="176">
        <f t="shared" si="156"/>
        <v>0</v>
      </c>
      <c r="BH454" s="176">
        <f t="shared" si="157"/>
        <v>0</v>
      </c>
      <c r="BI454" s="176">
        <f t="shared" si="158"/>
        <v>0</v>
      </c>
      <c r="BJ454" s="14" t="s">
        <v>86</v>
      </c>
      <c r="BK454" s="177">
        <f t="shared" si="159"/>
        <v>0</v>
      </c>
      <c r="BL454" s="14" t="s">
        <v>271</v>
      </c>
      <c r="BM454" s="175" t="s">
        <v>1518</v>
      </c>
    </row>
    <row r="455" spans="1:65" s="2" customFormat="1" ht="36" customHeight="1" x14ac:dyDescent="0.2">
      <c r="A455" s="29"/>
      <c r="B455" s="163"/>
      <c r="C455" s="164" t="s">
        <v>1519</v>
      </c>
      <c r="D455" s="164" t="s">
        <v>206</v>
      </c>
      <c r="E455" s="165" t="s">
        <v>1520</v>
      </c>
      <c r="F455" s="166" t="s">
        <v>1521</v>
      </c>
      <c r="G455" s="167" t="s">
        <v>265</v>
      </c>
      <c r="H455" s="168">
        <v>27.274999999999999</v>
      </c>
      <c r="I455" s="169"/>
      <c r="J455" s="168">
        <f t="shared" si="150"/>
        <v>0</v>
      </c>
      <c r="K455" s="170"/>
      <c r="L455" s="30"/>
      <c r="M455" s="171" t="s">
        <v>1</v>
      </c>
      <c r="N455" s="172" t="s">
        <v>39</v>
      </c>
      <c r="O455" s="55"/>
      <c r="P455" s="173">
        <f t="shared" si="151"/>
        <v>0</v>
      </c>
      <c r="Q455" s="173">
        <v>0.30519000000000002</v>
      </c>
      <c r="R455" s="173">
        <f t="shared" si="152"/>
        <v>8.3240572499999992</v>
      </c>
      <c r="S455" s="173">
        <v>0</v>
      </c>
      <c r="T455" s="174">
        <f t="shared" si="153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5" t="s">
        <v>210</v>
      </c>
      <c r="AT455" s="175" t="s">
        <v>206</v>
      </c>
      <c r="AU455" s="175" t="s">
        <v>86</v>
      </c>
      <c r="AY455" s="14" t="s">
        <v>204</v>
      </c>
      <c r="BE455" s="176">
        <f t="shared" si="154"/>
        <v>0</v>
      </c>
      <c r="BF455" s="176">
        <f t="shared" si="155"/>
        <v>0</v>
      </c>
      <c r="BG455" s="176">
        <f t="shared" si="156"/>
        <v>0</v>
      </c>
      <c r="BH455" s="176">
        <f t="shared" si="157"/>
        <v>0</v>
      </c>
      <c r="BI455" s="176">
        <f t="shared" si="158"/>
        <v>0</v>
      </c>
      <c r="BJ455" s="14" t="s">
        <v>86</v>
      </c>
      <c r="BK455" s="177">
        <f t="shared" si="159"/>
        <v>0</v>
      </c>
      <c r="BL455" s="14" t="s">
        <v>210</v>
      </c>
      <c r="BM455" s="175" t="s">
        <v>1522</v>
      </c>
    </row>
    <row r="456" spans="1:65" s="2" customFormat="1" ht="24" customHeight="1" x14ac:dyDescent="0.2">
      <c r="A456" s="29"/>
      <c r="B456" s="163"/>
      <c r="C456" s="178" t="s">
        <v>1523</v>
      </c>
      <c r="D456" s="178" t="s">
        <v>241</v>
      </c>
      <c r="E456" s="179" t="s">
        <v>1524</v>
      </c>
      <c r="F456" s="180" t="s">
        <v>1525</v>
      </c>
      <c r="G456" s="181" t="s">
        <v>214</v>
      </c>
      <c r="H456" s="182">
        <v>27.274999999999999</v>
      </c>
      <c r="I456" s="183"/>
      <c r="J456" s="182">
        <f t="shared" si="150"/>
        <v>0</v>
      </c>
      <c r="K456" s="184"/>
      <c r="L456" s="185"/>
      <c r="M456" s="186" t="s">
        <v>1</v>
      </c>
      <c r="N456" s="187" t="s">
        <v>39</v>
      </c>
      <c r="O456" s="55"/>
      <c r="P456" s="173">
        <f t="shared" si="151"/>
        <v>0</v>
      </c>
      <c r="Q456" s="173">
        <v>3.3999999999999998E-3</v>
      </c>
      <c r="R456" s="173">
        <f t="shared" si="152"/>
        <v>9.2734999999999984E-2</v>
      </c>
      <c r="S456" s="173">
        <v>0</v>
      </c>
      <c r="T456" s="174">
        <f t="shared" si="153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5" t="s">
        <v>236</v>
      </c>
      <c r="AT456" s="175" t="s">
        <v>241</v>
      </c>
      <c r="AU456" s="175" t="s">
        <v>86</v>
      </c>
      <c r="AY456" s="14" t="s">
        <v>204</v>
      </c>
      <c r="BE456" s="176">
        <f t="shared" si="154"/>
        <v>0</v>
      </c>
      <c r="BF456" s="176">
        <f t="shared" si="155"/>
        <v>0</v>
      </c>
      <c r="BG456" s="176">
        <f t="shared" si="156"/>
        <v>0</v>
      </c>
      <c r="BH456" s="176">
        <f t="shared" si="157"/>
        <v>0</v>
      </c>
      <c r="BI456" s="176">
        <f t="shared" si="158"/>
        <v>0</v>
      </c>
      <c r="BJ456" s="14" t="s">
        <v>86</v>
      </c>
      <c r="BK456" s="177">
        <f t="shared" si="159"/>
        <v>0</v>
      </c>
      <c r="BL456" s="14" t="s">
        <v>210</v>
      </c>
      <c r="BM456" s="175" t="s">
        <v>1526</v>
      </c>
    </row>
    <row r="457" spans="1:65" s="2" customFormat="1" ht="24" customHeight="1" x14ac:dyDescent="0.2">
      <c r="A457" s="29"/>
      <c r="B457" s="163"/>
      <c r="C457" s="178" t="s">
        <v>1527</v>
      </c>
      <c r="D457" s="178" t="s">
        <v>241</v>
      </c>
      <c r="E457" s="179" t="s">
        <v>1528</v>
      </c>
      <c r="F457" s="180" t="s">
        <v>1529</v>
      </c>
      <c r="G457" s="181" t="s">
        <v>214</v>
      </c>
      <c r="H457" s="182">
        <v>9</v>
      </c>
      <c r="I457" s="183"/>
      <c r="J457" s="182">
        <f t="shared" si="150"/>
        <v>0</v>
      </c>
      <c r="K457" s="184"/>
      <c r="L457" s="185"/>
      <c r="M457" s="186" t="s">
        <v>1</v>
      </c>
      <c r="N457" s="187" t="s">
        <v>39</v>
      </c>
      <c r="O457" s="55"/>
      <c r="P457" s="173">
        <f t="shared" si="151"/>
        <v>0</v>
      </c>
      <c r="Q457" s="173">
        <v>1E-4</v>
      </c>
      <c r="R457" s="173">
        <f t="shared" si="152"/>
        <v>9.0000000000000008E-4</v>
      </c>
      <c r="S457" s="173">
        <v>0</v>
      </c>
      <c r="T457" s="174">
        <f t="shared" si="153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5" t="s">
        <v>236</v>
      </c>
      <c r="AT457" s="175" t="s">
        <v>241</v>
      </c>
      <c r="AU457" s="175" t="s">
        <v>86</v>
      </c>
      <c r="AY457" s="14" t="s">
        <v>204</v>
      </c>
      <c r="BE457" s="176">
        <f t="shared" si="154"/>
        <v>0</v>
      </c>
      <c r="BF457" s="176">
        <f t="shared" si="155"/>
        <v>0</v>
      </c>
      <c r="BG457" s="176">
        <f t="shared" si="156"/>
        <v>0</v>
      </c>
      <c r="BH457" s="176">
        <f t="shared" si="157"/>
        <v>0</v>
      </c>
      <c r="BI457" s="176">
        <f t="shared" si="158"/>
        <v>0</v>
      </c>
      <c r="BJ457" s="14" t="s">
        <v>86</v>
      </c>
      <c r="BK457" s="177">
        <f t="shared" si="159"/>
        <v>0</v>
      </c>
      <c r="BL457" s="14" t="s">
        <v>210</v>
      </c>
      <c r="BM457" s="175" t="s">
        <v>1530</v>
      </c>
    </row>
    <row r="458" spans="1:65" s="2" customFormat="1" ht="24" customHeight="1" x14ac:dyDescent="0.2">
      <c r="A458" s="29"/>
      <c r="B458" s="163"/>
      <c r="C458" s="178" t="s">
        <v>1531</v>
      </c>
      <c r="D458" s="178" t="s">
        <v>241</v>
      </c>
      <c r="E458" s="179" t="s">
        <v>1532</v>
      </c>
      <c r="F458" s="180" t="s">
        <v>1533</v>
      </c>
      <c r="G458" s="181" t="s">
        <v>214</v>
      </c>
      <c r="H458" s="182">
        <v>54.55</v>
      </c>
      <c r="I458" s="183"/>
      <c r="J458" s="182">
        <f t="shared" si="150"/>
        <v>0</v>
      </c>
      <c r="K458" s="184"/>
      <c r="L458" s="185"/>
      <c r="M458" s="186" t="s">
        <v>1</v>
      </c>
      <c r="N458" s="187" t="s">
        <v>39</v>
      </c>
      <c r="O458" s="55"/>
      <c r="P458" s="173">
        <f t="shared" si="151"/>
        <v>0</v>
      </c>
      <c r="Q458" s="173">
        <v>6.4000000000000003E-3</v>
      </c>
      <c r="R458" s="173">
        <f t="shared" si="152"/>
        <v>0.34911999999999999</v>
      </c>
      <c r="S458" s="173">
        <v>0</v>
      </c>
      <c r="T458" s="174">
        <f t="shared" si="153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5" t="s">
        <v>236</v>
      </c>
      <c r="AT458" s="175" t="s">
        <v>241</v>
      </c>
      <c r="AU458" s="175" t="s">
        <v>86</v>
      </c>
      <c r="AY458" s="14" t="s">
        <v>204</v>
      </c>
      <c r="BE458" s="176">
        <f t="shared" si="154"/>
        <v>0</v>
      </c>
      <c r="BF458" s="176">
        <f t="shared" si="155"/>
        <v>0</v>
      </c>
      <c r="BG458" s="176">
        <f t="shared" si="156"/>
        <v>0</v>
      </c>
      <c r="BH458" s="176">
        <f t="shared" si="157"/>
        <v>0</v>
      </c>
      <c r="BI458" s="176">
        <f t="shared" si="158"/>
        <v>0</v>
      </c>
      <c r="BJ458" s="14" t="s">
        <v>86</v>
      </c>
      <c r="BK458" s="177">
        <f t="shared" si="159"/>
        <v>0</v>
      </c>
      <c r="BL458" s="14" t="s">
        <v>210</v>
      </c>
      <c r="BM458" s="175" t="s">
        <v>1534</v>
      </c>
    </row>
    <row r="459" spans="1:65" s="2" customFormat="1" ht="36" customHeight="1" x14ac:dyDescent="0.2">
      <c r="A459" s="29"/>
      <c r="B459" s="163"/>
      <c r="C459" s="164" t="s">
        <v>1535</v>
      </c>
      <c r="D459" s="164" t="s">
        <v>206</v>
      </c>
      <c r="E459" s="165" t="s">
        <v>1536</v>
      </c>
      <c r="F459" s="166" t="s">
        <v>1537</v>
      </c>
      <c r="G459" s="167" t="s">
        <v>214</v>
      </c>
      <c r="H459" s="168">
        <v>84</v>
      </c>
      <c r="I459" s="169"/>
      <c r="J459" s="168">
        <f t="shared" si="150"/>
        <v>0</v>
      </c>
      <c r="K459" s="170"/>
      <c r="L459" s="30"/>
      <c r="M459" s="171" t="s">
        <v>1</v>
      </c>
      <c r="N459" s="172" t="s">
        <v>39</v>
      </c>
      <c r="O459" s="55"/>
      <c r="P459" s="173">
        <f t="shared" si="151"/>
        <v>0</v>
      </c>
      <c r="Q459" s="173">
        <v>1.4999999999999999E-4</v>
      </c>
      <c r="R459" s="173">
        <f t="shared" si="152"/>
        <v>1.2599999999999998E-2</v>
      </c>
      <c r="S459" s="173">
        <v>0</v>
      </c>
      <c r="T459" s="174">
        <f t="shared" si="153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5" t="s">
        <v>210</v>
      </c>
      <c r="AT459" s="175" t="s">
        <v>206</v>
      </c>
      <c r="AU459" s="175" t="s">
        <v>86</v>
      </c>
      <c r="AY459" s="14" t="s">
        <v>204</v>
      </c>
      <c r="BE459" s="176">
        <f t="shared" si="154"/>
        <v>0</v>
      </c>
      <c r="BF459" s="176">
        <f t="shared" si="155"/>
        <v>0</v>
      </c>
      <c r="BG459" s="176">
        <f t="shared" si="156"/>
        <v>0</v>
      </c>
      <c r="BH459" s="176">
        <f t="shared" si="157"/>
        <v>0</v>
      </c>
      <c r="BI459" s="176">
        <f t="shared" si="158"/>
        <v>0</v>
      </c>
      <c r="BJ459" s="14" t="s">
        <v>86</v>
      </c>
      <c r="BK459" s="177">
        <f t="shared" si="159"/>
        <v>0</v>
      </c>
      <c r="BL459" s="14" t="s">
        <v>210</v>
      </c>
      <c r="BM459" s="175" t="s">
        <v>1538</v>
      </c>
    </row>
    <row r="460" spans="1:65" s="2" customFormat="1" ht="24" customHeight="1" x14ac:dyDescent="0.2">
      <c r="A460" s="29"/>
      <c r="B460" s="163"/>
      <c r="C460" s="164" t="s">
        <v>1539</v>
      </c>
      <c r="D460" s="164" t="s">
        <v>206</v>
      </c>
      <c r="E460" s="165" t="s">
        <v>380</v>
      </c>
      <c r="F460" s="166" t="s">
        <v>381</v>
      </c>
      <c r="G460" s="167" t="s">
        <v>316</v>
      </c>
      <c r="H460" s="169"/>
      <c r="I460" s="169"/>
      <c r="J460" s="168">
        <f t="shared" si="150"/>
        <v>0</v>
      </c>
      <c r="K460" s="170"/>
      <c r="L460" s="30"/>
      <c r="M460" s="171" t="s">
        <v>1</v>
      </c>
      <c r="N460" s="172" t="s">
        <v>39</v>
      </c>
      <c r="O460" s="55"/>
      <c r="P460" s="173">
        <f t="shared" si="151"/>
        <v>0</v>
      </c>
      <c r="Q460" s="173">
        <v>0</v>
      </c>
      <c r="R460" s="173">
        <f t="shared" si="152"/>
        <v>0</v>
      </c>
      <c r="S460" s="173">
        <v>0</v>
      </c>
      <c r="T460" s="174">
        <f t="shared" si="153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5" t="s">
        <v>271</v>
      </c>
      <c r="AT460" s="175" t="s">
        <v>206</v>
      </c>
      <c r="AU460" s="175" t="s">
        <v>86</v>
      </c>
      <c r="AY460" s="14" t="s">
        <v>204</v>
      </c>
      <c r="BE460" s="176">
        <f t="shared" si="154"/>
        <v>0</v>
      </c>
      <c r="BF460" s="176">
        <f t="shared" si="155"/>
        <v>0</v>
      </c>
      <c r="BG460" s="176">
        <f t="shared" si="156"/>
        <v>0</v>
      </c>
      <c r="BH460" s="176">
        <f t="shared" si="157"/>
        <v>0</v>
      </c>
      <c r="BI460" s="176">
        <f t="shared" si="158"/>
        <v>0</v>
      </c>
      <c r="BJ460" s="14" t="s">
        <v>86</v>
      </c>
      <c r="BK460" s="177">
        <f t="shared" si="159"/>
        <v>0</v>
      </c>
      <c r="BL460" s="14" t="s">
        <v>271</v>
      </c>
      <c r="BM460" s="175" t="s">
        <v>1540</v>
      </c>
    </row>
    <row r="461" spans="1:65" s="12" customFormat="1" ht="22.9" customHeight="1" x14ac:dyDescent="0.2">
      <c r="B461" s="150"/>
      <c r="D461" s="151" t="s">
        <v>72</v>
      </c>
      <c r="E461" s="161" t="s">
        <v>1541</v>
      </c>
      <c r="F461" s="161" t="s">
        <v>1542</v>
      </c>
      <c r="I461" s="153"/>
      <c r="J461" s="162">
        <f>BK461</f>
        <v>0</v>
      </c>
      <c r="L461" s="150"/>
      <c r="M461" s="155"/>
      <c r="N461" s="156"/>
      <c r="O461" s="156"/>
      <c r="P461" s="157">
        <f>SUM(P462:P474)</f>
        <v>0</v>
      </c>
      <c r="Q461" s="156"/>
      <c r="R461" s="157">
        <f>SUM(R462:R474)</f>
        <v>0.55740000000000001</v>
      </c>
      <c r="S461" s="156"/>
      <c r="T461" s="158">
        <f>SUM(T462:T474)</f>
        <v>0</v>
      </c>
      <c r="AR461" s="151" t="s">
        <v>86</v>
      </c>
      <c r="AT461" s="159" t="s">
        <v>72</v>
      </c>
      <c r="AU461" s="159" t="s">
        <v>80</v>
      </c>
      <c r="AY461" s="151" t="s">
        <v>204</v>
      </c>
      <c r="BK461" s="160">
        <f>SUM(BK462:BK474)</f>
        <v>0</v>
      </c>
    </row>
    <row r="462" spans="1:65" s="2" customFormat="1" ht="24" customHeight="1" x14ac:dyDescent="0.2">
      <c r="A462" s="29"/>
      <c r="B462" s="163"/>
      <c r="C462" s="164" t="s">
        <v>1543</v>
      </c>
      <c r="D462" s="164" t="s">
        <v>206</v>
      </c>
      <c r="E462" s="165" t="s">
        <v>1544</v>
      </c>
      <c r="F462" s="166" t="s">
        <v>1545</v>
      </c>
      <c r="G462" s="167" t="s">
        <v>214</v>
      </c>
      <c r="H462" s="168">
        <v>6</v>
      </c>
      <c r="I462" s="169"/>
      <c r="J462" s="168">
        <f t="shared" ref="J462:J474" si="160">ROUND(I462*H462,3)</f>
        <v>0</v>
      </c>
      <c r="K462" s="170"/>
      <c r="L462" s="30"/>
      <c r="M462" s="171" t="s">
        <v>1</v>
      </c>
      <c r="N462" s="172" t="s">
        <v>39</v>
      </c>
      <c r="O462" s="55"/>
      <c r="P462" s="173">
        <f t="shared" ref="P462:P474" si="161">O462*H462</f>
        <v>0</v>
      </c>
      <c r="Q462" s="173">
        <v>0</v>
      </c>
      <c r="R462" s="173">
        <f t="shared" ref="R462:R474" si="162">Q462*H462</f>
        <v>0</v>
      </c>
      <c r="S462" s="173">
        <v>0</v>
      </c>
      <c r="T462" s="174">
        <f t="shared" ref="T462:T474" si="163">S462*H462</f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5" t="s">
        <v>271</v>
      </c>
      <c r="AT462" s="175" t="s">
        <v>206</v>
      </c>
      <c r="AU462" s="175" t="s">
        <v>86</v>
      </c>
      <c r="AY462" s="14" t="s">
        <v>204</v>
      </c>
      <c r="BE462" s="176">
        <f t="shared" ref="BE462:BE474" si="164">IF(N462="základná",J462,0)</f>
        <v>0</v>
      </c>
      <c r="BF462" s="176">
        <f t="shared" ref="BF462:BF474" si="165">IF(N462="znížená",J462,0)</f>
        <v>0</v>
      </c>
      <c r="BG462" s="176">
        <f t="shared" ref="BG462:BG474" si="166">IF(N462="zákl. prenesená",J462,0)</f>
        <v>0</v>
      </c>
      <c r="BH462" s="176">
        <f t="shared" ref="BH462:BH474" si="167">IF(N462="zníž. prenesená",J462,0)</f>
        <v>0</v>
      </c>
      <c r="BI462" s="176">
        <f t="shared" ref="BI462:BI474" si="168">IF(N462="nulová",J462,0)</f>
        <v>0</v>
      </c>
      <c r="BJ462" s="14" t="s">
        <v>86</v>
      </c>
      <c r="BK462" s="177">
        <f t="shared" ref="BK462:BK474" si="169">ROUND(I462*H462,3)</f>
        <v>0</v>
      </c>
      <c r="BL462" s="14" t="s">
        <v>271</v>
      </c>
      <c r="BM462" s="175" t="s">
        <v>1546</v>
      </c>
    </row>
    <row r="463" spans="1:65" s="2" customFormat="1" ht="16.5" customHeight="1" x14ac:dyDescent="0.2">
      <c r="A463" s="29"/>
      <c r="B463" s="163"/>
      <c r="C463" s="178" t="s">
        <v>1547</v>
      </c>
      <c r="D463" s="178" t="s">
        <v>241</v>
      </c>
      <c r="E463" s="179" t="s">
        <v>1548</v>
      </c>
      <c r="F463" s="180" t="s">
        <v>1549</v>
      </c>
      <c r="G463" s="181" t="s">
        <v>214</v>
      </c>
      <c r="H463" s="182">
        <v>2</v>
      </c>
      <c r="I463" s="183"/>
      <c r="J463" s="182">
        <f t="shared" si="160"/>
        <v>0</v>
      </c>
      <c r="K463" s="184"/>
      <c r="L463" s="185"/>
      <c r="M463" s="186" t="s">
        <v>1</v>
      </c>
      <c r="N463" s="187" t="s">
        <v>39</v>
      </c>
      <c r="O463" s="55"/>
      <c r="P463" s="173">
        <f t="shared" si="161"/>
        <v>0</v>
      </c>
      <c r="Q463" s="173">
        <v>2.8E-3</v>
      </c>
      <c r="R463" s="173">
        <f t="shared" si="162"/>
        <v>5.5999999999999999E-3</v>
      </c>
      <c r="S463" s="173">
        <v>0</v>
      </c>
      <c r="T463" s="174">
        <f t="shared" si="163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5" t="s">
        <v>327</v>
      </c>
      <c r="AT463" s="175" t="s">
        <v>241</v>
      </c>
      <c r="AU463" s="175" t="s">
        <v>86</v>
      </c>
      <c r="AY463" s="14" t="s">
        <v>204</v>
      </c>
      <c r="BE463" s="176">
        <f t="shared" si="164"/>
        <v>0</v>
      </c>
      <c r="BF463" s="176">
        <f t="shared" si="165"/>
        <v>0</v>
      </c>
      <c r="BG463" s="176">
        <f t="shared" si="166"/>
        <v>0</v>
      </c>
      <c r="BH463" s="176">
        <f t="shared" si="167"/>
        <v>0</v>
      </c>
      <c r="BI463" s="176">
        <f t="shared" si="168"/>
        <v>0</v>
      </c>
      <c r="BJ463" s="14" t="s">
        <v>86</v>
      </c>
      <c r="BK463" s="177">
        <f t="shared" si="169"/>
        <v>0</v>
      </c>
      <c r="BL463" s="14" t="s">
        <v>271</v>
      </c>
      <c r="BM463" s="175" t="s">
        <v>1550</v>
      </c>
    </row>
    <row r="464" spans="1:65" s="2" customFormat="1" ht="16.5" customHeight="1" x14ac:dyDescent="0.2">
      <c r="A464" s="29"/>
      <c r="B464" s="163"/>
      <c r="C464" s="178" t="s">
        <v>1551</v>
      </c>
      <c r="D464" s="178" t="s">
        <v>241</v>
      </c>
      <c r="E464" s="179" t="s">
        <v>1552</v>
      </c>
      <c r="F464" s="180" t="s">
        <v>1553</v>
      </c>
      <c r="G464" s="181" t="s">
        <v>214</v>
      </c>
      <c r="H464" s="182">
        <v>1</v>
      </c>
      <c r="I464" s="183"/>
      <c r="J464" s="182">
        <f t="shared" si="160"/>
        <v>0</v>
      </c>
      <c r="K464" s="184"/>
      <c r="L464" s="185"/>
      <c r="M464" s="186" t="s">
        <v>1</v>
      </c>
      <c r="N464" s="187" t="s">
        <v>39</v>
      </c>
      <c r="O464" s="55"/>
      <c r="P464" s="173">
        <f t="shared" si="161"/>
        <v>0</v>
      </c>
      <c r="Q464" s="173">
        <v>2.7000000000000001E-3</v>
      </c>
      <c r="R464" s="173">
        <f t="shared" si="162"/>
        <v>2.7000000000000001E-3</v>
      </c>
      <c r="S464" s="173">
        <v>0</v>
      </c>
      <c r="T464" s="174">
        <f t="shared" si="163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5" t="s">
        <v>327</v>
      </c>
      <c r="AT464" s="175" t="s">
        <v>241</v>
      </c>
      <c r="AU464" s="175" t="s">
        <v>86</v>
      </c>
      <c r="AY464" s="14" t="s">
        <v>204</v>
      </c>
      <c r="BE464" s="176">
        <f t="shared" si="164"/>
        <v>0</v>
      </c>
      <c r="BF464" s="176">
        <f t="shared" si="165"/>
        <v>0</v>
      </c>
      <c r="BG464" s="176">
        <f t="shared" si="166"/>
        <v>0</v>
      </c>
      <c r="BH464" s="176">
        <f t="shared" si="167"/>
        <v>0</v>
      </c>
      <c r="BI464" s="176">
        <f t="shared" si="168"/>
        <v>0</v>
      </c>
      <c r="BJ464" s="14" t="s">
        <v>86</v>
      </c>
      <c r="BK464" s="177">
        <f t="shared" si="169"/>
        <v>0</v>
      </c>
      <c r="BL464" s="14" t="s">
        <v>271</v>
      </c>
      <c r="BM464" s="175" t="s">
        <v>1554</v>
      </c>
    </row>
    <row r="465" spans="1:65" s="2" customFormat="1" ht="16.5" customHeight="1" x14ac:dyDescent="0.2">
      <c r="A465" s="29"/>
      <c r="B465" s="163"/>
      <c r="C465" s="178" t="s">
        <v>1555</v>
      </c>
      <c r="D465" s="178" t="s">
        <v>241</v>
      </c>
      <c r="E465" s="179" t="s">
        <v>1556</v>
      </c>
      <c r="F465" s="180" t="s">
        <v>1557</v>
      </c>
      <c r="G465" s="181" t="s">
        <v>214</v>
      </c>
      <c r="H465" s="182">
        <v>3</v>
      </c>
      <c r="I465" s="183"/>
      <c r="J465" s="182">
        <f t="shared" si="160"/>
        <v>0</v>
      </c>
      <c r="K465" s="184"/>
      <c r="L465" s="185"/>
      <c r="M465" s="186" t="s">
        <v>1</v>
      </c>
      <c r="N465" s="187" t="s">
        <v>39</v>
      </c>
      <c r="O465" s="55"/>
      <c r="P465" s="173">
        <f t="shared" si="161"/>
        <v>0</v>
      </c>
      <c r="Q465" s="173">
        <v>3.3E-3</v>
      </c>
      <c r="R465" s="173">
        <f t="shared" si="162"/>
        <v>9.8999999999999991E-3</v>
      </c>
      <c r="S465" s="173">
        <v>0</v>
      </c>
      <c r="T465" s="174">
        <f t="shared" si="163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5" t="s">
        <v>327</v>
      </c>
      <c r="AT465" s="175" t="s">
        <v>241</v>
      </c>
      <c r="AU465" s="175" t="s">
        <v>86</v>
      </c>
      <c r="AY465" s="14" t="s">
        <v>204</v>
      </c>
      <c r="BE465" s="176">
        <f t="shared" si="164"/>
        <v>0</v>
      </c>
      <c r="BF465" s="176">
        <f t="shared" si="165"/>
        <v>0</v>
      </c>
      <c r="BG465" s="176">
        <f t="shared" si="166"/>
        <v>0</v>
      </c>
      <c r="BH465" s="176">
        <f t="shared" si="167"/>
        <v>0</v>
      </c>
      <c r="BI465" s="176">
        <f t="shared" si="168"/>
        <v>0</v>
      </c>
      <c r="BJ465" s="14" t="s">
        <v>86</v>
      </c>
      <c r="BK465" s="177">
        <f t="shared" si="169"/>
        <v>0</v>
      </c>
      <c r="BL465" s="14" t="s">
        <v>271</v>
      </c>
      <c r="BM465" s="175" t="s">
        <v>1558</v>
      </c>
    </row>
    <row r="466" spans="1:65" s="2" customFormat="1" ht="24" customHeight="1" x14ac:dyDescent="0.2">
      <c r="A466" s="29"/>
      <c r="B466" s="163"/>
      <c r="C466" s="164" t="s">
        <v>1559</v>
      </c>
      <c r="D466" s="164" t="s">
        <v>206</v>
      </c>
      <c r="E466" s="165" t="s">
        <v>1560</v>
      </c>
      <c r="F466" s="166" t="s">
        <v>1561</v>
      </c>
      <c r="G466" s="167" t="s">
        <v>214</v>
      </c>
      <c r="H466" s="168">
        <v>11</v>
      </c>
      <c r="I466" s="169"/>
      <c r="J466" s="168">
        <f t="shared" si="160"/>
        <v>0</v>
      </c>
      <c r="K466" s="170"/>
      <c r="L466" s="30"/>
      <c r="M466" s="171" t="s">
        <v>1</v>
      </c>
      <c r="N466" s="172" t="s">
        <v>39</v>
      </c>
      <c r="O466" s="55"/>
      <c r="P466" s="173">
        <f t="shared" si="161"/>
        <v>0</v>
      </c>
      <c r="Q466" s="173">
        <v>0</v>
      </c>
      <c r="R466" s="173">
        <f t="shared" si="162"/>
        <v>0</v>
      </c>
      <c r="S466" s="173">
        <v>0</v>
      </c>
      <c r="T466" s="174">
        <f t="shared" si="163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5" t="s">
        <v>271</v>
      </c>
      <c r="AT466" s="175" t="s">
        <v>206</v>
      </c>
      <c r="AU466" s="175" t="s">
        <v>86</v>
      </c>
      <c r="AY466" s="14" t="s">
        <v>204</v>
      </c>
      <c r="BE466" s="176">
        <f t="shared" si="164"/>
        <v>0</v>
      </c>
      <c r="BF466" s="176">
        <f t="shared" si="165"/>
        <v>0</v>
      </c>
      <c r="BG466" s="176">
        <f t="shared" si="166"/>
        <v>0</v>
      </c>
      <c r="BH466" s="176">
        <f t="shared" si="167"/>
        <v>0</v>
      </c>
      <c r="BI466" s="176">
        <f t="shared" si="168"/>
        <v>0</v>
      </c>
      <c r="BJ466" s="14" t="s">
        <v>86</v>
      </c>
      <c r="BK466" s="177">
        <f t="shared" si="169"/>
        <v>0</v>
      </c>
      <c r="BL466" s="14" t="s">
        <v>271</v>
      </c>
      <c r="BM466" s="175" t="s">
        <v>1562</v>
      </c>
    </row>
    <row r="467" spans="1:65" s="2" customFormat="1" ht="24" customHeight="1" x14ac:dyDescent="0.2">
      <c r="A467" s="29"/>
      <c r="B467" s="163"/>
      <c r="C467" s="178" t="s">
        <v>1563</v>
      </c>
      <c r="D467" s="178" t="s">
        <v>241</v>
      </c>
      <c r="E467" s="179" t="s">
        <v>1564</v>
      </c>
      <c r="F467" s="180" t="s">
        <v>1565</v>
      </c>
      <c r="G467" s="181" t="s">
        <v>214</v>
      </c>
      <c r="H467" s="182">
        <v>11</v>
      </c>
      <c r="I467" s="183"/>
      <c r="J467" s="182">
        <f t="shared" si="160"/>
        <v>0</v>
      </c>
      <c r="K467" s="184"/>
      <c r="L467" s="185"/>
      <c r="M467" s="186" t="s">
        <v>1</v>
      </c>
      <c r="N467" s="187" t="s">
        <v>39</v>
      </c>
      <c r="O467" s="55"/>
      <c r="P467" s="173">
        <f t="shared" si="161"/>
        <v>0</v>
      </c>
      <c r="Q467" s="173">
        <v>1.7100000000000001E-2</v>
      </c>
      <c r="R467" s="173">
        <f t="shared" si="162"/>
        <v>0.18810000000000002</v>
      </c>
      <c r="S467" s="173">
        <v>0</v>
      </c>
      <c r="T467" s="174">
        <f t="shared" si="163"/>
        <v>0</v>
      </c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R467" s="175" t="s">
        <v>327</v>
      </c>
      <c r="AT467" s="175" t="s">
        <v>241</v>
      </c>
      <c r="AU467" s="175" t="s">
        <v>86</v>
      </c>
      <c r="AY467" s="14" t="s">
        <v>204</v>
      </c>
      <c r="BE467" s="176">
        <f t="shared" si="164"/>
        <v>0</v>
      </c>
      <c r="BF467" s="176">
        <f t="shared" si="165"/>
        <v>0</v>
      </c>
      <c r="BG467" s="176">
        <f t="shared" si="166"/>
        <v>0</v>
      </c>
      <c r="BH467" s="176">
        <f t="shared" si="167"/>
        <v>0</v>
      </c>
      <c r="BI467" s="176">
        <f t="shared" si="168"/>
        <v>0</v>
      </c>
      <c r="BJ467" s="14" t="s">
        <v>86</v>
      </c>
      <c r="BK467" s="177">
        <f t="shared" si="169"/>
        <v>0</v>
      </c>
      <c r="BL467" s="14" t="s">
        <v>271</v>
      </c>
      <c r="BM467" s="175" t="s">
        <v>1566</v>
      </c>
    </row>
    <row r="468" spans="1:65" s="2" customFormat="1" ht="24" customHeight="1" x14ac:dyDescent="0.2">
      <c r="A468" s="29"/>
      <c r="B468" s="163"/>
      <c r="C468" s="164" t="s">
        <v>1567</v>
      </c>
      <c r="D468" s="164" t="s">
        <v>206</v>
      </c>
      <c r="E468" s="165" t="s">
        <v>1568</v>
      </c>
      <c r="F468" s="166" t="s">
        <v>1569</v>
      </c>
      <c r="G468" s="167" t="s">
        <v>214</v>
      </c>
      <c r="H468" s="168">
        <v>6</v>
      </c>
      <c r="I468" s="169"/>
      <c r="J468" s="168">
        <f t="shared" si="160"/>
        <v>0</v>
      </c>
      <c r="K468" s="170"/>
      <c r="L468" s="30"/>
      <c r="M468" s="171" t="s">
        <v>1</v>
      </c>
      <c r="N468" s="172" t="s">
        <v>39</v>
      </c>
      <c r="O468" s="55"/>
      <c r="P468" s="173">
        <f t="shared" si="161"/>
        <v>0</v>
      </c>
      <c r="Q468" s="173">
        <v>0</v>
      </c>
      <c r="R468" s="173">
        <f t="shared" si="162"/>
        <v>0</v>
      </c>
      <c r="S468" s="173">
        <v>0</v>
      </c>
      <c r="T468" s="174">
        <f t="shared" si="163"/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5" t="s">
        <v>271</v>
      </c>
      <c r="AT468" s="175" t="s">
        <v>206</v>
      </c>
      <c r="AU468" s="175" t="s">
        <v>86</v>
      </c>
      <c r="AY468" s="14" t="s">
        <v>204</v>
      </c>
      <c r="BE468" s="176">
        <f t="shared" si="164"/>
        <v>0</v>
      </c>
      <c r="BF468" s="176">
        <f t="shared" si="165"/>
        <v>0</v>
      </c>
      <c r="BG468" s="176">
        <f t="shared" si="166"/>
        <v>0</v>
      </c>
      <c r="BH468" s="176">
        <f t="shared" si="167"/>
        <v>0</v>
      </c>
      <c r="BI468" s="176">
        <f t="shared" si="168"/>
        <v>0</v>
      </c>
      <c r="BJ468" s="14" t="s">
        <v>86</v>
      </c>
      <c r="BK468" s="177">
        <f t="shared" si="169"/>
        <v>0</v>
      </c>
      <c r="BL468" s="14" t="s">
        <v>271</v>
      </c>
      <c r="BM468" s="175" t="s">
        <v>1570</v>
      </c>
    </row>
    <row r="469" spans="1:65" s="2" customFormat="1" ht="24" customHeight="1" x14ac:dyDescent="0.2">
      <c r="A469" s="29"/>
      <c r="B469" s="163"/>
      <c r="C469" s="178" t="s">
        <v>1571</v>
      </c>
      <c r="D469" s="178" t="s">
        <v>241</v>
      </c>
      <c r="E469" s="179" t="s">
        <v>1572</v>
      </c>
      <c r="F469" s="180" t="s">
        <v>1573</v>
      </c>
      <c r="G469" s="181" t="s">
        <v>214</v>
      </c>
      <c r="H469" s="182">
        <v>2</v>
      </c>
      <c r="I469" s="183"/>
      <c r="J469" s="182">
        <f t="shared" si="160"/>
        <v>0</v>
      </c>
      <c r="K469" s="184"/>
      <c r="L469" s="185"/>
      <c r="M469" s="186" t="s">
        <v>1</v>
      </c>
      <c r="N469" s="187" t="s">
        <v>39</v>
      </c>
      <c r="O469" s="55"/>
      <c r="P469" s="173">
        <f t="shared" si="161"/>
        <v>0</v>
      </c>
      <c r="Q469" s="173">
        <v>4.5999999999999999E-3</v>
      </c>
      <c r="R469" s="173">
        <f t="shared" si="162"/>
        <v>9.1999999999999998E-3</v>
      </c>
      <c r="S469" s="173">
        <v>0</v>
      </c>
      <c r="T469" s="174">
        <f t="shared" si="163"/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5" t="s">
        <v>327</v>
      </c>
      <c r="AT469" s="175" t="s">
        <v>241</v>
      </c>
      <c r="AU469" s="175" t="s">
        <v>86</v>
      </c>
      <c r="AY469" s="14" t="s">
        <v>204</v>
      </c>
      <c r="BE469" s="176">
        <f t="shared" si="164"/>
        <v>0</v>
      </c>
      <c r="BF469" s="176">
        <f t="shared" si="165"/>
        <v>0</v>
      </c>
      <c r="BG469" s="176">
        <f t="shared" si="166"/>
        <v>0</v>
      </c>
      <c r="BH469" s="176">
        <f t="shared" si="167"/>
        <v>0</v>
      </c>
      <c r="BI469" s="176">
        <f t="shared" si="168"/>
        <v>0</v>
      </c>
      <c r="BJ469" s="14" t="s">
        <v>86</v>
      </c>
      <c r="BK469" s="177">
        <f t="shared" si="169"/>
        <v>0</v>
      </c>
      <c r="BL469" s="14" t="s">
        <v>271</v>
      </c>
      <c r="BM469" s="175" t="s">
        <v>1574</v>
      </c>
    </row>
    <row r="470" spans="1:65" s="2" customFormat="1" ht="24" customHeight="1" x14ac:dyDescent="0.2">
      <c r="A470" s="29"/>
      <c r="B470" s="163"/>
      <c r="C470" s="178" t="s">
        <v>1575</v>
      </c>
      <c r="D470" s="178" t="s">
        <v>241</v>
      </c>
      <c r="E470" s="179" t="s">
        <v>1576</v>
      </c>
      <c r="F470" s="180" t="s">
        <v>1577</v>
      </c>
      <c r="G470" s="181" t="s">
        <v>214</v>
      </c>
      <c r="H470" s="182">
        <v>1</v>
      </c>
      <c r="I470" s="183"/>
      <c r="J470" s="182">
        <f t="shared" si="160"/>
        <v>0</v>
      </c>
      <c r="K470" s="184"/>
      <c r="L470" s="185"/>
      <c r="M470" s="186" t="s">
        <v>1</v>
      </c>
      <c r="N470" s="187" t="s">
        <v>39</v>
      </c>
      <c r="O470" s="55"/>
      <c r="P470" s="173">
        <f t="shared" si="161"/>
        <v>0</v>
      </c>
      <c r="Q470" s="173">
        <v>4.5999999999999999E-3</v>
      </c>
      <c r="R470" s="173">
        <f t="shared" si="162"/>
        <v>4.5999999999999999E-3</v>
      </c>
      <c r="S470" s="173">
        <v>0</v>
      </c>
      <c r="T470" s="174">
        <f t="shared" si="163"/>
        <v>0</v>
      </c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R470" s="175" t="s">
        <v>327</v>
      </c>
      <c r="AT470" s="175" t="s">
        <v>241</v>
      </c>
      <c r="AU470" s="175" t="s">
        <v>86</v>
      </c>
      <c r="AY470" s="14" t="s">
        <v>204</v>
      </c>
      <c r="BE470" s="176">
        <f t="shared" si="164"/>
        <v>0</v>
      </c>
      <c r="BF470" s="176">
        <f t="shared" si="165"/>
        <v>0</v>
      </c>
      <c r="BG470" s="176">
        <f t="shared" si="166"/>
        <v>0</v>
      </c>
      <c r="BH470" s="176">
        <f t="shared" si="167"/>
        <v>0</v>
      </c>
      <c r="BI470" s="176">
        <f t="shared" si="168"/>
        <v>0</v>
      </c>
      <c r="BJ470" s="14" t="s">
        <v>86</v>
      </c>
      <c r="BK470" s="177">
        <f t="shared" si="169"/>
        <v>0</v>
      </c>
      <c r="BL470" s="14" t="s">
        <v>271</v>
      </c>
      <c r="BM470" s="175" t="s">
        <v>1578</v>
      </c>
    </row>
    <row r="471" spans="1:65" s="2" customFormat="1" ht="24" customHeight="1" x14ac:dyDescent="0.2">
      <c r="A471" s="29"/>
      <c r="B471" s="163"/>
      <c r="C471" s="178" t="s">
        <v>1579</v>
      </c>
      <c r="D471" s="178" t="s">
        <v>241</v>
      </c>
      <c r="E471" s="179" t="s">
        <v>1580</v>
      </c>
      <c r="F471" s="180" t="s">
        <v>1581</v>
      </c>
      <c r="G471" s="181" t="s">
        <v>214</v>
      </c>
      <c r="H471" s="182">
        <v>3</v>
      </c>
      <c r="I471" s="183"/>
      <c r="J471" s="182">
        <f t="shared" si="160"/>
        <v>0</v>
      </c>
      <c r="K471" s="184"/>
      <c r="L471" s="185"/>
      <c r="M471" s="186" t="s">
        <v>1</v>
      </c>
      <c r="N471" s="187" t="s">
        <v>39</v>
      </c>
      <c r="O471" s="55"/>
      <c r="P471" s="173">
        <f t="shared" si="161"/>
        <v>0</v>
      </c>
      <c r="Q471" s="173">
        <v>5.0000000000000001E-3</v>
      </c>
      <c r="R471" s="173">
        <f t="shared" si="162"/>
        <v>1.4999999999999999E-2</v>
      </c>
      <c r="S471" s="173">
        <v>0</v>
      </c>
      <c r="T471" s="174">
        <f t="shared" si="163"/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5" t="s">
        <v>327</v>
      </c>
      <c r="AT471" s="175" t="s">
        <v>241</v>
      </c>
      <c r="AU471" s="175" t="s">
        <v>86</v>
      </c>
      <c r="AY471" s="14" t="s">
        <v>204</v>
      </c>
      <c r="BE471" s="176">
        <f t="shared" si="164"/>
        <v>0</v>
      </c>
      <c r="BF471" s="176">
        <f t="shared" si="165"/>
        <v>0</v>
      </c>
      <c r="BG471" s="176">
        <f t="shared" si="166"/>
        <v>0</v>
      </c>
      <c r="BH471" s="176">
        <f t="shared" si="167"/>
        <v>0</v>
      </c>
      <c r="BI471" s="176">
        <f t="shared" si="168"/>
        <v>0</v>
      </c>
      <c r="BJ471" s="14" t="s">
        <v>86</v>
      </c>
      <c r="BK471" s="177">
        <f t="shared" si="169"/>
        <v>0</v>
      </c>
      <c r="BL471" s="14" t="s">
        <v>271</v>
      </c>
      <c r="BM471" s="175" t="s">
        <v>1582</v>
      </c>
    </row>
    <row r="472" spans="1:65" s="2" customFormat="1" ht="24" customHeight="1" x14ac:dyDescent="0.2">
      <c r="A472" s="29"/>
      <c r="B472" s="163"/>
      <c r="C472" s="164" t="s">
        <v>1583</v>
      </c>
      <c r="D472" s="164" t="s">
        <v>206</v>
      </c>
      <c r="E472" s="165" t="s">
        <v>1584</v>
      </c>
      <c r="F472" s="166" t="s">
        <v>1585</v>
      </c>
      <c r="G472" s="167" t="s">
        <v>214</v>
      </c>
      <c r="H472" s="168">
        <v>11</v>
      </c>
      <c r="I472" s="169"/>
      <c r="J472" s="168">
        <f t="shared" si="160"/>
        <v>0</v>
      </c>
      <c r="K472" s="170"/>
      <c r="L472" s="30"/>
      <c r="M472" s="171" t="s">
        <v>1</v>
      </c>
      <c r="N472" s="172" t="s">
        <v>39</v>
      </c>
      <c r="O472" s="55"/>
      <c r="P472" s="173">
        <f t="shared" si="161"/>
        <v>0</v>
      </c>
      <c r="Q472" s="173">
        <v>0</v>
      </c>
      <c r="R472" s="173">
        <f t="shared" si="162"/>
        <v>0</v>
      </c>
      <c r="S472" s="173">
        <v>0</v>
      </c>
      <c r="T472" s="174">
        <f t="shared" si="163"/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5" t="s">
        <v>271</v>
      </c>
      <c r="AT472" s="175" t="s">
        <v>206</v>
      </c>
      <c r="AU472" s="175" t="s">
        <v>86</v>
      </c>
      <c r="AY472" s="14" t="s">
        <v>204</v>
      </c>
      <c r="BE472" s="176">
        <f t="shared" si="164"/>
        <v>0</v>
      </c>
      <c r="BF472" s="176">
        <f t="shared" si="165"/>
        <v>0</v>
      </c>
      <c r="BG472" s="176">
        <f t="shared" si="166"/>
        <v>0</v>
      </c>
      <c r="BH472" s="176">
        <f t="shared" si="167"/>
        <v>0</v>
      </c>
      <c r="BI472" s="176">
        <f t="shared" si="168"/>
        <v>0</v>
      </c>
      <c r="BJ472" s="14" t="s">
        <v>86</v>
      </c>
      <c r="BK472" s="177">
        <f t="shared" si="169"/>
        <v>0</v>
      </c>
      <c r="BL472" s="14" t="s">
        <v>271</v>
      </c>
      <c r="BM472" s="175" t="s">
        <v>1586</v>
      </c>
    </row>
    <row r="473" spans="1:65" s="2" customFormat="1" ht="24" customHeight="1" x14ac:dyDescent="0.2">
      <c r="A473" s="29"/>
      <c r="B473" s="163"/>
      <c r="C473" s="178" t="s">
        <v>1587</v>
      </c>
      <c r="D473" s="178" t="s">
        <v>241</v>
      </c>
      <c r="E473" s="179" t="s">
        <v>1588</v>
      </c>
      <c r="F473" s="180" t="s">
        <v>1589</v>
      </c>
      <c r="G473" s="181" t="s">
        <v>214</v>
      </c>
      <c r="H473" s="182">
        <v>11</v>
      </c>
      <c r="I473" s="183"/>
      <c r="J473" s="182">
        <f t="shared" si="160"/>
        <v>0</v>
      </c>
      <c r="K473" s="184"/>
      <c r="L473" s="185"/>
      <c r="M473" s="186" t="s">
        <v>1</v>
      </c>
      <c r="N473" s="187" t="s">
        <v>39</v>
      </c>
      <c r="O473" s="55"/>
      <c r="P473" s="173">
        <f t="shared" si="161"/>
        <v>0</v>
      </c>
      <c r="Q473" s="173">
        <v>2.93E-2</v>
      </c>
      <c r="R473" s="173">
        <f t="shared" si="162"/>
        <v>0.32229999999999998</v>
      </c>
      <c r="S473" s="173">
        <v>0</v>
      </c>
      <c r="T473" s="174">
        <f t="shared" si="163"/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5" t="s">
        <v>327</v>
      </c>
      <c r="AT473" s="175" t="s">
        <v>241</v>
      </c>
      <c r="AU473" s="175" t="s">
        <v>86</v>
      </c>
      <c r="AY473" s="14" t="s">
        <v>204</v>
      </c>
      <c r="BE473" s="176">
        <f t="shared" si="164"/>
        <v>0</v>
      </c>
      <c r="BF473" s="176">
        <f t="shared" si="165"/>
        <v>0</v>
      </c>
      <c r="BG473" s="176">
        <f t="shared" si="166"/>
        <v>0</v>
      </c>
      <c r="BH473" s="176">
        <f t="shared" si="167"/>
        <v>0</v>
      </c>
      <c r="BI473" s="176">
        <f t="shared" si="168"/>
        <v>0</v>
      </c>
      <c r="BJ473" s="14" t="s">
        <v>86</v>
      </c>
      <c r="BK473" s="177">
        <f t="shared" si="169"/>
        <v>0</v>
      </c>
      <c r="BL473" s="14" t="s">
        <v>271</v>
      </c>
      <c r="BM473" s="175" t="s">
        <v>1590</v>
      </c>
    </row>
    <row r="474" spans="1:65" s="2" customFormat="1" ht="24" customHeight="1" x14ac:dyDescent="0.2">
      <c r="A474" s="29"/>
      <c r="B474" s="163"/>
      <c r="C474" s="164" t="s">
        <v>1591</v>
      </c>
      <c r="D474" s="164" t="s">
        <v>206</v>
      </c>
      <c r="E474" s="165" t="s">
        <v>1592</v>
      </c>
      <c r="F474" s="166" t="s">
        <v>1593</v>
      </c>
      <c r="G474" s="167" t="s">
        <v>316</v>
      </c>
      <c r="H474" s="169"/>
      <c r="I474" s="169"/>
      <c r="J474" s="168">
        <f t="shared" si="160"/>
        <v>0</v>
      </c>
      <c r="K474" s="170"/>
      <c r="L474" s="30"/>
      <c r="M474" s="171" t="s">
        <v>1</v>
      </c>
      <c r="N474" s="172" t="s">
        <v>39</v>
      </c>
      <c r="O474" s="55"/>
      <c r="P474" s="173">
        <f t="shared" si="161"/>
        <v>0</v>
      </c>
      <c r="Q474" s="173">
        <v>0</v>
      </c>
      <c r="R474" s="173">
        <f t="shared" si="162"/>
        <v>0</v>
      </c>
      <c r="S474" s="173">
        <v>0</v>
      </c>
      <c r="T474" s="174">
        <f t="shared" si="163"/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5" t="s">
        <v>271</v>
      </c>
      <c r="AT474" s="175" t="s">
        <v>206</v>
      </c>
      <c r="AU474" s="175" t="s">
        <v>86</v>
      </c>
      <c r="AY474" s="14" t="s">
        <v>204</v>
      </c>
      <c r="BE474" s="176">
        <f t="shared" si="164"/>
        <v>0</v>
      </c>
      <c r="BF474" s="176">
        <f t="shared" si="165"/>
        <v>0</v>
      </c>
      <c r="BG474" s="176">
        <f t="shared" si="166"/>
        <v>0</v>
      </c>
      <c r="BH474" s="176">
        <f t="shared" si="167"/>
        <v>0</v>
      </c>
      <c r="BI474" s="176">
        <f t="shared" si="168"/>
        <v>0</v>
      </c>
      <c r="BJ474" s="14" t="s">
        <v>86</v>
      </c>
      <c r="BK474" s="177">
        <f t="shared" si="169"/>
        <v>0</v>
      </c>
      <c r="BL474" s="14" t="s">
        <v>271</v>
      </c>
      <c r="BM474" s="175" t="s">
        <v>1594</v>
      </c>
    </row>
    <row r="475" spans="1:65" s="12" customFormat="1" ht="22.9" customHeight="1" x14ac:dyDescent="0.2">
      <c r="B475" s="150"/>
      <c r="D475" s="151" t="s">
        <v>72</v>
      </c>
      <c r="E475" s="161" t="s">
        <v>383</v>
      </c>
      <c r="F475" s="161" t="s">
        <v>384</v>
      </c>
      <c r="I475" s="153"/>
      <c r="J475" s="162">
        <f>BK475</f>
        <v>0</v>
      </c>
      <c r="L475" s="150"/>
      <c r="M475" s="155"/>
      <c r="N475" s="156"/>
      <c r="O475" s="156"/>
      <c r="P475" s="157">
        <f>SUM(P476:P480)</f>
        <v>0</v>
      </c>
      <c r="Q475" s="156"/>
      <c r="R475" s="157">
        <f>SUM(R476:R480)</f>
        <v>6.4980048000000004</v>
      </c>
      <c r="S475" s="156"/>
      <c r="T475" s="158">
        <f>SUM(T476:T480)</f>
        <v>0</v>
      </c>
      <c r="AR475" s="151" t="s">
        <v>86</v>
      </c>
      <c r="AT475" s="159" t="s">
        <v>72</v>
      </c>
      <c r="AU475" s="159" t="s">
        <v>80</v>
      </c>
      <c r="AY475" s="151" t="s">
        <v>204</v>
      </c>
      <c r="BK475" s="160">
        <f>SUM(BK476:BK480)</f>
        <v>0</v>
      </c>
    </row>
    <row r="476" spans="1:65" s="2" customFormat="1" ht="24" customHeight="1" x14ac:dyDescent="0.2">
      <c r="A476" s="29"/>
      <c r="B476" s="163"/>
      <c r="C476" s="164" t="s">
        <v>1595</v>
      </c>
      <c r="D476" s="164" t="s">
        <v>206</v>
      </c>
      <c r="E476" s="165" t="s">
        <v>386</v>
      </c>
      <c r="F476" s="166" t="s">
        <v>1596</v>
      </c>
      <c r="G476" s="167" t="s">
        <v>265</v>
      </c>
      <c r="H476" s="168">
        <v>46.15</v>
      </c>
      <c r="I476" s="169"/>
      <c r="J476" s="168">
        <f>ROUND(I476*H476,3)</f>
        <v>0</v>
      </c>
      <c r="K476" s="170"/>
      <c r="L476" s="30"/>
      <c r="M476" s="171" t="s">
        <v>1</v>
      </c>
      <c r="N476" s="172" t="s">
        <v>39</v>
      </c>
      <c r="O476" s="55"/>
      <c r="P476" s="173">
        <f>O476*H476</f>
        <v>0</v>
      </c>
      <c r="Q476" s="173">
        <v>8.9999999999999998E-4</v>
      </c>
      <c r="R476" s="173">
        <f>Q476*H476</f>
        <v>4.1534999999999996E-2</v>
      </c>
      <c r="S476" s="173">
        <v>0</v>
      </c>
      <c r="T476" s="174">
        <f>S476*H476</f>
        <v>0</v>
      </c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R476" s="175" t="s">
        <v>271</v>
      </c>
      <c r="AT476" s="175" t="s">
        <v>206</v>
      </c>
      <c r="AU476" s="175" t="s">
        <v>86</v>
      </c>
      <c r="AY476" s="14" t="s">
        <v>204</v>
      </c>
      <c r="BE476" s="176">
        <f>IF(N476="základná",J476,0)</f>
        <v>0</v>
      </c>
      <c r="BF476" s="176">
        <f>IF(N476="znížená",J476,0)</f>
        <v>0</v>
      </c>
      <c r="BG476" s="176">
        <f>IF(N476="zákl. prenesená",J476,0)</f>
        <v>0</v>
      </c>
      <c r="BH476" s="176">
        <f>IF(N476="zníž. prenesená",J476,0)</f>
        <v>0</v>
      </c>
      <c r="BI476" s="176">
        <f>IF(N476="nulová",J476,0)</f>
        <v>0</v>
      </c>
      <c r="BJ476" s="14" t="s">
        <v>86</v>
      </c>
      <c r="BK476" s="177">
        <f>ROUND(I476*H476,3)</f>
        <v>0</v>
      </c>
      <c r="BL476" s="14" t="s">
        <v>271</v>
      </c>
      <c r="BM476" s="175" t="s">
        <v>1597</v>
      </c>
    </row>
    <row r="477" spans="1:65" s="2" customFormat="1" ht="24" customHeight="1" x14ac:dyDescent="0.2">
      <c r="A477" s="29"/>
      <c r="B477" s="163"/>
      <c r="C477" s="164" t="s">
        <v>1598</v>
      </c>
      <c r="D477" s="164" t="s">
        <v>206</v>
      </c>
      <c r="E477" s="165" t="s">
        <v>394</v>
      </c>
      <c r="F477" s="166" t="s">
        <v>395</v>
      </c>
      <c r="G477" s="167" t="s">
        <v>221</v>
      </c>
      <c r="H477" s="168">
        <v>229.44</v>
      </c>
      <c r="I477" s="169"/>
      <c r="J477" s="168">
        <f>ROUND(I477*H477,3)</f>
        <v>0</v>
      </c>
      <c r="K477" s="170"/>
      <c r="L477" s="30"/>
      <c r="M477" s="171" t="s">
        <v>1</v>
      </c>
      <c r="N477" s="172" t="s">
        <v>39</v>
      </c>
      <c r="O477" s="55"/>
      <c r="P477" s="173">
        <f>O477*H477</f>
        <v>0</v>
      </c>
      <c r="Q477" s="173">
        <v>3.1700000000000001E-3</v>
      </c>
      <c r="R477" s="173">
        <f>Q477*H477</f>
        <v>0.72732479999999999</v>
      </c>
      <c r="S477" s="173">
        <v>0</v>
      </c>
      <c r="T477" s="174">
        <f>S477*H477</f>
        <v>0</v>
      </c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R477" s="175" t="s">
        <v>271</v>
      </c>
      <c r="AT477" s="175" t="s">
        <v>206</v>
      </c>
      <c r="AU477" s="175" t="s">
        <v>86</v>
      </c>
      <c r="AY477" s="14" t="s">
        <v>204</v>
      </c>
      <c r="BE477" s="176">
        <f>IF(N477="základná",J477,0)</f>
        <v>0</v>
      </c>
      <c r="BF477" s="176">
        <f>IF(N477="znížená",J477,0)</f>
        <v>0</v>
      </c>
      <c r="BG477" s="176">
        <f>IF(N477="zákl. prenesená",J477,0)</f>
        <v>0</v>
      </c>
      <c r="BH477" s="176">
        <f>IF(N477="zníž. prenesená",J477,0)</f>
        <v>0</v>
      </c>
      <c r="BI477" s="176">
        <f>IF(N477="nulová",J477,0)</f>
        <v>0</v>
      </c>
      <c r="BJ477" s="14" t="s">
        <v>86</v>
      </c>
      <c r="BK477" s="177">
        <f>ROUND(I477*H477,3)</f>
        <v>0</v>
      </c>
      <c r="BL477" s="14" t="s">
        <v>271</v>
      </c>
      <c r="BM477" s="175" t="s">
        <v>1599</v>
      </c>
    </row>
    <row r="478" spans="1:65" s="2" customFormat="1" ht="24" customHeight="1" x14ac:dyDescent="0.2">
      <c r="A478" s="29"/>
      <c r="B478" s="163"/>
      <c r="C478" s="178" t="s">
        <v>1600</v>
      </c>
      <c r="D478" s="178" t="s">
        <v>241</v>
      </c>
      <c r="E478" s="179" t="s">
        <v>398</v>
      </c>
      <c r="F478" s="180" t="s">
        <v>399</v>
      </c>
      <c r="G478" s="181" t="s">
        <v>221</v>
      </c>
      <c r="H478" s="182">
        <v>187.41499999999999</v>
      </c>
      <c r="I478" s="183"/>
      <c r="J478" s="182">
        <f>ROUND(I478*H478,3)</f>
        <v>0</v>
      </c>
      <c r="K478" s="184"/>
      <c r="L478" s="185"/>
      <c r="M478" s="186" t="s">
        <v>1</v>
      </c>
      <c r="N478" s="187" t="s">
        <v>39</v>
      </c>
      <c r="O478" s="55"/>
      <c r="P478" s="173">
        <f>O478*H478</f>
        <v>0</v>
      </c>
      <c r="Q478" s="173">
        <v>2.46E-2</v>
      </c>
      <c r="R478" s="173">
        <f>Q478*H478</f>
        <v>4.6104089999999998</v>
      </c>
      <c r="S478" s="173">
        <v>0</v>
      </c>
      <c r="T478" s="174">
        <f>S478*H478</f>
        <v>0</v>
      </c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R478" s="175" t="s">
        <v>327</v>
      </c>
      <c r="AT478" s="175" t="s">
        <v>241</v>
      </c>
      <c r="AU478" s="175" t="s">
        <v>86</v>
      </c>
      <c r="AY478" s="14" t="s">
        <v>204</v>
      </c>
      <c r="BE478" s="176">
        <f>IF(N478="základná",J478,0)</f>
        <v>0</v>
      </c>
      <c r="BF478" s="176">
        <f>IF(N478="znížená",J478,0)</f>
        <v>0</v>
      </c>
      <c r="BG478" s="176">
        <f>IF(N478="zákl. prenesená",J478,0)</f>
        <v>0</v>
      </c>
      <c r="BH478" s="176">
        <f>IF(N478="zníž. prenesená",J478,0)</f>
        <v>0</v>
      </c>
      <c r="BI478" s="176">
        <f>IF(N478="nulová",J478,0)</f>
        <v>0</v>
      </c>
      <c r="BJ478" s="14" t="s">
        <v>86</v>
      </c>
      <c r="BK478" s="177">
        <f>ROUND(I478*H478,3)</f>
        <v>0</v>
      </c>
      <c r="BL478" s="14" t="s">
        <v>271</v>
      </c>
      <c r="BM478" s="175" t="s">
        <v>1601</v>
      </c>
    </row>
    <row r="479" spans="1:65" s="2" customFormat="1" ht="24" customHeight="1" x14ac:dyDescent="0.2">
      <c r="A479" s="29"/>
      <c r="B479" s="163"/>
      <c r="C479" s="178" t="s">
        <v>1602</v>
      </c>
      <c r="D479" s="178" t="s">
        <v>241</v>
      </c>
      <c r="E479" s="179" t="s">
        <v>1603</v>
      </c>
      <c r="F479" s="180" t="s">
        <v>1604</v>
      </c>
      <c r="G479" s="181" t="s">
        <v>221</v>
      </c>
      <c r="H479" s="182">
        <v>46.613999999999997</v>
      </c>
      <c r="I479" s="183"/>
      <c r="J479" s="182">
        <f>ROUND(I479*H479,3)</f>
        <v>0</v>
      </c>
      <c r="K479" s="184"/>
      <c r="L479" s="185"/>
      <c r="M479" s="186" t="s">
        <v>1</v>
      </c>
      <c r="N479" s="187" t="s">
        <v>39</v>
      </c>
      <c r="O479" s="55"/>
      <c r="P479" s="173">
        <f>O479*H479</f>
        <v>0</v>
      </c>
      <c r="Q479" s="173">
        <v>2.4E-2</v>
      </c>
      <c r="R479" s="173">
        <f>Q479*H479</f>
        <v>1.118736</v>
      </c>
      <c r="S479" s="173">
        <v>0</v>
      </c>
      <c r="T479" s="174">
        <f>S479*H479</f>
        <v>0</v>
      </c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R479" s="175" t="s">
        <v>327</v>
      </c>
      <c r="AT479" s="175" t="s">
        <v>241</v>
      </c>
      <c r="AU479" s="175" t="s">
        <v>86</v>
      </c>
      <c r="AY479" s="14" t="s">
        <v>204</v>
      </c>
      <c r="BE479" s="176">
        <f>IF(N479="základná",J479,0)</f>
        <v>0</v>
      </c>
      <c r="BF479" s="176">
        <f>IF(N479="znížená",J479,0)</f>
        <v>0</v>
      </c>
      <c r="BG479" s="176">
        <f>IF(N479="zákl. prenesená",J479,0)</f>
        <v>0</v>
      </c>
      <c r="BH479" s="176">
        <f>IF(N479="zníž. prenesená",J479,0)</f>
        <v>0</v>
      </c>
      <c r="BI479" s="176">
        <f>IF(N479="nulová",J479,0)</f>
        <v>0</v>
      </c>
      <c r="BJ479" s="14" t="s">
        <v>86</v>
      </c>
      <c r="BK479" s="177">
        <f>ROUND(I479*H479,3)</f>
        <v>0</v>
      </c>
      <c r="BL479" s="14" t="s">
        <v>271</v>
      </c>
      <c r="BM479" s="175" t="s">
        <v>1605</v>
      </c>
    </row>
    <row r="480" spans="1:65" s="2" customFormat="1" ht="24" customHeight="1" x14ac:dyDescent="0.2">
      <c r="A480" s="29"/>
      <c r="B480" s="163"/>
      <c r="C480" s="164" t="s">
        <v>1606</v>
      </c>
      <c r="D480" s="164" t="s">
        <v>206</v>
      </c>
      <c r="E480" s="165" t="s">
        <v>402</v>
      </c>
      <c r="F480" s="166" t="s">
        <v>403</v>
      </c>
      <c r="G480" s="167" t="s">
        <v>316</v>
      </c>
      <c r="H480" s="169"/>
      <c r="I480" s="169"/>
      <c r="J480" s="168">
        <f>ROUND(I480*H480,3)</f>
        <v>0</v>
      </c>
      <c r="K480" s="170"/>
      <c r="L480" s="30"/>
      <c r="M480" s="171" t="s">
        <v>1</v>
      </c>
      <c r="N480" s="172" t="s">
        <v>39</v>
      </c>
      <c r="O480" s="55"/>
      <c r="P480" s="173">
        <f>O480*H480</f>
        <v>0</v>
      </c>
      <c r="Q480" s="173">
        <v>0</v>
      </c>
      <c r="R480" s="173">
        <f>Q480*H480</f>
        <v>0</v>
      </c>
      <c r="S480" s="173">
        <v>0</v>
      </c>
      <c r="T480" s="174">
        <f>S480*H480</f>
        <v>0</v>
      </c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R480" s="175" t="s">
        <v>271</v>
      </c>
      <c r="AT480" s="175" t="s">
        <v>206</v>
      </c>
      <c r="AU480" s="175" t="s">
        <v>86</v>
      </c>
      <c r="AY480" s="14" t="s">
        <v>204</v>
      </c>
      <c r="BE480" s="176">
        <f>IF(N480="základná",J480,0)</f>
        <v>0</v>
      </c>
      <c r="BF480" s="176">
        <f>IF(N480="znížená",J480,0)</f>
        <v>0</v>
      </c>
      <c r="BG480" s="176">
        <f>IF(N480="zákl. prenesená",J480,0)</f>
        <v>0</v>
      </c>
      <c r="BH480" s="176">
        <f>IF(N480="zníž. prenesená",J480,0)</f>
        <v>0</v>
      </c>
      <c r="BI480" s="176">
        <f>IF(N480="nulová",J480,0)</f>
        <v>0</v>
      </c>
      <c r="BJ480" s="14" t="s">
        <v>86</v>
      </c>
      <c r="BK480" s="177">
        <f>ROUND(I480*H480,3)</f>
        <v>0</v>
      </c>
      <c r="BL480" s="14" t="s">
        <v>271</v>
      </c>
      <c r="BM480" s="175" t="s">
        <v>1607</v>
      </c>
    </row>
    <row r="481" spans="1:65" s="12" customFormat="1" ht="22.9" customHeight="1" x14ac:dyDescent="0.2">
      <c r="B481" s="150"/>
      <c r="D481" s="151" t="s">
        <v>72</v>
      </c>
      <c r="E481" s="161" t="s">
        <v>405</v>
      </c>
      <c r="F481" s="161" t="s">
        <v>406</v>
      </c>
      <c r="I481" s="153"/>
      <c r="J481" s="162">
        <f>BK481</f>
        <v>0</v>
      </c>
      <c r="L481" s="150"/>
      <c r="M481" s="155"/>
      <c r="N481" s="156"/>
      <c r="O481" s="156"/>
      <c r="P481" s="157">
        <f>SUM(P482:P493)</f>
        <v>0</v>
      </c>
      <c r="Q481" s="156"/>
      <c r="R481" s="157">
        <f>SUM(R482:R493)</f>
        <v>4.3139579000000001</v>
      </c>
      <c r="S481" s="156"/>
      <c r="T481" s="158">
        <f>SUM(T482:T493)</f>
        <v>0</v>
      </c>
      <c r="AR481" s="151" t="s">
        <v>86</v>
      </c>
      <c r="AT481" s="159" t="s">
        <v>72</v>
      </c>
      <c r="AU481" s="159" t="s">
        <v>80</v>
      </c>
      <c r="AY481" s="151" t="s">
        <v>204</v>
      </c>
      <c r="BK481" s="160">
        <f>SUM(BK482:BK493)</f>
        <v>0</v>
      </c>
    </row>
    <row r="482" spans="1:65" s="2" customFormat="1" ht="16.5" customHeight="1" x14ac:dyDescent="0.2">
      <c r="A482" s="29"/>
      <c r="B482" s="163"/>
      <c r="C482" s="164" t="s">
        <v>1608</v>
      </c>
      <c r="D482" s="164" t="s">
        <v>206</v>
      </c>
      <c r="E482" s="165" t="s">
        <v>1609</v>
      </c>
      <c r="F482" s="166" t="s">
        <v>1610</v>
      </c>
      <c r="G482" s="167" t="s">
        <v>265</v>
      </c>
      <c r="H482" s="168">
        <v>169.1</v>
      </c>
      <c r="I482" s="169"/>
      <c r="J482" s="168">
        <f t="shared" ref="J482:J493" si="170">ROUND(I482*H482,3)</f>
        <v>0</v>
      </c>
      <c r="K482" s="170"/>
      <c r="L482" s="30"/>
      <c r="M482" s="171" t="s">
        <v>1</v>
      </c>
      <c r="N482" s="172" t="s">
        <v>39</v>
      </c>
      <c r="O482" s="55"/>
      <c r="P482" s="173">
        <f t="shared" ref="P482:P493" si="171">O482*H482</f>
        <v>0</v>
      </c>
      <c r="Q482" s="173">
        <v>4.0000000000000003E-5</v>
      </c>
      <c r="R482" s="173">
        <f t="shared" ref="R482:R493" si="172">Q482*H482</f>
        <v>6.764E-3</v>
      </c>
      <c r="S482" s="173">
        <v>0</v>
      </c>
      <c r="T482" s="174">
        <f t="shared" ref="T482:T493" si="173">S482*H482</f>
        <v>0</v>
      </c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R482" s="175" t="s">
        <v>271</v>
      </c>
      <c r="AT482" s="175" t="s">
        <v>206</v>
      </c>
      <c r="AU482" s="175" t="s">
        <v>86</v>
      </c>
      <c r="AY482" s="14" t="s">
        <v>204</v>
      </c>
      <c r="BE482" s="176">
        <f t="shared" ref="BE482:BE493" si="174">IF(N482="základná",J482,0)</f>
        <v>0</v>
      </c>
      <c r="BF482" s="176">
        <f t="shared" ref="BF482:BF493" si="175">IF(N482="znížená",J482,0)</f>
        <v>0</v>
      </c>
      <c r="BG482" s="176">
        <f t="shared" ref="BG482:BG493" si="176">IF(N482="zákl. prenesená",J482,0)</f>
        <v>0</v>
      </c>
      <c r="BH482" s="176">
        <f t="shared" ref="BH482:BH493" si="177">IF(N482="zníž. prenesená",J482,0)</f>
        <v>0</v>
      </c>
      <c r="BI482" s="176">
        <f t="shared" ref="BI482:BI493" si="178">IF(N482="nulová",J482,0)</f>
        <v>0</v>
      </c>
      <c r="BJ482" s="14" t="s">
        <v>86</v>
      </c>
      <c r="BK482" s="177">
        <f t="shared" ref="BK482:BK493" si="179">ROUND(I482*H482,3)</f>
        <v>0</v>
      </c>
      <c r="BL482" s="14" t="s">
        <v>271</v>
      </c>
      <c r="BM482" s="175" t="s">
        <v>1611</v>
      </c>
    </row>
    <row r="483" spans="1:65" s="2" customFormat="1" ht="24" customHeight="1" x14ac:dyDescent="0.2">
      <c r="A483" s="29"/>
      <c r="B483" s="163"/>
      <c r="C483" s="178" t="s">
        <v>1612</v>
      </c>
      <c r="D483" s="178" t="s">
        <v>241</v>
      </c>
      <c r="E483" s="179" t="s">
        <v>1613</v>
      </c>
      <c r="F483" s="180" t="s">
        <v>1614</v>
      </c>
      <c r="G483" s="181" t="s">
        <v>221</v>
      </c>
      <c r="H483" s="182">
        <v>17.248000000000001</v>
      </c>
      <c r="I483" s="183"/>
      <c r="J483" s="182">
        <f t="shared" si="170"/>
        <v>0</v>
      </c>
      <c r="K483" s="184"/>
      <c r="L483" s="185"/>
      <c r="M483" s="186" t="s">
        <v>1</v>
      </c>
      <c r="N483" s="187" t="s">
        <v>39</v>
      </c>
      <c r="O483" s="55"/>
      <c r="P483" s="173">
        <f t="shared" si="171"/>
        <v>0</v>
      </c>
      <c r="Q483" s="173">
        <v>3.0000000000000001E-3</v>
      </c>
      <c r="R483" s="173">
        <f t="shared" si="172"/>
        <v>5.1744000000000005E-2</v>
      </c>
      <c r="S483" s="173">
        <v>0</v>
      </c>
      <c r="T483" s="174">
        <f t="shared" si="173"/>
        <v>0</v>
      </c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R483" s="175" t="s">
        <v>327</v>
      </c>
      <c r="AT483" s="175" t="s">
        <v>241</v>
      </c>
      <c r="AU483" s="175" t="s">
        <v>86</v>
      </c>
      <c r="AY483" s="14" t="s">
        <v>204</v>
      </c>
      <c r="BE483" s="176">
        <f t="shared" si="174"/>
        <v>0</v>
      </c>
      <c r="BF483" s="176">
        <f t="shared" si="175"/>
        <v>0</v>
      </c>
      <c r="BG483" s="176">
        <f t="shared" si="176"/>
        <v>0</v>
      </c>
      <c r="BH483" s="176">
        <f t="shared" si="177"/>
        <v>0</v>
      </c>
      <c r="BI483" s="176">
        <f t="shared" si="178"/>
        <v>0</v>
      </c>
      <c r="BJ483" s="14" t="s">
        <v>86</v>
      </c>
      <c r="BK483" s="177">
        <f t="shared" si="179"/>
        <v>0</v>
      </c>
      <c r="BL483" s="14" t="s">
        <v>271</v>
      </c>
      <c r="BM483" s="175" t="s">
        <v>1615</v>
      </c>
    </row>
    <row r="484" spans="1:65" s="2" customFormat="1" ht="16.5" customHeight="1" x14ac:dyDescent="0.2">
      <c r="A484" s="29"/>
      <c r="B484" s="163"/>
      <c r="C484" s="164" t="s">
        <v>1616</v>
      </c>
      <c r="D484" s="164" t="s">
        <v>206</v>
      </c>
      <c r="E484" s="165" t="s">
        <v>1617</v>
      </c>
      <c r="F484" s="166" t="s">
        <v>1618</v>
      </c>
      <c r="G484" s="167" t="s">
        <v>265</v>
      </c>
      <c r="H484" s="168">
        <v>192.09</v>
      </c>
      <c r="I484" s="169"/>
      <c r="J484" s="168">
        <f t="shared" si="170"/>
        <v>0</v>
      </c>
      <c r="K484" s="170"/>
      <c r="L484" s="30"/>
      <c r="M484" s="171" t="s">
        <v>1</v>
      </c>
      <c r="N484" s="172" t="s">
        <v>39</v>
      </c>
      <c r="O484" s="55"/>
      <c r="P484" s="173">
        <f t="shared" si="171"/>
        <v>0</v>
      </c>
      <c r="Q484" s="173">
        <v>4.0000000000000003E-5</v>
      </c>
      <c r="R484" s="173">
        <f t="shared" si="172"/>
        <v>7.6836000000000005E-3</v>
      </c>
      <c r="S484" s="173">
        <v>0</v>
      </c>
      <c r="T484" s="174">
        <f t="shared" si="173"/>
        <v>0</v>
      </c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R484" s="175" t="s">
        <v>271</v>
      </c>
      <c r="AT484" s="175" t="s">
        <v>206</v>
      </c>
      <c r="AU484" s="175" t="s">
        <v>86</v>
      </c>
      <c r="AY484" s="14" t="s">
        <v>204</v>
      </c>
      <c r="BE484" s="176">
        <f t="shared" si="174"/>
        <v>0</v>
      </c>
      <c r="BF484" s="176">
        <f t="shared" si="175"/>
        <v>0</v>
      </c>
      <c r="BG484" s="176">
        <f t="shared" si="176"/>
        <v>0</v>
      </c>
      <c r="BH484" s="176">
        <f t="shared" si="177"/>
        <v>0</v>
      </c>
      <c r="BI484" s="176">
        <f t="shared" si="178"/>
        <v>0</v>
      </c>
      <c r="BJ484" s="14" t="s">
        <v>86</v>
      </c>
      <c r="BK484" s="177">
        <f t="shared" si="179"/>
        <v>0</v>
      </c>
      <c r="BL484" s="14" t="s">
        <v>271</v>
      </c>
      <c r="BM484" s="175" t="s">
        <v>1619</v>
      </c>
    </row>
    <row r="485" spans="1:65" s="2" customFormat="1" ht="36" customHeight="1" x14ac:dyDescent="0.2">
      <c r="A485" s="29"/>
      <c r="B485" s="163"/>
      <c r="C485" s="178" t="s">
        <v>1620</v>
      </c>
      <c r="D485" s="178" t="s">
        <v>241</v>
      </c>
      <c r="E485" s="179" t="s">
        <v>1621</v>
      </c>
      <c r="F485" s="180" t="s">
        <v>1622</v>
      </c>
      <c r="G485" s="181" t="s">
        <v>221</v>
      </c>
      <c r="H485" s="182">
        <v>19.593</v>
      </c>
      <c r="I485" s="183"/>
      <c r="J485" s="182">
        <f t="shared" si="170"/>
        <v>0</v>
      </c>
      <c r="K485" s="184"/>
      <c r="L485" s="185"/>
      <c r="M485" s="186" t="s">
        <v>1</v>
      </c>
      <c r="N485" s="187" t="s">
        <v>39</v>
      </c>
      <c r="O485" s="55"/>
      <c r="P485" s="173">
        <f t="shared" si="171"/>
        <v>0</v>
      </c>
      <c r="Q485" s="173">
        <v>3.0000000000000001E-3</v>
      </c>
      <c r="R485" s="173">
        <f t="shared" si="172"/>
        <v>5.8778999999999998E-2</v>
      </c>
      <c r="S485" s="173">
        <v>0</v>
      </c>
      <c r="T485" s="174">
        <f t="shared" si="173"/>
        <v>0</v>
      </c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R485" s="175" t="s">
        <v>327</v>
      </c>
      <c r="AT485" s="175" t="s">
        <v>241</v>
      </c>
      <c r="AU485" s="175" t="s">
        <v>86</v>
      </c>
      <c r="AY485" s="14" t="s">
        <v>204</v>
      </c>
      <c r="BE485" s="176">
        <f t="shared" si="174"/>
        <v>0</v>
      </c>
      <c r="BF485" s="176">
        <f t="shared" si="175"/>
        <v>0</v>
      </c>
      <c r="BG485" s="176">
        <f t="shared" si="176"/>
        <v>0</v>
      </c>
      <c r="BH485" s="176">
        <f t="shared" si="177"/>
        <v>0</v>
      </c>
      <c r="BI485" s="176">
        <f t="shared" si="178"/>
        <v>0</v>
      </c>
      <c r="BJ485" s="14" t="s">
        <v>86</v>
      </c>
      <c r="BK485" s="177">
        <f t="shared" si="179"/>
        <v>0</v>
      </c>
      <c r="BL485" s="14" t="s">
        <v>271</v>
      </c>
      <c r="BM485" s="175" t="s">
        <v>1623</v>
      </c>
    </row>
    <row r="486" spans="1:65" s="2" customFormat="1" ht="24" customHeight="1" x14ac:dyDescent="0.2">
      <c r="A486" s="29"/>
      <c r="B486" s="163"/>
      <c r="C486" s="164" t="s">
        <v>1624</v>
      </c>
      <c r="D486" s="164" t="s">
        <v>206</v>
      </c>
      <c r="E486" s="165" t="s">
        <v>1625</v>
      </c>
      <c r="F486" s="166" t="s">
        <v>1626</v>
      </c>
      <c r="G486" s="167" t="s">
        <v>221</v>
      </c>
      <c r="H486" s="168">
        <v>133.9</v>
      </c>
      <c r="I486" s="169"/>
      <c r="J486" s="168">
        <f t="shared" si="170"/>
        <v>0</v>
      </c>
      <c r="K486" s="170"/>
      <c r="L486" s="30"/>
      <c r="M486" s="171" t="s">
        <v>1</v>
      </c>
      <c r="N486" s="172" t="s">
        <v>39</v>
      </c>
      <c r="O486" s="55"/>
      <c r="P486" s="173">
        <f t="shared" si="171"/>
        <v>0</v>
      </c>
      <c r="Q486" s="173">
        <v>2.9999999999999997E-4</v>
      </c>
      <c r="R486" s="173">
        <f t="shared" si="172"/>
        <v>4.0169999999999997E-2</v>
      </c>
      <c r="S486" s="173">
        <v>0</v>
      </c>
      <c r="T486" s="174">
        <f t="shared" si="173"/>
        <v>0</v>
      </c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R486" s="175" t="s">
        <v>271</v>
      </c>
      <c r="AT486" s="175" t="s">
        <v>206</v>
      </c>
      <c r="AU486" s="175" t="s">
        <v>86</v>
      </c>
      <c r="AY486" s="14" t="s">
        <v>204</v>
      </c>
      <c r="BE486" s="176">
        <f t="shared" si="174"/>
        <v>0</v>
      </c>
      <c r="BF486" s="176">
        <f t="shared" si="175"/>
        <v>0</v>
      </c>
      <c r="BG486" s="176">
        <f t="shared" si="176"/>
        <v>0</v>
      </c>
      <c r="BH486" s="176">
        <f t="shared" si="177"/>
        <v>0</v>
      </c>
      <c r="BI486" s="176">
        <f t="shared" si="178"/>
        <v>0</v>
      </c>
      <c r="BJ486" s="14" t="s">
        <v>86</v>
      </c>
      <c r="BK486" s="177">
        <f t="shared" si="179"/>
        <v>0</v>
      </c>
      <c r="BL486" s="14" t="s">
        <v>271</v>
      </c>
      <c r="BM486" s="175" t="s">
        <v>1627</v>
      </c>
    </row>
    <row r="487" spans="1:65" s="2" customFormat="1" ht="24" customHeight="1" x14ac:dyDescent="0.2">
      <c r="A487" s="29"/>
      <c r="B487" s="163"/>
      <c r="C487" s="178" t="s">
        <v>1628</v>
      </c>
      <c r="D487" s="178" t="s">
        <v>241</v>
      </c>
      <c r="E487" s="179" t="s">
        <v>1629</v>
      </c>
      <c r="F487" s="180" t="s">
        <v>1614</v>
      </c>
      <c r="G487" s="181" t="s">
        <v>221</v>
      </c>
      <c r="H487" s="182">
        <v>153.98500000000001</v>
      </c>
      <c r="I487" s="183"/>
      <c r="J487" s="182">
        <f t="shared" si="170"/>
        <v>0</v>
      </c>
      <c r="K487" s="184"/>
      <c r="L487" s="185"/>
      <c r="M487" s="186" t="s">
        <v>1</v>
      </c>
      <c r="N487" s="187" t="s">
        <v>39</v>
      </c>
      <c r="O487" s="55"/>
      <c r="P487" s="173">
        <f t="shared" si="171"/>
        <v>0</v>
      </c>
      <c r="Q487" s="173">
        <v>3.0000000000000001E-3</v>
      </c>
      <c r="R487" s="173">
        <f t="shared" si="172"/>
        <v>0.46195500000000006</v>
      </c>
      <c r="S487" s="173">
        <v>0</v>
      </c>
      <c r="T487" s="174">
        <f t="shared" si="173"/>
        <v>0</v>
      </c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R487" s="175" t="s">
        <v>327</v>
      </c>
      <c r="AT487" s="175" t="s">
        <v>241</v>
      </c>
      <c r="AU487" s="175" t="s">
        <v>86</v>
      </c>
      <c r="AY487" s="14" t="s">
        <v>204</v>
      </c>
      <c r="BE487" s="176">
        <f t="shared" si="174"/>
        <v>0</v>
      </c>
      <c r="BF487" s="176">
        <f t="shared" si="175"/>
        <v>0</v>
      </c>
      <c r="BG487" s="176">
        <f t="shared" si="176"/>
        <v>0</v>
      </c>
      <c r="BH487" s="176">
        <f t="shared" si="177"/>
        <v>0</v>
      </c>
      <c r="BI487" s="176">
        <f t="shared" si="178"/>
        <v>0</v>
      </c>
      <c r="BJ487" s="14" t="s">
        <v>86</v>
      </c>
      <c r="BK487" s="177">
        <f t="shared" si="179"/>
        <v>0</v>
      </c>
      <c r="BL487" s="14" t="s">
        <v>271</v>
      </c>
      <c r="BM487" s="175" t="s">
        <v>1630</v>
      </c>
    </row>
    <row r="488" spans="1:65" s="2" customFormat="1" ht="36" customHeight="1" x14ac:dyDescent="0.2">
      <c r="A488" s="29"/>
      <c r="B488" s="163"/>
      <c r="C488" s="164" t="s">
        <v>1631</v>
      </c>
      <c r="D488" s="164" t="s">
        <v>206</v>
      </c>
      <c r="E488" s="165" t="s">
        <v>1632</v>
      </c>
      <c r="F488" s="166" t="s">
        <v>1633</v>
      </c>
      <c r="G488" s="167" t="s">
        <v>221</v>
      </c>
      <c r="H488" s="168">
        <v>236</v>
      </c>
      <c r="I488" s="169"/>
      <c r="J488" s="168">
        <f t="shared" si="170"/>
        <v>0</v>
      </c>
      <c r="K488" s="170"/>
      <c r="L488" s="30"/>
      <c r="M488" s="171" t="s">
        <v>1</v>
      </c>
      <c r="N488" s="172" t="s">
        <v>39</v>
      </c>
      <c r="O488" s="55"/>
      <c r="P488" s="173">
        <f t="shared" si="171"/>
        <v>0</v>
      </c>
      <c r="Q488" s="173">
        <v>3.5E-4</v>
      </c>
      <c r="R488" s="173">
        <f t="shared" si="172"/>
        <v>8.2599999999999993E-2</v>
      </c>
      <c r="S488" s="173">
        <v>0</v>
      </c>
      <c r="T488" s="174">
        <f t="shared" si="173"/>
        <v>0</v>
      </c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R488" s="175" t="s">
        <v>271</v>
      </c>
      <c r="AT488" s="175" t="s">
        <v>206</v>
      </c>
      <c r="AU488" s="175" t="s">
        <v>86</v>
      </c>
      <c r="AY488" s="14" t="s">
        <v>204</v>
      </c>
      <c r="BE488" s="176">
        <f t="shared" si="174"/>
        <v>0</v>
      </c>
      <c r="BF488" s="176">
        <f t="shared" si="175"/>
        <v>0</v>
      </c>
      <c r="BG488" s="176">
        <f t="shared" si="176"/>
        <v>0</v>
      </c>
      <c r="BH488" s="176">
        <f t="shared" si="177"/>
        <v>0</v>
      </c>
      <c r="BI488" s="176">
        <f t="shared" si="178"/>
        <v>0</v>
      </c>
      <c r="BJ488" s="14" t="s">
        <v>86</v>
      </c>
      <c r="BK488" s="177">
        <f t="shared" si="179"/>
        <v>0</v>
      </c>
      <c r="BL488" s="14" t="s">
        <v>271</v>
      </c>
      <c r="BM488" s="175" t="s">
        <v>1634</v>
      </c>
    </row>
    <row r="489" spans="1:65" s="2" customFormat="1" ht="36" customHeight="1" x14ac:dyDescent="0.2">
      <c r="A489" s="29"/>
      <c r="B489" s="163"/>
      <c r="C489" s="178" t="s">
        <v>1635</v>
      </c>
      <c r="D489" s="178" t="s">
        <v>241</v>
      </c>
      <c r="E489" s="179" t="s">
        <v>1636</v>
      </c>
      <c r="F489" s="180" t="s">
        <v>1622</v>
      </c>
      <c r="G489" s="181" t="s">
        <v>221</v>
      </c>
      <c r="H489" s="182">
        <v>271.39999999999998</v>
      </c>
      <c r="I489" s="183"/>
      <c r="J489" s="182">
        <f t="shared" si="170"/>
        <v>0</v>
      </c>
      <c r="K489" s="184"/>
      <c r="L489" s="185"/>
      <c r="M489" s="186" t="s">
        <v>1</v>
      </c>
      <c r="N489" s="187" t="s">
        <v>39</v>
      </c>
      <c r="O489" s="55"/>
      <c r="P489" s="173">
        <f t="shared" si="171"/>
        <v>0</v>
      </c>
      <c r="Q489" s="173">
        <v>3.0000000000000001E-3</v>
      </c>
      <c r="R489" s="173">
        <f t="shared" si="172"/>
        <v>0.81419999999999992</v>
      </c>
      <c r="S489" s="173">
        <v>0</v>
      </c>
      <c r="T489" s="174">
        <f t="shared" si="173"/>
        <v>0</v>
      </c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R489" s="175" t="s">
        <v>327</v>
      </c>
      <c r="AT489" s="175" t="s">
        <v>241</v>
      </c>
      <c r="AU489" s="175" t="s">
        <v>86</v>
      </c>
      <c r="AY489" s="14" t="s">
        <v>204</v>
      </c>
      <c r="BE489" s="176">
        <f t="shared" si="174"/>
        <v>0</v>
      </c>
      <c r="BF489" s="176">
        <f t="shared" si="175"/>
        <v>0</v>
      </c>
      <c r="BG489" s="176">
        <f t="shared" si="176"/>
        <v>0</v>
      </c>
      <c r="BH489" s="176">
        <f t="shared" si="177"/>
        <v>0</v>
      </c>
      <c r="BI489" s="176">
        <f t="shared" si="178"/>
        <v>0</v>
      </c>
      <c r="BJ489" s="14" t="s">
        <v>86</v>
      </c>
      <c r="BK489" s="177">
        <f t="shared" si="179"/>
        <v>0</v>
      </c>
      <c r="BL489" s="14" t="s">
        <v>271</v>
      </c>
      <c r="BM489" s="175" t="s">
        <v>1637</v>
      </c>
    </row>
    <row r="490" spans="1:65" s="2" customFormat="1" ht="16.5" customHeight="1" x14ac:dyDescent="0.2">
      <c r="A490" s="29"/>
      <c r="B490" s="163"/>
      <c r="C490" s="164" t="s">
        <v>1638</v>
      </c>
      <c r="D490" s="164" t="s">
        <v>206</v>
      </c>
      <c r="E490" s="165" t="s">
        <v>1639</v>
      </c>
      <c r="F490" s="166" t="s">
        <v>1640</v>
      </c>
      <c r="G490" s="167" t="s">
        <v>221</v>
      </c>
      <c r="H490" s="168">
        <v>369.9</v>
      </c>
      <c r="I490" s="169"/>
      <c r="J490" s="168">
        <f t="shared" si="170"/>
        <v>0</v>
      </c>
      <c r="K490" s="170"/>
      <c r="L490" s="30"/>
      <c r="M490" s="171" t="s">
        <v>1</v>
      </c>
      <c r="N490" s="172" t="s">
        <v>39</v>
      </c>
      <c r="O490" s="55"/>
      <c r="P490" s="173">
        <f t="shared" si="171"/>
        <v>0</v>
      </c>
      <c r="Q490" s="173">
        <v>7.4999999999999997E-3</v>
      </c>
      <c r="R490" s="173">
        <f t="shared" si="172"/>
        <v>2.7742499999999999</v>
      </c>
      <c r="S490" s="173">
        <v>0</v>
      </c>
      <c r="T490" s="174">
        <f t="shared" si="173"/>
        <v>0</v>
      </c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R490" s="175" t="s">
        <v>271</v>
      </c>
      <c r="AT490" s="175" t="s">
        <v>206</v>
      </c>
      <c r="AU490" s="175" t="s">
        <v>86</v>
      </c>
      <c r="AY490" s="14" t="s">
        <v>204</v>
      </c>
      <c r="BE490" s="176">
        <f t="shared" si="174"/>
        <v>0</v>
      </c>
      <c r="BF490" s="176">
        <f t="shared" si="175"/>
        <v>0</v>
      </c>
      <c r="BG490" s="176">
        <f t="shared" si="176"/>
        <v>0</v>
      </c>
      <c r="BH490" s="176">
        <f t="shared" si="177"/>
        <v>0</v>
      </c>
      <c r="BI490" s="176">
        <f t="shared" si="178"/>
        <v>0</v>
      </c>
      <c r="BJ490" s="14" t="s">
        <v>86</v>
      </c>
      <c r="BK490" s="177">
        <f t="shared" si="179"/>
        <v>0</v>
      </c>
      <c r="BL490" s="14" t="s">
        <v>271</v>
      </c>
      <c r="BM490" s="175" t="s">
        <v>1641</v>
      </c>
    </row>
    <row r="491" spans="1:65" s="2" customFormat="1" ht="16.5" customHeight="1" x14ac:dyDescent="0.2">
      <c r="A491" s="29"/>
      <c r="B491" s="163"/>
      <c r="C491" s="164" t="s">
        <v>1642</v>
      </c>
      <c r="D491" s="164" t="s">
        <v>206</v>
      </c>
      <c r="E491" s="165" t="s">
        <v>1643</v>
      </c>
      <c r="F491" s="166" t="s">
        <v>1644</v>
      </c>
      <c r="G491" s="167" t="s">
        <v>265</v>
      </c>
      <c r="H491" s="168">
        <v>46.1</v>
      </c>
      <c r="I491" s="169"/>
      <c r="J491" s="168">
        <f t="shared" si="170"/>
        <v>0</v>
      </c>
      <c r="K491" s="170"/>
      <c r="L491" s="30"/>
      <c r="M491" s="171" t="s">
        <v>1</v>
      </c>
      <c r="N491" s="172" t="s">
        <v>39</v>
      </c>
      <c r="O491" s="55"/>
      <c r="P491" s="173">
        <f t="shared" si="171"/>
        <v>0</v>
      </c>
      <c r="Q491" s="173">
        <v>4.0000000000000003E-5</v>
      </c>
      <c r="R491" s="173">
        <f t="shared" si="172"/>
        <v>1.8440000000000002E-3</v>
      </c>
      <c r="S491" s="173">
        <v>0</v>
      </c>
      <c r="T491" s="174">
        <f t="shared" si="173"/>
        <v>0</v>
      </c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R491" s="175" t="s">
        <v>271</v>
      </c>
      <c r="AT491" s="175" t="s">
        <v>206</v>
      </c>
      <c r="AU491" s="175" t="s">
        <v>86</v>
      </c>
      <c r="AY491" s="14" t="s">
        <v>204</v>
      </c>
      <c r="BE491" s="176">
        <f t="shared" si="174"/>
        <v>0</v>
      </c>
      <c r="BF491" s="176">
        <f t="shared" si="175"/>
        <v>0</v>
      </c>
      <c r="BG491" s="176">
        <f t="shared" si="176"/>
        <v>0</v>
      </c>
      <c r="BH491" s="176">
        <f t="shared" si="177"/>
        <v>0</v>
      </c>
      <c r="BI491" s="176">
        <f t="shared" si="178"/>
        <v>0</v>
      </c>
      <c r="BJ491" s="14" t="s">
        <v>86</v>
      </c>
      <c r="BK491" s="177">
        <f t="shared" si="179"/>
        <v>0</v>
      </c>
      <c r="BL491" s="14" t="s">
        <v>271</v>
      </c>
      <c r="BM491" s="175" t="s">
        <v>1645</v>
      </c>
    </row>
    <row r="492" spans="1:65" s="2" customFormat="1" ht="24" customHeight="1" x14ac:dyDescent="0.2">
      <c r="A492" s="29"/>
      <c r="B492" s="163"/>
      <c r="C492" s="178" t="s">
        <v>1646</v>
      </c>
      <c r="D492" s="178" t="s">
        <v>241</v>
      </c>
      <c r="E492" s="179" t="s">
        <v>1647</v>
      </c>
      <c r="F492" s="180" t="s">
        <v>1648</v>
      </c>
      <c r="G492" s="181" t="s">
        <v>265</v>
      </c>
      <c r="H492" s="182">
        <v>46.561</v>
      </c>
      <c r="I492" s="183"/>
      <c r="J492" s="182">
        <f t="shared" si="170"/>
        <v>0</v>
      </c>
      <c r="K492" s="184"/>
      <c r="L492" s="185"/>
      <c r="M492" s="186" t="s">
        <v>1</v>
      </c>
      <c r="N492" s="187" t="s">
        <v>39</v>
      </c>
      <c r="O492" s="55"/>
      <c r="P492" s="173">
        <f t="shared" si="171"/>
        <v>0</v>
      </c>
      <c r="Q492" s="173">
        <v>2.9999999999999997E-4</v>
      </c>
      <c r="R492" s="173">
        <f t="shared" si="172"/>
        <v>1.3968299999999999E-2</v>
      </c>
      <c r="S492" s="173">
        <v>0</v>
      </c>
      <c r="T492" s="174">
        <f t="shared" si="173"/>
        <v>0</v>
      </c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R492" s="175" t="s">
        <v>327</v>
      </c>
      <c r="AT492" s="175" t="s">
        <v>241</v>
      </c>
      <c r="AU492" s="175" t="s">
        <v>86</v>
      </c>
      <c r="AY492" s="14" t="s">
        <v>204</v>
      </c>
      <c r="BE492" s="176">
        <f t="shared" si="174"/>
        <v>0</v>
      </c>
      <c r="BF492" s="176">
        <f t="shared" si="175"/>
        <v>0</v>
      </c>
      <c r="BG492" s="176">
        <f t="shared" si="176"/>
        <v>0</v>
      </c>
      <c r="BH492" s="176">
        <f t="shared" si="177"/>
        <v>0</v>
      </c>
      <c r="BI492" s="176">
        <f t="shared" si="178"/>
        <v>0</v>
      </c>
      <c r="BJ492" s="14" t="s">
        <v>86</v>
      </c>
      <c r="BK492" s="177">
        <f t="shared" si="179"/>
        <v>0</v>
      </c>
      <c r="BL492" s="14" t="s">
        <v>271</v>
      </c>
      <c r="BM492" s="175" t="s">
        <v>1649</v>
      </c>
    </row>
    <row r="493" spans="1:65" s="2" customFormat="1" ht="24" customHeight="1" x14ac:dyDescent="0.2">
      <c r="A493" s="29"/>
      <c r="B493" s="163"/>
      <c r="C493" s="164" t="s">
        <v>1650</v>
      </c>
      <c r="D493" s="164" t="s">
        <v>206</v>
      </c>
      <c r="E493" s="165" t="s">
        <v>1651</v>
      </c>
      <c r="F493" s="166" t="s">
        <v>1652</v>
      </c>
      <c r="G493" s="167" t="s">
        <v>316</v>
      </c>
      <c r="H493" s="169"/>
      <c r="I493" s="169"/>
      <c r="J493" s="168">
        <f t="shared" si="170"/>
        <v>0</v>
      </c>
      <c r="K493" s="170"/>
      <c r="L493" s="30"/>
      <c r="M493" s="171" t="s">
        <v>1</v>
      </c>
      <c r="N493" s="172" t="s">
        <v>39</v>
      </c>
      <c r="O493" s="55"/>
      <c r="P493" s="173">
        <f t="shared" si="171"/>
        <v>0</v>
      </c>
      <c r="Q493" s="173">
        <v>0</v>
      </c>
      <c r="R493" s="173">
        <f t="shared" si="172"/>
        <v>0</v>
      </c>
      <c r="S493" s="173">
        <v>0</v>
      </c>
      <c r="T493" s="174">
        <f t="shared" si="173"/>
        <v>0</v>
      </c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R493" s="175" t="s">
        <v>271</v>
      </c>
      <c r="AT493" s="175" t="s">
        <v>206</v>
      </c>
      <c r="AU493" s="175" t="s">
        <v>86</v>
      </c>
      <c r="AY493" s="14" t="s">
        <v>204</v>
      </c>
      <c r="BE493" s="176">
        <f t="shared" si="174"/>
        <v>0</v>
      </c>
      <c r="BF493" s="176">
        <f t="shared" si="175"/>
        <v>0</v>
      </c>
      <c r="BG493" s="176">
        <f t="shared" si="176"/>
        <v>0</v>
      </c>
      <c r="BH493" s="176">
        <f t="shared" si="177"/>
        <v>0</v>
      </c>
      <c r="BI493" s="176">
        <f t="shared" si="178"/>
        <v>0</v>
      </c>
      <c r="BJ493" s="14" t="s">
        <v>86</v>
      </c>
      <c r="BK493" s="177">
        <f t="shared" si="179"/>
        <v>0</v>
      </c>
      <c r="BL493" s="14" t="s">
        <v>271</v>
      </c>
      <c r="BM493" s="175" t="s">
        <v>1653</v>
      </c>
    </row>
    <row r="494" spans="1:65" s="12" customFormat="1" ht="22.9" customHeight="1" x14ac:dyDescent="0.2">
      <c r="B494" s="150"/>
      <c r="D494" s="151" t="s">
        <v>72</v>
      </c>
      <c r="E494" s="161" t="s">
        <v>1654</v>
      </c>
      <c r="F494" s="161" t="s">
        <v>1655</v>
      </c>
      <c r="I494" s="153"/>
      <c r="J494" s="162">
        <f>BK494</f>
        <v>0</v>
      </c>
      <c r="L494" s="150"/>
      <c r="M494" s="155"/>
      <c r="N494" s="156"/>
      <c r="O494" s="156"/>
      <c r="P494" s="157">
        <f>SUM(P495:P497)</f>
        <v>0</v>
      </c>
      <c r="Q494" s="156"/>
      <c r="R494" s="157">
        <f>SUM(R495:R497)</f>
        <v>4.7072950000000002</v>
      </c>
      <c r="S494" s="156"/>
      <c r="T494" s="158">
        <f>SUM(T495:T497)</f>
        <v>0</v>
      </c>
      <c r="AR494" s="151" t="s">
        <v>86</v>
      </c>
      <c r="AT494" s="159" t="s">
        <v>72</v>
      </c>
      <c r="AU494" s="159" t="s">
        <v>80</v>
      </c>
      <c r="AY494" s="151" t="s">
        <v>204</v>
      </c>
      <c r="BK494" s="160">
        <f>SUM(BK495:BK497)</f>
        <v>0</v>
      </c>
    </row>
    <row r="495" spans="1:65" s="2" customFormat="1" ht="24" customHeight="1" x14ac:dyDescent="0.2">
      <c r="A495" s="29"/>
      <c r="B495" s="163"/>
      <c r="C495" s="164" t="s">
        <v>1656</v>
      </c>
      <c r="D495" s="164" t="s">
        <v>206</v>
      </c>
      <c r="E495" s="165" t="s">
        <v>1657</v>
      </c>
      <c r="F495" s="166" t="s">
        <v>1658</v>
      </c>
      <c r="G495" s="167" t="s">
        <v>221</v>
      </c>
      <c r="H495" s="168">
        <v>190.04</v>
      </c>
      <c r="I495" s="169"/>
      <c r="J495" s="168">
        <f>ROUND(I495*H495,3)</f>
        <v>0</v>
      </c>
      <c r="K495" s="170"/>
      <c r="L495" s="30"/>
      <c r="M495" s="171" t="s">
        <v>1</v>
      </c>
      <c r="N495" s="172" t="s">
        <v>39</v>
      </c>
      <c r="O495" s="55"/>
      <c r="P495" s="173">
        <f>O495*H495</f>
        <v>0</v>
      </c>
      <c r="Q495" s="173">
        <v>3.3500000000000001E-3</v>
      </c>
      <c r="R495" s="173">
        <f>Q495*H495</f>
        <v>0.63663400000000003</v>
      </c>
      <c r="S495" s="173">
        <v>0</v>
      </c>
      <c r="T495" s="174">
        <f>S495*H495</f>
        <v>0</v>
      </c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R495" s="175" t="s">
        <v>271</v>
      </c>
      <c r="AT495" s="175" t="s">
        <v>206</v>
      </c>
      <c r="AU495" s="175" t="s">
        <v>86</v>
      </c>
      <c r="AY495" s="14" t="s">
        <v>204</v>
      </c>
      <c r="BE495" s="176">
        <f>IF(N495="základná",J495,0)</f>
        <v>0</v>
      </c>
      <c r="BF495" s="176">
        <f>IF(N495="znížená",J495,0)</f>
        <v>0</v>
      </c>
      <c r="BG495" s="176">
        <f>IF(N495="zákl. prenesená",J495,0)</f>
        <v>0</v>
      </c>
      <c r="BH495" s="176">
        <f>IF(N495="zníž. prenesená",J495,0)</f>
        <v>0</v>
      </c>
      <c r="BI495" s="176">
        <f>IF(N495="nulová",J495,0)</f>
        <v>0</v>
      </c>
      <c r="BJ495" s="14" t="s">
        <v>86</v>
      </c>
      <c r="BK495" s="177">
        <f>ROUND(I495*H495,3)</f>
        <v>0</v>
      </c>
      <c r="BL495" s="14" t="s">
        <v>271</v>
      </c>
      <c r="BM495" s="175" t="s">
        <v>1659</v>
      </c>
    </row>
    <row r="496" spans="1:65" s="2" customFormat="1" ht="24" customHeight="1" x14ac:dyDescent="0.2">
      <c r="A496" s="29"/>
      <c r="B496" s="163"/>
      <c r="C496" s="178" t="s">
        <v>1660</v>
      </c>
      <c r="D496" s="178" t="s">
        <v>241</v>
      </c>
      <c r="E496" s="179" t="s">
        <v>1661</v>
      </c>
      <c r="F496" s="180" t="s">
        <v>1662</v>
      </c>
      <c r="G496" s="181" t="s">
        <v>221</v>
      </c>
      <c r="H496" s="182">
        <v>193.84100000000001</v>
      </c>
      <c r="I496" s="183"/>
      <c r="J496" s="182">
        <f>ROUND(I496*H496,3)</f>
        <v>0</v>
      </c>
      <c r="K496" s="184"/>
      <c r="L496" s="185"/>
      <c r="M496" s="186" t="s">
        <v>1</v>
      </c>
      <c r="N496" s="187" t="s">
        <v>39</v>
      </c>
      <c r="O496" s="55"/>
      <c r="P496" s="173">
        <f>O496*H496</f>
        <v>0</v>
      </c>
      <c r="Q496" s="173">
        <v>2.1000000000000001E-2</v>
      </c>
      <c r="R496" s="173">
        <f>Q496*H496</f>
        <v>4.0706610000000003</v>
      </c>
      <c r="S496" s="173">
        <v>0</v>
      </c>
      <c r="T496" s="174">
        <f>S496*H496</f>
        <v>0</v>
      </c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R496" s="175" t="s">
        <v>327</v>
      </c>
      <c r="AT496" s="175" t="s">
        <v>241</v>
      </c>
      <c r="AU496" s="175" t="s">
        <v>86</v>
      </c>
      <c r="AY496" s="14" t="s">
        <v>204</v>
      </c>
      <c r="BE496" s="176">
        <f>IF(N496="základná",J496,0)</f>
        <v>0</v>
      </c>
      <c r="BF496" s="176">
        <f>IF(N496="znížená",J496,0)</f>
        <v>0</v>
      </c>
      <c r="BG496" s="176">
        <f>IF(N496="zákl. prenesená",J496,0)</f>
        <v>0</v>
      </c>
      <c r="BH496" s="176">
        <f>IF(N496="zníž. prenesená",J496,0)</f>
        <v>0</v>
      </c>
      <c r="BI496" s="176">
        <f>IF(N496="nulová",J496,0)</f>
        <v>0</v>
      </c>
      <c r="BJ496" s="14" t="s">
        <v>86</v>
      </c>
      <c r="BK496" s="177">
        <f>ROUND(I496*H496,3)</f>
        <v>0</v>
      </c>
      <c r="BL496" s="14" t="s">
        <v>271</v>
      </c>
      <c r="BM496" s="175" t="s">
        <v>1663</v>
      </c>
    </row>
    <row r="497" spans="1:65" s="2" customFormat="1" ht="24" customHeight="1" x14ac:dyDescent="0.2">
      <c r="A497" s="29"/>
      <c r="B497" s="163"/>
      <c r="C497" s="164" t="s">
        <v>1664</v>
      </c>
      <c r="D497" s="164" t="s">
        <v>206</v>
      </c>
      <c r="E497" s="165" t="s">
        <v>1665</v>
      </c>
      <c r="F497" s="166" t="s">
        <v>1666</v>
      </c>
      <c r="G497" s="167" t="s">
        <v>316</v>
      </c>
      <c r="H497" s="169"/>
      <c r="I497" s="169"/>
      <c r="J497" s="168">
        <f>ROUND(I497*H497,3)</f>
        <v>0</v>
      </c>
      <c r="K497" s="170"/>
      <c r="L497" s="30"/>
      <c r="M497" s="171" t="s">
        <v>1</v>
      </c>
      <c r="N497" s="172" t="s">
        <v>39</v>
      </c>
      <c r="O497" s="55"/>
      <c r="P497" s="173">
        <f>O497*H497</f>
        <v>0</v>
      </c>
      <c r="Q497" s="173">
        <v>0</v>
      </c>
      <c r="R497" s="173">
        <f>Q497*H497</f>
        <v>0</v>
      </c>
      <c r="S497" s="173">
        <v>0</v>
      </c>
      <c r="T497" s="174">
        <f>S497*H497</f>
        <v>0</v>
      </c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R497" s="175" t="s">
        <v>271</v>
      </c>
      <c r="AT497" s="175" t="s">
        <v>206</v>
      </c>
      <c r="AU497" s="175" t="s">
        <v>86</v>
      </c>
      <c r="AY497" s="14" t="s">
        <v>204</v>
      </c>
      <c r="BE497" s="176">
        <f>IF(N497="základná",J497,0)</f>
        <v>0</v>
      </c>
      <c r="BF497" s="176">
        <f>IF(N497="znížená",J497,0)</f>
        <v>0</v>
      </c>
      <c r="BG497" s="176">
        <f>IF(N497="zákl. prenesená",J497,0)</f>
        <v>0</v>
      </c>
      <c r="BH497" s="176">
        <f>IF(N497="zníž. prenesená",J497,0)</f>
        <v>0</v>
      </c>
      <c r="BI497" s="176">
        <f>IF(N497="nulová",J497,0)</f>
        <v>0</v>
      </c>
      <c r="BJ497" s="14" t="s">
        <v>86</v>
      </c>
      <c r="BK497" s="177">
        <f>ROUND(I497*H497,3)</f>
        <v>0</v>
      </c>
      <c r="BL497" s="14" t="s">
        <v>271</v>
      </c>
      <c r="BM497" s="175" t="s">
        <v>1667</v>
      </c>
    </row>
    <row r="498" spans="1:65" s="12" customFormat="1" ht="22.9" customHeight="1" x14ac:dyDescent="0.2">
      <c r="B498" s="150"/>
      <c r="D498" s="151" t="s">
        <v>72</v>
      </c>
      <c r="E498" s="161" t="s">
        <v>411</v>
      </c>
      <c r="F498" s="161" t="s">
        <v>412</v>
      </c>
      <c r="I498" s="153"/>
      <c r="J498" s="162">
        <f>BK498</f>
        <v>0</v>
      </c>
      <c r="L498" s="150"/>
      <c r="M498" s="155"/>
      <c r="N498" s="156"/>
      <c r="O498" s="156"/>
      <c r="P498" s="157">
        <f>SUM(P499:P502)</f>
        <v>0</v>
      </c>
      <c r="Q498" s="156"/>
      <c r="R498" s="157">
        <f>SUM(R499:R502)</f>
        <v>0.25793724000000001</v>
      </c>
      <c r="S498" s="156"/>
      <c r="T498" s="158">
        <f>SUM(T499:T502)</f>
        <v>0</v>
      </c>
      <c r="AR498" s="151" t="s">
        <v>86</v>
      </c>
      <c r="AT498" s="159" t="s">
        <v>72</v>
      </c>
      <c r="AU498" s="159" t="s">
        <v>80</v>
      </c>
      <c r="AY498" s="151" t="s">
        <v>204</v>
      </c>
      <c r="BK498" s="160">
        <f>SUM(BK499:BK502)</f>
        <v>0</v>
      </c>
    </row>
    <row r="499" spans="1:65" s="2" customFormat="1" ht="24" customHeight="1" x14ac:dyDescent="0.2">
      <c r="A499" s="29"/>
      <c r="B499" s="163"/>
      <c r="C499" s="164" t="s">
        <v>1668</v>
      </c>
      <c r="D499" s="164" t="s">
        <v>206</v>
      </c>
      <c r="E499" s="165" t="s">
        <v>1669</v>
      </c>
      <c r="F499" s="166" t="s">
        <v>1670</v>
      </c>
      <c r="G499" s="167" t="s">
        <v>221</v>
      </c>
      <c r="H499" s="168">
        <v>87.66</v>
      </c>
      <c r="I499" s="169"/>
      <c r="J499" s="168">
        <f>ROUND(I499*H499,3)</f>
        <v>0</v>
      </c>
      <c r="K499" s="170"/>
      <c r="L499" s="30"/>
      <c r="M499" s="171" t="s">
        <v>1</v>
      </c>
      <c r="N499" s="172" t="s">
        <v>39</v>
      </c>
      <c r="O499" s="55"/>
      <c r="P499" s="173">
        <f>O499*H499</f>
        <v>0</v>
      </c>
      <c r="Q499" s="173">
        <v>2.4000000000000001E-4</v>
      </c>
      <c r="R499" s="173">
        <f>Q499*H499</f>
        <v>2.1038399999999999E-2</v>
      </c>
      <c r="S499" s="173">
        <v>0</v>
      </c>
      <c r="T499" s="174">
        <f>S499*H499</f>
        <v>0</v>
      </c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R499" s="175" t="s">
        <v>271</v>
      </c>
      <c r="AT499" s="175" t="s">
        <v>206</v>
      </c>
      <c r="AU499" s="175" t="s">
        <v>86</v>
      </c>
      <c r="AY499" s="14" t="s">
        <v>204</v>
      </c>
      <c r="BE499" s="176">
        <f>IF(N499="základná",J499,0)</f>
        <v>0</v>
      </c>
      <c r="BF499" s="176">
        <f>IF(N499="znížená",J499,0)</f>
        <v>0</v>
      </c>
      <c r="BG499" s="176">
        <f>IF(N499="zákl. prenesená",J499,0)</f>
        <v>0</v>
      </c>
      <c r="BH499" s="176">
        <f>IF(N499="zníž. prenesená",J499,0)</f>
        <v>0</v>
      </c>
      <c r="BI499" s="176">
        <f>IF(N499="nulová",J499,0)</f>
        <v>0</v>
      </c>
      <c r="BJ499" s="14" t="s">
        <v>86</v>
      </c>
      <c r="BK499" s="177">
        <f>ROUND(I499*H499,3)</f>
        <v>0</v>
      </c>
      <c r="BL499" s="14" t="s">
        <v>271</v>
      </c>
      <c r="BM499" s="175" t="s">
        <v>1671</v>
      </c>
    </row>
    <row r="500" spans="1:65" s="2" customFormat="1" ht="24" customHeight="1" x14ac:dyDescent="0.2">
      <c r="A500" s="29"/>
      <c r="B500" s="163"/>
      <c r="C500" s="164" t="s">
        <v>1672</v>
      </c>
      <c r="D500" s="164" t="s">
        <v>206</v>
      </c>
      <c r="E500" s="165" t="s">
        <v>1673</v>
      </c>
      <c r="F500" s="166" t="s">
        <v>1674</v>
      </c>
      <c r="G500" s="167" t="s">
        <v>221</v>
      </c>
      <c r="H500" s="168">
        <v>91.92</v>
      </c>
      <c r="I500" s="169"/>
      <c r="J500" s="168">
        <f>ROUND(I500*H500,3)</f>
        <v>0</v>
      </c>
      <c r="K500" s="170"/>
      <c r="L500" s="30"/>
      <c r="M500" s="171" t="s">
        <v>1</v>
      </c>
      <c r="N500" s="172" t="s">
        <v>39</v>
      </c>
      <c r="O500" s="55"/>
      <c r="P500" s="173">
        <f>O500*H500</f>
        <v>0</v>
      </c>
      <c r="Q500" s="173">
        <v>1.6000000000000001E-4</v>
      </c>
      <c r="R500" s="173">
        <f>Q500*H500</f>
        <v>1.4707200000000002E-2</v>
      </c>
      <c r="S500" s="173">
        <v>0</v>
      </c>
      <c r="T500" s="174">
        <f>S500*H500</f>
        <v>0</v>
      </c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R500" s="175" t="s">
        <v>271</v>
      </c>
      <c r="AT500" s="175" t="s">
        <v>206</v>
      </c>
      <c r="AU500" s="175" t="s">
        <v>86</v>
      </c>
      <c r="AY500" s="14" t="s">
        <v>204</v>
      </c>
      <c r="BE500" s="176">
        <f>IF(N500="základná",J500,0)</f>
        <v>0</v>
      </c>
      <c r="BF500" s="176">
        <f>IF(N500="znížená",J500,0)</f>
        <v>0</v>
      </c>
      <c r="BG500" s="176">
        <f>IF(N500="zákl. prenesená",J500,0)</f>
        <v>0</v>
      </c>
      <c r="BH500" s="176">
        <f>IF(N500="zníž. prenesená",J500,0)</f>
        <v>0</v>
      </c>
      <c r="BI500" s="176">
        <f>IF(N500="nulová",J500,0)</f>
        <v>0</v>
      </c>
      <c r="BJ500" s="14" t="s">
        <v>86</v>
      </c>
      <c r="BK500" s="177">
        <f>ROUND(I500*H500,3)</f>
        <v>0</v>
      </c>
      <c r="BL500" s="14" t="s">
        <v>271</v>
      </c>
      <c r="BM500" s="175" t="s">
        <v>1675</v>
      </c>
    </row>
    <row r="501" spans="1:65" s="2" customFormat="1" ht="24" customHeight="1" x14ac:dyDescent="0.2">
      <c r="A501" s="29"/>
      <c r="B501" s="163"/>
      <c r="C501" s="164" t="s">
        <v>1676</v>
      </c>
      <c r="D501" s="164" t="s">
        <v>206</v>
      </c>
      <c r="E501" s="165" t="s">
        <v>422</v>
      </c>
      <c r="F501" s="166" t="s">
        <v>423</v>
      </c>
      <c r="G501" s="167" t="s">
        <v>221</v>
      </c>
      <c r="H501" s="168">
        <v>564.20000000000005</v>
      </c>
      <c r="I501" s="169"/>
      <c r="J501" s="168">
        <f>ROUND(I501*H501,3)</f>
        <v>0</v>
      </c>
      <c r="K501" s="170"/>
      <c r="L501" s="30"/>
      <c r="M501" s="171" t="s">
        <v>1</v>
      </c>
      <c r="N501" s="172" t="s">
        <v>39</v>
      </c>
      <c r="O501" s="55"/>
      <c r="P501" s="173">
        <f>O501*H501</f>
        <v>0</v>
      </c>
      <c r="Q501" s="173">
        <v>3.3E-4</v>
      </c>
      <c r="R501" s="173">
        <f>Q501*H501</f>
        <v>0.18618600000000002</v>
      </c>
      <c r="S501" s="173">
        <v>0</v>
      </c>
      <c r="T501" s="174">
        <f>S501*H501</f>
        <v>0</v>
      </c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R501" s="175" t="s">
        <v>271</v>
      </c>
      <c r="AT501" s="175" t="s">
        <v>206</v>
      </c>
      <c r="AU501" s="175" t="s">
        <v>86</v>
      </c>
      <c r="AY501" s="14" t="s">
        <v>204</v>
      </c>
      <c r="BE501" s="176">
        <f>IF(N501="základná",J501,0)</f>
        <v>0</v>
      </c>
      <c r="BF501" s="176">
        <f>IF(N501="znížená",J501,0)</f>
        <v>0</v>
      </c>
      <c r="BG501" s="176">
        <f>IF(N501="zákl. prenesená",J501,0)</f>
        <v>0</v>
      </c>
      <c r="BH501" s="176">
        <f>IF(N501="zníž. prenesená",J501,0)</f>
        <v>0</v>
      </c>
      <c r="BI501" s="176">
        <f>IF(N501="nulová",J501,0)</f>
        <v>0</v>
      </c>
      <c r="BJ501" s="14" t="s">
        <v>86</v>
      </c>
      <c r="BK501" s="177">
        <f>ROUND(I501*H501,3)</f>
        <v>0</v>
      </c>
      <c r="BL501" s="14" t="s">
        <v>271</v>
      </c>
      <c r="BM501" s="175" t="s">
        <v>1677</v>
      </c>
    </row>
    <row r="502" spans="1:65" s="2" customFormat="1" ht="24" customHeight="1" x14ac:dyDescent="0.2">
      <c r="A502" s="29"/>
      <c r="B502" s="163"/>
      <c r="C502" s="164" t="s">
        <v>1678</v>
      </c>
      <c r="D502" s="164" t="s">
        <v>206</v>
      </c>
      <c r="E502" s="165" t="s">
        <v>1679</v>
      </c>
      <c r="F502" s="166" t="s">
        <v>1680</v>
      </c>
      <c r="G502" s="167" t="s">
        <v>221</v>
      </c>
      <c r="H502" s="168">
        <v>109.108</v>
      </c>
      <c r="I502" s="169"/>
      <c r="J502" s="168">
        <f>ROUND(I502*H502,3)</f>
        <v>0</v>
      </c>
      <c r="K502" s="170"/>
      <c r="L502" s="30"/>
      <c r="M502" s="171" t="s">
        <v>1</v>
      </c>
      <c r="N502" s="172" t="s">
        <v>39</v>
      </c>
      <c r="O502" s="55"/>
      <c r="P502" s="173">
        <f>O502*H502</f>
        <v>0</v>
      </c>
      <c r="Q502" s="173">
        <v>3.3E-4</v>
      </c>
      <c r="R502" s="173">
        <f>Q502*H502</f>
        <v>3.6005639999999998E-2</v>
      </c>
      <c r="S502" s="173">
        <v>0</v>
      </c>
      <c r="T502" s="174">
        <f>S502*H502</f>
        <v>0</v>
      </c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R502" s="175" t="s">
        <v>271</v>
      </c>
      <c r="AT502" s="175" t="s">
        <v>206</v>
      </c>
      <c r="AU502" s="175" t="s">
        <v>86</v>
      </c>
      <c r="AY502" s="14" t="s">
        <v>204</v>
      </c>
      <c r="BE502" s="176">
        <f>IF(N502="základná",J502,0)</f>
        <v>0</v>
      </c>
      <c r="BF502" s="176">
        <f>IF(N502="znížená",J502,0)</f>
        <v>0</v>
      </c>
      <c r="BG502" s="176">
        <f>IF(N502="zákl. prenesená",J502,0)</f>
        <v>0</v>
      </c>
      <c r="BH502" s="176">
        <f>IF(N502="zníž. prenesená",J502,0)</f>
        <v>0</v>
      </c>
      <c r="BI502" s="176">
        <f>IF(N502="nulová",J502,0)</f>
        <v>0</v>
      </c>
      <c r="BJ502" s="14" t="s">
        <v>86</v>
      </c>
      <c r="BK502" s="177">
        <f>ROUND(I502*H502,3)</f>
        <v>0</v>
      </c>
      <c r="BL502" s="14" t="s">
        <v>271</v>
      </c>
      <c r="BM502" s="175" t="s">
        <v>1681</v>
      </c>
    </row>
    <row r="503" spans="1:65" s="12" customFormat="1" ht="22.9" customHeight="1" x14ac:dyDescent="0.2">
      <c r="B503" s="150"/>
      <c r="D503" s="151" t="s">
        <v>72</v>
      </c>
      <c r="E503" s="161" t="s">
        <v>425</v>
      </c>
      <c r="F503" s="161" t="s">
        <v>426</v>
      </c>
      <c r="I503" s="153"/>
      <c r="J503" s="162">
        <f>BK503</f>
        <v>0</v>
      </c>
      <c r="L503" s="150"/>
      <c r="M503" s="155"/>
      <c r="N503" s="156"/>
      <c r="O503" s="156"/>
      <c r="P503" s="157">
        <f>SUM(P504:P506)</f>
        <v>0</v>
      </c>
      <c r="Q503" s="156"/>
      <c r="R503" s="157">
        <f>SUM(R504:R506)</f>
        <v>0.50136169999999991</v>
      </c>
      <c r="S503" s="156"/>
      <c r="T503" s="158">
        <f>SUM(T504:T506)</f>
        <v>0</v>
      </c>
      <c r="AR503" s="151" t="s">
        <v>86</v>
      </c>
      <c r="AT503" s="159" t="s">
        <v>72</v>
      </c>
      <c r="AU503" s="159" t="s">
        <v>80</v>
      </c>
      <c r="AY503" s="151" t="s">
        <v>204</v>
      </c>
      <c r="BK503" s="160">
        <f>SUM(BK504:BK506)</f>
        <v>0</v>
      </c>
    </row>
    <row r="504" spans="1:65" s="2" customFormat="1" ht="36" customHeight="1" x14ac:dyDescent="0.2">
      <c r="A504" s="29"/>
      <c r="B504" s="163"/>
      <c r="C504" s="164" t="s">
        <v>1682</v>
      </c>
      <c r="D504" s="164" t="s">
        <v>206</v>
      </c>
      <c r="E504" s="165" t="s">
        <v>1683</v>
      </c>
      <c r="F504" s="166" t="s">
        <v>1684</v>
      </c>
      <c r="G504" s="167" t="s">
        <v>221</v>
      </c>
      <c r="H504" s="168">
        <v>1477.7950000000001</v>
      </c>
      <c r="I504" s="169"/>
      <c r="J504" s="168">
        <f>ROUND(I504*H504,3)</f>
        <v>0</v>
      </c>
      <c r="K504" s="170"/>
      <c r="L504" s="30"/>
      <c r="M504" s="171" t="s">
        <v>1</v>
      </c>
      <c r="N504" s="172" t="s">
        <v>39</v>
      </c>
      <c r="O504" s="55"/>
      <c r="P504" s="173">
        <f>O504*H504</f>
        <v>0</v>
      </c>
      <c r="Q504" s="173">
        <v>2.5999999999999998E-4</v>
      </c>
      <c r="R504" s="173">
        <f>Q504*H504</f>
        <v>0.38422669999999998</v>
      </c>
      <c r="S504" s="173">
        <v>0</v>
      </c>
      <c r="T504" s="174">
        <f>S504*H504</f>
        <v>0</v>
      </c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R504" s="175" t="s">
        <v>271</v>
      </c>
      <c r="AT504" s="175" t="s">
        <v>206</v>
      </c>
      <c r="AU504" s="175" t="s">
        <v>86</v>
      </c>
      <c r="AY504" s="14" t="s">
        <v>204</v>
      </c>
      <c r="BE504" s="176">
        <f>IF(N504="základná",J504,0)</f>
        <v>0</v>
      </c>
      <c r="BF504" s="176">
        <f>IF(N504="znížená",J504,0)</f>
        <v>0</v>
      </c>
      <c r="BG504" s="176">
        <f>IF(N504="zákl. prenesená",J504,0)</f>
        <v>0</v>
      </c>
      <c r="BH504" s="176">
        <f>IF(N504="zníž. prenesená",J504,0)</f>
        <v>0</v>
      </c>
      <c r="BI504" s="176">
        <f>IF(N504="nulová",J504,0)</f>
        <v>0</v>
      </c>
      <c r="BJ504" s="14" t="s">
        <v>86</v>
      </c>
      <c r="BK504" s="177">
        <f>ROUND(I504*H504,3)</f>
        <v>0</v>
      </c>
      <c r="BL504" s="14" t="s">
        <v>271</v>
      </c>
      <c r="BM504" s="175" t="s">
        <v>1685</v>
      </c>
    </row>
    <row r="505" spans="1:65" s="2" customFormat="1" ht="24" customHeight="1" x14ac:dyDescent="0.2">
      <c r="A505" s="29"/>
      <c r="B505" s="163"/>
      <c r="C505" s="164" t="s">
        <v>1686</v>
      </c>
      <c r="D505" s="164" t="s">
        <v>206</v>
      </c>
      <c r="E505" s="165" t="s">
        <v>1687</v>
      </c>
      <c r="F505" s="166" t="s">
        <v>1688</v>
      </c>
      <c r="G505" s="167" t="s">
        <v>221</v>
      </c>
      <c r="H505" s="168">
        <v>710.94</v>
      </c>
      <c r="I505" s="169"/>
      <c r="J505" s="168">
        <f>ROUND(I505*H505,3)</f>
        <v>0</v>
      </c>
      <c r="K505" s="170"/>
      <c r="L505" s="30"/>
      <c r="M505" s="171" t="s">
        <v>1</v>
      </c>
      <c r="N505" s="172" t="s">
        <v>39</v>
      </c>
      <c r="O505" s="55"/>
      <c r="P505" s="173">
        <f>O505*H505</f>
        <v>0</v>
      </c>
      <c r="Q505" s="173">
        <v>1.4999999999999999E-4</v>
      </c>
      <c r="R505" s="173">
        <f>Q505*H505</f>
        <v>0.106641</v>
      </c>
      <c r="S505" s="173">
        <v>0</v>
      </c>
      <c r="T505" s="174">
        <f>S505*H505</f>
        <v>0</v>
      </c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R505" s="175" t="s">
        <v>271</v>
      </c>
      <c r="AT505" s="175" t="s">
        <v>206</v>
      </c>
      <c r="AU505" s="175" t="s">
        <v>86</v>
      </c>
      <c r="AY505" s="14" t="s">
        <v>204</v>
      </c>
      <c r="BE505" s="176">
        <f>IF(N505="základná",J505,0)</f>
        <v>0</v>
      </c>
      <c r="BF505" s="176">
        <f>IF(N505="znížená",J505,0)</f>
        <v>0</v>
      </c>
      <c r="BG505" s="176">
        <f>IF(N505="zákl. prenesená",J505,0)</f>
        <v>0</v>
      </c>
      <c r="BH505" s="176">
        <f>IF(N505="zníž. prenesená",J505,0)</f>
        <v>0</v>
      </c>
      <c r="BI505" s="176">
        <f>IF(N505="nulová",J505,0)</f>
        <v>0</v>
      </c>
      <c r="BJ505" s="14" t="s">
        <v>86</v>
      </c>
      <c r="BK505" s="177">
        <f>ROUND(I505*H505,3)</f>
        <v>0</v>
      </c>
      <c r="BL505" s="14" t="s">
        <v>271</v>
      </c>
      <c r="BM505" s="175" t="s">
        <v>1689</v>
      </c>
    </row>
    <row r="506" spans="1:65" s="2" customFormat="1" ht="36" customHeight="1" x14ac:dyDescent="0.2">
      <c r="A506" s="29"/>
      <c r="B506" s="163"/>
      <c r="C506" s="164" t="s">
        <v>1690</v>
      </c>
      <c r="D506" s="164" t="s">
        <v>206</v>
      </c>
      <c r="E506" s="165" t="s">
        <v>1691</v>
      </c>
      <c r="F506" s="166" t="s">
        <v>1692</v>
      </c>
      <c r="G506" s="167" t="s">
        <v>221</v>
      </c>
      <c r="H506" s="168">
        <v>58.3</v>
      </c>
      <c r="I506" s="169"/>
      <c r="J506" s="168">
        <f>ROUND(I506*H506,3)</f>
        <v>0</v>
      </c>
      <c r="K506" s="170"/>
      <c r="L506" s="30"/>
      <c r="M506" s="171" t="s">
        <v>1</v>
      </c>
      <c r="N506" s="172" t="s">
        <v>39</v>
      </c>
      <c r="O506" s="55"/>
      <c r="P506" s="173">
        <f>O506*H506</f>
        <v>0</v>
      </c>
      <c r="Q506" s="173">
        <v>1.8000000000000001E-4</v>
      </c>
      <c r="R506" s="173">
        <f>Q506*H506</f>
        <v>1.0494E-2</v>
      </c>
      <c r="S506" s="173">
        <v>0</v>
      </c>
      <c r="T506" s="174">
        <f>S506*H506</f>
        <v>0</v>
      </c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R506" s="175" t="s">
        <v>271</v>
      </c>
      <c r="AT506" s="175" t="s">
        <v>206</v>
      </c>
      <c r="AU506" s="175" t="s">
        <v>86</v>
      </c>
      <c r="AY506" s="14" t="s">
        <v>204</v>
      </c>
      <c r="BE506" s="176">
        <f>IF(N506="základná",J506,0)</f>
        <v>0</v>
      </c>
      <c r="BF506" s="176">
        <f>IF(N506="znížená",J506,0)</f>
        <v>0</v>
      </c>
      <c r="BG506" s="176">
        <f>IF(N506="zákl. prenesená",J506,0)</f>
        <v>0</v>
      </c>
      <c r="BH506" s="176">
        <f>IF(N506="zníž. prenesená",J506,0)</f>
        <v>0</v>
      </c>
      <c r="BI506" s="176">
        <f>IF(N506="nulová",J506,0)</f>
        <v>0</v>
      </c>
      <c r="BJ506" s="14" t="s">
        <v>86</v>
      </c>
      <c r="BK506" s="177">
        <f>ROUND(I506*H506,3)</f>
        <v>0</v>
      </c>
      <c r="BL506" s="14" t="s">
        <v>271</v>
      </c>
      <c r="BM506" s="175" t="s">
        <v>1693</v>
      </c>
    </row>
    <row r="507" spans="1:65" s="12" customFormat="1" ht="25.9" customHeight="1" x14ac:dyDescent="0.2">
      <c r="B507" s="150"/>
      <c r="D507" s="151" t="s">
        <v>72</v>
      </c>
      <c r="E507" s="152" t="s">
        <v>1694</v>
      </c>
      <c r="F507" s="152" t="s">
        <v>1695</v>
      </c>
      <c r="I507" s="153"/>
      <c r="J507" s="154">
        <f>BK507</f>
        <v>0</v>
      </c>
      <c r="L507" s="150"/>
      <c r="M507" s="155"/>
      <c r="N507" s="156"/>
      <c r="O507" s="156"/>
      <c r="P507" s="157">
        <f>P508</f>
        <v>0</v>
      </c>
      <c r="Q507" s="156"/>
      <c r="R507" s="157">
        <f>R508</f>
        <v>0</v>
      </c>
      <c r="S507" s="156"/>
      <c r="T507" s="158">
        <f>T508</f>
        <v>0</v>
      </c>
      <c r="AR507" s="151" t="s">
        <v>223</v>
      </c>
      <c r="AT507" s="159" t="s">
        <v>72</v>
      </c>
      <c r="AU507" s="159" t="s">
        <v>73</v>
      </c>
      <c r="AY507" s="151" t="s">
        <v>204</v>
      </c>
      <c r="BK507" s="160">
        <f>BK508</f>
        <v>0</v>
      </c>
    </row>
    <row r="508" spans="1:65" s="2" customFormat="1" ht="24" customHeight="1" x14ac:dyDescent="0.2">
      <c r="A508" s="29"/>
      <c r="B508" s="163"/>
      <c r="C508" s="164" t="s">
        <v>1696</v>
      </c>
      <c r="D508" s="164" t="s">
        <v>206</v>
      </c>
      <c r="E508" s="165" t="s">
        <v>1697</v>
      </c>
      <c r="F508" s="166" t="s">
        <v>1698</v>
      </c>
      <c r="G508" s="167" t="s">
        <v>849</v>
      </c>
      <c r="H508" s="168">
        <v>1</v>
      </c>
      <c r="I508" s="169"/>
      <c r="J508" s="168">
        <f>ROUND(I508*H508,3)</f>
        <v>0</v>
      </c>
      <c r="K508" s="170"/>
      <c r="L508" s="30"/>
      <c r="M508" s="188" t="s">
        <v>1</v>
      </c>
      <c r="N508" s="189" t="s">
        <v>39</v>
      </c>
      <c r="O508" s="190"/>
      <c r="P508" s="191">
        <f>O508*H508</f>
        <v>0</v>
      </c>
      <c r="Q508" s="191">
        <v>0</v>
      </c>
      <c r="R508" s="191">
        <f>Q508*H508</f>
        <v>0</v>
      </c>
      <c r="S508" s="191">
        <v>0</v>
      </c>
      <c r="T508" s="192">
        <f>S508*H508</f>
        <v>0</v>
      </c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R508" s="175" t="s">
        <v>1699</v>
      </c>
      <c r="AT508" s="175" t="s">
        <v>206</v>
      </c>
      <c r="AU508" s="175" t="s">
        <v>80</v>
      </c>
      <c r="AY508" s="14" t="s">
        <v>204</v>
      </c>
      <c r="BE508" s="176">
        <f>IF(N508="základná",J508,0)</f>
        <v>0</v>
      </c>
      <c r="BF508" s="176">
        <f>IF(N508="znížená",J508,0)</f>
        <v>0</v>
      </c>
      <c r="BG508" s="176">
        <f>IF(N508="zákl. prenesená",J508,0)</f>
        <v>0</v>
      </c>
      <c r="BH508" s="176">
        <f>IF(N508="zníž. prenesená",J508,0)</f>
        <v>0</v>
      </c>
      <c r="BI508" s="176">
        <f>IF(N508="nulová",J508,0)</f>
        <v>0</v>
      </c>
      <c r="BJ508" s="14" t="s">
        <v>86</v>
      </c>
      <c r="BK508" s="177">
        <f>ROUND(I508*H508,3)</f>
        <v>0</v>
      </c>
      <c r="BL508" s="14" t="s">
        <v>1699</v>
      </c>
      <c r="BM508" s="175" t="s">
        <v>1700</v>
      </c>
    </row>
    <row r="509" spans="1:65" s="2" customFormat="1" ht="6.95" customHeight="1" x14ac:dyDescent="0.2">
      <c r="A509" s="29"/>
      <c r="B509" s="44"/>
      <c r="C509" s="45"/>
      <c r="D509" s="45"/>
      <c r="E509" s="45"/>
      <c r="F509" s="45"/>
      <c r="G509" s="45"/>
      <c r="H509" s="45"/>
      <c r="I509" s="122"/>
      <c r="J509" s="45"/>
      <c r="K509" s="45"/>
      <c r="L509" s="30"/>
      <c r="M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</row>
  </sheetData>
  <autoFilter ref="C145:K508"/>
  <mergeCells count="12">
    <mergeCell ref="E138:H138"/>
    <mergeCell ref="L2:V2"/>
    <mergeCell ref="E85:H85"/>
    <mergeCell ref="E87:H87"/>
    <mergeCell ref="E89:H89"/>
    <mergeCell ref="E134:H134"/>
    <mergeCell ref="E136:H13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6"/>
  <sheetViews>
    <sheetView showGridLines="0" topLeftCell="A106" workbookViewId="0">
      <selection activeCell="V14" sqref="V1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96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s="1" customFormat="1" ht="12" customHeight="1" x14ac:dyDescent="0.2">
      <c r="B8" s="17"/>
      <c r="D8" s="24" t="s">
        <v>168</v>
      </c>
      <c r="I8" s="95"/>
      <c r="L8" s="17"/>
    </row>
    <row r="9" spans="1:46" s="2" customFormat="1" ht="16.5" customHeight="1" x14ac:dyDescent="0.2">
      <c r="A9" s="29"/>
      <c r="B9" s="30"/>
      <c r="C9" s="29"/>
      <c r="D9" s="29"/>
      <c r="E9" s="238" t="s">
        <v>431</v>
      </c>
      <c r="F9" s="237"/>
      <c r="G9" s="237"/>
      <c r="H9" s="237"/>
      <c r="I9" s="98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 x14ac:dyDescent="0.2">
      <c r="A10" s="29"/>
      <c r="B10" s="30"/>
      <c r="C10" s="29"/>
      <c r="D10" s="24" t="s">
        <v>170</v>
      </c>
      <c r="E10" s="29"/>
      <c r="F10" s="29"/>
      <c r="G10" s="29"/>
      <c r="H10" s="29"/>
      <c r="I10" s="98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6.5" customHeight="1" x14ac:dyDescent="0.2">
      <c r="A11" s="29"/>
      <c r="B11" s="30"/>
      <c r="C11" s="29"/>
      <c r="D11" s="29"/>
      <c r="E11" s="216" t="s">
        <v>1701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x14ac:dyDescent="0.2">
      <c r="A12" s="29"/>
      <c r="B12" s="30"/>
      <c r="C12" s="29"/>
      <c r="D12" s="29"/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2" customHeight="1" x14ac:dyDescent="0.2">
      <c r="A13" s="29"/>
      <c r="B13" s="30"/>
      <c r="C13" s="29"/>
      <c r="D13" s="24" t="s">
        <v>15</v>
      </c>
      <c r="E13" s="29"/>
      <c r="F13" s="22" t="s">
        <v>1</v>
      </c>
      <c r="G13" s="29"/>
      <c r="H13" s="29"/>
      <c r="I13" s="99" t="s">
        <v>16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4" t="s">
        <v>17</v>
      </c>
      <c r="E14" s="29"/>
      <c r="F14" s="22" t="s">
        <v>18</v>
      </c>
      <c r="G14" s="29"/>
      <c r="H14" s="29"/>
      <c r="I14" s="99" t="s">
        <v>19</v>
      </c>
      <c r="J14" s="52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0.9" customHeight="1" x14ac:dyDescent="0.2">
      <c r="A15" s="29"/>
      <c r="B15" s="30"/>
      <c r="C15" s="29"/>
      <c r="D15" s="29"/>
      <c r="E15" s="29"/>
      <c r="F15" s="29"/>
      <c r="G15" s="29"/>
      <c r="H15" s="29"/>
      <c r="I15" s="98"/>
      <c r="J15" s="29"/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20</v>
      </c>
      <c r="E16" s="29"/>
      <c r="F16" s="29"/>
      <c r="G16" s="29"/>
      <c r="H16" s="29"/>
      <c r="I16" s="99" t="s">
        <v>21</v>
      </c>
      <c r="J16" s="22" t="s">
        <v>1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8" customHeight="1" x14ac:dyDescent="0.2">
      <c r="A17" s="29"/>
      <c r="B17" s="30"/>
      <c r="C17" s="29"/>
      <c r="D17" s="29"/>
      <c r="E17" s="22" t="s">
        <v>22</v>
      </c>
      <c r="F17" s="29"/>
      <c r="G17" s="29"/>
      <c r="H17" s="29"/>
      <c r="I17" s="99" t="s">
        <v>23</v>
      </c>
      <c r="J17" s="22" t="s">
        <v>1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6.95" customHeight="1" x14ac:dyDescent="0.2">
      <c r="A18" s="29"/>
      <c r="B18" s="30"/>
      <c r="C18" s="29"/>
      <c r="D18" s="29"/>
      <c r="E18" s="29"/>
      <c r="F18" s="29"/>
      <c r="G18" s="29"/>
      <c r="H18" s="29"/>
      <c r="I18" s="98"/>
      <c r="J18" s="29"/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2" customHeight="1" x14ac:dyDescent="0.2">
      <c r="A19" s="29"/>
      <c r="B19" s="30"/>
      <c r="C19" s="29"/>
      <c r="D19" s="24" t="s">
        <v>24</v>
      </c>
      <c r="E19" s="29"/>
      <c r="F19" s="29"/>
      <c r="G19" s="29"/>
      <c r="H19" s="29"/>
      <c r="I19" s="99" t="s">
        <v>21</v>
      </c>
      <c r="J19" s="25" t="str">
        <f>'Rekapitulácia stavby'!AN13</f>
        <v>Vyplň údaj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8" customHeight="1" x14ac:dyDescent="0.2">
      <c r="A20" s="29"/>
      <c r="B20" s="30"/>
      <c r="C20" s="29"/>
      <c r="D20" s="29"/>
      <c r="E20" s="240" t="str">
        <f>'Rekapitulácia stavby'!E14</f>
        <v>Vyplň údaj</v>
      </c>
      <c r="F20" s="219"/>
      <c r="G20" s="219"/>
      <c r="H20" s="219"/>
      <c r="I20" s="99" t="s">
        <v>23</v>
      </c>
      <c r="J20" s="25" t="str">
        <f>'Rekapitulácia stavby'!AN14</f>
        <v>Vyplň údaj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6.95" customHeight="1" x14ac:dyDescent="0.2">
      <c r="A21" s="29"/>
      <c r="B21" s="30"/>
      <c r="C21" s="29"/>
      <c r="D21" s="29"/>
      <c r="E21" s="29"/>
      <c r="F21" s="29"/>
      <c r="G21" s="29"/>
      <c r="H21" s="29"/>
      <c r="I21" s="98"/>
      <c r="J21" s="29"/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2" customHeight="1" x14ac:dyDescent="0.2">
      <c r="A22" s="29"/>
      <c r="B22" s="30"/>
      <c r="C22" s="29"/>
      <c r="D22" s="24" t="s">
        <v>26</v>
      </c>
      <c r="E22" s="29"/>
      <c r="F22" s="29"/>
      <c r="G22" s="29"/>
      <c r="H22" s="29"/>
      <c r="I22" s="99" t="s">
        <v>21</v>
      </c>
      <c r="J22" s="22" t="s">
        <v>1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8" customHeight="1" x14ac:dyDescent="0.2">
      <c r="A23" s="29"/>
      <c r="B23" s="30"/>
      <c r="C23" s="29"/>
      <c r="D23" s="29"/>
      <c r="E23" s="22" t="s">
        <v>27</v>
      </c>
      <c r="F23" s="29"/>
      <c r="G23" s="29"/>
      <c r="H23" s="29"/>
      <c r="I23" s="99" t="s">
        <v>23</v>
      </c>
      <c r="J23" s="22" t="s">
        <v>1</v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6.95" customHeight="1" x14ac:dyDescent="0.2">
      <c r="A24" s="29"/>
      <c r="B24" s="30"/>
      <c r="C24" s="29"/>
      <c r="D24" s="29"/>
      <c r="E24" s="29"/>
      <c r="F24" s="29"/>
      <c r="G24" s="29"/>
      <c r="H24" s="29"/>
      <c r="I24" s="9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2" customHeight="1" x14ac:dyDescent="0.2">
      <c r="A25" s="29"/>
      <c r="B25" s="30"/>
      <c r="C25" s="29"/>
      <c r="D25" s="24" t="s">
        <v>30</v>
      </c>
      <c r="E25" s="29"/>
      <c r="F25" s="29"/>
      <c r="G25" s="29"/>
      <c r="H25" s="29"/>
      <c r="I25" s="99" t="s">
        <v>21</v>
      </c>
      <c r="J25" s="22" t="str">
        <f>IF('Rekapitulácia stavby'!AN19="","",'Rekapitulácia stavby'!AN19)</f>
        <v/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8" customHeight="1" x14ac:dyDescent="0.2">
      <c r="A26" s="29"/>
      <c r="B26" s="30"/>
      <c r="C26" s="29"/>
      <c r="D26" s="29"/>
      <c r="E26" s="22" t="str">
        <f>IF('Rekapitulácia stavby'!E20="","",'Rekapitulácia stavby'!E20)</f>
        <v xml:space="preserve"> </v>
      </c>
      <c r="F26" s="29"/>
      <c r="G26" s="29"/>
      <c r="H26" s="29"/>
      <c r="I26" s="99" t="s">
        <v>23</v>
      </c>
      <c r="J26" s="22" t="str">
        <f>IF('Rekapitulácia stavby'!AN20="","",'Rekapitulácia stavby'!AN20)</f>
        <v/>
      </c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98"/>
      <c r="J27" s="29"/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2" customHeight="1" x14ac:dyDescent="0.2">
      <c r="A28" s="29"/>
      <c r="B28" s="30"/>
      <c r="C28" s="29"/>
      <c r="D28" s="24" t="s">
        <v>32</v>
      </c>
      <c r="E28" s="29"/>
      <c r="F28" s="29"/>
      <c r="G28" s="29"/>
      <c r="H28" s="29"/>
      <c r="I28" s="98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8" customFormat="1" ht="16.5" customHeight="1" x14ac:dyDescent="0.2">
      <c r="A29" s="100"/>
      <c r="B29" s="101"/>
      <c r="C29" s="100"/>
      <c r="D29" s="100"/>
      <c r="E29" s="223" t="s">
        <v>1</v>
      </c>
      <c r="F29" s="223"/>
      <c r="G29" s="223"/>
      <c r="H29" s="223"/>
      <c r="I29" s="102"/>
      <c r="J29" s="100"/>
      <c r="K29" s="100"/>
      <c r="L29" s="103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 x14ac:dyDescent="0.2">
      <c r="A30" s="29"/>
      <c r="B30" s="30"/>
      <c r="C30" s="29"/>
      <c r="D30" s="29"/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104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 x14ac:dyDescent="0.2">
      <c r="A32" s="29"/>
      <c r="B32" s="30"/>
      <c r="C32" s="29"/>
      <c r="D32" s="105" t="s">
        <v>33</v>
      </c>
      <c r="E32" s="29"/>
      <c r="F32" s="29"/>
      <c r="G32" s="29"/>
      <c r="H32" s="29"/>
      <c r="I32" s="98"/>
      <c r="J32" s="68">
        <f>ROUND(J122,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9"/>
      <c r="F34" s="33" t="s">
        <v>35</v>
      </c>
      <c r="G34" s="29"/>
      <c r="H34" s="29"/>
      <c r="I34" s="106" t="s">
        <v>34</v>
      </c>
      <c r="J34" s="33" t="s">
        <v>36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 x14ac:dyDescent="0.2">
      <c r="A35" s="29"/>
      <c r="B35" s="30"/>
      <c r="C35" s="29"/>
      <c r="D35" s="107" t="s">
        <v>37</v>
      </c>
      <c r="E35" s="24" t="s">
        <v>38</v>
      </c>
      <c r="F35" s="108">
        <f>ROUND((SUM(BE122:BE125)),  2)</f>
        <v>0</v>
      </c>
      <c r="G35" s="29"/>
      <c r="H35" s="29"/>
      <c r="I35" s="109">
        <v>0.2</v>
      </c>
      <c r="J35" s="108">
        <f>ROUND(((SUM(BE122:BE125))*I35),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4" t="s">
        <v>39</v>
      </c>
      <c r="F36" s="108">
        <f>ROUND((SUM(BF122:BF125)),  2)</f>
        <v>0</v>
      </c>
      <c r="G36" s="29"/>
      <c r="H36" s="29"/>
      <c r="I36" s="109">
        <v>0.2</v>
      </c>
      <c r="J36" s="108">
        <f>ROUND(((SUM(BF122:BF125))*I36),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4" t="s">
        <v>40</v>
      </c>
      <c r="F37" s="108">
        <f>ROUND((SUM(BG122:BG125)),  2)</f>
        <v>0</v>
      </c>
      <c r="G37" s="29"/>
      <c r="H37" s="29"/>
      <c r="I37" s="109">
        <v>0.2</v>
      </c>
      <c r="J37" s="10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 x14ac:dyDescent="0.2">
      <c r="A38" s="29"/>
      <c r="B38" s="30"/>
      <c r="C38" s="29"/>
      <c r="D38" s="29"/>
      <c r="E38" s="24" t="s">
        <v>41</v>
      </c>
      <c r="F38" s="108">
        <f>ROUND((SUM(BH122:BH125)),  2)</f>
        <v>0</v>
      </c>
      <c r="G38" s="29"/>
      <c r="H38" s="29"/>
      <c r="I38" s="109">
        <v>0.2</v>
      </c>
      <c r="J38" s="10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42</v>
      </c>
      <c r="F39" s="108">
        <f>ROUND((SUM(BI122:BI125)),  2)</f>
        <v>0</v>
      </c>
      <c r="G39" s="29"/>
      <c r="H39" s="29"/>
      <c r="I39" s="109">
        <v>0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 x14ac:dyDescent="0.2">
      <c r="A40" s="29"/>
      <c r="B40" s="30"/>
      <c r="C40" s="29"/>
      <c r="D40" s="29"/>
      <c r="E40" s="29"/>
      <c r="F40" s="29"/>
      <c r="G40" s="29"/>
      <c r="H40" s="29"/>
      <c r="I40" s="98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 x14ac:dyDescent="0.2">
      <c r="A41" s="29"/>
      <c r="B41" s="30"/>
      <c r="C41" s="110"/>
      <c r="D41" s="111" t="s">
        <v>43</v>
      </c>
      <c r="E41" s="57"/>
      <c r="F41" s="57"/>
      <c r="G41" s="112" t="s">
        <v>44</v>
      </c>
      <c r="H41" s="113" t="s">
        <v>45</v>
      </c>
      <c r="I41" s="114"/>
      <c r="J41" s="115">
        <f>SUM(J32:J39)</f>
        <v>0</v>
      </c>
      <c r="K41" s="116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 x14ac:dyDescent="0.2">
      <c r="B43" s="17"/>
      <c r="I43" s="95"/>
      <c r="L43" s="17"/>
    </row>
    <row r="44" spans="1:31" s="1" customFormat="1" ht="14.45" customHeight="1" x14ac:dyDescent="0.2">
      <c r="B44" s="17"/>
      <c r="I44" s="95"/>
      <c r="L44" s="17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2" customFormat="1" ht="16.5" customHeight="1" x14ac:dyDescent="0.2">
      <c r="A87" s="29"/>
      <c r="B87" s="30"/>
      <c r="C87" s="29"/>
      <c r="D87" s="29"/>
      <c r="E87" s="238" t="s">
        <v>431</v>
      </c>
      <c r="F87" s="237"/>
      <c r="G87" s="237"/>
      <c r="H87" s="237"/>
      <c r="I87" s="98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31" s="2" customFormat="1" ht="12" customHeight="1" x14ac:dyDescent="0.2">
      <c r="A88" s="29"/>
      <c r="B88" s="30"/>
      <c r="C88" s="24" t="s">
        <v>170</v>
      </c>
      <c r="D88" s="29"/>
      <c r="E88" s="29"/>
      <c r="F88" s="29"/>
      <c r="G88" s="29"/>
      <c r="H88" s="29"/>
      <c r="I88" s="9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1" s="2" customFormat="1" ht="16.5" customHeight="1" x14ac:dyDescent="0.2">
      <c r="A89" s="29"/>
      <c r="B89" s="30"/>
      <c r="C89" s="29"/>
      <c r="D89" s="29"/>
      <c r="E89" s="216" t="str">
        <f>E11</f>
        <v>E3 - Zdravotechnika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2" customHeight="1" x14ac:dyDescent="0.2">
      <c r="A91" s="29"/>
      <c r="B91" s="30"/>
      <c r="C91" s="24" t="s">
        <v>17</v>
      </c>
      <c r="D91" s="29"/>
      <c r="E91" s="29"/>
      <c r="F91" s="22" t="str">
        <f>F14</f>
        <v>Považská Bystrica</v>
      </c>
      <c r="G91" s="29"/>
      <c r="H91" s="29"/>
      <c r="I91" s="99" t="s">
        <v>19</v>
      </c>
      <c r="J91" s="52" t="str">
        <f>IF(J14="","",J14)</f>
        <v/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5.2" customHeight="1" x14ac:dyDescent="0.2">
      <c r="A93" s="29"/>
      <c r="B93" s="30"/>
      <c r="C93" s="24" t="s">
        <v>20</v>
      </c>
      <c r="D93" s="29"/>
      <c r="E93" s="29"/>
      <c r="F93" s="22" t="str">
        <f>E17</f>
        <v>Trenčiansky samosprávny kraj - Trenčín</v>
      </c>
      <c r="G93" s="29"/>
      <c r="H93" s="29"/>
      <c r="I93" s="99" t="s">
        <v>26</v>
      </c>
      <c r="J93" s="27" t="str">
        <f>E23</f>
        <v>ARCHICO s.r.o.</v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15.2" customHeight="1" x14ac:dyDescent="0.2">
      <c r="A94" s="29"/>
      <c r="B94" s="30"/>
      <c r="C94" s="24" t="s">
        <v>24</v>
      </c>
      <c r="D94" s="29"/>
      <c r="E94" s="29"/>
      <c r="F94" s="22" t="str">
        <f>IF(E20="","",E20)</f>
        <v>Vyplň údaj</v>
      </c>
      <c r="G94" s="29"/>
      <c r="H94" s="29"/>
      <c r="I94" s="99" t="s">
        <v>30</v>
      </c>
      <c r="J94" s="27" t="str">
        <f>E26</f>
        <v xml:space="preserve"> 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98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29.25" customHeight="1" x14ac:dyDescent="0.2">
      <c r="A96" s="29"/>
      <c r="B96" s="30"/>
      <c r="C96" s="124" t="s">
        <v>173</v>
      </c>
      <c r="D96" s="110"/>
      <c r="E96" s="110"/>
      <c r="F96" s="110"/>
      <c r="G96" s="110"/>
      <c r="H96" s="110"/>
      <c r="I96" s="125"/>
      <c r="J96" s="126" t="s">
        <v>174</v>
      </c>
      <c r="K96" s="110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2.9" customHeight="1" x14ac:dyDescent="0.2">
      <c r="A98" s="29"/>
      <c r="B98" s="30"/>
      <c r="C98" s="127" t="s">
        <v>175</v>
      </c>
      <c r="D98" s="29"/>
      <c r="E98" s="29"/>
      <c r="F98" s="29"/>
      <c r="G98" s="29"/>
      <c r="H98" s="29"/>
      <c r="I98" s="98"/>
      <c r="J98" s="68">
        <f>J122</f>
        <v>0</v>
      </c>
      <c r="K98" s="29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U98" s="14" t="s">
        <v>176</v>
      </c>
    </row>
    <row r="99" spans="1:47" s="9" customFormat="1" ht="24.95" customHeight="1" x14ac:dyDescent="0.2">
      <c r="B99" s="128"/>
      <c r="D99" s="129" t="s">
        <v>182</v>
      </c>
      <c r="E99" s="130"/>
      <c r="F99" s="130"/>
      <c r="G99" s="130"/>
      <c r="H99" s="130"/>
      <c r="I99" s="131"/>
      <c r="J99" s="132">
        <f>J123</f>
        <v>0</v>
      </c>
      <c r="L99" s="128"/>
    </row>
    <row r="100" spans="1:47" s="10" customFormat="1" ht="19.899999999999999" customHeight="1" x14ac:dyDescent="0.2">
      <c r="B100" s="133"/>
      <c r="D100" s="134" t="s">
        <v>440</v>
      </c>
      <c r="E100" s="135"/>
      <c r="F100" s="135"/>
      <c r="G100" s="135"/>
      <c r="H100" s="135"/>
      <c r="I100" s="136"/>
      <c r="J100" s="137">
        <f>J124</f>
        <v>0</v>
      </c>
      <c r="L100" s="133"/>
    </row>
    <row r="101" spans="1:47" s="2" customFormat="1" ht="21.75" customHeight="1" x14ac:dyDescent="0.2">
      <c r="A101" s="29"/>
      <c r="B101" s="30"/>
      <c r="C101" s="29"/>
      <c r="D101" s="29"/>
      <c r="E101" s="29"/>
      <c r="F101" s="29"/>
      <c r="G101" s="29"/>
      <c r="H101" s="29"/>
      <c r="I101" s="98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47" s="2" customFormat="1" ht="6.95" customHeight="1" x14ac:dyDescent="0.2">
      <c r="A102" s="29"/>
      <c r="B102" s="44"/>
      <c r="C102" s="45"/>
      <c r="D102" s="45"/>
      <c r="E102" s="45"/>
      <c r="F102" s="45"/>
      <c r="G102" s="45"/>
      <c r="H102" s="45"/>
      <c r="I102" s="122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47" s="2" customFormat="1" ht="6.95" customHeight="1" x14ac:dyDescent="0.2">
      <c r="A106" s="29"/>
      <c r="B106" s="46"/>
      <c r="C106" s="47"/>
      <c r="D106" s="47"/>
      <c r="E106" s="47"/>
      <c r="F106" s="47"/>
      <c r="G106" s="47"/>
      <c r="H106" s="47"/>
      <c r="I106" s="123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47" s="2" customFormat="1" ht="24.95" customHeight="1" x14ac:dyDescent="0.2">
      <c r="A107" s="29"/>
      <c r="B107" s="30"/>
      <c r="C107" s="18" t="s">
        <v>190</v>
      </c>
      <c r="D107" s="29"/>
      <c r="E107" s="29"/>
      <c r="F107" s="29"/>
      <c r="G107" s="29"/>
      <c r="H107" s="29"/>
      <c r="I107" s="98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47" s="2" customFormat="1" ht="6.95" customHeight="1" x14ac:dyDescent="0.2">
      <c r="A108" s="29"/>
      <c r="B108" s="30"/>
      <c r="C108" s="29"/>
      <c r="D108" s="29"/>
      <c r="E108" s="29"/>
      <c r="F108" s="29"/>
      <c r="G108" s="29"/>
      <c r="H108" s="29"/>
      <c r="I108" s="9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12" customHeight="1" x14ac:dyDescent="0.2">
      <c r="A109" s="29"/>
      <c r="B109" s="30"/>
      <c r="C109" s="24" t="s">
        <v>13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16.5" customHeight="1" x14ac:dyDescent="0.2">
      <c r="A110" s="29"/>
      <c r="B110" s="30"/>
      <c r="C110" s="29"/>
      <c r="D110" s="29"/>
      <c r="E110" s="238" t="str">
        <f>E7</f>
        <v>Centrum Diagnostiky - Nový pavilón</v>
      </c>
      <c r="F110" s="239"/>
      <c r="G110" s="239"/>
      <c r="H110" s="23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1" customFormat="1" ht="12" customHeight="1" x14ac:dyDescent="0.2">
      <c r="B111" s="17"/>
      <c r="C111" s="24" t="s">
        <v>168</v>
      </c>
      <c r="I111" s="95"/>
      <c r="L111" s="17"/>
    </row>
    <row r="112" spans="1:47" s="2" customFormat="1" ht="16.5" customHeight="1" x14ac:dyDescent="0.2">
      <c r="A112" s="29"/>
      <c r="B112" s="30"/>
      <c r="C112" s="29"/>
      <c r="D112" s="29"/>
      <c r="E112" s="238" t="s">
        <v>431</v>
      </c>
      <c r="F112" s="237"/>
      <c r="G112" s="237"/>
      <c r="H112" s="237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4" t="s">
        <v>170</v>
      </c>
      <c r="D113" s="29"/>
      <c r="E113" s="29"/>
      <c r="F113" s="29"/>
      <c r="G113" s="29"/>
      <c r="H113" s="29"/>
      <c r="I113" s="98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16" t="str">
        <f>E11</f>
        <v>E3 - Zdravotechnika</v>
      </c>
      <c r="F114" s="237"/>
      <c r="G114" s="237"/>
      <c r="H114" s="237"/>
      <c r="I114" s="9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 x14ac:dyDescent="0.2">
      <c r="A115" s="29"/>
      <c r="B115" s="30"/>
      <c r="C115" s="29"/>
      <c r="D115" s="29"/>
      <c r="E115" s="29"/>
      <c r="F115" s="29"/>
      <c r="G115" s="29"/>
      <c r="H115" s="29"/>
      <c r="I115" s="98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 x14ac:dyDescent="0.2">
      <c r="A116" s="29"/>
      <c r="B116" s="30"/>
      <c r="C116" s="24" t="s">
        <v>17</v>
      </c>
      <c r="D116" s="29"/>
      <c r="E116" s="29"/>
      <c r="F116" s="22" t="str">
        <f>F14</f>
        <v>Považská Bystrica</v>
      </c>
      <c r="G116" s="29"/>
      <c r="H116" s="29"/>
      <c r="I116" s="99" t="s">
        <v>19</v>
      </c>
      <c r="J116" s="52" t="str">
        <f>IF(J14="","",J14)</f>
        <v/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 x14ac:dyDescent="0.2">
      <c r="A118" s="29"/>
      <c r="B118" s="30"/>
      <c r="C118" s="24" t="s">
        <v>20</v>
      </c>
      <c r="D118" s="29"/>
      <c r="E118" s="29"/>
      <c r="F118" s="22" t="str">
        <f>E17</f>
        <v>Trenčiansky samosprávny kraj - Trenčín</v>
      </c>
      <c r="G118" s="29"/>
      <c r="H118" s="29"/>
      <c r="I118" s="99" t="s">
        <v>26</v>
      </c>
      <c r="J118" s="27" t="str">
        <f>E23</f>
        <v>ARCHICO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4" t="s">
        <v>24</v>
      </c>
      <c r="D119" s="29"/>
      <c r="E119" s="29"/>
      <c r="F119" s="22" t="str">
        <f>IF(E20="","",E20)</f>
        <v>Vyplň údaj</v>
      </c>
      <c r="G119" s="29"/>
      <c r="H119" s="29"/>
      <c r="I119" s="99" t="s">
        <v>30</v>
      </c>
      <c r="J119" s="27" t="str">
        <f>E26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 x14ac:dyDescent="0.2">
      <c r="A120" s="29"/>
      <c r="B120" s="30"/>
      <c r="C120" s="29"/>
      <c r="D120" s="29"/>
      <c r="E120" s="29"/>
      <c r="F120" s="29"/>
      <c r="G120" s="29"/>
      <c r="H120" s="29"/>
      <c r="I120" s="9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 x14ac:dyDescent="0.2">
      <c r="A121" s="138"/>
      <c r="B121" s="139"/>
      <c r="C121" s="140" t="s">
        <v>191</v>
      </c>
      <c r="D121" s="141" t="s">
        <v>58</v>
      </c>
      <c r="E121" s="141" t="s">
        <v>54</v>
      </c>
      <c r="F121" s="141" t="s">
        <v>55</v>
      </c>
      <c r="G121" s="141" t="s">
        <v>192</v>
      </c>
      <c r="H121" s="141" t="s">
        <v>193</v>
      </c>
      <c r="I121" s="142" t="s">
        <v>194</v>
      </c>
      <c r="J121" s="143" t="s">
        <v>174</v>
      </c>
      <c r="K121" s="144" t="s">
        <v>195</v>
      </c>
      <c r="L121" s="145"/>
      <c r="M121" s="59" t="s">
        <v>1</v>
      </c>
      <c r="N121" s="60" t="s">
        <v>37</v>
      </c>
      <c r="O121" s="60" t="s">
        <v>196</v>
      </c>
      <c r="P121" s="60" t="s">
        <v>197</v>
      </c>
      <c r="Q121" s="60" t="s">
        <v>198</v>
      </c>
      <c r="R121" s="60" t="s">
        <v>199</v>
      </c>
      <c r="S121" s="60" t="s">
        <v>200</v>
      </c>
      <c r="T121" s="61" t="s">
        <v>201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pans="1:65" s="2" customFormat="1" ht="22.9" customHeight="1" x14ac:dyDescent="0.25">
      <c r="A122" s="29"/>
      <c r="B122" s="30"/>
      <c r="C122" s="66" t="s">
        <v>175</v>
      </c>
      <c r="D122" s="29"/>
      <c r="E122" s="29"/>
      <c r="F122" s="29"/>
      <c r="G122" s="29"/>
      <c r="H122" s="29"/>
      <c r="I122" s="98"/>
      <c r="J122" s="146">
        <f>BK122</f>
        <v>0</v>
      </c>
      <c r="K122" s="29"/>
      <c r="L122" s="30"/>
      <c r="M122" s="62"/>
      <c r="N122" s="53"/>
      <c r="O122" s="63"/>
      <c r="P122" s="147">
        <f>P123</f>
        <v>0</v>
      </c>
      <c r="Q122" s="63"/>
      <c r="R122" s="147">
        <f>R123</f>
        <v>1.7809999999999999E-2</v>
      </c>
      <c r="S122" s="63"/>
      <c r="T122" s="148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176</v>
      </c>
      <c r="BK122" s="149">
        <f>BK123</f>
        <v>0</v>
      </c>
    </row>
    <row r="123" spans="1:65" s="12" customFormat="1" ht="25.9" customHeight="1" x14ac:dyDescent="0.2">
      <c r="B123" s="150"/>
      <c r="D123" s="151" t="s">
        <v>72</v>
      </c>
      <c r="E123" s="152" t="s">
        <v>305</v>
      </c>
      <c r="F123" s="152" t="s">
        <v>306</v>
      </c>
      <c r="I123" s="153"/>
      <c r="J123" s="154">
        <f>BK123</f>
        <v>0</v>
      </c>
      <c r="L123" s="150"/>
      <c r="M123" s="155"/>
      <c r="N123" s="156"/>
      <c r="O123" s="156"/>
      <c r="P123" s="157">
        <f>P124</f>
        <v>0</v>
      </c>
      <c r="Q123" s="156"/>
      <c r="R123" s="157">
        <f>R124</f>
        <v>1.7809999999999999E-2</v>
      </c>
      <c r="S123" s="156"/>
      <c r="T123" s="158">
        <f>T124</f>
        <v>0</v>
      </c>
      <c r="AR123" s="151" t="s">
        <v>86</v>
      </c>
      <c r="AT123" s="159" t="s">
        <v>72</v>
      </c>
      <c r="AU123" s="159" t="s">
        <v>73</v>
      </c>
      <c r="AY123" s="151" t="s">
        <v>204</v>
      </c>
      <c r="BK123" s="160">
        <f>BK124</f>
        <v>0</v>
      </c>
    </row>
    <row r="124" spans="1:65" s="12" customFormat="1" ht="22.9" customHeight="1" x14ac:dyDescent="0.2">
      <c r="B124" s="150"/>
      <c r="D124" s="151" t="s">
        <v>72</v>
      </c>
      <c r="E124" s="161" t="s">
        <v>1048</v>
      </c>
      <c r="F124" s="161" t="s">
        <v>1049</v>
      </c>
      <c r="I124" s="153"/>
      <c r="J124" s="162">
        <f>BK124</f>
        <v>0</v>
      </c>
      <c r="L124" s="150"/>
      <c r="M124" s="155"/>
      <c r="N124" s="156"/>
      <c r="O124" s="156"/>
      <c r="P124" s="157">
        <f>P125</f>
        <v>0</v>
      </c>
      <c r="Q124" s="156"/>
      <c r="R124" s="157">
        <f>R125</f>
        <v>1.7809999999999999E-2</v>
      </c>
      <c r="S124" s="156"/>
      <c r="T124" s="158">
        <f>T125</f>
        <v>0</v>
      </c>
      <c r="AR124" s="151" t="s">
        <v>86</v>
      </c>
      <c r="AT124" s="159" t="s">
        <v>72</v>
      </c>
      <c r="AU124" s="159" t="s">
        <v>80</v>
      </c>
      <c r="AY124" s="151" t="s">
        <v>204</v>
      </c>
      <c r="BK124" s="160">
        <f>BK125</f>
        <v>0</v>
      </c>
    </row>
    <row r="125" spans="1:65" s="2" customFormat="1" ht="16.5" customHeight="1" x14ac:dyDescent="0.2">
      <c r="A125" s="29"/>
      <c r="B125" s="163"/>
      <c r="C125" s="164" t="s">
        <v>80</v>
      </c>
      <c r="D125" s="164" t="s">
        <v>206</v>
      </c>
      <c r="E125" s="165" t="s">
        <v>1702</v>
      </c>
      <c r="F125" s="166" t="s">
        <v>1703</v>
      </c>
      <c r="G125" s="167" t="s">
        <v>849</v>
      </c>
      <c r="H125" s="168">
        <v>1</v>
      </c>
      <c r="I125" s="169"/>
      <c r="J125" s="168">
        <f>ROUND(I125*H125,3)</f>
        <v>0</v>
      </c>
      <c r="K125" s="170"/>
      <c r="L125" s="30"/>
      <c r="M125" s="188" t="s">
        <v>1</v>
      </c>
      <c r="N125" s="189" t="s">
        <v>39</v>
      </c>
      <c r="O125" s="190"/>
      <c r="P125" s="191">
        <f>O125*H125</f>
        <v>0</v>
      </c>
      <c r="Q125" s="191">
        <v>1.7809999999999999E-2</v>
      </c>
      <c r="R125" s="191">
        <f>Q125*H125</f>
        <v>1.7809999999999999E-2</v>
      </c>
      <c r="S125" s="191">
        <v>0</v>
      </c>
      <c r="T125" s="192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5" t="s">
        <v>271</v>
      </c>
      <c r="AT125" s="175" t="s">
        <v>206</v>
      </c>
      <c r="AU125" s="175" t="s">
        <v>86</v>
      </c>
      <c r="AY125" s="14" t="s">
        <v>204</v>
      </c>
      <c r="BE125" s="176">
        <f>IF(N125="základná",J125,0)</f>
        <v>0</v>
      </c>
      <c r="BF125" s="176">
        <f>IF(N125="znížená",J125,0)</f>
        <v>0</v>
      </c>
      <c r="BG125" s="176">
        <f>IF(N125="zákl. prenesená",J125,0)</f>
        <v>0</v>
      </c>
      <c r="BH125" s="176">
        <f>IF(N125="zníž. prenesená",J125,0)</f>
        <v>0</v>
      </c>
      <c r="BI125" s="176">
        <f>IF(N125="nulová",J125,0)</f>
        <v>0</v>
      </c>
      <c r="BJ125" s="14" t="s">
        <v>86</v>
      </c>
      <c r="BK125" s="177">
        <f>ROUND(I125*H125,3)</f>
        <v>0</v>
      </c>
      <c r="BL125" s="14" t="s">
        <v>271</v>
      </c>
      <c r="BM125" s="175" t="s">
        <v>1704</v>
      </c>
    </row>
    <row r="126" spans="1:65" s="2" customFormat="1" ht="6.95" customHeight="1" x14ac:dyDescent="0.2">
      <c r="A126" s="29"/>
      <c r="B126" s="44"/>
      <c r="C126" s="45"/>
      <c r="D126" s="45"/>
      <c r="E126" s="45"/>
      <c r="F126" s="45"/>
      <c r="G126" s="45"/>
      <c r="H126" s="45"/>
      <c r="I126" s="122"/>
      <c r="J126" s="45"/>
      <c r="K126" s="45"/>
      <c r="L126" s="30"/>
      <c r="M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</sheetData>
  <autoFilter ref="C121:K125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workbookViewId="0">
      <selection activeCell="W17" sqref="W17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103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ht="12.75" x14ac:dyDescent="0.2">
      <c r="B8" s="17"/>
      <c r="D8" s="24" t="s">
        <v>168</v>
      </c>
      <c r="L8" s="17"/>
    </row>
    <row r="9" spans="1:46" s="1" customFormat="1" ht="16.5" customHeight="1" x14ac:dyDescent="0.2">
      <c r="B9" s="17"/>
      <c r="E9" s="238" t="s">
        <v>431</v>
      </c>
      <c r="F9" s="209"/>
      <c r="G9" s="209"/>
      <c r="H9" s="209"/>
      <c r="I9" s="95"/>
      <c r="L9" s="17"/>
    </row>
    <row r="10" spans="1:46" s="1" customFormat="1" ht="12" customHeight="1" x14ac:dyDescent="0.2">
      <c r="B10" s="17"/>
      <c r="D10" s="24" t="s">
        <v>170</v>
      </c>
      <c r="I10" s="95"/>
      <c r="L10" s="17"/>
    </row>
    <row r="11" spans="1:46" s="2" customFormat="1" ht="16.5" customHeight="1" x14ac:dyDescent="0.2">
      <c r="A11" s="29"/>
      <c r="B11" s="30"/>
      <c r="C11" s="29"/>
      <c r="D11" s="29"/>
      <c r="E11" s="241" t="s">
        <v>1705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1706</v>
      </c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 x14ac:dyDescent="0.2">
      <c r="A13" s="29"/>
      <c r="B13" s="30"/>
      <c r="C13" s="29"/>
      <c r="D13" s="29"/>
      <c r="E13" s="216" t="s">
        <v>1707</v>
      </c>
      <c r="F13" s="237"/>
      <c r="G13" s="237"/>
      <c r="H13" s="237"/>
      <c r="I13" s="98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x14ac:dyDescent="0.2">
      <c r="A14" s="29"/>
      <c r="B14" s="30"/>
      <c r="C14" s="29"/>
      <c r="D14" s="29"/>
      <c r="E14" s="29"/>
      <c r="F14" s="29"/>
      <c r="G14" s="29"/>
      <c r="H14" s="29"/>
      <c r="I14" s="98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15</v>
      </c>
      <c r="E15" s="29"/>
      <c r="F15" s="22" t="s">
        <v>1</v>
      </c>
      <c r="G15" s="29"/>
      <c r="H15" s="29"/>
      <c r="I15" s="99" t="s">
        <v>16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17</v>
      </c>
      <c r="E16" s="29"/>
      <c r="F16" s="22" t="s">
        <v>18</v>
      </c>
      <c r="G16" s="29"/>
      <c r="H16" s="29"/>
      <c r="I16" s="99" t="s">
        <v>19</v>
      </c>
      <c r="J16" s="52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 x14ac:dyDescent="0.2">
      <c r="A17" s="29"/>
      <c r="B17" s="30"/>
      <c r="C17" s="29"/>
      <c r="D17" s="29"/>
      <c r="E17" s="29"/>
      <c r="F17" s="29"/>
      <c r="G17" s="29"/>
      <c r="H17" s="29"/>
      <c r="I17" s="98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20</v>
      </c>
      <c r="E18" s="29"/>
      <c r="F18" s="29"/>
      <c r="G18" s="29"/>
      <c r="H18" s="29"/>
      <c r="I18" s="99" t="s">
        <v>21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">
        <v>22</v>
      </c>
      <c r="F19" s="29"/>
      <c r="G19" s="29"/>
      <c r="H19" s="29"/>
      <c r="I19" s="99" t="s">
        <v>23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 x14ac:dyDescent="0.2">
      <c r="A20" s="29"/>
      <c r="B20" s="30"/>
      <c r="C20" s="29"/>
      <c r="D20" s="29"/>
      <c r="E20" s="29"/>
      <c r="F20" s="29"/>
      <c r="G20" s="29"/>
      <c r="H20" s="29"/>
      <c r="I20" s="98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24</v>
      </c>
      <c r="E21" s="29"/>
      <c r="F21" s="29"/>
      <c r="G21" s="29"/>
      <c r="H21" s="29"/>
      <c r="I21" s="99" t="s">
        <v>21</v>
      </c>
      <c r="J21" s="25" t="str">
        <f>'Rekapitulácia stavby'!AN13</f>
        <v>Vyplň údaj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40" t="str">
        <f>'Rekapitulácia stavby'!E14</f>
        <v>Vyplň údaj</v>
      </c>
      <c r="F22" s="219"/>
      <c r="G22" s="219"/>
      <c r="H22" s="219"/>
      <c r="I22" s="99" t="s">
        <v>23</v>
      </c>
      <c r="J22" s="25" t="str">
        <f>'Rekapitulácia stavby'!AN14</f>
        <v>Vyplň údaj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 x14ac:dyDescent="0.2">
      <c r="A23" s="29"/>
      <c r="B23" s="30"/>
      <c r="C23" s="29"/>
      <c r="D23" s="29"/>
      <c r="E23" s="29"/>
      <c r="F23" s="29"/>
      <c r="G23" s="29"/>
      <c r="H23" s="29"/>
      <c r="I23" s="98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26</v>
      </c>
      <c r="E24" s="29"/>
      <c r="F24" s="29"/>
      <c r="G24" s="29"/>
      <c r="H24" s="29"/>
      <c r="I24" s="99" t="s">
        <v>21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 x14ac:dyDescent="0.2">
      <c r="A25" s="29"/>
      <c r="B25" s="30"/>
      <c r="C25" s="29"/>
      <c r="D25" s="29"/>
      <c r="E25" s="22" t="s">
        <v>27</v>
      </c>
      <c r="F25" s="29"/>
      <c r="G25" s="29"/>
      <c r="H25" s="29"/>
      <c r="I25" s="99" t="s">
        <v>23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 x14ac:dyDescent="0.2">
      <c r="A26" s="29"/>
      <c r="B26" s="30"/>
      <c r="C26" s="29"/>
      <c r="D26" s="29"/>
      <c r="E26" s="29"/>
      <c r="F26" s="29"/>
      <c r="G26" s="29"/>
      <c r="H26" s="29"/>
      <c r="I26" s="98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 x14ac:dyDescent="0.2">
      <c r="A27" s="29"/>
      <c r="B27" s="30"/>
      <c r="C27" s="29"/>
      <c r="D27" s="24" t="s">
        <v>30</v>
      </c>
      <c r="E27" s="29"/>
      <c r="F27" s="29"/>
      <c r="G27" s="29"/>
      <c r="H27" s="29"/>
      <c r="I27" s="99" t="s">
        <v>21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 x14ac:dyDescent="0.2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99" t="s">
        <v>23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29"/>
      <c r="E29" s="29"/>
      <c r="F29" s="29"/>
      <c r="G29" s="29"/>
      <c r="H29" s="29"/>
      <c r="I29" s="98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 x14ac:dyDescent="0.2">
      <c r="A30" s="29"/>
      <c r="B30" s="30"/>
      <c r="C30" s="29"/>
      <c r="D30" s="24" t="s">
        <v>32</v>
      </c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 x14ac:dyDescent="0.2">
      <c r="A31" s="100"/>
      <c r="B31" s="101"/>
      <c r="C31" s="100"/>
      <c r="D31" s="100"/>
      <c r="E31" s="223" t="s">
        <v>1</v>
      </c>
      <c r="F31" s="223"/>
      <c r="G31" s="223"/>
      <c r="H31" s="223"/>
      <c r="I31" s="102"/>
      <c r="J31" s="100"/>
      <c r="K31" s="100"/>
      <c r="L31" s="103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</row>
    <row r="32" spans="1:31" s="2" customFormat="1" ht="6.95" customHeight="1" x14ac:dyDescent="0.2">
      <c r="A32" s="29"/>
      <c r="B32" s="30"/>
      <c r="C32" s="29"/>
      <c r="D32" s="29"/>
      <c r="E32" s="29"/>
      <c r="F32" s="29"/>
      <c r="G32" s="29"/>
      <c r="H32" s="29"/>
      <c r="I32" s="98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5" t="s">
        <v>33</v>
      </c>
      <c r="E34" s="29"/>
      <c r="F34" s="29"/>
      <c r="G34" s="29"/>
      <c r="H34" s="29"/>
      <c r="I34" s="98"/>
      <c r="J34" s="68">
        <f>ROUND(J126,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 x14ac:dyDescent="0.2">
      <c r="A35" s="29"/>
      <c r="B35" s="30"/>
      <c r="C35" s="29"/>
      <c r="D35" s="63"/>
      <c r="E35" s="63"/>
      <c r="F35" s="63"/>
      <c r="G35" s="63"/>
      <c r="H35" s="63"/>
      <c r="I35" s="104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9"/>
      <c r="F36" s="33" t="s">
        <v>35</v>
      </c>
      <c r="G36" s="29"/>
      <c r="H36" s="29"/>
      <c r="I36" s="106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 x14ac:dyDescent="0.2">
      <c r="A37" s="29"/>
      <c r="B37" s="30"/>
      <c r="C37" s="29"/>
      <c r="D37" s="107" t="s">
        <v>37</v>
      </c>
      <c r="E37" s="24" t="s">
        <v>38</v>
      </c>
      <c r="F37" s="108">
        <f>ROUND((SUM(BE126:BE129)),  2)</f>
        <v>0</v>
      </c>
      <c r="G37" s="29"/>
      <c r="H37" s="29"/>
      <c r="I37" s="109">
        <v>0.2</v>
      </c>
      <c r="J37" s="108">
        <f>ROUND(((SUM(BE126:BE129))*I37),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 x14ac:dyDescent="0.2">
      <c r="A38" s="29"/>
      <c r="B38" s="30"/>
      <c r="C38" s="29"/>
      <c r="D38" s="29"/>
      <c r="E38" s="24" t="s">
        <v>39</v>
      </c>
      <c r="F38" s="108">
        <f>ROUND((SUM(BF126:BF129)),  2)</f>
        <v>0</v>
      </c>
      <c r="G38" s="29"/>
      <c r="H38" s="29"/>
      <c r="I38" s="109">
        <v>0.2</v>
      </c>
      <c r="J38" s="108">
        <f>ROUND(((SUM(BF126:BF129))*I38),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40</v>
      </c>
      <c r="F39" s="108">
        <f>ROUND((SUM(BG126:BG129)),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 x14ac:dyDescent="0.2">
      <c r="A40" s="29"/>
      <c r="B40" s="30"/>
      <c r="C40" s="29"/>
      <c r="D40" s="29"/>
      <c r="E40" s="24" t="s">
        <v>41</v>
      </c>
      <c r="F40" s="108">
        <f>ROUND((SUM(BH126:BH129)),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 x14ac:dyDescent="0.2">
      <c r="A41" s="29"/>
      <c r="B41" s="30"/>
      <c r="C41" s="29"/>
      <c r="D41" s="29"/>
      <c r="E41" s="24" t="s">
        <v>42</v>
      </c>
      <c r="F41" s="108">
        <f>ROUND((SUM(BI126:BI129)),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 x14ac:dyDescent="0.2">
      <c r="A44" s="29"/>
      <c r="B44" s="30"/>
      <c r="C44" s="29"/>
      <c r="D44" s="29"/>
      <c r="E44" s="29"/>
      <c r="F44" s="29"/>
      <c r="G44" s="29"/>
      <c r="H44" s="29"/>
      <c r="I44" s="98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1" customFormat="1" ht="16.5" customHeight="1" x14ac:dyDescent="0.2">
      <c r="B87" s="17"/>
      <c r="E87" s="238" t="s">
        <v>431</v>
      </c>
      <c r="F87" s="209"/>
      <c r="G87" s="209"/>
      <c r="H87" s="209"/>
      <c r="I87" s="95"/>
      <c r="L87" s="17"/>
    </row>
    <row r="88" spans="1:31" s="1" customFormat="1" ht="12" customHeight="1" x14ac:dyDescent="0.2">
      <c r="B88" s="17"/>
      <c r="C88" s="24" t="s">
        <v>170</v>
      </c>
      <c r="I88" s="95"/>
      <c r="L88" s="17"/>
    </row>
    <row r="89" spans="1:31" s="2" customFormat="1" ht="16.5" customHeight="1" x14ac:dyDescent="0.2">
      <c r="A89" s="29"/>
      <c r="B89" s="30"/>
      <c r="C89" s="29"/>
      <c r="D89" s="29"/>
      <c r="E89" s="241" t="s">
        <v>1705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 x14ac:dyDescent="0.2">
      <c r="A90" s="29"/>
      <c r="B90" s="30"/>
      <c r="C90" s="24" t="s">
        <v>1706</v>
      </c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 x14ac:dyDescent="0.2">
      <c r="A91" s="29"/>
      <c r="B91" s="30"/>
      <c r="C91" s="29"/>
      <c r="D91" s="29"/>
      <c r="E91" s="216" t="str">
        <f>E13</f>
        <v>E4.1 - Umelé osvetlenie, vnútorné silnoprúdové rozvody</v>
      </c>
      <c r="F91" s="237"/>
      <c r="G91" s="237"/>
      <c r="H91" s="237"/>
      <c r="I91" s="98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 x14ac:dyDescent="0.2">
      <c r="A93" s="29"/>
      <c r="B93" s="30"/>
      <c r="C93" s="24" t="s">
        <v>17</v>
      </c>
      <c r="D93" s="29"/>
      <c r="E93" s="29"/>
      <c r="F93" s="22" t="str">
        <f>F16</f>
        <v>Považská Bystrica</v>
      </c>
      <c r="G93" s="29"/>
      <c r="H93" s="29"/>
      <c r="I93" s="99" t="s">
        <v>19</v>
      </c>
      <c r="J93" s="52" t="str">
        <f>IF(J16="","",J16)</f>
        <v/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 x14ac:dyDescent="0.2">
      <c r="A94" s="29"/>
      <c r="B94" s="30"/>
      <c r="C94" s="29"/>
      <c r="D94" s="29"/>
      <c r="E94" s="29"/>
      <c r="F94" s="29"/>
      <c r="G94" s="29"/>
      <c r="H94" s="29"/>
      <c r="I94" s="98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 x14ac:dyDescent="0.2">
      <c r="A95" s="29"/>
      <c r="B95" s="30"/>
      <c r="C95" s="24" t="s">
        <v>20</v>
      </c>
      <c r="D95" s="29"/>
      <c r="E95" s="29"/>
      <c r="F95" s="22" t="str">
        <f>E19</f>
        <v>Trenčiansky samosprávny kraj - Trenčín</v>
      </c>
      <c r="G95" s="29"/>
      <c r="H95" s="29"/>
      <c r="I95" s="99" t="s">
        <v>26</v>
      </c>
      <c r="J95" s="27" t="str">
        <f>E25</f>
        <v>ARCHICO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 x14ac:dyDescent="0.2">
      <c r="A96" s="29"/>
      <c r="B96" s="30"/>
      <c r="C96" s="24" t="s">
        <v>24</v>
      </c>
      <c r="D96" s="29"/>
      <c r="E96" s="29"/>
      <c r="F96" s="22" t="str">
        <f>IF(E22="","",E22)</f>
        <v>Vyplň údaj</v>
      </c>
      <c r="G96" s="29"/>
      <c r="H96" s="29"/>
      <c r="I96" s="99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 x14ac:dyDescent="0.2">
      <c r="A98" s="29"/>
      <c r="B98" s="30"/>
      <c r="C98" s="124" t="s">
        <v>173</v>
      </c>
      <c r="D98" s="110"/>
      <c r="E98" s="110"/>
      <c r="F98" s="110"/>
      <c r="G98" s="110"/>
      <c r="H98" s="110"/>
      <c r="I98" s="125"/>
      <c r="J98" s="126" t="s">
        <v>174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 x14ac:dyDescent="0.2">
      <c r="A99" s="29"/>
      <c r="B99" s="30"/>
      <c r="C99" s="29"/>
      <c r="D99" s="29"/>
      <c r="E99" s="29"/>
      <c r="F99" s="29"/>
      <c r="G99" s="29"/>
      <c r="H99" s="29"/>
      <c r="I99" s="98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 x14ac:dyDescent="0.2">
      <c r="A100" s="29"/>
      <c r="B100" s="30"/>
      <c r="C100" s="127" t="s">
        <v>175</v>
      </c>
      <c r="D100" s="29"/>
      <c r="E100" s="29"/>
      <c r="F100" s="29"/>
      <c r="G100" s="29"/>
      <c r="H100" s="29"/>
      <c r="I100" s="98"/>
      <c r="J100" s="68">
        <f>J126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176</v>
      </c>
    </row>
    <row r="101" spans="1:47" s="9" customFormat="1" ht="24.95" customHeight="1" x14ac:dyDescent="0.2">
      <c r="B101" s="128"/>
      <c r="D101" s="129" t="s">
        <v>1708</v>
      </c>
      <c r="E101" s="130"/>
      <c r="F101" s="130"/>
      <c r="G101" s="130"/>
      <c r="H101" s="130"/>
      <c r="I101" s="131"/>
      <c r="J101" s="132">
        <f>J127</f>
        <v>0</v>
      </c>
      <c r="L101" s="128"/>
    </row>
    <row r="102" spans="1:47" s="10" customFormat="1" ht="19.899999999999999" customHeight="1" x14ac:dyDescent="0.2">
      <c r="B102" s="133"/>
      <c r="D102" s="134" t="s">
        <v>1709</v>
      </c>
      <c r="E102" s="135"/>
      <c r="F102" s="135"/>
      <c r="G102" s="135"/>
      <c r="H102" s="135"/>
      <c r="I102" s="136"/>
      <c r="J102" s="137">
        <f>J128</f>
        <v>0</v>
      </c>
      <c r="L102" s="133"/>
    </row>
    <row r="103" spans="1:47" s="2" customFormat="1" ht="21.75" customHeight="1" x14ac:dyDescent="0.2">
      <c r="A103" s="29"/>
      <c r="B103" s="30"/>
      <c r="C103" s="29"/>
      <c r="D103" s="29"/>
      <c r="E103" s="29"/>
      <c r="F103" s="29"/>
      <c r="G103" s="29"/>
      <c r="H103" s="29"/>
      <c r="I103" s="98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s="2" customFormat="1" ht="6.95" customHeight="1" x14ac:dyDescent="0.2">
      <c r="A104" s="29"/>
      <c r="B104" s="44"/>
      <c r="C104" s="45"/>
      <c r="D104" s="45"/>
      <c r="E104" s="45"/>
      <c r="F104" s="45"/>
      <c r="G104" s="45"/>
      <c r="H104" s="45"/>
      <c r="I104" s="122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47" s="2" customFormat="1" ht="6.95" customHeight="1" x14ac:dyDescent="0.2">
      <c r="A108" s="29"/>
      <c r="B108" s="46"/>
      <c r="C108" s="47"/>
      <c r="D108" s="47"/>
      <c r="E108" s="47"/>
      <c r="F108" s="47"/>
      <c r="G108" s="47"/>
      <c r="H108" s="47"/>
      <c r="I108" s="123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24.95" customHeight="1" x14ac:dyDescent="0.2">
      <c r="A109" s="29"/>
      <c r="B109" s="30"/>
      <c r="C109" s="18" t="s">
        <v>190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 x14ac:dyDescent="0.2">
      <c r="A110" s="29"/>
      <c r="B110" s="30"/>
      <c r="C110" s="29"/>
      <c r="D110" s="29"/>
      <c r="E110" s="29"/>
      <c r="F110" s="29"/>
      <c r="G110" s="29"/>
      <c r="H110" s="2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 x14ac:dyDescent="0.2">
      <c r="A111" s="29"/>
      <c r="B111" s="30"/>
      <c r="C111" s="24" t="s">
        <v>13</v>
      </c>
      <c r="D111" s="29"/>
      <c r="E111" s="29"/>
      <c r="F111" s="29"/>
      <c r="G111" s="29"/>
      <c r="H111" s="29"/>
      <c r="I111" s="98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6.5" customHeight="1" x14ac:dyDescent="0.2">
      <c r="A112" s="29"/>
      <c r="B112" s="30"/>
      <c r="C112" s="29"/>
      <c r="D112" s="29"/>
      <c r="E112" s="238" t="str">
        <f>E7</f>
        <v>Centrum Diagnostiky - Nový pavilón</v>
      </c>
      <c r="F112" s="239"/>
      <c r="G112" s="239"/>
      <c r="H112" s="239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1" customFormat="1" ht="12" customHeight="1" x14ac:dyDescent="0.2">
      <c r="B113" s="17"/>
      <c r="C113" s="24" t="s">
        <v>168</v>
      </c>
      <c r="I113" s="95"/>
      <c r="L113" s="17"/>
    </row>
    <row r="114" spans="1:63" s="1" customFormat="1" ht="16.5" customHeight="1" x14ac:dyDescent="0.2">
      <c r="B114" s="17"/>
      <c r="E114" s="238" t="s">
        <v>431</v>
      </c>
      <c r="F114" s="209"/>
      <c r="G114" s="209"/>
      <c r="H114" s="209"/>
      <c r="I114" s="95"/>
      <c r="L114" s="17"/>
    </row>
    <row r="115" spans="1:63" s="1" customFormat="1" ht="12" customHeight="1" x14ac:dyDescent="0.2">
      <c r="B115" s="17"/>
      <c r="C115" s="24" t="s">
        <v>170</v>
      </c>
      <c r="I115" s="95"/>
      <c r="L115" s="17"/>
    </row>
    <row r="116" spans="1:63" s="2" customFormat="1" ht="16.5" customHeight="1" x14ac:dyDescent="0.2">
      <c r="A116" s="29"/>
      <c r="B116" s="30"/>
      <c r="C116" s="29"/>
      <c r="D116" s="29"/>
      <c r="E116" s="241" t="s">
        <v>1705</v>
      </c>
      <c r="F116" s="237"/>
      <c r="G116" s="237"/>
      <c r="H116" s="237"/>
      <c r="I116" s="9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 x14ac:dyDescent="0.2">
      <c r="A117" s="29"/>
      <c r="B117" s="30"/>
      <c r="C117" s="24" t="s">
        <v>1706</v>
      </c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 x14ac:dyDescent="0.2">
      <c r="A118" s="29"/>
      <c r="B118" s="30"/>
      <c r="C118" s="29"/>
      <c r="D118" s="29"/>
      <c r="E118" s="216" t="str">
        <f>E13</f>
        <v>E4.1 - Umelé osvetlenie, vnútorné silnoprúdové rozvody</v>
      </c>
      <c r="F118" s="237"/>
      <c r="G118" s="237"/>
      <c r="H118" s="237"/>
      <c r="I118" s="98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98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 x14ac:dyDescent="0.2">
      <c r="A120" s="29"/>
      <c r="B120" s="30"/>
      <c r="C120" s="24" t="s">
        <v>17</v>
      </c>
      <c r="D120" s="29"/>
      <c r="E120" s="29"/>
      <c r="F120" s="22" t="str">
        <f>F16</f>
        <v>Považská Bystrica</v>
      </c>
      <c r="G120" s="29"/>
      <c r="H120" s="29"/>
      <c r="I120" s="99" t="s">
        <v>19</v>
      </c>
      <c r="J120" s="52" t="str">
        <f>IF(J16="","",J16)</f>
        <v/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98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 x14ac:dyDescent="0.2">
      <c r="A122" s="29"/>
      <c r="B122" s="30"/>
      <c r="C122" s="24" t="s">
        <v>20</v>
      </c>
      <c r="D122" s="29"/>
      <c r="E122" s="29"/>
      <c r="F122" s="22" t="str">
        <f>E19</f>
        <v>Trenčiansky samosprávny kraj - Trenčín</v>
      </c>
      <c r="G122" s="29"/>
      <c r="H122" s="29"/>
      <c r="I122" s="99" t="s">
        <v>26</v>
      </c>
      <c r="J122" s="27" t="str">
        <f>E25</f>
        <v>ARCHICO s.r.o.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 x14ac:dyDescent="0.2">
      <c r="A123" s="29"/>
      <c r="B123" s="30"/>
      <c r="C123" s="24" t="s">
        <v>24</v>
      </c>
      <c r="D123" s="29"/>
      <c r="E123" s="29"/>
      <c r="F123" s="22" t="str">
        <f>IF(E22="","",E22)</f>
        <v>Vyplň údaj</v>
      </c>
      <c r="G123" s="29"/>
      <c r="H123" s="29"/>
      <c r="I123" s="99" t="s">
        <v>30</v>
      </c>
      <c r="J123" s="27" t="str">
        <f>E28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98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 x14ac:dyDescent="0.2">
      <c r="A125" s="138"/>
      <c r="B125" s="139"/>
      <c r="C125" s="140" t="s">
        <v>191</v>
      </c>
      <c r="D125" s="141" t="s">
        <v>58</v>
      </c>
      <c r="E125" s="141" t="s">
        <v>54</v>
      </c>
      <c r="F125" s="141" t="s">
        <v>55</v>
      </c>
      <c r="G125" s="141" t="s">
        <v>192</v>
      </c>
      <c r="H125" s="141" t="s">
        <v>193</v>
      </c>
      <c r="I125" s="142" t="s">
        <v>194</v>
      </c>
      <c r="J125" s="143" t="s">
        <v>174</v>
      </c>
      <c r="K125" s="144" t="s">
        <v>195</v>
      </c>
      <c r="L125" s="145"/>
      <c r="M125" s="59" t="s">
        <v>1</v>
      </c>
      <c r="N125" s="60" t="s">
        <v>37</v>
      </c>
      <c r="O125" s="60" t="s">
        <v>196</v>
      </c>
      <c r="P125" s="60" t="s">
        <v>197</v>
      </c>
      <c r="Q125" s="60" t="s">
        <v>198</v>
      </c>
      <c r="R125" s="60" t="s">
        <v>199</v>
      </c>
      <c r="S125" s="60" t="s">
        <v>200</v>
      </c>
      <c r="T125" s="61" t="s">
        <v>201</v>
      </c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</row>
    <row r="126" spans="1:63" s="2" customFormat="1" ht="22.9" customHeight="1" x14ac:dyDescent="0.25">
      <c r="A126" s="29"/>
      <c r="B126" s="30"/>
      <c r="C126" s="66" t="s">
        <v>175</v>
      </c>
      <c r="D126" s="29"/>
      <c r="E126" s="29"/>
      <c r="F126" s="29"/>
      <c r="G126" s="29"/>
      <c r="H126" s="29"/>
      <c r="I126" s="98"/>
      <c r="J126" s="146">
        <f>BK126</f>
        <v>0</v>
      </c>
      <c r="K126" s="29"/>
      <c r="L126" s="30"/>
      <c r="M126" s="62"/>
      <c r="N126" s="53"/>
      <c r="O126" s="63"/>
      <c r="P126" s="147">
        <f>P127</f>
        <v>0</v>
      </c>
      <c r="Q126" s="63"/>
      <c r="R126" s="147">
        <f>R127</f>
        <v>0</v>
      </c>
      <c r="S126" s="63"/>
      <c r="T126" s="148">
        <f>T127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72</v>
      </c>
      <c r="AU126" s="14" t="s">
        <v>176</v>
      </c>
      <c r="BK126" s="149">
        <f>BK127</f>
        <v>0</v>
      </c>
    </row>
    <row r="127" spans="1:63" s="12" customFormat="1" ht="25.9" customHeight="1" x14ac:dyDescent="0.2">
      <c r="B127" s="150"/>
      <c r="D127" s="151" t="s">
        <v>72</v>
      </c>
      <c r="E127" s="152" t="s">
        <v>241</v>
      </c>
      <c r="F127" s="152" t="s">
        <v>1710</v>
      </c>
      <c r="I127" s="153"/>
      <c r="J127" s="154">
        <f>BK127</f>
        <v>0</v>
      </c>
      <c r="L127" s="150"/>
      <c r="M127" s="155"/>
      <c r="N127" s="156"/>
      <c r="O127" s="156"/>
      <c r="P127" s="157">
        <f>P128</f>
        <v>0</v>
      </c>
      <c r="Q127" s="156"/>
      <c r="R127" s="157">
        <f>R128</f>
        <v>0</v>
      </c>
      <c r="S127" s="156"/>
      <c r="T127" s="158">
        <f>T128</f>
        <v>0</v>
      </c>
      <c r="AR127" s="151" t="s">
        <v>102</v>
      </c>
      <c r="AT127" s="159" t="s">
        <v>72</v>
      </c>
      <c r="AU127" s="159" t="s">
        <v>73</v>
      </c>
      <c r="AY127" s="151" t="s">
        <v>204</v>
      </c>
      <c r="BK127" s="160">
        <f>BK128</f>
        <v>0</v>
      </c>
    </row>
    <row r="128" spans="1:63" s="12" customFormat="1" ht="22.9" customHeight="1" x14ac:dyDescent="0.2">
      <c r="B128" s="150"/>
      <c r="D128" s="151" t="s">
        <v>72</v>
      </c>
      <c r="E128" s="161" t="s">
        <v>1711</v>
      </c>
      <c r="F128" s="161" t="s">
        <v>1712</v>
      </c>
      <c r="I128" s="153"/>
      <c r="J128" s="162">
        <f>BK128</f>
        <v>0</v>
      </c>
      <c r="L128" s="150"/>
      <c r="M128" s="155"/>
      <c r="N128" s="156"/>
      <c r="O128" s="156"/>
      <c r="P128" s="157">
        <f>P129</f>
        <v>0</v>
      </c>
      <c r="Q128" s="156"/>
      <c r="R128" s="157">
        <f>R129</f>
        <v>0</v>
      </c>
      <c r="S128" s="156"/>
      <c r="T128" s="158">
        <f>T129</f>
        <v>0</v>
      </c>
      <c r="AR128" s="151" t="s">
        <v>102</v>
      </c>
      <c r="AT128" s="159" t="s">
        <v>72</v>
      </c>
      <c r="AU128" s="159" t="s">
        <v>80</v>
      </c>
      <c r="AY128" s="151" t="s">
        <v>204</v>
      </c>
      <c r="BK128" s="160">
        <f>BK129</f>
        <v>0</v>
      </c>
    </row>
    <row r="129" spans="1:65" s="2" customFormat="1" ht="24" customHeight="1" x14ac:dyDescent="0.2">
      <c r="A129" s="29"/>
      <c r="B129" s="163"/>
      <c r="C129" s="164" t="s">
        <v>80</v>
      </c>
      <c r="D129" s="164" t="s">
        <v>206</v>
      </c>
      <c r="E129" s="165" t="s">
        <v>1713</v>
      </c>
      <c r="F129" s="166" t="s">
        <v>1714</v>
      </c>
      <c r="G129" s="167" t="s">
        <v>849</v>
      </c>
      <c r="H129" s="168">
        <v>1</v>
      </c>
      <c r="I129" s="169"/>
      <c r="J129" s="168">
        <f>ROUND(I129*H129,3)</f>
        <v>0</v>
      </c>
      <c r="K129" s="170"/>
      <c r="L129" s="30"/>
      <c r="M129" s="188" t="s">
        <v>1</v>
      </c>
      <c r="N129" s="189" t="s">
        <v>39</v>
      </c>
      <c r="O129" s="190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5" t="s">
        <v>648</v>
      </c>
      <c r="AT129" s="175" t="s">
        <v>206</v>
      </c>
      <c r="AU129" s="175" t="s">
        <v>86</v>
      </c>
      <c r="AY129" s="14" t="s">
        <v>204</v>
      </c>
      <c r="BE129" s="176">
        <f>IF(N129="základná",J129,0)</f>
        <v>0</v>
      </c>
      <c r="BF129" s="176">
        <f>IF(N129="znížená",J129,0)</f>
        <v>0</v>
      </c>
      <c r="BG129" s="176">
        <f>IF(N129="zákl. prenesená",J129,0)</f>
        <v>0</v>
      </c>
      <c r="BH129" s="176">
        <f>IF(N129="zníž. prenesená",J129,0)</f>
        <v>0</v>
      </c>
      <c r="BI129" s="176">
        <f>IF(N129="nulová",J129,0)</f>
        <v>0</v>
      </c>
      <c r="BJ129" s="14" t="s">
        <v>86</v>
      </c>
      <c r="BK129" s="177">
        <f>ROUND(I129*H129,3)</f>
        <v>0</v>
      </c>
      <c r="BL129" s="14" t="s">
        <v>648</v>
      </c>
      <c r="BM129" s="175" t="s">
        <v>1715</v>
      </c>
    </row>
    <row r="130" spans="1:65" s="2" customFormat="1" ht="6.95" customHeight="1" x14ac:dyDescent="0.2">
      <c r="A130" s="29"/>
      <c r="B130" s="44"/>
      <c r="C130" s="45"/>
      <c r="D130" s="45"/>
      <c r="E130" s="45"/>
      <c r="F130" s="45"/>
      <c r="G130" s="45"/>
      <c r="H130" s="45"/>
      <c r="I130" s="122"/>
      <c r="J130" s="45"/>
      <c r="K130" s="45"/>
      <c r="L130" s="30"/>
      <c r="M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</sheetData>
  <autoFilter ref="C125:K129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102" workbookViewId="0">
      <selection activeCell="G20" sqref="G20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106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ht="12.75" x14ac:dyDescent="0.2">
      <c r="B8" s="17"/>
      <c r="D8" s="24" t="s">
        <v>168</v>
      </c>
      <c r="L8" s="17"/>
    </row>
    <row r="9" spans="1:46" s="1" customFormat="1" ht="16.5" customHeight="1" x14ac:dyDescent="0.2">
      <c r="B9" s="17"/>
      <c r="E9" s="238" t="s">
        <v>431</v>
      </c>
      <c r="F9" s="209"/>
      <c r="G9" s="209"/>
      <c r="H9" s="209"/>
      <c r="I9" s="95"/>
      <c r="L9" s="17"/>
    </row>
    <row r="10" spans="1:46" s="1" customFormat="1" ht="12" customHeight="1" x14ac:dyDescent="0.2">
      <c r="B10" s="17"/>
      <c r="D10" s="24" t="s">
        <v>170</v>
      </c>
      <c r="I10" s="95"/>
      <c r="L10" s="17"/>
    </row>
    <row r="11" spans="1:46" s="2" customFormat="1" ht="16.5" customHeight="1" x14ac:dyDescent="0.2">
      <c r="A11" s="29"/>
      <c r="B11" s="30"/>
      <c r="C11" s="29"/>
      <c r="D11" s="29"/>
      <c r="E11" s="241" t="s">
        <v>1705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1706</v>
      </c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 x14ac:dyDescent="0.2">
      <c r="A13" s="29"/>
      <c r="B13" s="30"/>
      <c r="C13" s="29"/>
      <c r="D13" s="29"/>
      <c r="E13" s="216" t="s">
        <v>1716</v>
      </c>
      <c r="F13" s="237"/>
      <c r="G13" s="237"/>
      <c r="H13" s="237"/>
      <c r="I13" s="98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x14ac:dyDescent="0.2">
      <c r="A14" s="29"/>
      <c r="B14" s="30"/>
      <c r="C14" s="29"/>
      <c r="D14" s="29"/>
      <c r="E14" s="29"/>
      <c r="F14" s="29"/>
      <c r="G14" s="29"/>
      <c r="H14" s="29"/>
      <c r="I14" s="98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15</v>
      </c>
      <c r="E15" s="29"/>
      <c r="F15" s="22" t="s">
        <v>1</v>
      </c>
      <c r="G15" s="29"/>
      <c r="H15" s="29"/>
      <c r="I15" s="99" t="s">
        <v>16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17</v>
      </c>
      <c r="E16" s="29"/>
      <c r="F16" s="22" t="s">
        <v>18</v>
      </c>
      <c r="G16" s="29"/>
      <c r="H16" s="29"/>
      <c r="I16" s="99" t="s">
        <v>19</v>
      </c>
      <c r="J16" s="52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 x14ac:dyDescent="0.2">
      <c r="A17" s="29"/>
      <c r="B17" s="30"/>
      <c r="C17" s="29"/>
      <c r="D17" s="29"/>
      <c r="E17" s="29"/>
      <c r="F17" s="29"/>
      <c r="G17" s="29"/>
      <c r="H17" s="29"/>
      <c r="I17" s="98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20</v>
      </c>
      <c r="E18" s="29"/>
      <c r="F18" s="29"/>
      <c r="G18" s="29"/>
      <c r="H18" s="29"/>
      <c r="I18" s="99" t="s">
        <v>21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">
        <v>22</v>
      </c>
      <c r="F19" s="29"/>
      <c r="G19" s="29"/>
      <c r="H19" s="29"/>
      <c r="I19" s="99" t="s">
        <v>23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 x14ac:dyDescent="0.2">
      <c r="A20" s="29"/>
      <c r="B20" s="30"/>
      <c r="C20" s="29"/>
      <c r="D20" s="29"/>
      <c r="E20" s="29"/>
      <c r="F20" s="29"/>
      <c r="G20" s="29"/>
      <c r="H20" s="29"/>
      <c r="I20" s="98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24</v>
      </c>
      <c r="E21" s="29"/>
      <c r="F21" s="29"/>
      <c r="G21" s="29"/>
      <c r="H21" s="29"/>
      <c r="I21" s="99" t="s">
        <v>21</v>
      </c>
      <c r="J21" s="25" t="str">
        <f>'Rekapitulácia stavby'!AN13</f>
        <v>Vyplň údaj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40" t="str">
        <f>'Rekapitulácia stavby'!E14</f>
        <v>Vyplň údaj</v>
      </c>
      <c r="F22" s="219"/>
      <c r="G22" s="219"/>
      <c r="H22" s="219"/>
      <c r="I22" s="99" t="s">
        <v>23</v>
      </c>
      <c r="J22" s="25" t="str">
        <f>'Rekapitulácia stavby'!AN14</f>
        <v>Vyplň údaj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 x14ac:dyDescent="0.2">
      <c r="A23" s="29"/>
      <c r="B23" s="30"/>
      <c r="C23" s="29"/>
      <c r="D23" s="29"/>
      <c r="E23" s="29"/>
      <c r="F23" s="29"/>
      <c r="G23" s="29"/>
      <c r="H23" s="29"/>
      <c r="I23" s="98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26</v>
      </c>
      <c r="E24" s="29"/>
      <c r="F24" s="29"/>
      <c r="G24" s="29"/>
      <c r="H24" s="29"/>
      <c r="I24" s="99" t="s">
        <v>21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 x14ac:dyDescent="0.2">
      <c r="A25" s="29"/>
      <c r="B25" s="30"/>
      <c r="C25" s="29"/>
      <c r="D25" s="29"/>
      <c r="E25" s="22" t="s">
        <v>27</v>
      </c>
      <c r="F25" s="29"/>
      <c r="G25" s="29"/>
      <c r="H25" s="29"/>
      <c r="I25" s="99" t="s">
        <v>23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 x14ac:dyDescent="0.2">
      <c r="A26" s="29"/>
      <c r="B26" s="30"/>
      <c r="C26" s="29"/>
      <c r="D26" s="29"/>
      <c r="E26" s="29"/>
      <c r="F26" s="29"/>
      <c r="G26" s="29"/>
      <c r="H26" s="29"/>
      <c r="I26" s="98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 x14ac:dyDescent="0.2">
      <c r="A27" s="29"/>
      <c r="B27" s="30"/>
      <c r="C27" s="29"/>
      <c r="D27" s="24" t="s">
        <v>30</v>
      </c>
      <c r="E27" s="29"/>
      <c r="F27" s="29"/>
      <c r="G27" s="29"/>
      <c r="H27" s="29"/>
      <c r="I27" s="99" t="s">
        <v>21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 x14ac:dyDescent="0.2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99" t="s">
        <v>23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29"/>
      <c r="E29" s="29"/>
      <c r="F29" s="29"/>
      <c r="G29" s="29"/>
      <c r="H29" s="29"/>
      <c r="I29" s="98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 x14ac:dyDescent="0.2">
      <c r="A30" s="29"/>
      <c r="B30" s="30"/>
      <c r="C30" s="29"/>
      <c r="D30" s="24" t="s">
        <v>32</v>
      </c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 x14ac:dyDescent="0.2">
      <c r="A31" s="100"/>
      <c r="B31" s="101"/>
      <c r="C31" s="100"/>
      <c r="D31" s="100"/>
      <c r="E31" s="223" t="s">
        <v>1</v>
      </c>
      <c r="F31" s="223"/>
      <c r="G31" s="223"/>
      <c r="H31" s="223"/>
      <c r="I31" s="102"/>
      <c r="J31" s="100"/>
      <c r="K31" s="100"/>
      <c r="L31" s="103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</row>
    <row r="32" spans="1:31" s="2" customFormat="1" ht="6.95" customHeight="1" x14ac:dyDescent="0.2">
      <c r="A32" s="29"/>
      <c r="B32" s="30"/>
      <c r="C32" s="29"/>
      <c r="D32" s="29"/>
      <c r="E32" s="29"/>
      <c r="F32" s="29"/>
      <c r="G32" s="29"/>
      <c r="H32" s="29"/>
      <c r="I32" s="98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5" t="s">
        <v>33</v>
      </c>
      <c r="E34" s="29"/>
      <c r="F34" s="29"/>
      <c r="G34" s="29"/>
      <c r="H34" s="29"/>
      <c r="I34" s="98"/>
      <c r="J34" s="68">
        <f>ROUND(J126,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 x14ac:dyDescent="0.2">
      <c r="A35" s="29"/>
      <c r="B35" s="30"/>
      <c r="C35" s="29"/>
      <c r="D35" s="63"/>
      <c r="E35" s="63"/>
      <c r="F35" s="63"/>
      <c r="G35" s="63"/>
      <c r="H35" s="63"/>
      <c r="I35" s="104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9"/>
      <c r="F36" s="33" t="s">
        <v>35</v>
      </c>
      <c r="G36" s="29"/>
      <c r="H36" s="29"/>
      <c r="I36" s="106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 x14ac:dyDescent="0.2">
      <c r="A37" s="29"/>
      <c r="B37" s="30"/>
      <c r="C37" s="29"/>
      <c r="D37" s="107" t="s">
        <v>37</v>
      </c>
      <c r="E37" s="24" t="s">
        <v>38</v>
      </c>
      <c r="F37" s="108">
        <f>ROUND((SUM(BE126:BE129)),  2)</f>
        <v>0</v>
      </c>
      <c r="G37" s="29"/>
      <c r="H37" s="29"/>
      <c r="I37" s="109">
        <v>0.2</v>
      </c>
      <c r="J37" s="108">
        <f>ROUND(((SUM(BE126:BE129))*I37),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 x14ac:dyDescent="0.2">
      <c r="A38" s="29"/>
      <c r="B38" s="30"/>
      <c r="C38" s="29"/>
      <c r="D38" s="29"/>
      <c r="E38" s="24" t="s">
        <v>39</v>
      </c>
      <c r="F38" s="108">
        <f>ROUND((SUM(BF126:BF129)),  2)</f>
        <v>0</v>
      </c>
      <c r="G38" s="29"/>
      <c r="H38" s="29"/>
      <c r="I38" s="109">
        <v>0.2</v>
      </c>
      <c r="J38" s="108">
        <f>ROUND(((SUM(BF126:BF129))*I38),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40</v>
      </c>
      <c r="F39" s="108">
        <f>ROUND((SUM(BG126:BG129)),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 x14ac:dyDescent="0.2">
      <c r="A40" s="29"/>
      <c r="B40" s="30"/>
      <c r="C40" s="29"/>
      <c r="D40" s="29"/>
      <c r="E40" s="24" t="s">
        <v>41</v>
      </c>
      <c r="F40" s="108">
        <f>ROUND((SUM(BH126:BH129)),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 x14ac:dyDescent="0.2">
      <c r="A41" s="29"/>
      <c r="B41" s="30"/>
      <c r="C41" s="29"/>
      <c r="D41" s="29"/>
      <c r="E41" s="24" t="s">
        <v>42</v>
      </c>
      <c r="F41" s="108">
        <f>ROUND((SUM(BI126:BI129)),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 x14ac:dyDescent="0.2">
      <c r="A44" s="29"/>
      <c r="B44" s="30"/>
      <c r="C44" s="29"/>
      <c r="D44" s="29"/>
      <c r="E44" s="29"/>
      <c r="F44" s="29"/>
      <c r="G44" s="29"/>
      <c r="H44" s="29"/>
      <c r="I44" s="98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1" customFormat="1" ht="16.5" customHeight="1" x14ac:dyDescent="0.2">
      <c r="B87" s="17"/>
      <c r="E87" s="238" t="s">
        <v>431</v>
      </c>
      <c r="F87" s="209"/>
      <c r="G87" s="209"/>
      <c r="H87" s="209"/>
      <c r="I87" s="95"/>
      <c r="L87" s="17"/>
    </row>
    <row r="88" spans="1:31" s="1" customFormat="1" ht="12" customHeight="1" x14ac:dyDescent="0.2">
      <c r="B88" s="17"/>
      <c r="C88" s="24" t="s">
        <v>170</v>
      </c>
      <c r="I88" s="95"/>
      <c r="L88" s="17"/>
    </row>
    <row r="89" spans="1:31" s="2" customFormat="1" ht="16.5" customHeight="1" x14ac:dyDescent="0.2">
      <c r="A89" s="29"/>
      <c r="B89" s="30"/>
      <c r="C89" s="29"/>
      <c r="D89" s="29"/>
      <c r="E89" s="241" t="s">
        <v>1705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 x14ac:dyDescent="0.2">
      <c r="A90" s="29"/>
      <c r="B90" s="30"/>
      <c r="C90" s="24" t="s">
        <v>1706</v>
      </c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 x14ac:dyDescent="0.2">
      <c r="A91" s="29"/>
      <c r="B91" s="30"/>
      <c r="C91" s="29"/>
      <c r="D91" s="29"/>
      <c r="E91" s="216" t="str">
        <f>E13</f>
        <v>E4.2 - Bleskozvod</v>
      </c>
      <c r="F91" s="237"/>
      <c r="G91" s="237"/>
      <c r="H91" s="237"/>
      <c r="I91" s="98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 x14ac:dyDescent="0.2">
      <c r="A93" s="29"/>
      <c r="B93" s="30"/>
      <c r="C93" s="24" t="s">
        <v>17</v>
      </c>
      <c r="D93" s="29"/>
      <c r="E93" s="29"/>
      <c r="F93" s="22" t="str">
        <f>F16</f>
        <v>Považská Bystrica</v>
      </c>
      <c r="G93" s="29"/>
      <c r="H93" s="29"/>
      <c r="I93" s="99" t="s">
        <v>19</v>
      </c>
      <c r="J93" s="52" t="str">
        <f>IF(J16="","",J16)</f>
        <v/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 x14ac:dyDescent="0.2">
      <c r="A94" s="29"/>
      <c r="B94" s="30"/>
      <c r="C94" s="29"/>
      <c r="D94" s="29"/>
      <c r="E94" s="29"/>
      <c r="F94" s="29"/>
      <c r="G94" s="29"/>
      <c r="H94" s="29"/>
      <c r="I94" s="98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 x14ac:dyDescent="0.2">
      <c r="A95" s="29"/>
      <c r="B95" s="30"/>
      <c r="C95" s="24" t="s">
        <v>20</v>
      </c>
      <c r="D95" s="29"/>
      <c r="E95" s="29"/>
      <c r="F95" s="22" t="str">
        <f>E19</f>
        <v>Trenčiansky samosprávny kraj - Trenčín</v>
      </c>
      <c r="G95" s="29"/>
      <c r="H95" s="29"/>
      <c r="I95" s="99" t="s">
        <v>26</v>
      </c>
      <c r="J95" s="27" t="str">
        <f>E25</f>
        <v>ARCHICO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 x14ac:dyDescent="0.2">
      <c r="A96" s="29"/>
      <c r="B96" s="30"/>
      <c r="C96" s="24" t="s">
        <v>24</v>
      </c>
      <c r="D96" s="29"/>
      <c r="E96" s="29"/>
      <c r="F96" s="22" t="str">
        <f>IF(E22="","",E22)</f>
        <v>Vyplň údaj</v>
      </c>
      <c r="G96" s="29"/>
      <c r="H96" s="29"/>
      <c r="I96" s="99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 x14ac:dyDescent="0.2">
      <c r="A98" s="29"/>
      <c r="B98" s="30"/>
      <c r="C98" s="124" t="s">
        <v>173</v>
      </c>
      <c r="D98" s="110"/>
      <c r="E98" s="110"/>
      <c r="F98" s="110"/>
      <c r="G98" s="110"/>
      <c r="H98" s="110"/>
      <c r="I98" s="125"/>
      <c r="J98" s="126" t="s">
        <v>174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 x14ac:dyDescent="0.2">
      <c r="A99" s="29"/>
      <c r="B99" s="30"/>
      <c r="C99" s="29"/>
      <c r="D99" s="29"/>
      <c r="E99" s="29"/>
      <c r="F99" s="29"/>
      <c r="G99" s="29"/>
      <c r="H99" s="29"/>
      <c r="I99" s="98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 x14ac:dyDescent="0.2">
      <c r="A100" s="29"/>
      <c r="B100" s="30"/>
      <c r="C100" s="127" t="s">
        <v>175</v>
      </c>
      <c r="D100" s="29"/>
      <c r="E100" s="29"/>
      <c r="F100" s="29"/>
      <c r="G100" s="29"/>
      <c r="H100" s="29"/>
      <c r="I100" s="98"/>
      <c r="J100" s="68">
        <f>J126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176</v>
      </c>
    </row>
    <row r="101" spans="1:47" s="9" customFormat="1" ht="24.95" customHeight="1" x14ac:dyDescent="0.2">
      <c r="B101" s="128"/>
      <c r="D101" s="129" t="s">
        <v>1708</v>
      </c>
      <c r="E101" s="130"/>
      <c r="F101" s="130"/>
      <c r="G101" s="130"/>
      <c r="H101" s="130"/>
      <c r="I101" s="131"/>
      <c r="J101" s="132">
        <f>J127</f>
        <v>0</v>
      </c>
      <c r="L101" s="128"/>
    </row>
    <row r="102" spans="1:47" s="10" customFormat="1" ht="19.899999999999999" customHeight="1" x14ac:dyDescent="0.2">
      <c r="B102" s="133"/>
      <c r="D102" s="134" t="s">
        <v>1709</v>
      </c>
      <c r="E102" s="135"/>
      <c r="F102" s="135"/>
      <c r="G102" s="135"/>
      <c r="H102" s="135"/>
      <c r="I102" s="136"/>
      <c r="J102" s="137">
        <f>J128</f>
        <v>0</v>
      </c>
      <c r="L102" s="133"/>
    </row>
    <row r="103" spans="1:47" s="2" customFormat="1" ht="21.75" customHeight="1" x14ac:dyDescent="0.2">
      <c r="A103" s="29"/>
      <c r="B103" s="30"/>
      <c r="C103" s="29"/>
      <c r="D103" s="29"/>
      <c r="E103" s="29"/>
      <c r="F103" s="29"/>
      <c r="G103" s="29"/>
      <c r="H103" s="29"/>
      <c r="I103" s="98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s="2" customFormat="1" ht="6.95" customHeight="1" x14ac:dyDescent="0.2">
      <c r="A104" s="29"/>
      <c r="B104" s="44"/>
      <c r="C104" s="45"/>
      <c r="D104" s="45"/>
      <c r="E104" s="45"/>
      <c r="F104" s="45"/>
      <c r="G104" s="45"/>
      <c r="H104" s="45"/>
      <c r="I104" s="122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47" s="2" customFormat="1" ht="6.95" customHeight="1" x14ac:dyDescent="0.2">
      <c r="A108" s="29"/>
      <c r="B108" s="46"/>
      <c r="C108" s="47"/>
      <c r="D108" s="47"/>
      <c r="E108" s="47"/>
      <c r="F108" s="47"/>
      <c r="G108" s="47"/>
      <c r="H108" s="47"/>
      <c r="I108" s="123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24.95" customHeight="1" x14ac:dyDescent="0.2">
      <c r="A109" s="29"/>
      <c r="B109" s="30"/>
      <c r="C109" s="18" t="s">
        <v>190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 x14ac:dyDescent="0.2">
      <c r="A110" s="29"/>
      <c r="B110" s="30"/>
      <c r="C110" s="29"/>
      <c r="D110" s="29"/>
      <c r="E110" s="29"/>
      <c r="F110" s="29"/>
      <c r="G110" s="29"/>
      <c r="H110" s="2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 x14ac:dyDescent="0.2">
      <c r="A111" s="29"/>
      <c r="B111" s="30"/>
      <c r="C111" s="24" t="s">
        <v>13</v>
      </c>
      <c r="D111" s="29"/>
      <c r="E111" s="29"/>
      <c r="F111" s="29"/>
      <c r="G111" s="29"/>
      <c r="H111" s="29"/>
      <c r="I111" s="98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6.5" customHeight="1" x14ac:dyDescent="0.2">
      <c r="A112" s="29"/>
      <c r="B112" s="30"/>
      <c r="C112" s="29"/>
      <c r="D112" s="29"/>
      <c r="E112" s="238" t="str">
        <f>E7</f>
        <v>Centrum Diagnostiky - Nový pavilón</v>
      </c>
      <c r="F112" s="239"/>
      <c r="G112" s="239"/>
      <c r="H112" s="239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1" customFormat="1" ht="12" customHeight="1" x14ac:dyDescent="0.2">
      <c r="B113" s="17"/>
      <c r="C113" s="24" t="s">
        <v>168</v>
      </c>
      <c r="I113" s="95"/>
      <c r="L113" s="17"/>
    </row>
    <row r="114" spans="1:63" s="1" customFormat="1" ht="16.5" customHeight="1" x14ac:dyDescent="0.2">
      <c r="B114" s="17"/>
      <c r="E114" s="238" t="s">
        <v>431</v>
      </c>
      <c r="F114" s="209"/>
      <c r="G114" s="209"/>
      <c r="H114" s="209"/>
      <c r="I114" s="95"/>
      <c r="L114" s="17"/>
    </row>
    <row r="115" spans="1:63" s="1" customFormat="1" ht="12" customHeight="1" x14ac:dyDescent="0.2">
      <c r="B115" s="17"/>
      <c r="C115" s="24" t="s">
        <v>170</v>
      </c>
      <c r="I115" s="95"/>
      <c r="L115" s="17"/>
    </row>
    <row r="116" spans="1:63" s="2" customFormat="1" ht="16.5" customHeight="1" x14ac:dyDescent="0.2">
      <c r="A116" s="29"/>
      <c r="B116" s="30"/>
      <c r="C116" s="29"/>
      <c r="D116" s="29"/>
      <c r="E116" s="241" t="s">
        <v>1705</v>
      </c>
      <c r="F116" s="237"/>
      <c r="G116" s="237"/>
      <c r="H116" s="237"/>
      <c r="I116" s="9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 x14ac:dyDescent="0.2">
      <c r="A117" s="29"/>
      <c r="B117" s="30"/>
      <c r="C117" s="24" t="s">
        <v>1706</v>
      </c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 x14ac:dyDescent="0.2">
      <c r="A118" s="29"/>
      <c r="B118" s="30"/>
      <c r="C118" s="29"/>
      <c r="D118" s="29"/>
      <c r="E118" s="216" t="str">
        <f>E13</f>
        <v>E4.2 - Bleskozvod</v>
      </c>
      <c r="F118" s="237"/>
      <c r="G118" s="237"/>
      <c r="H118" s="237"/>
      <c r="I118" s="98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98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 x14ac:dyDescent="0.2">
      <c r="A120" s="29"/>
      <c r="B120" s="30"/>
      <c r="C120" s="24" t="s">
        <v>17</v>
      </c>
      <c r="D120" s="29"/>
      <c r="E120" s="29"/>
      <c r="F120" s="22" t="str">
        <f>F16</f>
        <v>Považská Bystrica</v>
      </c>
      <c r="G120" s="29"/>
      <c r="H120" s="29"/>
      <c r="I120" s="99" t="s">
        <v>19</v>
      </c>
      <c r="J120" s="52" t="str">
        <f>IF(J16="","",J16)</f>
        <v/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98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 x14ac:dyDescent="0.2">
      <c r="A122" s="29"/>
      <c r="B122" s="30"/>
      <c r="C122" s="24" t="s">
        <v>20</v>
      </c>
      <c r="D122" s="29"/>
      <c r="E122" s="29"/>
      <c r="F122" s="22" t="str">
        <f>E19</f>
        <v>Trenčiansky samosprávny kraj - Trenčín</v>
      </c>
      <c r="G122" s="29"/>
      <c r="H122" s="29"/>
      <c r="I122" s="99" t="s">
        <v>26</v>
      </c>
      <c r="J122" s="27" t="str">
        <f>E25</f>
        <v>ARCHICO s.r.o.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 x14ac:dyDescent="0.2">
      <c r="A123" s="29"/>
      <c r="B123" s="30"/>
      <c r="C123" s="24" t="s">
        <v>24</v>
      </c>
      <c r="D123" s="29"/>
      <c r="E123" s="29"/>
      <c r="F123" s="22" t="str">
        <f>IF(E22="","",E22)</f>
        <v>Vyplň údaj</v>
      </c>
      <c r="G123" s="29"/>
      <c r="H123" s="29"/>
      <c r="I123" s="99" t="s">
        <v>30</v>
      </c>
      <c r="J123" s="27" t="str">
        <f>E28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98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 x14ac:dyDescent="0.2">
      <c r="A125" s="138"/>
      <c r="B125" s="139"/>
      <c r="C125" s="140" t="s">
        <v>191</v>
      </c>
      <c r="D125" s="141" t="s">
        <v>58</v>
      </c>
      <c r="E125" s="141" t="s">
        <v>54</v>
      </c>
      <c r="F125" s="141" t="s">
        <v>55</v>
      </c>
      <c r="G125" s="141" t="s">
        <v>192</v>
      </c>
      <c r="H125" s="141" t="s">
        <v>193</v>
      </c>
      <c r="I125" s="142" t="s">
        <v>194</v>
      </c>
      <c r="J125" s="143" t="s">
        <v>174</v>
      </c>
      <c r="K125" s="144" t="s">
        <v>195</v>
      </c>
      <c r="L125" s="145"/>
      <c r="M125" s="59" t="s">
        <v>1</v>
      </c>
      <c r="N125" s="60" t="s">
        <v>37</v>
      </c>
      <c r="O125" s="60" t="s">
        <v>196</v>
      </c>
      <c r="P125" s="60" t="s">
        <v>197</v>
      </c>
      <c r="Q125" s="60" t="s">
        <v>198</v>
      </c>
      <c r="R125" s="60" t="s">
        <v>199</v>
      </c>
      <c r="S125" s="60" t="s">
        <v>200</v>
      </c>
      <c r="T125" s="61" t="s">
        <v>201</v>
      </c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</row>
    <row r="126" spans="1:63" s="2" customFormat="1" ht="22.9" customHeight="1" x14ac:dyDescent="0.25">
      <c r="A126" s="29"/>
      <c r="B126" s="30"/>
      <c r="C126" s="66" t="s">
        <v>175</v>
      </c>
      <c r="D126" s="29"/>
      <c r="E126" s="29"/>
      <c r="F126" s="29"/>
      <c r="G126" s="29"/>
      <c r="H126" s="29"/>
      <c r="I126" s="98"/>
      <c r="J126" s="146">
        <f>BK126</f>
        <v>0</v>
      </c>
      <c r="K126" s="29"/>
      <c r="L126" s="30"/>
      <c r="M126" s="62"/>
      <c r="N126" s="53"/>
      <c r="O126" s="63"/>
      <c r="P126" s="147">
        <f>P127</f>
        <v>0</v>
      </c>
      <c r="Q126" s="63"/>
      <c r="R126" s="147">
        <f>R127</f>
        <v>0</v>
      </c>
      <c r="S126" s="63"/>
      <c r="T126" s="148">
        <f>T127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72</v>
      </c>
      <c r="AU126" s="14" t="s">
        <v>176</v>
      </c>
      <c r="BK126" s="149">
        <f>BK127</f>
        <v>0</v>
      </c>
    </row>
    <row r="127" spans="1:63" s="12" customFormat="1" ht="25.9" customHeight="1" x14ac:dyDescent="0.2">
      <c r="B127" s="150"/>
      <c r="D127" s="151" t="s">
        <v>72</v>
      </c>
      <c r="E127" s="152" t="s">
        <v>241</v>
      </c>
      <c r="F127" s="152" t="s">
        <v>1710</v>
      </c>
      <c r="I127" s="153"/>
      <c r="J127" s="154">
        <f>BK127</f>
        <v>0</v>
      </c>
      <c r="L127" s="150"/>
      <c r="M127" s="155"/>
      <c r="N127" s="156"/>
      <c r="O127" s="156"/>
      <c r="P127" s="157">
        <f>P128</f>
        <v>0</v>
      </c>
      <c r="Q127" s="156"/>
      <c r="R127" s="157">
        <f>R128</f>
        <v>0</v>
      </c>
      <c r="S127" s="156"/>
      <c r="T127" s="158">
        <f>T128</f>
        <v>0</v>
      </c>
      <c r="AR127" s="151" t="s">
        <v>102</v>
      </c>
      <c r="AT127" s="159" t="s">
        <v>72</v>
      </c>
      <c r="AU127" s="159" t="s">
        <v>73</v>
      </c>
      <c r="AY127" s="151" t="s">
        <v>204</v>
      </c>
      <c r="BK127" s="160">
        <f>BK128</f>
        <v>0</v>
      </c>
    </row>
    <row r="128" spans="1:63" s="12" customFormat="1" ht="22.9" customHeight="1" x14ac:dyDescent="0.2">
      <c r="B128" s="150"/>
      <c r="D128" s="151" t="s">
        <v>72</v>
      </c>
      <c r="E128" s="161" t="s">
        <v>1711</v>
      </c>
      <c r="F128" s="161" t="s">
        <v>1712</v>
      </c>
      <c r="I128" s="153"/>
      <c r="J128" s="162">
        <f>BK128</f>
        <v>0</v>
      </c>
      <c r="L128" s="150"/>
      <c r="M128" s="155"/>
      <c r="N128" s="156"/>
      <c r="O128" s="156"/>
      <c r="P128" s="157">
        <f>P129</f>
        <v>0</v>
      </c>
      <c r="Q128" s="156"/>
      <c r="R128" s="157">
        <f>R129</f>
        <v>0</v>
      </c>
      <c r="S128" s="156"/>
      <c r="T128" s="158">
        <f>T129</f>
        <v>0</v>
      </c>
      <c r="AR128" s="151" t="s">
        <v>102</v>
      </c>
      <c r="AT128" s="159" t="s">
        <v>72</v>
      </c>
      <c r="AU128" s="159" t="s">
        <v>80</v>
      </c>
      <c r="AY128" s="151" t="s">
        <v>204</v>
      </c>
      <c r="BK128" s="160">
        <f>BK129</f>
        <v>0</v>
      </c>
    </row>
    <row r="129" spans="1:65" s="2" customFormat="1" ht="16.5" customHeight="1" x14ac:dyDescent="0.2">
      <c r="A129" s="29"/>
      <c r="B129" s="163"/>
      <c r="C129" s="164" t="s">
        <v>80</v>
      </c>
      <c r="D129" s="164" t="s">
        <v>206</v>
      </c>
      <c r="E129" s="165" t="s">
        <v>1713</v>
      </c>
      <c r="F129" s="166" t="s">
        <v>1717</v>
      </c>
      <c r="G129" s="167" t="s">
        <v>849</v>
      </c>
      <c r="H129" s="168">
        <v>1</v>
      </c>
      <c r="I129" s="169"/>
      <c r="J129" s="168">
        <f>ROUND(I129*H129,3)</f>
        <v>0</v>
      </c>
      <c r="K129" s="170"/>
      <c r="L129" s="30"/>
      <c r="M129" s="188" t="s">
        <v>1</v>
      </c>
      <c r="N129" s="189" t="s">
        <v>39</v>
      </c>
      <c r="O129" s="190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5" t="s">
        <v>648</v>
      </c>
      <c r="AT129" s="175" t="s">
        <v>206</v>
      </c>
      <c r="AU129" s="175" t="s">
        <v>86</v>
      </c>
      <c r="AY129" s="14" t="s">
        <v>204</v>
      </c>
      <c r="BE129" s="176">
        <f>IF(N129="základná",J129,0)</f>
        <v>0</v>
      </c>
      <c r="BF129" s="176">
        <f>IF(N129="znížená",J129,0)</f>
        <v>0</v>
      </c>
      <c r="BG129" s="176">
        <f>IF(N129="zákl. prenesená",J129,0)</f>
        <v>0</v>
      </c>
      <c r="BH129" s="176">
        <f>IF(N129="zníž. prenesená",J129,0)</f>
        <v>0</v>
      </c>
      <c r="BI129" s="176">
        <f>IF(N129="nulová",J129,0)</f>
        <v>0</v>
      </c>
      <c r="BJ129" s="14" t="s">
        <v>86</v>
      </c>
      <c r="BK129" s="177">
        <f>ROUND(I129*H129,3)</f>
        <v>0</v>
      </c>
      <c r="BL129" s="14" t="s">
        <v>648</v>
      </c>
      <c r="BM129" s="175" t="s">
        <v>1718</v>
      </c>
    </row>
    <row r="130" spans="1:65" s="2" customFormat="1" ht="6.95" customHeight="1" x14ac:dyDescent="0.2">
      <c r="A130" s="29"/>
      <c r="B130" s="44"/>
      <c r="C130" s="45"/>
      <c r="D130" s="45"/>
      <c r="E130" s="45"/>
      <c r="F130" s="45"/>
      <c r="G130" s="45"/>
      <c r="H130" s="45"/>
      <c r="I130" s="122"/>
      <c r="J130" s="45"/>
      <c r="K130" s="45"/>
      <c r="L130" s="30"/>
      <c r="M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</sheetData>
  <autoFilter ref="C125:K129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102" workbookViewId="0">
      <selection activeCell="F19" sqref="F19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112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ht="12.75" x14ac:dyDescent="0.2">
      <c r="B8" s="17"/>
      <c r="D8" s="24" t="s">
        <v>168</v>
      </c>
      <c r="L8" s="17"/>
    </row>
    <row r="9" spans="1:46" s="1" customFormat="1" ht="16.5" customHeight="1" x14ac:dyDescent="0.2">
      <c r="B9" s="17"/>
      <c r="E9" s="238" t="s">
        <v>431</v>
      </c>
      <c r="F9" s="209"/>
      <c r="G9" s="209"/>
      <c r="H9" s="209"/>
      <c r="I9" s="95"/>
      <c r="L9" s="17"/>
    </row>
    <row r="10" spans="1:46" s="1" customFormat="1" ht="12" customHeight="1" x14ac:dyDescent="0.2">
      <c r="B10" s="17"/>
      <c r="D10" s="24" t="s">
        <v>170</v>
      </c>
      <c r="I10" s="95"/>
      <c r="L10" s="17"/>
    </row>
    <row r="11" spans="1:46" s="2" customFormat="1" ht="16.5" customHeight="1" x14ac:dyDescent="0.2">
      <c r="A11" s="29"/>
      <c r="B11" s="30"/>
      <c r="C11" s="29"/>
      <c r="D11" s="29"/>
      <c r="E11" s="241" t="s">
        <v>1719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1706</v>
      </c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 x14ac:dyDescent="0.2">
      <c r="A13" s="29"/>
      <c r="B13" s="30"/>
      <c r="C13" s="29"/>
      <c r="D13" s="29"/>
      <c r="E13" s="216" t="s">
        <v>1720</v>
      </c>
      <c r="F13" s="237"/>
      <c r="G13" s="237"/>
      <c r="H13" s="237"/>
      <c r="I13" s="98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x14ac:dyDescent="0.2">
      <c r="A14" s="29"/>
      <c r="B14" s="30"/>
      <c r="C14" s="29"/>
      <c r="D14" s="29"/>
      <c r="E14" s="29"/>
      <c r="F14" s="29"/>
      <c r="G14" s="29"/>
      <c r="H14" s="29"/>
      <c r="I14" s="98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15</v>
      </c>
      <c r="E15" s="29"/>
      <c r="F15" s="22" t="s">
        <v>1</v>
      </c>
      <c r="G15" s="29"/>
      <c r="H15" s="29"/>
      <c r="I15" s="99" t="s">
        <v>16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17</v>
      </c>
      <c r="E16" s="29"/>
      <c r="F16" s="22" t="s">
        <v>18</v>
      </c>
      <c r="G16" s="29"/>
      <c r="H16" s="29"/>
      <c r="I16" s="99" t="s">
        <v>19</v>
      </c>
      <c r="J16" s="52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 x14ac:dyDescent="0.2">
      <c r="A17" s="29"/>
      <c r="B17" s="30"/>
      <c r="C17" s="29"/>
      <c r="D17" s="29"/>
      <c r="E17" s="29"/>
      <c r="F17" s="29"/>
      <c r="G17" s="29"/>
      <c r="H17" s="29"/>
      <c r="I17" s="98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20</v>
      </c>
      <c r="E18" s="29"/>
      <c r="F18" s="29"/>
      <c r="G18" s="29"/>
      <c r="H18" s="29"/>
      <c r="I18" s="99" t="s">
        <v>21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">
        <v>22</v>
      </c>
      <c r="F19" s="29"/>
      <c r="G19" s="29"/>
      <c r="H19" s="29"/>
      <c r="I19" s="99" t="s">
        <v>23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 x14ac:dyDescent="0.2">
      <c r="A20" s="29"/>
      <c r="B20" s="30"/>
      <c r="C20" s="29"/>
      <c r="D20" s="29"/>
      <c r="E20" s="29"/>
      <c r="F20" s="29"/>
      <c r="G20" s="29"/>
      <c r="H20" s="29"/>
      <c r="I20" s="98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24</v>
      </c>
      <c r="E21" s="29"/>
      <c r="F21" s="29"/>
      <c r="G21" s="29"/>
      <c r="H21" s="29"/>
      <c r="I21" s="99" t="s">
        <v>21</v>
      </c>
      <c r="J21" s="25" t="str">
        <f>'Rekapitulácia stavby'!AN13</f>
        <v>Vyplň údaj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40" t="str">
        <f>'Rekapitulácia stavby'!E14</f>
        <v>Vyplň údaj</v>
      </c>
      <c r="F22" s="219"/>
      <c r="G22" s="219"/>
      <c r="H22" s="219"/>
      <c r="I22" s="99" t="s">
        <v>23</v>
      </c>
      <c r="J22" s="25" t="str">
        <f>'Rekapitulácia stavby'!AN14</f>
        <v>Vyplň údaj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 x14ac:dyDescent="0.2">
      <c r="A23" s="29"/>
      <c r="B23" s="30"/>
      <c r="C23" s="29"/>
      <c r="D23" s="29"/>
      <c r="E23" s="29"/>
      <c r="F23" s="29"/>
      <c r="G23" s="29"/>
      <c r="H23" s="29"/>
      <c r="I23" s="98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26</v>
      </c>
      <c r="E24" s="29"/>
      <c r="F24" s="29"/>
      <c r="G24" s="29"/>
      <c r="H24" s="29"/>
      <c r="I24" s="99" t="s">
        <v>21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 x14ac:dyDescent="0.2">
      <c r="A25" s="29"/>
      <c r="B25" s="30"/>
      <c r="C25" s="29"/>
      <c r="D25" s="29"/>
      <c r="E25" s="22" t="s">
        <v>27</v>
      </c>
      <c r="F25" s="29"/>
      <c r="G25" s="29"/>
      <c r="H25" s="29"/>
      <c r="I25" s="99" t="s">
        <v>23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 x14ac:dyDescent="0.2">
      <c r="A26" s="29"/>
      <c r="B26" s="30"/>
      <c r="C26" s="29"/>
      <c r="D26" s="29"/>
      <c r="E26" s="29"/>
      <c r="F26" s="29"/>
      <c r="G26" s="29"/>
      <c r="H26" s="29"/>
      <c r="I26" s="98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 x14ac:dyDescent="0.2">
      <c r="A27" s="29"/>
      <c r="B27" s="30"/>
      <c r="C27" s="29"/>
      <c r="D27" s="24" t="s">
        <v>30</v>
      </c>
      <c r="E27" s="29"/>
      <c r="F27" s="29"/>
      <c r="G27" s="29"/>
      <c r="H27" s="29"/>
      <c r="I27" s="99" t="s">
        <v>21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 x14ac:dyDescent="0.2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99" t="s">
        <v>23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29"/>
      <c r="E29" s="29"/>
      <c r="F29" s="29"/>
      <c r="G29" s="29"/>
      <c r="H29" s="29"/>
      <c r="I29" s="98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 x14ac:dyDescent="0.2">
      <c r="A30" s="29"/>
      <c r="B30" s="30"/>
      <c r="C30" s="29"/>
      <c r="D30" s="24" t="s">
        <v>32</v>
      </c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 x14ac:dyDescent="0.2">
      <c r="A31" s="100"/>
      <c r="B31" s="101"/>
      <c r="C31" s="100"/>
      <c r="D31" s="100"/>
      <c r="E31" s="223" t="s">
        <v>1</v>
      </c>
      <c r="F31" s="223"/>
      <c r="G31" s="223"/>
      <c r="H31" s="223"/>
      <c r="I31" s="102"/>
      <c r="J31" s="100"/>
      <c r="K31" s="100"/>
      <c r="L31" s="103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</row>
    <row r="32" spans="1:31" s="2" customFormat="1" ht="6.95" customHeight="1" x14ac:dyDescent="0.2">
      <c r="A32" s="29"/>
      <c r="B32" s="30"/>
      <c r="C32" s="29"/>
      <c r="D32" s="29"/>
      <c r="E32" s="29"/>
      <c r="F32" s="29"/>
      <c r="G32" s="29"/>
      <c r="H32" s="29"/>
      <c r="I32" s="98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5" t="s">
        <v>33</v>
      </c>
      <c r="E34" s="29"/>
      <c r="F34" s="29"/>
      <c r="G34" s="29"/>
      <c r="H34" s="29"/>
      <c r="I34" s="98"/>
      <c r="J34" s="68">
        <f>ROUND(J126,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 x14ac:dyDescent="0.2">
      <c r="A35" s="29"/>
      <c r="B35" s="30"/>
      <c r="C35" s="29"/>
      <c r="D35" s="63"/>
      <c r="E35" s="63"/>
      <c r="F35" s="63"/>
      <c r="G35" s="63"/>
      <c r="H35" s="63"/>
      <c r="I35" s="104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9"/>
      <c r="F36" s="33" t="s">
        <v>35</v>
      </c>
      <c r="G36" s="29"/>
      <c r="H36" s="29"/>
      <c r="I36" s="106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 x14ac:dyDescent="0.2">
      <c r="A37" s="29"/>
      <c r="B37" s="30"/>
      <c r="C37" s="29"/>
      <c r="D37" s="107" t="s">
        <v>37</v>
      </c>
      <c r="E37" s="24" t="s">
        <v>38</v>
      </c>
      <c r="F37" s="108">
        <f>ROUND((SUM(BE126:BE129)),  2)</f>
        <v>0</v>
      </c>
      <c r="G37" s="29"/>
      <c r="H37" s="29"/>
      <c r="I37" s="109">
        <v>0.2</v>
      </c>
      <c r="J37" s="108">
        <f>ROUND(((SUM(BE126:BE129))*I37),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 x14ac:dyDescent="0.2">
      <c r="A38" s="29"/>
      <c r="B38" s="30"/>
      <c r="C38" s="29"/>
      <c r="D38" s="29"/>
      <c r="E38" s="24" t="s">
        <v>39</v>
      </c>
      <c r="F38" s="108">
        <f>ROUND((SUM(BF126:BF129)),  2)</f>
        <v>0</v>
      </c>
      <c r="G38" s="29"/>
      <c r="H38" s="29"/>
      <c r="I38" s="109">
        <v>0.2</v>
      </c>
      <c r="J38" s="108">
        <f>ROUND(((SUM(BF126:BF129))*I38),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40</v>
      </c>
      <c r="F39" s="108">
        <f>ROUND((SUM(BG126:BG129)),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 x14ac:dyDescent="0.2">
      <c r="A40" s="29"/>
      <c r="B40" s="30"/>
      <c r="C40" s="29"/>
      <c r="D40" s="29"/>
      <c r="E40" s="24" t="s">
        <v>41</v>
      </c>
      <c r="F40" s="108">
        <f>ROUND((SUM(BH126:BH129)),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 x14ac:dyDescent="0.2">
      <c r="A41" s="29"/>
      <c r="B41" s="30"/>
      <c r="C41" s="29"/>
      <c r="D41" s="29"/>
      <c r="E41" s="24" t="s">
        <v>42</v>
      </c>
      <c r="F41" s="108">
        <f>ROUND((SUM(BI126:BI129)),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 x14ac:dyDescent="0.2">
      <c r="A44" s="29"/>
      <c r="B44" s="30"/>
      <c r="C44" s="29"/>
      <c r="D44" s="29"/>
      <c r="E44" s="29"/>
      <c r="F44" s="29"/>
      <c r="G44" s="29"/>
      <c r="H44" s="29"/>
      <c r="I44" s="98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1" customFormat="1" ht="16.5" customHeight="1" x14ac:dyDescent="0.2">
      <c r="B87" s="17"/>
      <c r="E87" s="238" t="s">
        <v>431</v>
      </c>
      <c r="F87" s="209"/>
      <c r="G87" s="209"/>
      <c r="H87" s="209"/>
      <c r="I87" s="95"/>
      <c r="L87" s="17"/>
    </row>
    <row r="88" spans="1:31" s="1" customFormat="1" ht="12" customHeight="1" x14ac:dyDescent="0.2">
      <c r="B88" s="17"/>
      <c r="C88" s="24" t="s">
        <v>170</v>
      </c>
      <c r="I88" s="95"/>
      <c r="L88" s="17"/>
    </row>
    <row r="89" spans="1:31" s="2" customFormat="1" ht="16.5" customHeight="1" x14ac:dyDescent="0.2">
      <c r="A89" s="29"/>
      <c r="B89" s="30"/>
      <c r="C89" s="29"/>
      <c r="D89" s="29"/>
      <c r="E89" s="241" t="s">
        <v>1719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 x14ac:dyDescent="0.2">
      <c r="A90" s="29"/>
      <c r="B90" s="30"/>
      <c r="C90" s="24" t="s">
        <v>1706</v>
      </c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 x14ac:dyDescent="0.2">
      <c r="A91" s="29"/>
      <c r="B91" s="30"/>
      <c r="C91" s="29"/>
      <c r="D91" s="29"/>
      <c r="E91" s="216" t="str">
        <f>E13</f>
        <v>E5.1 - Slaboprúdové rozvody</v>
      </c>
      <c r="F91" s="237"/>
      <c r="G91" s="237"/>
      <c r="H91" s="237"/>
      <c r="I91" s="98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 x14ac:dyDescent="0.2">
      <c r="A93" s="29"/>
      <c r="B93" s="30"/>
      <c r="C93" s="24" t="s">
        <v>17</v>
      </c>
      <c r="D93" s="29"/>
      <c r="E93" s="29"/>
      <c r="F93" s="22" t="str">
        <f>F16</f>
        <v>Považská Bystrica</v>
      </c>
      <c r="G93" s="29"/>
      <c r="H93" s="29"/>
      <c r="I93" s="99" t="s">
        <v>19</v>
      </c>
      <c r="J93" s="52" t="str">
        <f>IF(J16="","",J16)</f>
        <v/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 x14ac:dyDescent="0.2">
      <c r="A94" s="29"/>
      <c r="B94" s="30"/>
      <c r="C94" s="29"/>
      <c r="D94" s="29"/>
      <c r="E94" s="29"/>
      <c r="F94" s="29"/>
      <c r="G94" s="29"/>
      <c r="H94" s="29"/>
      <c r="I94" s="98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 x14ac:dyDescent="0.2">
      <c r="A95" s="29"/>
      <c r="B95" s="30"/>
      <c r="C95" s="24" t="s">
        <v>20</v>
      </c>
      <c r="D95" s="29"/>
      <c r="E95" s="29"/>
      <c r="F95" s="22" t="str">
        <f>E19</f>
        <v>Trenčiansky samosprávny kraj - Trenčín</v>
      </c>
      <c r="G95" s="29"/>
      <c r="H95" s="29"/>
      <c r="I95" s="99" t="s">
        <v>26</v>
      </c>
      <c r="J95" s="27" t="str">
        <f>E25</f>
        <v>ARCHICO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 x14ac:dyDescent="0.2">
      <c r="A96" s="29"/>
      <c r="B96" s="30"/>
      <c r="C96" s="24" t="s">
        <v>24</v>
      </c>
      <c r="D96" s="29"/>
      <c r="E96" s="29"/>
      <c r="F96" s="22" t="str">
        <f>IF(E22="","",E22)</f>
        <v>Vyplň údaj</v>
      </c>
      <c r="G96" s="29"/>
      <c r="H96" s="29"/>
      <c r="I96" s="99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 x14ac:dyDescent="0.2">
      <c r="A98" s="29"/>
      <c r="B98" s="30"/>
      <c r="C98" s="124" t="s">
        <v>173</v>
      </c>
      <c r="D98" s="110"/>
      <c r="E98" s="110"/>
      <c r="F98" s="110"/>
      <c r="G98" s="110"/>
      <c r="H98" s="110"/>
      <c r="I98" s="125"/>
      <c r="J98" s="126" t="s">
        <v>174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 x14ac:dyDescent="0.2">
      <c r="A99" s="29"/>
      <c r="B99" s="30"/>
      <c r="C99" s="29"/>
      <c r="D99" s="29"/>
      <c r="E99" s="29"/>
      <c r="F99" s="29"/>
      <c r="G99" s="29"/>
      <c r="H99" s="29"/>
      <c r="I99" s="98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 x14ac:dyDescent="0.2">
      <c r="A100" s="29"/>
      <c r="B100" s="30"/>
      <c r="C100" s="127" t="s">
        <v>175</v>
      </c>
      <c r="D100" s="29"/>
      <c r="E100" s="29"/>
      <c r="F100" s="29"/>
      <c r="G100" s="29"/>
      <c r="H100" s="29"/>
      <c r="I100" s="98"/>
      <c r="J100" s="68">
        <f>J126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176</v>
      </c>
    </row>
    <row r="101" spans="1:47" s="9" customFormat="1" ht="24.95" customHeight="1" x14ac:dyDescent="0.2">
      <c r="B101" s="128"/>
      <c r="D101" s="129" t="s">
        <v>1708</v>
      </c>
      <c r="E101" s="130"/>
      <c r="F101" s="130"/>
      <c r="G101" s="130"/>
      <c r="H101" s="130"/>
      <c r="I101" s="131"/>
      <c r="J101" s="132">
        <f>J127</f>
        <v>0</v>
      </c>
      <c r="L101" s="128"/>
    </row>
    <row r="102" spans="1:47" s="10" customFormat="1" ht="19.899999999999999" customHeight="1" x14ac:dyDescent="0.2">
      <c r="B102" s="133"/>
      <c r="D102" s="134" t="s">
        <v>1721</v>
      </c>
      <c r="E102" s="135"/>
      <c r="F102" s="135"/>
      <c r="G102" s="135"/>
      <c r="H102" s="135"/>
      <c r="I102" s="136"/>
      <c r="J102" s="137">
        <f>J128</f>
        <v>0</v>
      </c>
      <c r="L102" s="133"/>
    </row>
    <row r="103" spans="1:47" s="2" customFormat="1" ht="21.75" customHeight="1" x14ac:dyDescent="0.2">
      <c r="A103" s="29"/>
      <c r="B103" s="30"/>
      <c r="C103" s="29"/>
      <c r="D103" s="29"/>
      <c r="E103" s="29"/>
      <c r="F103" s="29"/>
      <c r="G103" s="29"/>
      <c r="H103" s="29"/>
      <c r="I103" s="98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s="2" customFormat="1" ht="6.95" customHeight="1" x14ac:dyDescent="0.2">
      <c r="A104" s="29"/>
      <c r="B104" s="44"/>
      <c r="C104" s="45"/>
      <c r="D104" s="45"/>
      <c r="E104" s="45"/>
      <c r="F104" s="45"/>
      <c r="G104" s="45"/>
      <c r="H104" s="45"/>
      <c r="I104" s="122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47" s="2" customFormat="1" ht="6.95" customHeight="1" x14ac:dyDescent="0.2">
      <c r="A108" s="29"/>
      <c r="B108" s="46"/>
      <c r="C108" s="47"/>
      <c r="D108" s="47"/>
      <c r="E108" s="47"/>
      <c r="F108" s="47"/>
      <c r="G108" s="47"/>
      <c r="H108" s="47"/>
      <c r="I108" s="123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24.95" customHeight="1" x14ac:dyDescent="0.2">
      <c r="A109" s="29"/>
      <c r="B109" s="30"/>
      <c r="C109" s="18" t="s">
        <v>190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 x14ac:dyDescent="0.2">
      <c r="A110" s="29"/>
      <c r="B110" s="30"/>
      <c r="C110" s="29"/>
      <c r="D110" s="29"/>
      <c r="E110" s="29"/>
      <c r="F110" s="29"/>
      <c r="G110" s="29"/>
      <c r="H110" s="2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 x14ac:dyDescent="0.2">
      <c r="A111" s="29"/>
      <c r="B111" s="30"/>
      <c r="C111" s="24" t="s">
        <v>13</v>
      </c>
      <c r="D111" s="29"/>
      <c r="E111" s="29"/>
      <c r="F111" s="29"/>
      <c r="G111" s="29"/>
      <c r="H111" s="29"/>
      <c r="I111" s="98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6.5" customHeight="1" x14ac:dyDescent="0.2">
      <c r="A112" s="29"/>
      <c r="B112" s="30"/>
      <c r="C112" s="29"/>
      <c r="D112" s="29"/>
      <c r="E112" s="238" t="str">
        <f>E7</f>
        <v>Centrum Diagnostiky - Nový pavilón</v>
      </c>
      <c r="F112" s="239"/>
      <c r="G112" s="239"/>
      <c r="H112" s="239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1" customFormat="1" ht="12" customHeight="1" x14ac:dyDescent="0.2">
      <c r="B113" s="17"/>
      <c r="C113" s="24" t="s">
        <v>168</v>
      </c>
      <c r="I113" s="95"/>
      <c r="L113" s="17"/>
    </row>
    <row r="114" spans="1:63" s="1" customFormat="1" ht="16.5" customHeight="1" x14ac:dyDescent="0.2">
      <c r="B114" s="17"/>
      <c r="E114" s="238" t="s">
        <v>431</v>
      </c>
      <c r="F114" s="209"/>
      <c r="G114" s="209"/>
      <c r="H114" s="209"/>
      <c r="I114" s="95"/>
      <c r="L114" s="17"/>
    </row>
    <row r="115" spans="1:63" s="1" customFormat="1" ht="12" customHeight="1" x14ac:dyDescent="0.2">
      <c r="B115" s="17"/>
      <c r="C115" s="24" t="s">
        <v>170</v>
      </c>
      <c r="I115" s="95"/>
      <c r="L115" s="17"/>
    </row>
    <row r="116" spans="1:63" s="2" customFormat="1" ht="16.5" customHeight="1" x14ac:dyDescent="0.2">
      <c r="A116" s="29"/>
      <c r="B116" s="30"/>
      <c r="C116" s="29"/>
      <c r="D116" s="29"/>
      <c r="E116" s="241" t="s">
        <v>1719</v>
      </c>
      <c r="F116" s="237"/>
      <c r="G116" s="237"/>
      <c r="H116" s="237"/>
      <c r="I116" s="9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 x14ac:dyDescent="0.2">
      <c r="A117" s="29"/>
      <c r="B117" s="30"/>
      <c r="C117" s="24" t="s">
        <v>1706</v>
      </c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 x14ac:dyDescent="0.2">
      <c r="A118" s="29"/>
      <c r="B118" s="30"/>
      <c r="C118" s="29"/>
      <c r="D118" s="29"/>
      <c r="E118" s="216" t="str">
        <f>E13</f>
        <v>E5.1 - Slaboprúdové rozvody</v>
      </c>
      <c r="F118" s="237"/>
      <c r="G118" s="237"/>
      <c r="H118" s="237"/>
      <c r="I118" s="98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98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 x14ac:dyDescent="0.2">
      <c r="A120" s="29"/>
      <c r="B120" s="30"/>
      <c r="C120" s="24" t="s">
        <v>17</v>
      </c>
      <c r="D120" s="29"/>
      <c r="E120" s="29"/>
      <c r="F120" s="22" t="str">
        <f>F16</f>
        <v>Považská Bystrica</v>
      </c>
      <c r="G120" s="29"/>
      <c r="H120" s="29"/>
      <c r="I120" s="99" t="s">
        <v>19</v>
      </c>
      <c r="J120" s="52" t="str">
        <f>IF(J16="","",J16)</f>
        <v/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98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 x14ac:dyDescent="0.2">
      <c r="A122" s="29"/>
      <c r="B122" s="30"/>
      <c r="C122" s="24" t="s">
        <v>20</v>
      </c>
      <c r="D122" s="29"/>
      <c r="E122" s="29"/>
      <c r="F122" s="22" t="str">
        <f>E19</f>
        <v>Trenčiansky samosprávny kraj - Trenčín</v>
      </c>
      <c r="G122" s="29"/>
      <c r="H122" s="29"/>
      <c r="I122" s="99" t="s">
        <v>26</v>
      </c>
      <c r="J122" s="27" t="str">
        <f>E25</f>
        <v>ARCHICO s.r.o.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 x14ac:dyDescent="0.2">
      <c r="A123" s="29"/>
      <c r="B123" s="30"/>
      <c r="C123" s="24" t="s">
        <v>24</v>
      </c>
      <c r="D123" s="29"/>
      <c r="E123" s="29"/>
      <c r="F123" s="22" t="str">
        <f>IF(E22="","",E22)</f>
        <v>Vyplň údaj</v>
      </c>
      <c r="G123" s="29"/>
      <c r="H123" s="29"/>
      <c r="I123" s="99" t="s">
        <v>30</v>
      </c>
      <c r="J123" s="27" t="str">
        <f>E28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98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 x14ac:dyDescent="0.2">
      <c r="A125" s="138"/>
      <c r="B125" s="139"/>
      <c r="C125" s="140" t="s">
        <v>191</v>
      </c>
      <c r="D125" s="141" t="s">
        <v>58</v>
      </c>
      <c r="E125" s="141" t="s">
        <v>54</v>
      </c>
      <c r="F125" s="141" t="s">
        <v>55</v>
      </c>
      <c r="G125" s="141" t="s">
        <v>192</v>
      </c>
      <c r="H125" s="141" t="s">
        <v>193</v>
      </c>
      <c r="I125" s="142" t="s">
        <v>194</v>
      </c>
      <c r="J125" s="143" t="s">
        <v>174</v>
      </c>
      <c r="K125" s="144" t="s">
        <v>195</v>
      </c>
      <c r="L125" s="145"/>
      <c r="M125" s="59" t="s">
        <v>1</v>
      </c>
      <c r="N125" s="60" t="s">
        <v>37</v>
      </c>
      <c r="O125" s="60" t="s">
        <v>196</v>
      </c>
      <c r="P125" s="60" t="s">
        <v>197</v>
      </c>
      <c r="Q125" s="60" t="s">
        <v>198</v>
      </c>
      <c r="R125" s="60" t="s">
        <v>199</v>
      </c>
      <c r="S125" s="60" t="s">
        <v>200</v>
      </c>
      <c r="T125" s="61" t="s">
        <v>201</v>
      </c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</row>
    <row r="126" spans="1:63" s="2" customFormat="1" ht="22.9" customHeight="1" x14ac:dyDescent="0.25">
      <c r="A126" s="29"/>
      <c r="B126" s="30"/>
      <c r="C126" s="66" t="s">
        <v>175</v>
      </c>
      <c r="D126" s="29"/>
      <c r="E126" s="29"/>
      <c r="F126" s="29"/>
      <c r="G126" s="29"/>
      <c r="H126" s="29"/>
      <c r="I126" s="98"/>
      <c r="J126" s="146">
        <f>BK126</f>
        <v>0</v>
      </c>
      <c r="K126" s="29"/>
      <c r="L126" s="30"/>
      <c r="M126" s="62"/>
      <c r="N126" s="53"/>
      <c r="O126" s="63"/>
      <c r="P126" s="147">
        <f>P127</f>
        <v>0</v>
      </c>
      <c r="Q126" s="63"/>
      <c r="R126" s="147">
        <f>R127</f>
        <v>0</v>
      </c>
      <c r="S126" s="63"/>
      <c r="T126" s="148">
        <f>T127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72</v>
      </c>
      <c r="AU126" s="14" t="s">
        <v>176</v>
      </c>
      <c r="BK126" s="149">
        <f>BK127</f>
        <v>0</v>
      </c>
    </row>
    <row r="127" spans="1:63" s="12" customFormat="1" ht="25.9" customHeight="1" x14ac:dyDescent="0.2">
      <c r="B127" s="150"/>
      <c r="D127" s="151" t="s">
        <v>72</v>
      </c>
      <c r="E127" s="152" t="s">
        <v>241</v>
      </c>
      <c r="F127" s="152" t="s">
        <v>1710</v>
      </c>
      <c r="I127" s="153"/>
      <c r="J127" s="154">
        <f>BK127</f>
        <v>0</v>
      </c>
      <c r="L127" s="150"/>
      <c r="M127" s="155"/>
      <c r="N127" s="156"/>
      <c r="O127" s="156"/>
      <c r="P127" s="157">
        <f>P128</f>
        <v>0</v>
      </c>
      <c r="Q127" s="156"/>
      <c r="R127" s="157">
        <f>R128</f>
        <v>0</v>
      </c>
      <c r="S127" s="156"/>
      <c r="T127" s="158">
        <f>T128</f>
        <v>0</v>
      </c>
      <c r="AR127" s="151" t="s">
        <v>102</v>
      </c>
      <c r="AT127" s="159" t="s">
        <v>72</v>
      </c>
      <c r="AU127" s="159" t="s">
        <v>73</v>
      </c>
      <c r="AY127" s="151" t="s">
        <v>204</v>
      </c>
      <c r="BK127" s="160">
        <f>BK128</f>
        <v>0</v>
      </c>
    </row>
    <row r="128" spans="1:63" s="12" customFormat="1" ht="22.9" customHeight="1" x14ac:dyDescent="0.2">
      <c r="B128" s="150"/>
      <c r="D128" s="151" t="s">
        <v>72</v>
      </c>
      <c r="E128" s="161" t="s">
        <v>1722</v>
      </c>
      <c r="F128" s="161" t="s">
        <v>1723</v>
      </c>
      <c r="I128" s="153"/>
      <c r="J128" s="162">
        <f>BK128</f>
        <v>0</v>
      </c>
      <c r="L128" s="150"/>
      <c r="M128" s="155"/>
      <c r="N128" s="156"/>
      <c r="O128" s="156"/>
      <c r="P128" s="157">
        <f>P129</f>
        <v>0</v>
      </c>
      <c r="Q128" s="156"/>
      <c r="R128" s="157">
        <f>R129</f>
        <v>0</v>
      </c>
      <c r="S128" s="156"/>
      <c r="T128" s="158">
        <f>T129</f>
        <v>0</v>
      </c>
      <c r="AR128" s="151" t="s">
        <v>102</v>
      </c>
      <c r="AT128" s="159" t="s">
        <v>72</v>
      </c>
      <c r="AU128" s="159" t="s">
        <v>80</v>
      </c>
      <c r="AY128" s="151" t="s">
        <v>204</v>
      </c>
      <c r="BK128" s="160">
        <f>BK129</f>
        <v>0</v>
      </c>
    </row>
    <row r="129" spans="1:65" s="2" customFormat="1" ht="16.5" customHeight="1" x14ac:dyDescent="0.2">
      <c r="A129" s="29"/>
      <c r="B129" s="163"/>
      <c r="C129" s="164" t="s">
        <v>80</v>
      </c>
      <c r="D129" s="164" t="s">
        <v>206</v>
      </c>
      <c r="E129" s="165" t="s">
        <v>1724</v>
      </c>
      <c r="F129" s="166" t="s">
        <v>1725</v>
      </c>
      <c r="G129" s="167" t="s">
        <v>849</v>
      </c>
      <c r="H129" s="168">
        <v>1</v>
      </c>
      <c r="I129" s="169"/>
      <c r="J129" s="168">
        <f>ROUND(I129*H129,3)</f>
        <v>0</v>
      </c>
      <c r="K129" s="170"/>
      <c r="L129" s="30"/>
      <c r="M129" s="188" t="s">
        <v>1</v>
      </c>
      <c r="N129" s="189" t="s">
        <v>39</v>
      </c>
      <c r="O129" s="190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5" t="s">
        <v>648</v>
      </c>
      <c r="AT129" s="175" t="s">
        <v>206</v>
      </c>
      <c r="AU129" s="175" t="s">
        <v>86</v>
      </c>
      <c r="AY129" s="14" t="s">
        <v>204</v>
      </c>
      <c r="BE129" s="176">
        <f>IF(N129="základná",J129,0)</f>
        <v>0</v>
      </c>
      <c r="BF129" s="176">
        <f>IF(N129="znížená",J129,0)</f>
        <v>0</v>
      </c>
      <c r="BG129" s="176">
        <f>IF(N129="zákl. prenesená",J129,0)</f>
        <v>0</v>
      </c>
      <c r="BH129" s="176">
        <f>IF(N129="zníž. prenesená",J129,0)</f>
        <v>0</v>
      </c>
      <c r="BI129" s="176">
        <f>IF(N129="nulová",J129,0)</f>
        <v>0</v>
      </c>
      <c r="BJ129" s="14" t="s">
        <v>86</v>
      </c>
      <c r="BK129" s="177">
        <f>ROUND(I129*H129,3)</f>
        <v>0</v>
      </c>
      <c r="BL129" s="14" t="s">
        <v>648</v>
      </c>
      <c r="BM129" s="175" t="s">
        <v>1726</v>
      </c>
    </row>
    <row r="130" spans="1:65" s="2" customFormat="1" ht="6.95" customHeight="1" x14ac:dyDescent="0.2">
      <c r="A130" s="29"/>
      <c r="B130" s="44"/>
      <c r="C130" s="45"/>
      <c r="D130" s="45"/>
      <c r="E130" s="45"/>
      <c r="F130" s="45"/>
      <c r="G130" s="45"/>
      <c r="H130" s="45"/>
      <c r="I130" s="122"/>
      <c r="J130" s="45"/>
      <c r="K130" s="45"/>
      <c r="L130" s="30"/>
      <c r="M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</sheetData>
  <autoFilter ref="C125:K129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105" workbookViewId="0">
      <selection activeCell="G19" sqref="G19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115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ht="12.75" x14ac:dyDescent="0.2">
      <c r="B8" s="17"/>
      <c r="D8" s="24" t="s">
        <v>168</v>
      </c>
      <c r="L8" s="17"/>
    </row>
    <row r="9" spans="1:46" s="1" customFormat="1" ht="16.5" customHeight="1" x14ac:dyDescent="0.2">
      <c r="B9" s="17"/>
      <c r="E9" s="238" t="s">
        <v>431</v>
      </c>
      <c r="F9" s="209"/>
      <c r="G9" s="209"/>
      <c r="H9" s="209"/>
      <c r="I9" s="95"/>
      <c r="L9" s="17"/>
    </row>
    <row r="10" spans="1:46" s="1" customFormat="1" ht="12" customHeight="1" x14ac:dyDescent="0.2">
      <c r="B10" s="17"/>
      <c r="D10" s="24" t="s">
        <v>170</v>
      </c>
      <c r="I10" s="95"/>
      <c r="L10" s="17"/>
    </row>
    <row r="11" spans="1:46" s="2" customFormat="1" ht="16.5" customHeight="1" x14ac:dyDescent="0.2">
      <c r="A11" s="29"/>
      <c r="B11" s="30"/>
      <c r="C11" s="29"/>
      <c r="D11" s="29"/>
      <c r="E11" s="241" t="s">
        <v>1719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1706</v>
      </c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 x14ac:dyDescent="0.2">
      <c r="A13" s="29"/>
      <c r="B13" s="30"/>
      <c r="C13" s="29"/>
      <c r="D13" s="29"/>
      <c r="E13" s="216" t="s">
        <v>1727</v>
      </c>
      <c r="F13" s="237"/>
      <c r="G13" s="237"/>
      <c r="H13" s="237"/>
      <c r="I13" s="98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x14ac:dyDescent="0.2">
      <c r="A14" s="29"/>
      <c r="B14" s="30"/>
      <c r="C14" s="29"/>
      <c r="D14" s="29"/>
      <c r="E14" s="29"/>
      <c r="F14" s="29"/>
      <c r="G14" s="29"/>
      <c r="H14" s="29"/>
      <c r="I14" s="98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15</v>
      </c>
      <c r="E15" s="29"/>
      <c r="F15" s="22" t="s">
        <v>1</v>
      </c>
      <c r="G15" s="29"/>
      <c r="H15" s="29"/>
      <c r="I15" s="99" t="s">
        <v>16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17</v>
      </c>
      <c r="E16" s="29"/>
      <c r="F16" s="22" t="s">
        <v>18</v>
      </c>
      <c r="G16" s="29"/>
      <c r="H16" s="29"/>
      <c r="I16" s="99" t="s">
        <v>19</v>
      </c>
      <c r="J16" s="52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 x14ac:dyDescent="0.2">
      <c r="A17" s="29"/>
      <c r="B17" s="30"/>
      <c r="C17" s="29"/>
      <c r="D17" s="29"/>
      <c r="E17" s="29"/>
      <c r="F17" s="29"/>
      <c r="G17" s="29"/>
      <c r="H17" s="29"/>
      <c r="I17" s="98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20</v>
      </c>
      <c r="E18" s="29"/>
      <c r="F18" s="29"/>
      <c r="G18" s="29"/>
      <c r="H18" s="29"/>
      <c r="I18" s="99" t="s">
        <v>21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">
        <v>22</v>
      </c>
      <c r="F19" s="29"/>
      <c r="G19" s="29"/>
      <c r="H19" s="29"/>
      <c r="I19" s="99" t="s">
        <v>23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 x14ac:dyDescent="0.2">
      <c r="A20" s="29"/>
      <c r="B20" s="30"/>
      <c r="C20" s="29"/>
      <c r="D20" s="29"/>
      <c r="E20" s="29"/>
      <c r="F20" s="29"/>
      <c r="G20" s="29"/>
      <c r="H20" s="29"/>
      <c r="I20" s="98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24</v>
      </c>
      <c r="E21" s="29"/>
      <c r="F21" s="29"/>
      <c r="G21" s="29"/>
      <c r="H21" s="29"/>
      <c r="I21" s="99" t="s">
        <v>21</v>
      </c>
      <c r="J21" s="25" t="str">
        <f>'Rekapitulácia stavby'!AN13</f>
        <v>Vyplň údaj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40" t="str">
        <f>'Rekapitulácia stavby'!E14</f>
        <v>Vyplň údaj</v>
      </c>
      <c r="F22" s="219"/>
      <c r="G22" s="219"/>
      <c r="H22" s="219"/>
      <c r="I22" s="99" t="s">
        <v>23</v>
      </c>
      <c r="J22" s="25" t="str">
        <f>'Rekapitulácia stavby'!AN14</f>
        <v>Vyplň údaj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 x14ac:dyDescent="0.2">
      <c r="A23" s="29"/>
      <c r="B23" s="30"/>
      <c r="C23" s="29"/>
      <c r="D23" s="29"/>
      <c r="E23" s="29"/>
      <c r="F23" s="29"/>
      <c r="G23" s="29"/>
      <c r="H23" s="29"/>
      <c r="I23" s="98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26</v>
      </c>
      <c r="E24" s="29"/>
      <c r="F24" s="29"/>
      <c r="G24" s="29"/>
      <c r="H24" s="29"/>
      <c r="I24" s="99" t="s">
        <v>21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 x14ac:dyDescent="0.2">
      <c r="A25" s="29"/>
      <c r="B25" s="30"/>
      <c r="C25" s="29"/>
      <c r="D25" s="29"/>
      <c r="E25" s="22" t="s">
        <v>27</v>
      </c>
      <c r="F25" s="29"/>
      <c r="G25" s="29"/>
      <c r="H25" s="29"/>
      <c r="I25" s="99" t="s">
        <v>23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 x14ac:dyDescent="0.2">
      <c r="A26" s="29"/>
      <c r="B26" s="30"/>
      <c r="C26" s="29"/>
      <c r="D26" s="29"/>
      <c r="E26" s="29"/>
      <c r="F26" s="29"/>
      <c r="G26" s="29"/>
      <c r="H26" s="29"/>
      <c r="I26" s="98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 x14ac:dyDescent="0.2">
      <c r="A27" s="29"/>
      <c r="B27" s="30"/>
      <c r="C27" s="29"/>
      <c r="D27" s="24" t="s">
        <v>30</v>
      </c>
      <c r="E27" s="29"/>
      <c r="F27" s="29"/>
      <c r="G27" s="29"/>
      <c r="H27" s="29"/>
      <c r="I27" s="99" t="s">
        <v>21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 x14ac:dyDescent="0.2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99" t="s">
        <v>23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29"/>
      <c r="E29" s="29"/>
      <c r="F29" s="29"/>
      <c r="G29" s="29"/>
      <c r="H29" s="29"/>
      <c r="I29" s="98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 x14ac:dyDescent="0.2">
      <c r="A30" s="29"/>
      <c r="B30" s="30"/>
      <c r="C30" s="29"/>
      <c r="D30" s="24" t="s">
        <v>32</v>
      </c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 x14ac:dyDescent="0.2">
      <c r="A31" s="100"/>
      <c r="B31" s="101"/>
      <c r="C31" s="100"/>
      <c r="D31" s="100"/>
      <c r="E31" s="223" t="s">
        <v>1</v>
      </c>
      <c r="F31" s="223"/>
      <c r="G31" s="223"/>
      <c r="H31" s="223"/>
      <c r="I31" s="102"/>
      <c r="J31" s="100"/>
      <c r="K31" s="100"/>
      <c r="L31" s="103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</row>
    <row r="32" spans="1:31" s="2" customFormat="1" ht="6.95" customHeight="1" x14ac:dyDescent="0.2">
      <c r="A32" s="29"/>
      <c r="B32" s="30"/>
      <c r="C32" s="29"/>
      <c r="D32" s="29"/>
      <c r="E32" s="29"/>
      <c r="F32" s="29"/>
      <c r="G32" s="29"/>
      <c r="H32" s="29"/>
      <c r="I32" s="98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5" t="s">
        <v>33</v>
      </c>
      <c r="E34" s="29"/>
      <c r="F34" s="29"/>
      <c r="G34" s="29"/>
      <c r="H34" s="29"/>
      <c r="I34" s="98"/>
      <c r="J34" s="68">
        <f>ROUND(J126,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 x14ac:dyDescent="0.2">
      <c r="A35" s="29"/>
      <c r="B35" s="30"/>
      <c r="C35" s="29"/>
      <c r="D35" s="63"/>
      <c r="E35" s="63"/>
      <c r="F35" s="63"/>
      <c r="G35" s="63"/>
      <c r="H35" s="63"/>
      <c r="I35" s="104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9"/>
      <c r="F36" s="33" t="s">
        <v>35</v>
      </c>
      <c r="G36" s="29"/>
      <c r="H36" s="29"/>
      <c r="I36" s="106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 x14ac:dyDescent="0.2">
      <c r="A37" s="29"/>
      <c r="B37" s="30"/>
      <c r="C37" s="29"/>
      <c r="D37" s="107" t="s">
        <v>37</v>
      </c>
      <c r="E37" s="24" t="s">
        <v>38</v>
      </c>
      <c r="F37" s="108">
        <f>ROUND((SUM(BE126:BE129)),  2)</f>
        <v>0</v>
      </c>
      <c r="G37" s="29"/>
      <c r="H37" s="29"/>
      <c r="I37" s="109">
        <v>0.2</v>
      </c>
      <c r="J37" s="108">
        <f>ROUND(((SUM(BE126:BE129))*I37),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 x14ac:dyDescent="0.2">
      <c r="A38" s="29"/>
      <c r="B38" s="30"/>
      <c r="C38" s="29"/>
      <c r="D38" s="29"/>
      <c r="E38" s="24" t="s">
        <v>39</v>
      </c>
      <c r="F38" s="108">
        <f>ROUND((SUM(BF126:BF129)),  2)</f>
        <v>0</v>
      </c>
      <c r="G38" s="29"/>
      <c r="H38" s="29"/>
      <c r="I38" s="109">
        <v>0.2</v>
      </c>
      <c r="J38" s="108">
        <f>ROUND(((SUM(BF126:BF129))*I38),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40</v>
      </c>
      <c r="F39" s="108">
        <f>ROUND((SUM(BG126:BG129)),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 x14ac:dyDescent="0.2">
      <c r="A40" s="29"/>
      <c r="B40" s="30"/>
      <c r="C40" s="29"/>
      <c r="D40" s="29"/>
      <c r="E40" s="24" t="s">
        <v>41</v>
      </c>
      <c r="F40" s="108">
        <f>ROUND((SUM(BH126:BH129)),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 x14ac:dyDescent="0.2">
      <c r="A41" s="29"/>
      <c r="B41" s="30"/>
      <c r="C41" s="29"/>
      <c r="D41" s="29"/>
      <c r="E41" s="24" t="s">
        <v>42</v>
      </c>
      <c r="F41" s="108">
        <f>ROUND((SUM(BI126:BI129)),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 x14ac:dyDescent="0.2">
      <c r="A44" s="29"/>
      <c r="B44" s="30"/>
      <c r="C44" s="29"/>
      <c r="D44" s="29"/>
      <c r="E44" s="29"/>
      <c r="F44" s="29"/>
      <c r="G44" s="29"/>
      <c r="H44" s="29"/>
      <c r="I44" s="98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1" customFormat="1" ht="16.5" customHeight="1" x14ac:dyDescent="0.2">
      <c r="B87" s="17"/>
      <c r="E87" s="238" t="s">
        <v>431</v>
      </c>
      <c r="F87" s="209"/>
      <c r="G87" s="209"/>
      <c r="H87" s="209"/>
      <c r="I87" s="95"/>
      <c r="L87" s="17"/>
    </row>
    <row r="88" spans="1:31" s="1" customFormat="1" ht="12" customHeight="1" x14ac:dyDescent="0.2">
      <c r="B88" s="17"/>
      <c r="C88" s="24" t="s">
        <v>170</v>
      </c>
      <c r="I88" s="95"/>
      <c r="L88" s="17"/>
    </row>
    <row r="89" spans="1:31" s="2" customFormat="1" ht="16.5" customHeight="1" x14ac:dyDescent="0.2">
      <c r="A89" s="29"/>
      <c r="B89" s="30"/>
      <c r="C89" s="29"/>
      <c r="D89" s="29"/>
      <c r="E89" s="241" t="s">
        <v>1719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 x14ac:dyDescent="0.2">
      <c r="A90" s="29"/>
      <c r="B90" s="30"/>
      <c r="C90" s="24" t="s">
        <v>1706</v>
      </c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 x14ac:dyDescent="0.2">
      <c r="A91" s="29"/>
      <c r="B91" s="30"/>
      <c r="C91" s="29"/>
      <c r="D91" s="29"/>
      <c r="E91" s="216" t="str">
        <f>E13</f>
        <v>E5.2 - EPS</v>
      </c>
      <c r="F91" s="237"/>
      <c r="G91" s="237"/>
      <c r="H91" s="237"/>
      <c r="I91" s="98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 x14ac:dyDescent="0.2">
      <c r="A93" s="29"/>
      <c r="B93" s="30"/>
      <c r="C93" s="24" t="s">
        <v>17</v>
      </c>
      <c r="D93" s="29"/>
      <c r="E93" s="29"/>
      <c r="F93" s="22" t="str">
        <f>F16</f>
        <v>Považská Bystrica</v>
      </c>
      <c r="G93" s="29"/>
      <c r="H93" s="29"/>
      <c r="I93" s="99" t="s">
        <v>19</v>
      </c>
      <c r="J93" s="52" t="str">
        <f>IF(J16="","",J16)</f>
        <v/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 x14ac:dyDescent="0.2">
      <c r="A94" s="29"/>
      <c r="B94" s="30"/>
      <c r="C94" s="29"/>
      <c r="D94" s="29"/>
      <c r="E94" s="29"/>
      <c r="F94" s="29"/>
      <c r="G94" s="29"/>
      <c r="H94" s="29"/>
      <c r="I94" s="98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 x14ac:dyDescent="0.2">
      <c r="A95" s="29"/>
      <c r="B95" s="30"/>
      <c r="C95" s="24" t="s">
        <v>20</v>
      </c>
      <c r="D95" s="29"/>
      <c r="E95" s="29"/>
      <c r="F95" s="22" t="str">
        <f>E19</f>
        <v>Trenčiansky samosprávny kraj - Trenčín</v>
      </c>
      <c r="G95" s="29"/>
      <c r="H95" s="29"/>
      <c r="I95" s="99" t="s">
        <v>26</v>
      </c>
      <c r="J95" s="27" t="str">
        <f>E25</f>
        <v>ARCHICO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 x14ac:dyDescent="0.2">
      <c r="A96" s="29"/>
      <c r="B96" s="30"/>
      <c r="C96" s="24" t="s">
        <v>24</v>
      </c>
      <c r="D96" s="29"/>
      <c r="E96" s="29"/>
      <c r="F96" s="22" t="str">
        <f>IF(E22="","",E22)</f>
        <v>Vyplň údaj</v>
      </c>
      <c r="G96" s="29"/>
      <c r="H96" s="29"/>
      <c r="I96" s="99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 x14ac:dyDescent="0.2">
      <c r="A98" s="29"/>
      <c r="B98" s="30"/>
      <c r="C98" s="124" t="s">
        <v>173</v>
      </c>
      <c r="D98" s="110"/>
      <c r="E98" s="110"/>
      <c r="F98" s="110"/>
      <c r="G98" s="110"/>
      <c r="H98" s="110"/>
      <c r="I98" s="125"/>
      <c r="J98" s="126" t="s">
        <v>174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 x14ac:dyDescent="0.2">
      <c r="A99" s="29"/>
      <c r="B99" s="30"/>
      <c r="C99" s="29"/>
      <c r="D99" s="29"/>
      <c r="E99" s="29"/>
      <c r="F99" s="29"/>
      <c r="G99" s="29"/>
      <c r="H99" s="29"/>
      <c r="I99" s="98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 x14ac:dyDescent="0.2">
      <c r="A100" s="29"/>
      <c r="B100" s="30"/>
      <c r="C100" s="127" t="s">
        <v>175</v>
      </c>
      <c r="D100" s="29"/>
      <c r="E100" s="29"/>
      <c r="F100" s="29"/>
      <c r="G100" s="29"/>
      <c r="H100" s="29"/>
      <c r="I100" s="98"/>
      <c r="J100" s="68">
        <f>J126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176</v>
      </c>
    </row>
    <row r="101" spans="1:47" s="9" customFormat="1" ht="24.95" customHeight="1" x14ac:dyDescent="0.2">
      <c r="B101" s="128"/>
      <c r="D101" s="129" t="s">
        <v>1708</v>
      </c>
      <c r="E101" s="130"/>
      <c r="F101" s="130"/>
      <c r="G101" s="130"/>
      <c r="H101" s="130"/>
      <c r="I101" s="131"/>
      <c r="J101" s="132">
        <f>J127</f>
        <v>0</v>
      </c>
      <c r="L101" s="128"/>
    </row>
    <row r="102" spans="1:47" s="10" customFormat="1" ht="19.899999999999999" customHeight="1" x14ac:dyDescent="0.2">
      <c r="B102" s="133"/>
      <c r="D102" s="134" t="s">
        <v>1721</v>
      </c>
      <c r="E102" s="135"/>
      <c r="F102" s="135"/>
      <c r="G102" s="135"/>
      <c r="H102" s="135"/>
      <c r="I102" s="136"/>
      <c r="J102" s="137">
        <f>J128</f>
        <v>0</v>
      </c>
      <c r="L102" s="133"/>
    </row>
    <row r="103" spans="1:47" s="2" customFormat="1" ht="21.75" customHeight="1" x14ac:dyDescent="0.2">
      <c r="A103" s="29"/>
      <c r="B103" s="30"/>
      <c r="C103" s="29"/>
      <c r="D103" s="29"/>
      <c r="E103" s="29"/>
      <c r="F103" s="29"/>
      <c r="G103" s="29"/>
      <c r="H103" s="29"/>
      <c r="I103" s="98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s="2" customFormat="1" ht="6.95" customHeight="1" x14ac:dyDescent="0.2">
      <c r="A104" s="29"/>
      <c r="B104" s="44"/>
      <c r="C104" s="45"/>
      <c r="D104" s="45"/>
      <c r="E104" s="45"/>
      <c r="F104" s="45"/>
      <c r="G104" s="45"/>
      <c r="H104" s="45"/>
      <c r="I104" s="122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47" s="2" customFormat="1" ht="6.95" customHeight="1" x14ac:dyDescent="0.2">
      <c r="A108" s="29"/>
      <c r="B108" s="46"/>
      <c r="C108" s="47"/>
      <c r="D108" s="47"/>
      <c r="E108" s="47"/>
      <c r="F108" s="47"/>
      <c r="G108" s="47"/>
      <c r="H108" s="47"/>
      <c r="I108" s="123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24.95" customHeight="1" x14ac:dyDescent="0.2">
      <c r="A109" s="29"/>
      <c r="B109" s="30"/>
      <c r="C109" s="18" t="s">
        <v>190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 x14ac:dyDescent="0.2">
      <c r="A110" s="29"/>
      <c r="B110" s="30"/>
      <c r="C110" s="29"/>
      <c r="D110" s="29"/>
      <c r="E110" s="29"/>
      <c r="F110" s="29"/>
      <c r="G110" s="29"/>
      <c r="H110" s="2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 x14ac:dyDescent="0.2">
      <c r="A111" s="29"/>
      <c r="B111" s="30"/>
      <c r="C111" s="24" t="s">
        <v>13</v>
      </c>
      <c r="D111" s="29"/>
      <c r="E111" s="29"/>
      <c r="F111" s="29"/>
      <c r="G111" s="29"/>
      <c r="H111" s="29"/>
      <c r="I111" s="98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6.5" customHeight="1" x14ac:dyDescent="0.2">
      <c r="A112" s="29"/>
      <c r="B112" s="30"/>
      <c r="C112" s="29"/>
      <c r="D112" s="29"/>
      <c r="E112" s="238" t="str">
        <f>E7</f>
        <v>Centrum Diagnostiky - Nový pavilón</v>
      </c>
      <c r="F112" s="239"/>
      <c r="G112" s="239"/>
      <c r="H112" s="239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1" customFormat="1" ht="12" customHeight="1" x14ac:dyDescent="0.2">
      <c r="B113" s="17"/>
      <c r="C113" s="24" t="s">
        <v>168</v>
      </c>
      <c r="I113" s="95"/>
      <c r="L113" s="17"/>
    </row>
    <row r="114" spans="1:63" s="1" customFormat="1" ht="16.5" customHeight="1" x14ac:dyDescent="0.2">
      <c r="B114" s="17"/>
      <c r="E114" s="238" t="s">
        <v>431</v>
      </c>
      <c r="F114" s="209"/>
      <c r="G114" s="209"/>
      <c r="H114" s="209"/>
      <c r="I114" s="95"/>
      <c r="L114" s="17"/>
    </row>
    <row r="115" spans="1:63" s="1" customFormat="1" ht="12" customHeight="1" x14ac:dyDescent="0.2">
      <c r="B115" s="17"/>
      <c r="C115" s="24" t="s">
        <v>170</v>
      </c>
      <c r="I115" s="95"/>
      <c r="L115" s="17"/>
    </row>
    <row r="116" spans="1:63" s="2" customFormat="1" ht="16.5" customHeight="1" x14ac:dyDescent="0.2">
      <c r="A116" s="29"/>
      <c r="B116" s="30"/>
      <c r="C116" s="29"/>
      <c r="D116" s="29"/>
      <c r="E116" s="241" t="s">
        <v>1719</v>
      </c>
      <c r="F116" s="237"/>
      <c r="G116" s="237"/>
      <c r="H116" s="237"/>
      <c r="I116" s="9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 x14ac:dyDescent="0.2">
      <c r="A117" s="29"/>
      <c r="B117" s="30"/>
      <c r="C117" s="24" t="s">
        <v>1706</v>
      </c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 x14ac:dyDescent="0.2">
      <c r="A118" s="29"/>
      <c r="B118" s="30"/>
      <c r="C118" s="29"/>
      <c r="D118" s="29"/>
      <c r="E118" s="216" t="str">
        <f>E13</f>
        <v>E5.2 - EPS</v>
      </c>
      <c r="F118" s="237"/>
      <c r="G118" s="237"/>
      <c r="H118" s="237"/>
      <c r="I118" s="98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98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 x14ac:dyDescent="0.2">
      <c r="A120" s="29"/>
      <c r="B120" s="30"/>
      <c r="C120" s="24" t="s">
        <v>17</v>
      </c>
      <c r="D120" s="29"/>
      <c r="E120" s="29"/>
      <c r="F120" s="22" t="str">
        <f>F16</f>
        <v>Považská Bystrica</v>
      </c>
      <c r="G120" s="29"/>
      <c r="H120" s="29"/>
      <c r="I120" s="99" t="s">
        <v>19</v>
      </c>
      <c r="J120" s="52" t="str">
        <f>IF(J16="","",J16)</f>
        <v/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98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 x14ac:dyDescent="0.2">
      <c r="A122" s="29"/>
      <c r="B122" s="30"/>
      <c r="C122" s="24" t="s">
        <v>20</v>
      </c>
      <c r="D122" s="29"/>
      <c r="E122" s="29"/>
      <c r="F122" s="22" t="str">
        <f>E19</f>
        <v>Trenčiansky samosprávny kraj - Trenčín</v>
      </c>
      <c r="G122" s="29"/>
      <c r="H122" s="29"/>
      <c r="I122" s="99" t="s">
        <v>26</v>
      </c>
      <c r="J122" s="27" t="str">
        <f>E25</f>
        <v>ARCHICO s.r.o.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 x14ac:dyDescent="0.2">
      <c r="A123" s="29"/>
      <c r="B123" s="30"/>
      <c r="C123" s="24" t="s">
        <v>24</v>
      </c>
      <c r="D123" s="29"/>
      <c r="E123" s="29"/>
      <c r="F123" s="22" t="str">
        <f>IF(E22="","",E22)</f>
        <v>Vyplň údaj</v>
      </c>
      <c r="G123" s="29"/>
      <c r="H123" s="29"/>
      <c r="I123" s="99" t="s">
        <v>30</v>
      </c>
      <c r="J123" s="27" t="str">
        <f>E28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98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 x14ac:dyDescent="0.2">
      <c r="A125" s="138"/>
      <c r="B125" s="139"/>
      <c r="C125" s="140" t="s">
        <v>191</v>
      </c>
      <c r="D125" s="141" t="s">
        <v>58</v>
      </c>
      <c r="E125" s="141" t="s">
        <v>54</v>
      </c>
      <c r="F125" s="141" t="s">
        <v>55</v>
      </c>
      <c r="G125" s="141" t="s">
        <v>192</v>
      </c>
      <c r="H125" s="141" t="s">
        <v>193</v>
      </c>
      <c r="I125" s="142" t="s">
        <v>194</v>
      </c>
      <c r="J125" s="143" t="s">
        <v>174</v>
      </c>
      <c r="K125" s="144" t="s">
        <v>195</v>
      </c>
      <c r="L125" s="145"/>
      <c r="M125" s="59" t="s">
        <v>1</v>
      </c>
      <c r="N125" s="60" t="s">
        <v>37</v>
      </c>
      <c r="O125" s="60" t="s">
        <v>196</v>
      </c>
      <c r="P125" s="60" t="s">
        <v>197</v>
      </c>
      <c r="Q125" s="60" t="s">
        <v>198</v>
      </c>
      <c r="R125" s="60" t="s">
        <v>199</v>
      </c>
      <c r="S125" s="60" t="s">
        <v>200</v>
      </c>
      <c r="T125" s="61" t="s">
        <v>201</v>
      </c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</row>
    <row r="126" spans="1:63" s="2" customFormat="1" ht="22.9" customHeight="1" x14ac:dyDescent="0.25">
      <c r="A126" s="29"/>
      <c r="B126" s="30"/>
      <c r="C126" s="66" t="s">
        <v>175</v>
      </c>
      <c r="D126" s="29"/>
      <c r="E126" s="29"/>
      <c r="F126" s="29"/>
      <c r="G126" s="29"/>
      <c r="H126" s="29"/>
      <c r="I126" s="98"/>
      <c r="J126" s="146">
        <f>BK126</f>
        <v>0</v>
      </c>
      <c r="K126" s="29"/>
      <c r="L126" s="30"/>
      <c r="M126" s="62"/>
      <c r="N126" s="53"/>
      <c r="O126" s="63"/>
      <c r="P126" s="147">
        <f>P127</f>
        <v>0</v>
      </c>
      <c r="Q126" s="63"/>
      <c r="R126" s="147">
        <f>R127</f>
        <v>0</v>
      </c>
      <c r="S126" s="63"/>
      <c r="T126" s="148">
        <f>T127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72</v>
      </c>
      <c r="AU126" s="14" t="s">
        <v>176</v>
      </c>
      <c r="BK126" s="149">
        <f>BK127</f>
        <v>0</v>
      </c>
    </row>
    <row r="127" spans="1:63" s="12" customFormat="1" ht="25.9" customHeight="1" x14ac:dyDescent="0.2">
      <c r="B127" s="150"/>
      <c r="D127" s="151" t="s">
        <v>72</v>
      </c>
      <c r="E127" s="152" t="s">
        <v>241</v>
      </c>
      <c r="F127" s="152" t="s">
        <v>1710</v>
      </c>
      <c r="I127" s="153"/>
      <c r="J127" s="154">
        <f>BK127</f>
        <v>0</v>
      </c>
      <c r="L127" s="150"/>
      <c r="M127" s="155"/>
      <c r="N127" s="156"/>
      <c r="O127" s="156"/>
      <c r="P127" s="157">
        <f>P128</f>
        <v>0</v>
      </c>
      <c r="Q127" s="156"/>
      <c r="R127" s="157">
        <f>R128</f>
        <v>0</v>
      </c>
      <c r="S127" s="156"/>
      <c r="T127" s="158">
        <f>T128</f>
        <v>0</v>
      </c>
      <c r="AR127" s="151" t="s">
        <v>102</v>
      </c>
      <c r="AT127" s="159" t="s">
        <v>72</v>
      </c>
      <c r="AU127" s="159" t="s">
        <v>73</v>
      </c>
      <c r="AY127" s="151" t="s">
        <v>204</v>
      </c>
      <c r="BK127" s="160">
        <f>BK128</f>
        <v>0</v>
      </c>
    </row>
    <row r="128" spans="1:63" s="12" customFormat="1" ht="22.9" customHeight="1" x14ac:dyDescent="0.2">
      <c r="B128" s="150"/>
      <c r="D128" s="151" t="s">
        <v>72</v>
      </c>
      <c r="E128" s="161" t="s">
        <v>1722</v>
      </c>
      <c r="F128" s="161" t="s">
        <v>1723</v>
      </c>
      <c r="I128" s="153"/>
      <c r="J128" s="162">
        <f>BK128</f>
        <v>0</v>
      </c>
      <c r="L128" s="150"/>
      <c r="M128" s="155"/>
      <c r="N128" s="156"/>
      <c r="O128" s="156"/>
      <c r="P128" s="157">
        <f>P129</f>
        <v>0</v>
      </c>
      <c r="Q128" s="156"/>
      <c r="R128" s="157">
        <f>R129</f>
        <v>0</v>
      </c>
      <c r="S128" s="156"/>
      <c r="T128" s="158">
        <f>T129</f>
        <v>0</v>
      </c>
      <c r="AR128" s="151" t="s">
        <v>102</v>
      </c>
      <c r="AT128" s="159" t="s">
        <v>72</v>
      </c>
      <c r="AU128" s="159" t="s">
        <v>80</v>
      </c>
      <c r="AY128" s="151" t="s">
        <v>204</v>
      </c>
      <c r="BK128" s="160">
        <f>BK129</f>
        <v>0</v>
      </c>
    </row>
    <row r="129" spans="1:65" s="2" customFormat="1" ht="24" customHeight="1" x14ac:dyDescent="0.2">
      <c r="A129" s="29"/>
      <c r="B129" s="163"/>
      <c r="C129" s="164" t="s">
        <v>80</v>
      </c>
      <c r="D129" s="164" t="s">
        <v>206</v>
      </c>
      <c r="E129" s="165" t="s">
        <v>1724</v>
      </c>
      <c r="F129" s="166" t="s">
        <v>1728</v>
      </c>
      <c r="G129" s="167" t="s">
        <v>849</v>
      </c>
      <c r="H129" s="168">
        <v>1</v>
      </c>
      <c r="I129" s="169"/>
      <c r="J129" s="168">
        <f>ROUND(I129*H129,3)</f>
        <v>0</v>
      </c>
      <c r="K129" s="170"/>
      <c r="L129" s="30"/>
      <c r="M129" s="188" t="s">
        <v>1</v>
      </c>
      <c r="N129" s="189" t="s">
        <v>39</v>
      </c>
      <c r="O129" s="190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5" t="s">
        <v>648</v>
      </c>
      <c r="AT129" s="175" t="s">
        <v>206</v>
      </c>
      <c r="AU129" s="175" t="s">
        <v>86</v>
      </c>
      <c r="AY129" s="14" t="s">
        <v>204</v>
      </c>
      <c r="BE129" s="176">
        <f>IF(N129="základná",J129,0)</f>
        <v>0</v>
      </c>
      <c r="BF129" s="176">
        <f>IF(N129="znížená",J129,0)</f>
        <v>0</v>
      </c>
      <c r="BG129" s="176">
        <f>IF(N129="zákl. prenesená",J129,0)</f>
        <v>0</v>
      </c>
      <c r="BH129" s="176">
        <f>IF(N129="zníž. prenesená",J129,0)</f>
        <v>0</v>
      </c>
      <c r="BI129" s="176">
        <f>IF(N129="nulová",J129,0)</f>
        <v>0</v>
      </c>
      <c r="BJ129" s="14" t="s">
        <v>86</v>
      </c>
      <c r="BK129" s="177">
        <f>ROUND(I129*H129,3)</f>
        <v>0</v>
      </c>
      <c r="BL129" s="14" t="s">
        <v>648</v>
      </c>
      <c r="BM129" s="175" t="s">
        <v>1729</v>
      </c>
    </row>
    <row r="130" spans="1:65" s="2" customFormat="1" ht="6.95" customHeight="1" x14ac:dyDescent="0.2">
      <c r="A130" s="29"/>
      <c r="B130" s="44"/>
      <c r="C130" s="45"/>
      <c r="D130" s="45"/>
      <c r="E130" s="45"/>
      <c r="F130" s="45"/>
      <c r="G130" s="45"/>
      <c r="H130" s="45"/>
      <c r="I130" s="122"/>
      <c r="J130" s="45"/>
      <c r="K130" s="45"/>
      <c r="L130" s="30"/>
      <c r="M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</sheetData>
  <autoFilter ref="C125:K129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108" workbookViewId="0">
      <selection activeCell="V18" sqref="V18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I2" s="95"/>
      <c r="L2" s="20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4" t="s">
        <v>118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96"/>
      <c r="J3" s="16"/>
      <c r="K3" s="16"/>
      <c r="L3" s="17"/>
      <c r="AT3" s="14" t="s">
        <v>73</v>
      </c>
    </row>
    <row r="4" spans="1:46" s="1" customFormat="1" ht="24.95" customHeight="1" x14ac:dyDescent="0.2">
      <c r="B4" s="17"/>
      <c r="D4" s="18" t="s">
        <v>167</v>
      </c>
      <c r="I4" s="95"/>
      <c r="L4" s="17"/>
      <c r="M4" s="97" t="s">
        <v>9</v>
      </c>
      <c r="AT4" s="14" t="s">
        <v>3</v>
      </c>
    </row>
    <row r="5" spans="1:46" s="1" customFormat="1" ht="6.95" customHeight="1" x14ac:dyDescent="0.2">
      <c r="B5" s="17"/>
      <c r="I5" s="95"/>
      <c r="L5" s="17"/>
    </row>
    <row r="6" spans="1:46" s="1" customFormat="1" ht="12" customHeight="1" x14ac:dyDescent="0.2">
      <c r="B6" s="17"/>
      <c r="D6" s="24" t="s">
        <v>13</v>
      </c>
      <c r="I6" s="95"/>
      <c r="L6" s="17"/>
    </row>
    <row r="7" spans="1:46" s="1" customFormat="1" ht="16.5" customHeight="1" x14ac:dyDescent="0.2">
      <c r="B7" s="17"/>
      <c r="E7" s="238" t="str">
        <f>'Rekapitulácia stavby'!K6</f>
        <v>Centrum Diagnostiky - Nový pavilón</v>
      </c>
      <c r="F7" s="239"/>
      <c r="G7" s="239"/>
      <c r="H7" s="239"/>
      <c r="I7" s="95"/>
      <c r="L7" s="17"/>
    </row>
    <row r="8" spans="1:46" ht="12.75" x14ac:dyDescent="0.2">
      <c r="B8" s="17"/>
      <c r="D8" s="24" t="s">
        <v>168</v>
      </c>
      <c r="L8" s="17"/>
    </row>
    <row r="9" spans="1:46" s="1" customFormat="1" ht="16.5" customHeight="1" x14ac:dyDescent="0.2">
      <c r="B9" s="17"/>
      <c r="E9" s="238" t="s">
        <v>431</v>
      </c>
      <c r="F9" s="209"/>
      <c r="G9" s="209"/>
      <c r="H9" s="209"/>
      <c r="I9" s="95"/>
      <c r="L9" s="17"/>
    </row>
    <row r="10" spans="1:46" s="1" customFormat="1" ht="12" customHeight="1" x14ac:dyDescent="0.2">
      <c r="B10" s="17"/>
      <c r="D10" s="24" t="s">
        <v>170</v>
      </c>
      <c r="I10" s="95"/>
      <c r="L10" s="17"/>
    </row>
    <row r="11" spans="1:46" s="2" customFormat="1" ht="16.5" customHeight="1" x14ac:dyDescent="0.2">
      <c r="A11" s="29"/>
      <c r="B11" s="30"/>
      <c r="C11" s="29"/>
      <c r="D11" s="29"/>
      <c r="E11" s="241" t="s">
        <v>1719</v>
      </c>
      <c r="F11" s="237"/>
      <c r="G11" s="237"/>
      <c r="H11" s="237"/>
      <c r="I11" s="9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4" t="s">
        <v>1706</v>
      </c>
      <c r="E12" s="29"/>
      <c r="F12" s="29"/>
      <c r="G12" s="29"/>
      <c r="H12" s="29"/>
      <c r="I12" s="98"/>
      <c r="J12" s="29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6.5" customHeight="1" x14ac:dyDescent="0.2">
      <c r="A13" s="29"/>
      <c r="B13" s="30"/>
      <c r="C13" s="29"/>
      <c r="D13" s="29"/>
      <c r="E13" s="216" t="s">
        <v>1730</v>
      </c>
      <c r="F13" s="237"/>
      <c r="G13" s="237"/>
      <c r="H13" s="237"/>
      <c r="I13" s="98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x14ac:dyDescent="0.2">
      <c r="A14" s="29"/>
      <c r="B14" s="30"/>
      <c r="C14" s="29"/>
      <c r="D14" s="29"/>
      <c r="E14" s="29"/>
      <c r="F14" s="29"/>
      <c r="G14" s="29"/>
      <c r="H14" s="29"/>
      <c r="I14" s="98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 x14ac:dyDescent="0.2">
      <c r="A15" s="29"/>
      <c r="B15" s="30"/>
      <c r="C15" s="29"/>
      <c r="D15" s="24" t="s">
        <v>15</v>
      </c>
      <c r="E15" s="29"/>
      <c r="F15" s="22" t="s">
        <v>1</v>
      </c>
      <c r="G15" s="29"/>
      <c r="H15" s="29"/>
      <c r="I15" s="99" t="s">
        <v>16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2" customHeight="1" x14ac:dyDescent="0.2">
      <c r="A16" s="29"/>
      <c r="B16" s="30"/>
      <c r="C16" s="29"/>
      <c r="D16" s="24" t="s">
        <v>17</v>
      </c>
      <c r="E16" s="29"/>
      <c r="F16" s="22" t="s">
        <v>18</v>
      </c>
      <c r="G16" s="29"/>
      <c r="H16" s="29"/>
      <c r="I16" s="99" t="s">
        <v>19</v>
      </c>
      <c r="J16" s="52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0.9" customHeight="1" x14ac:dyDescent="0.2">
      <c r="A17" s="29"/>
      <c r="B17" s="30"/>
      <c r="C17" s="29"/>
      <c r="D17" s="29"/>
      <c r="E17" s="29"/>
      <c r="F17" s="29"/>
      <c r="G17" s="29"/>
      <c r="H17" s="29"/>
      <c r="I17" s="98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 x14ac:dyDescent="0.2">
      <c r="A18" s="29"/>
      <c r="B18" s="30"/>
      <c r="C18" s="29"/>
      <c r="D18" s="24" t="s">
        <v>20</v>
      </c>
      <c r="E18" s="29"/>
      <c r="F18" s="29"/>
      <c r="G18" s="29"/>
      <c r="H18" s="29"/>
      <c r="I18" s="99" t="s">
        <v>21</v>
      </c>
      <c r="J18" s="22" t="s">
        <v>1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 x14ac:dyDescent="0.2">
      <c r="A19" s="29"/>
      <c r="B19" s="30"/>
      <c r="C19" s="29"/>
      <c r="D19" s="29"/>
      <c r="E19" s="22" t="s">
        <v>22</v>
      </c>
      <c r="F19" s="29"/>
      <c r="G19" s="29"/>
      <c r="H19" s="29"/>
      <c r="I19" s="99" t="s">
        <v>23</v>
      </c>
      <c r="J19" s="22" t="s">
        <v>1</v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 x14ac:dyDescent="0.2">
      <c r="A20" s="29"/>
      <c r="B20" s="30"/>
      <c r="C20" s="29"/>
      <c r="D20" s="29"/>
      <c r="E20" s="29"/>
      <c r="F20" s="29"/>
      <c r="G20" s="29"/>
      <c r="H20" s="29"/>
      <c r="I20" s="98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 x14ac:dyDescent="0.2">
      <c r="A21" s="29"/>
      <c r="B21" s="30"/>
      <c r="C21" s="29"/>
      <c r="D21" s="24" t="s">
        <v>24</v>
      </c>
      <c r="E21" s="29"/>
      <c r="F21" s="29"/>
      <c r="G21" s="29"/>
      <c r="H21" s="29"/>
      <c r="I21" s="99" t="s">
        <v>21</v>
      </c>
      <c r="J21" s="25" t="str">
        <f>'Rekapitulácia stavby'!AN13</f>
        <v>Vyplň údaj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 x14ac:dyDescent="0.2">
      <c r="A22" s="29"/>
      <c r="B22" s="30"/>
      <c r="C22" s="29"/>
      <c r="D22" s="29"/>
      <c r="E22" s="240" t="str">
        <f>'Rekapitulácia stavby'!E14</f>
        <v>Vyplň údaj</v>
      </c>
      <c r="F22" s="219"/>
      <c r="G22" s="219"/>
      <c r="H22" s="219"/>
      <c r="I22" s="99" t="s">
        <v>23</v>
      </c>
      <c r="J22" s="25" t="str">
        <f>'Rekapitulácia stavby'!AN14</f>
        <v>Vyplň údaj</v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 x14ac:dyDescent="0.2">
      <c r="A23" s="29"/>
      <c r="B23" s="30"/>
      <c r="C23" s="29"/>
      <c r="D23" s="29"/>
      <c r="E23" s="29"/>
      <c r="F23" s="29"/>
      <c r="G23" s="29"/>
      <c r="H23" s="29"/>
      <c r="I23" s="98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 x14ac:dyDescent="0.2">
      <c r="A24" s="29"/>
      <c r="B24" s="30"/>
      <c r="C24" s="29"/>
      <c r="D24" s="24" t="s">
        <v>26</v>
      </c>
      <c r="E24" s="29"/>
      <c r="F24" s="29"/>
      <c r="G24" s="29"/>
      <c r="H24" s="29"/>
      <c r="I24" s="99" t="s">
        <v>21</v>
      </c>
      <c r="J24" s="22" t="s">
        <v>1</v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18" customHeight="1" x14ac:dyDescent="0.2">
      <c r="A25" s="29"/>
      <c r="B25" s="30"/>
      <c r="C25" s="29"/>
      <c r="D25" s="29"/>
      <c r="E25" s="22" t="s">
        <v>27</v>
      </c>
      <c r="F25" s="29"/>
      <c r="G25" s="29"/>
      <c r="H25" s="29"/>
      <c r="I25" s="99" t="s">
        <v>23</v>
      </c>
      <c r="J25" s="22" t="s">
        <v>1</v>
      </c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6.95" customHeight="1" x14ac:dyDescent="0.2">
      <c r="A26" s="29"/>
      <c r="B26" s="30"/>
      <c r="C26" s="29"/>
      <c r="D26" s="29"/>
      <c r="E26" s="29"/>
      <c r="F26" s="29"/>
      <c r="G26" s="29"/>
      <c r="H26" s="29"/>
      <c r="I26" s="98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12" customHeight="1" x14ac:dyDescent="0.2">
      <c r="A27" s="29"/>
      <c r="B27" s="30"/>
      <c r="C27" s="29"/>
      <c r="D27" s="24" t="s">
        <v>30</v>
      </c>
      <c r="E27" s="29"/>
      <c r="F27" s="29"/>
      <c r="G27" s="29"/>
      <c r="H27" s="29"/>
      <c r="I27" s="99" t="s">
        <v>21</v>
      </c>
      <c r="J27" s="22" t="str">
        <f>IF('Rekapitulácia stavby'!AN19="","",'Rekapitulácia stavby'!AN19)</f>
        <v/>
      </c>
      <c r="K27" s="29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18" customHeight="1" x14ac:dyDescent="0.2">
      <c r="A28" s="29"/>
      <c r="B28" s="30"/>
      <c r="C28" s="29"/>
      <c r="D28" s="29"/>
      <c r="E28" s="22" t="str">
        <f>IF('Rekapitulácia stavby'!E20="","",'Rekapitulácia stavby'!E20)</f>
        <v xml:space="preserve"> </v>
      </c>
      <c r="F28" s="29"/>
      <c r="G28" s="29"/>
      <c r="H28" s="29"/>
      <c r="I28" s="99" t="s">
        <v>23</v>
      </c>
      <c r="J28" s="22" t="str">
        <f>IF('Rekapitulácia stavby'!AN20="","",'Rekapitulácia stavby'!AN20)</f>
        <v/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29"/>
      <c r="E29" s="29"/>
      <c r="F29" s="29"/>
      <c r="G29" s="29"/>
      <c r="H29" s="29"/>
      <c r="I29" s="98"/>
      <c r="J29" s="29"/>
      <c r="K29" s="29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2" customHeight="1" x14ac:dyDescent="0.2">
      <c r="A30" s="29"/>
      <c r="B30" s="30"/>
      <c r="C30" s="29"/>
      <c r="D30" s="24" t="s">
        <v>32</v>
      </c>
      <c r="E30" s="29"/>
      <c r="F30" s="29"/>
      <c r="G30" s="29"/>
      <c r="H30" s="29"/>
      <c r="I30" s="98"/>
      <c r="J30" s="29"/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8" customFormat="1" ht="16.5" customHeight="1" x14ac:dyDescent="0.2">
      <c r="A31" s="100"/>
      <c r="B31" s="101"/>
      <c r="C31" s="100"/>
      <c r="D31" s="100"/>
      <c r="E31" s="223" t="s">
        <v>1</v>
      </c>
      <c r="F31" s="223"/>
      <c r="G31" s="223"/>
      <c r="H31" s="223"/>
      <c r="I31" s="102"/>
      <c r="J31" s="100"/>
      <c r="K31" s="100"/>
      <c r="L31" s="103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</row>
    <row r="32" spans="1:31" s="2" customFormat="1" ht="6.95" customHeight="1" x14ac:dyDescent="0.2">
      <c r="A32" s="29"/>
      <c r="B32" s="30"/>
      <c r="C32" s="29"/>
      <c r="D32" s="29"/>
      <c r="E32" s="29"/>
      <c r="F32" s="29"/>
      <c r="G32" s="29"/>
      <c r="H32" s="29"/>
      <c r="I32" s="98"/>
      <c r="J32" s="29"/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 x14ac:dyDescent="0.2">
      <c r="A33" s="29"/>
      <c r="B33" s="30"/>
      <c r="C33" s="29"/>
      <c r="D33" s="63"/>
      <c r="E33" s="63"/>
      <c r="F33" s="63"/>
      <c r="G33" s="63"/>
      <c r="H33" s="63"/>
      <c r="I33" s="104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25.35" customHeight="1" x14ac:dyDescent="0.2">
      <c r="A34" s="29"/>
      <c r="B34" s="30"/>
      <c r="C34" s="29"/>
      <c r="D34" s="105" t="s">
        <v>33</v>
      </c>
      <c r="E34" s="29"/>
      <c r="F34" s="29"/>
      <c r="G34" s="29"/>
      <c r="H34" s="29"/>
      <c r="I34" s="98"/>
      <c r="J34" s="68">
        <f>ROUND(J126,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6.95" customHeight="1" x14ac:dyDescent="0.2">
      <c r="A35" s="29"/>
      <c r="B35" s="30"/>
      <c r="C35" s="29"/>
      <c r="D35" s="63"/>
      <c r="E35" s="63"/>
      <c r="F35" s="63"/>
      <c r="G35" s="63"/>
      <c r="H35" s="63"/>
      <c r="I35" s="104"/>
      <c r="J35" s="63"/>
      <c r="K35" s="63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 x14ac:dyDescent="0.2">
      <c r="A36" s="29"/>
      <c r="B36" s="30"/>
      <c r="C36" s="29"/>
      <c r="D36" s="29"/>
      <c r="E36" s="29"/>
      <c r="F36" s="33" t="s">
        <v>35</v>
      </c>
      <c r="G36" s="29"/>
      <c r="H36" s="29"/>
      <c r="I36" s="106" t="s">
        <v>34</v>
      </c>
      <c r="J36" s="33" t="s">
        <v>36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customHeight="1" x14ac:dyDescent="0.2">
      <c r="A37" s="29"/>
      <c r="B37" s="30"/>
      <c r="C37" s="29"/>
      <c r="D37" s="107" t="s">
        <v>37</v>
      </c>
      <c r="E37" s="24" t="s">
        <v>38</v>
      </c>
      <c r="F37" s="108">
        <f>ROUND((SUM(BE126:BE129)),  2)</f>
        <v>0</v>
      </c>
      <c r="G37" s="29"/>
      <c r="H37" s="29"/>
      <c r="I37" s="109">
        <v>0.2</v>
      </c>
      <c r="J37" s="108">
        <f>ROUND(((SUM(BE126:BE129))*I37),  2)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 x14ac:dyDescent="0.2">
      <c r="A38" s="29"/>
      <c r="B38" s="30"/>
      <c r="C38" s="29"/>
      <c r="D38" s="29"/>
      <c r="E38" s="24" t="s">
        <v>39</v>
      </c>
      <c r="F38" s="108">
        <f>ROUND((SUM(BF126:BF129)),  2)</f>
        <v>0</v>
      </c>
      <c r="G38" s="29"/>
      <c r="H38" s="29"/>
      <c r="I38" s="109">
        <v>0.2</v>
      </c>
      <c r="J38" s="108">
        <f>ROUND(((SUM(BF126:BF129))*I38),  2)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 x14ac:dyDescent="0.2">
      <c r="A39" s="29"/>
      <c r="B39" s="30"/>
      <c r="C39" s="29"/>
      <c r="D39" s="29"/>
      <c r="E39" s="24" t="s">
        <v>40</v>
      </c>
      <c r="F39" s="108">
        <f>ROUND((SUM(BG126:BG129)),  2)</f>
        <v>0</v>
      </c>
      <c r="G39" s="29"/>
      <c r="H39" s="29"/>
      <c r="I39" s="109">
        <v>0.2</v>
      </c>
      <c r="J39" s="10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hidden="1" customHeight="1" x14ac:dyDescent="0.2">
      <c r="A40" s="29"/>
      <c r="B40" s="30"/>
      <c r="C40" s="29"/>
      <c r="D40" s="29"/>
      <c r="E40" s="24" t="s">
        <v>41</v>
      </c>
      <c r="F40" s="108">
        <f>ROUND((SUM(BH126:BH129)),  2)</f>
        <v>0</v>
      </c>
      <c r="G40" s="29"/>
      <c r="H40" s="29"/>
      <c r="I40" s="109">
        <v>0.2</v>
      </c>
      <c r="J40" s="108">
        <f>0</f>
        <v>0</v>
      </c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14.45" hidden="1" customHeight="1" x14ac:dyDescent="0.2">
      <c r="A41" s="29"/>
      <c r="B41" s="30"/>
      <c r="C41" s="29"/>
      <c r="D41" s="29"/>
      <c r="E41" s="24" t="s">
        <v>42</v>
      </c>
      <c r="F41" s="108">
        <f>ROUND((SUM(BI126:BI129)),  2)</f>
        <v>0</v>
      </c>
      <c r="G41" s="29"/>
      <c r="H41" s="29"/>
      <c r="I41" s="109">
        <v>0</v>
      </c>
      <c r="J41" s="108">
        <f>0</f>
        <v>0</v>
      </c>
      <c r="K41" s="29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6.95" customHeight="1" x14ac:dyDescent="0.2">
      <c r="A42" s="29"/>
      <c r="B42" s="30"/>
      <c r="C42" s="29"/>
      <c r="D42" s="29"/>
      <c r="E42" s="29"/>
      <c r="F42" s="29"/>
      <c r="G42" s="29"/>
      <c r="H42" s="29"/>
      <c r="I42" s="98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2" customFormat="1" ht="25.35" customHeight="1" x14ac:dyDescent="0.2">
      <c r="A43" s="29"/>
      <c r="B43" s="30"/>
      <c r="C43" s="110"/>
      <c r="D43" s="111" t="s">
        <v>43</v>
      </c>
      <c r="E43" s="57"/>
      <c r="F43" s="57"/>
      <c r="G43" s="112" t="s">
        <v>44</v>
      </c>
      <c r="H43" s="113" t="s">
        <v>45</v>
      </c>
      <c r="I43" s="114"/>
      <c r="J43" s="115">
        <f>SUM(J34:J41)</f>
        <v>0</v>
      </c>
      <c r="K43" s="116"/>
      <c r="L43" s="3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</row>
    <row r="44" spans="1:31" s="2" customFormat="1" ht="14.45" customHeight="1" x14ac:dyDescent="0.2">
      <c r="A44" s="29"/>
      <c r="B44" s="30"/>
      <c r="C44" s="29"/>
      <c r="D44" s="29"/>
      <c r="E44" s="29"/>
      <c r="F44" s="29"/>
      <c r="G44" s="29"/>
      <c r="H44" s="29"/>
      <c r="I44" s="98"/>
      <c r="J44" s="29"/>
      <c r="K44" s="29"/>
      <c r="L44" s="3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1" s="1" customFormat="1" ht="14.45" customHeight="1" x14ac:dyDescent="0.2">
      <c r="B45" s="17"/>
      <c r="I45" s="95"/>
      <c r="L45" s="17"/>
    </row>
    <row r="46" spans="1:31" s="1" customFormat="1" ht="14.45" customHeight="1" x14ac:dyDescent="0.2">
      <c r="B46" s="17"/>
      <c r="I46" s="95"/>
      <c r="L46" s="17"/>
    </row>
    <row r="47" spans="1:31" s="1" customFormat="1" ht="14.45" customHeight="1" x14ac:dyDescent="0.2">
      <c r="B47" s="17"/>
      <c r="I47" s="95"/>
      <c r="L47" s="17"/>
    </row>
    <row r="48" spans="1:31" s="1" customFormat="1" ht="14.45" customHeight="1" x14ac:dyDescent="0.2">
      <c r="B48" s="17"/>
      <c r="I48" s="95"/>
      <c r="L48" s="17"/>
    </row>
    <row r="49" spans="1:31" s="1" customFormat="1" ht="14.45" customHeight="1" x14ac:dyDescent="0.2">
      <c r="B49" s="17"/>
      <c r="I49" s="95"/>
      <c r="L49" s="17"/>
    </row>
    <row r="50" spans="1:31" s="2" customFormat="1" ht="14.45" customHeight="1" x14ac:dyDescent="0.2">
      <c r="B50" s="39"/>
      <c r="D50" s="40" t="s">
        <v>46</v>
      </c>
      <c r="E50" s="41"/>
      <c r="F50" s="41"/>
      <c r="G50" s="40" t="s">
        <v>47</v>
      </c>
      <c r="H50" s="41"/>
      <c r="I50" s="117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9"/>
      <c r="B61" s="30"/>
      <c r="C61" s="29"/>
      <c r="D61" s="42" t="s">
        <v>48</v>
      </c>
      <c r="E61" s="32"/>
      <c r="F61" s="118" t="s">
        <v>49</v>
      </c>
      <c r="G61" s="42" t="s">
        <v>48</v>
      </c>
      <c r="H61" s="32"/>
      <c r="I61" s="119"/>
      <c r="J61" s="120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12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9"/>
      <c r="B76" s="30"/>
      <c r="C76" s="29"/>
      <c r="D76" s="42" t="s">
        <v>48</v>
      </c>
      <c r="E76" s="32"/>
      <c r="F76" s="118" t="s">
        <v>49</v>
      </c>
      <c r="G76" s="42" t="s">
        <v>48</v>
      </c>
      <c r="H76" s="32"/>
      <c r="I76" s="119"/>
      <c r="J76" s="120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12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3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12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31" s="2" customFormat="1" ht="24.95" customHeight="1" x14ac:dyDescent="0.2">
      <c r="A82" s="29"/>
      <c r="B82" s="30"/>
      <c r="C82" s="18" t="s">
        <v>172</v>
      </c>
      <c r="D82" s="29"/>
      <c r="E82" s="29"/>
      <c r="F82" s="29"/>
      <c r="G82" s="29"/>
      <c r="H82" s="29"/>
      <c r="I82" s="9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3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9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31" s="2" customFormat="1" ht="12" customHeight="1" x14ac:dyDescent="0.2">
      <c r="A84" s="29"/>
      <c r="B84" s="30"/>
      <c r="C84" s="24" t="s">
        <v>13</v>
      </c>
      <c r="D84" s="29"/>
      <c r="E84" s="29"/>
      <c r="F84" s="29"/>
      <c r="G84" s="29"/>
      <c r="H84" s="29"/>
      <c r="I84" s="9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31" s="2" customFormat="1" ht="16.5" customHeight="1" x14ac:dyDescent="0.2">
      <c r="A85" s="29"/>
      <c r="B85" s="30"/>
      <c r="C85" s="29"/>
      <c r="D85" s="29"/>
      <c r="E85" s="238" t="str">
        <f>E7</f>
        <v>Centrum Diagnostiky - Nový pavilón</v>
      </c>
      <c r="F85" s="239"/>
      <c r="G85" s="239"/>
      <c r="H85" s="239"/>
      <c r="I85" s="9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31" s="1" customFormat="1" ht="12" customHeight="1" x14ac:dyDescent="0.2">
      <c r="B86" s="17"/>
      <c r="C86" s="24" t="s">
        <v>168</v>
      </c>
      <c r="I86" s="95"/>
      <c r="L86" s="17"/>
    </row>
    <row r="87" spans="1:31" s="1" customFormat="1" ht="16.5" customHeight="1" x14ac:dyDescent="0.2">
      <c r="B87" s="17"/>
      <c r="E87" s="238" t="s">
        <v>431</v>
      </c>
      <c r="F87" s="209"/>
      <c r="G87" s="209"/>
      <c r="H87" s="209"/>
      <c r="I87" s="95"/>
      <c r="L87" s="17"/>
    </row>
    <row r="88" spans="1:31" s="1" customFormat="1" ht="12" customHeight="1" x14ac:dyDescent="0.2">
      <c r="B88" s="17"/>
      <c r="C88" s="24" t="s">
        <v>170</v>
      </c>
      <c r="I88" s="95"/>
      <c r="L88" s="17"/>
    </row>
    <row r="89" spans="1:31" s="2" customFormat="1" ht="16.5" customHeight="1" x14ac:dyDescent="0.2">
      <c r="A89" s="29"/>
      <c r="B89" s="30"/>
      <c r="C89" s="29"/>
      <c r="D89" s="29"/>
      <c r="E89" s="241" t="s">
        <v>1719</v>
      </c>
      <c r="F89" s="237"/>
      <c r="G89" s="237"/>
      <c r="H89" s="237"/>
      <c r="I89" s="98"/>
      <c r="J89" s="29"/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31" s="2" customFormat="1" ht="12" customHeight="1" x14ac:dyDescent="0.2">
      <c r="A90" s="29"/>
      <c r="B90" s="30"/>
      <c r="C90" s="24" t="s">
        <v>1706</v>
      </c>
      <c r="D90" s="29"/>
      <c r="E90" s="29"/>
      <c r="F90" s="29"/>
      <c r="G90" s="29"/>
      <c r="H90" s="29"/>
      <c r="I90" s="98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31" s="2" customFormat="1" ht="16.5" customHeight="1" x14ac:dyDescent="0.2">
      <c r="A91" s="29"/>
      <c r="B91" s="30"/>
      <c r="C91" s="29"/>
      <c r="D91" s="29"/>
      <c r="E91" s="216" t="str">
        <f>E13</f>
        <v>E5.3 - MaR</v>
      </c>
      <c r="F91" s="237"/>
      <c r="G91" s="237"/>
      <c r="H91" s="237"/>
      <c r="I91" s="98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31" s="2" customFormat="1" ht="6.95" customHeight="1" x14ac:dyDescent="0.2">
      <c r="A92" s="29"/>
      <c r="B92" s="30"/>
      <c r="C92" s="29"/>
      <c r="D92" s="29"/>
      <c r="E92" s="29"/>
      <c r="F92" s="29"/>
      <c r="G92" s="29"/>
      <c r="H92" s="29"/>
      <c r="I92" s="98"/>
      <c r="J92" s="29"/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31" s="2" customFormat="1" ht="12" customHeight="1" x14ac:dyDescent="0.2">
      <c r="A93" s="29"/>
      <c r="B93" s="30"/>
      <c r="C93" s="24" t="s">
        <v>17</v>
      </c>
      <c r="D93" s="29"/>
      <c r="E93" s="29"/>
      <c r="F93" s="22" t="str">
        <f>F16</f>
        <v>Považská Bystrica</v>
      </c>
      <c r="G93" s="29"/>
      <c r="H93" s="29"/>
      <c r="I93" s="99" t="s">
        <v>19</v>
      </c>
      <c r="J93" s="52" t="str">
        <f>IF(J16="","",J16)</f>
        <v/>
      </c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31" s="2" customFormat="1" ht="6.95" customHeight="1" x14ac:dyDescent="0.2">
      <c r="A94" s="29"/>
      <c r="B94" s="30"/>
      <c r="C94" s="29"/>
      <c r="D94" s="29"/>
      <c r="E94" s="29"/>
      <c r="F94" s="29"/>
      <c r="G94" s="29"/>
      <c r="H94" s="29"/>
      <c r="I94" s="98"/>
      <c r="J94" s="29"/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31" s="2" customFormat="1" ht="15.2" customHeight="1" x14ac:dyDescent="0.2">
      <c r="A95" s="29"/>
      <c r="B95" s="30"/>
      <c r="C95" s="24" t="s">
        <v>20</v>
      </c>
      <c r="D95" s="29"/>
      <c r="E95" s="29"/>
      <c r="F95" s="22" t="str">
        <f>E19</f>
        <v>Trenčiansky samosprávny kraj - Trenčín</v>
      </c>
      <c r="G95" s="29"/>
      <c r="H95" s="29"/>
      <c r="I95" s="99" t="s">
        <v>26</v>
      </c>
      <c r="J95" s="27" t="str">
        <f>E25</f>
        <v>ARCHICO s.r.o.</v>
      </c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31" s="2" customFormat="1" ht="15.2" customHeight="1" x14ac:dyDescent="0.2">
      <c r="A96" s="29"/>
      <c r="B96" s="30"/>
      <c r="C96" s="24" t="s">
        <v>24</v>
      </c>
      <c r="D96" s="29"/>
      <c r="E96" s="29"/>
      <c r="F96" s="22" t="str">
        <f>IF(E22="","",E22)</f>
        <v>Vyplň údaj</v>
      </c>
      <c r="G96" s="29"/>
      <c r="H96" s="29"/>
      <c r="I96" s="99" t="s">
        <v>30</v>
      </c>
      <c r="J96" s="27" t="str">
        <f>E28</f>
        <v xml:space="preserve"> 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</row>
    <row r="97" spans="1:47" s="2" customFormat="1" ht="10.35" customHeight="1" x14ac:dyDescent="0.2">
      <c r="A97" s="29"/>
      <c r="B97" s="30"/>
      <c r="C97" s="29"/>
      <c r="D97" s="29"/>
      <c r="E97" s="29"/>
      <c r="F97" s="29"/>
      <c r="G97" s="29"/>
      <c r="H97" s="29"/>
      <c r="I97" s="98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47" s="2" customFormat="1" ht="29.25" customHeight="1" x14ac:dyDescent="0.2">
      <c r="A98" s="29"/>
      <c r="B98" s="30"/>
      <c r="C98" s="124" t="s">
        <v>173</v>
      </c>
      <c r="D98" s="110"/>
      <c r="E98" s="110"/>
      <c r="F98" s="110"/>
      <c r="G98" s="110"/>
      <c r="H98" s="110"/>
      <c r="I98" s="125"/>
      <c r="J98" s="126" t="s">
        <v>174</v>
      </c>
      <c r="K98" s="110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99" spans="1:47" s="2" customFormat="1" ht="10.35" customHeight="1" x14ac:dyDescent="0.2">
      <c r="A99" s="29"/>
      <c r="B99" s="30"/>
      <c r="C99" s="29"/>
      <c r="D99" s="29"/>
      <c r="E99" s="29"/>
      <c r="F99" s="29"/>
      <c r="G99" s="29"/>
      <c r="H99" s="29"/>
      <c r="I99" s="98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47" s="2" customFormat="1" ht="22.9" customHeight="1" x14ac:dyDescent="0.2">
      <c r="A100" s="29"/>
      <c r="B100" s="30"/>
      <c r="C100" s="127" t="s">
        <v>175</v>
      </c>
      <c r="D100" s="29"/>
      <c r="E100" s="29"/>
      <c r="F100" s="29"/>
      <c r="G100" s="29"/>
      <c r="H100" s="29"/>
      <c r="I100" s="98"/>
      <c r="J100" s="68">
        <f>J126</f>
        <v>0</v>
      </c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U100" s="14" t="s">
        <v>176</v>
      </c>
    </row>
    <row r="101" spans="1:47" s="9" customFormat="1" ht="24.95" customHeight="1" x14ac:dyDescent="0.2">
      <c r="B101" s="128"/>
      <c r="D101" s="129" t="s">
        <v>1708</v>
      </c>
      <c r="E101" s="130"/>
      <c r="F101" s="130"/>
      <c r="G101" s="130"/>
      <c r="H101" s="130"/>
      <c r="I101" s="131"/>
      <c r="J101" s="132">
        <f>J127</f>
        <v>0</v>
      </c>
      <c r="L101" s="128"/>
    </row>
    <row r="102" spans="1:47" s="10" customFormat="1" ht="19.899999999999999" customHeight="1" x14ac:dyDescent="0.2">
      <c r="B102" s="133"/>
      <c r="D102" s="134" t="s">
        <v>1721</v>
      </c>
      <c r="E102" s="135"/>
      <c r="F102" s="135"/>
      <c r="G102" s="135"/>
      <c r="H102" s="135"/>
      <c r="I102" s="136"/>
      <c r="J102" s="137">
        <f>J128</f>
        <v>0</v>
      </c>
      <c r="L102" s="133"/>
    </row>
    <row r="103" spans="1:47" s="2" customFormat="1" ht="21.75" customHeight="1" x14ac:dyDescent="0.2">
      <c r="A103" s="29"/>
      <c r="B103" s="30"/>
      <c r="C103" s="29"/>
      <c r="D103" s="29"/>
      <c r="E103" s="29"/>
      <c r="F103" s="29"/>
      <c r="G103" s="29"/>
      <c r="H103" s="29"/>
      <c r="I103" s="98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47" s="2" customFormat="1" ht="6.95" customHeight="1" x14ac:dyDescent="0.2">
      <c r="A104" s="29"/>
      <c r="B104" s="44"/>
      <c r="C104" s="45"/>
      <c r="D104" s="45"/>
      <c r="E104" s="45"/>
      <c r="F104" s="45"/>
      <c r="G104" s="45"/>
      <c r="H104" s="45"/>
      <c r="I104" s="122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47" s="2" customFormat="1" ht="6.95" customHeight="1" x14ac:dyDescent="0.2">
      <c r="A108" s="29"/>
      <c r="B108" s="46"/>
      <c r="C108" s="47"/>
      <c r="D108" s="47"/>
      <c r="E108" s="47"/>
      <c r="F108" s="47"/>
      <c r="G108" s="47"/>
      <c r="H108" s="47"/>
      <c r="I108" s="123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47" s="2" customFormat="1" ht="24.95" customHeight="1" x14ac:dyDescent="0.2">
      <c r="A109" s="29"/>
      <c r="B109" s="30"/>
      <c r="C109" s="18" t="s">
        <v>190</v>
      </c>
      <c r="D109" s="29"/>
      <c r="E109" s="29"/>
      <c r="F109" s="29"/>
      <c r="G109" s="29"/>
      <c r="H109" s="29"/>
      <c r="I109" s="98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47" s="2" customFormat="1" ht="6.95" customHeight="1" x14ac:dyDescent="0.2">
      <c r="A110" s="29"/>
      <c r="B110" s="30"/>
      <c r="C110" s="29"/>
      <c r="D110" s="29"/>
      <c r="E110" s="29"/>
      <c r="F110" s="29"/>
      <c r="G110" s="29"/>
      <c r="H110" s="29"/>
      <c r="I110" s="98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47" s="2" customFormat="1" ht="12" customHeight="1" x14ac:dyDescent="0.2">
      <c r="A111" s="29"/>
      <c r="B111" s="30"/>
      <c r="C111" s="24" t="s">
        <v>13</v>
      </c>
      <c r="D111" s="29"/>
      <c r="E111" s="29"/>
      <c r="F111" s="29"/>
      <c r="G111" s="29"/>
      <c r="H111" s="29"/>
      <c r="I111" s="98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47" s="2" customFormat="1" ht="16.5" customHeight="1" x14ac:dyDescent="0.2">
      <c r="A112" s="29"/>
      <c r="B112" s="30"/>
      <c r="C112" s="29"/>
      <c r="D112" s="29"/>
      <c r="E112" s="238" t="str">
        <f>E7</f>
        <v>Centrum Diagnostiky - Nový pavilón</v>
      </c>
      <c r="F112" s="239"/>
      <c r="G112" s="239"/>
      <c r="H112" s="239"/>
      <c r="I112" s="98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1" customFormat="1" ht="12" customHeight="1" x14ac:dyDescent="0.2">
      <c r="B113" s="17"/>
      <c r="C113" s="24" t="s">
        <v>168</v>
      </c>
      <c r="I113" s="95"/>
      <c r="L113" s="17"/>
    </row>
    <row r="114" spans="1:63" s="1" customFormat="1" ht="16.5" customHeight="1" x14ac:dyDescent="0.2">
      <c r="B114" s="17"/>
      <c r="E114" s="238" t="s">
        <v>431</v>
      </c>
      <c r="F114" s="209"/>
      <c r="G114" s="209"/>
      <c r="H114" s="209"/>
      <c r="I114" s="95"/>
      <c r="L114" s="17"/>
    </row>
    <row r="115" spans="1:63" s="1" customFormat="1" ht="12" customHeight="1" x14ac:dyDescent="0.2">
      <c r="B115" s="17"/>
      <c r="C115" s="24" t="s">
        <v>170</v>
      </c>
      <c r="I115" s="95"/>
      <c r="L115" s="17"/>
    </row>
    <row r="116" spans="1:63" s="2" customFormat="1" ht="16.5" customHeight="1" x14ac:dyDescent="0.2">
      <c r="A116" s="29"/>
      <c r="B116" s="30"/>
      <c r="C116" s="29"/>
      <c r="D116" s="29"/>
      <c r="E116" s="241" t="s">
        <v>1719</v>
      </c>
      <c r="F116" s="237"/>
      <c r="G116" s="237"/>
      <c r="H116" s="237"/>
      <c r="I116" s="9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 x14ac:dyDescent="0.2">
      <c r="A117" s="29"/>
      <c r="B117" s="30"/>
      <c r="C117" s="24" t="s">
        <v>1706</v>
      </c>
      <c r="D117" s="29"/>
      <c r="E117" s="29"/>
      <c r="F117" s="29"/>
      <c r="G117" s="29"/>
      <c r="H117" s="29"/>
      <c r="I117" s="9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 x14ac:dyDescent="0.2">
      <c r="A118" s="29"/>
      <c r="B118" s="30"/>
      <c r="C118" s="29"/>
      <c r="D118" s="29"/>
      <c r="E118" s="216" t="str">
        <f>E13</f>
        <v>E5.3 - MaR</v>
      </c>
      <c r="F118" s="237"/>
      <c r="G118" s="237"/>
      <c r="H118" s="237"/>
      <c r="I118" s="98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98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 x14ac:dyDescent="0.2">
      <c r="A120" s="29"/>
      <c r="B120" s="30"/>
      <c r="C120" s="24" t="s">
        <v>17</v>
      </c>
      <c r="D120" s="29"/>
      <c r="E120" s="29"/>
      <c r="F120" s="22" t="str">
        <f>F16</f>
        <v>Považská Bystrica</v>
      </c>
      <c r="G120" s="29"/>
      <c r="H120" s="29"/>
      <c r="I120" s="99" t="s">
        <v>19</v>
      </c>
      <c r="J120" s="52" t="str">
        <f>IF(J16="","",J16)</f>
        <v/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98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 x14ac:dyDescent="0.2">
      <c r="A122" s="29"/>
      <c r="B122" s="30"/>
      <c r="C122" s="24" t="s">
        <v>20</v>
      </c>
      <c r="D122" s="29"/>
      <c r="E122" s="29"/>
      <c r="F122" s="22" t="str">
        <f>E19</f>
        <v>Trenčiansky samosprávny kraj - Trenčín</v>
      </c>
      <c r="G122" s="29"/>
      <c r="H122" s="29"/>
      <c r="I122" s="99" t="s">
        <v>26</v>
      </c>
      <c r="J122" s="27" t="str">
        <f>E25</f>
        <v>ARCHICO s.r.o.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 x14ac:dyDescent="0.2">
      <c r="A123" s="29"/>
      <c r="B123" s="30"/>
      <c r="C123" s="24" t="s">
        <v>24</v>
      </c>
      <c r="D123" s="29"/>
      <c r="E123" s="29"/>
      <c r="F123" s="22" t="str">
        <f>IF(E22="","",E22)</f>
        <v>Vyplň údaj</v>
      </c>
      <c r="G123" s="29"/>
      <c r="H123" s="29"/>
      <c r="I123" s="99" t="s">
        <v>30</v>
      </c>
      <c r="J123" s="27" t="str">
        <f>E28</f>
        <v xml:space="preserve"> </v>
      </c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 x14ac:dyDescent="0.2">
      <c r="A124" s="29"/>
      <c r="B124" s="30"/>
      <c r="C124" s="29"/>
      <c r="D124" s="29"/>
      <c r="E124" s="29"/>
      <c r="F124" s="29"/>
      <c r="G124" s="29"/>
      <c r="H124" s="29"/>
      <c r="I124" s="98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 x14ac:dyDescent="0.2">
      <c r="A125" s="138"/>
      <c r="B125" s="139"/>
      <c r="C125" s="140" t="s">
        <v>191</v>
      </c>
      <c r="D125" s="141" t="s">
        <v>58</v>
      </c>
      <c r="E125" s="141" t="s">
        <v>54</v>
      </c>
      <c r="F125" s="141" t="s">
        <v>55</v>
      </c>
      <c r="G125" s="141" t="s">
        <v>192</v>
      </c>
      <c r="H125" s="141" t="s">
        <v>193</v>
      </c>
      <c r="I125" s="142" t="s">
        <v>194</v>
      </c>
      <c r="J125" s="143" t="s">
        <v>174</v>
      </c>
      <c r="K125" s="144" t="s">
        <v>195</v>
      </c>
      <c r="L125" s="145"/>
      <c r="M125" s="59" t="s">
        <v>1</v>
      </c>
      <c r="N125" s="60" t="s">
        <v>37</v>
      </c>
      <c r="O125" s="60" t="s">
        <v>196</v>
      </c>
      <c r="P125" s="60" t="s">
        <v>197</v>
      </c>
      <c r="Q125" s="60" t="s">
        <v>198</v>
      </c>
      <c r="R125" s="60" t="s">
        <v>199</v>
      </c>
      <c r="S125" s="60" t="s">
        <v>200</v>
      </c>
      <c r="T125" s="61" t="s">
        <v>201</v>
      </c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</row>
    <row r="126" spans="1:63" s="2" customFormat="1" ht="22.9" customHeight="1" x14ac:dyDescent="0.25">
      <c r="A126" s="29"/>
      <c r="B126" s="30"/>
      <c r="C126" s="66" t="s">
        <v>175</v>
      </c>
      <c r="D126" s="29"/>
      <c r="E126" s="29"/>
      <c r="F126" s="29"/>
      <c r="G126" s="29"/>
      <c r="H126" s="29"/>
      <c r="I126" s="98"/>
      <c r="J126" s="146">
        <f>BK126</f>
        <v>0</v>
      </c>
      <c r="K126" s="29"/>
      <c r="L126" s="30"/>
      <c r="M126" s="62"/>
      <c r="N126" s="53"/>
      <c r="O126" s="63"/>
      <c r="P126" s="147">
        <f>P127</f>
        <v>0</v>
      </c>
      <c r="Q126" s="63"/>
      <c r="R126" s="147">
        <f>R127</f>
        <v>0</v>
      </c>
      <c r="S126" s="63"/>
      <c r="T126" s="148">
        <f>T127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72</v>
      </c>
      <c r="AU126" s="14" t="s">
        <v>176</v>
      </c>
      <c r="BK126" s="149">
        <f>BK127</f>
        <v>0</v>
      </c>
    </row>
    <row r="127" spans="1:63" s="12" customFormat="1" ht="25.9" customHeight="1" x14ac:dyDescent="0.2">
      <c r="B127" s="150"/>
      <c r="D127" s="151" t="s">
        <v>72</v>
      </c>
      <c r="E127" s="152" t="s">
        <v>241</v>
      </c>
      <c r="F127" s="152" t="s">
        <v>1710</v>
      </c>
      <c r="I127" s="153"/>
      <c r="J127" s="154">
        <f>BK127</f>
        <v>0</v>
      </c>
      <c r="L127" s="150"/>
      <c r="M127" s="155"/>
      <c r="N127" s="156"/>
      <c r="O127" s="156"/>
      <c r="P127" s="157">
        <f>P128</f>
        <v>0</v>
      </c>
      <c r="Q127" s="156"/>
      <c r="R127" s="157">
        <f>R128</f>
        <v>0</v>
      </c>
      <c r="S127" s="156"/>
      <c r="T127" s="158">
        <f>T128</f>
        <v>0</v>
      </c>
      <c r="AR127" s="151" t="s">
        <v>102</v>
      </c>
      <c r="AT127" s="159" t="s">
        <v>72</v>
      </c>
      <c r="AU127" s="159" t="s">
        <v>73</v>
      </c>
      <c r="AY127" s="151" t="s">
        <v>204</v>
      </c>
      <c r="BK127" s="160">
        <f>BK128</f>
        <v>0</v>
      </c>
    </row>
    <row r="128" spans="1:63" s="12" customFormat="1" ht="22.9" customHeight="1" x14ac:dyDescent="0.2">
      <c r="B128" s="150"/>
      <c r="D128" s="151" t="s">
        <v>72</v>
      </c>
      <c r="E128" s="161" t="s">
        <v>1722</v>
      </c>
      <c r="F128" s="161" t="s">
        <v>1723</v>
      </c>
      <c r="I128" s="153"/>
      <c r="J128" s="162">
        <f>BK128</f>
        <v>0</v>
      </c>
      <c r="L128" s="150"/>
      <c r="M128" s="155"/>
      <c r="N128" s="156"/>
      <c r="O128" s="156"/>
      <c r="P128" s="157">
        <f>P129</f>
        <v>0</v>
      </c>
      <c r="Q128" s="156"/>
      <c r="R128" s="157">
        <f>R129</f>
        <v>0</v>
      </c>
      <c r="S128" s="156"/>
      <c r="T128" s="158">
        <f>T129</f>
        <v>0</v>
      </c>
      <c r="AR128" s="151" t="s">
        <v>102</v>
      </c>
      <c r="AT128" s="159" t="s">
        <v>72</v>
      </c>
      <c r="AU128" s="159" t="s">
        <v>80</v>
      </c>
      <c r="AY128" s="151" t="s">
        <v>204</v>
      </c>
      <c r="BK128" s="160">
        <f>BK129</f>
        <v>0</v>
      </c>
    </row>
    <row r="129" spans="1:65" s="2" customFormat="1" ht="16.5" customHeight="1" x14ac:dyDescent="0.2">
      <c r="A129" s="29"/>
      <c r="B129" s="163"/>
      <c r="C129" s="164" t="s">
        <v>80</v>
      </c>
      <c r="D129" s="164" t="s">
        <v>206</v>
      </c>
      <c r="E129" s="165" t="s">
        <v>1724</v>
      </c>
      <c r="F129" s="166" t="s">
        <v>1731</v>
      </c>
      <c r="G129" s="167" t="s">
        <v>849</v>
      </c>
      <c r="H129" s="168">
        <v>1</v>
      </c>
      <c r="I129" s="169"/>
      <c r="J129" s="168">
        <f>ROUND(I129*H129,3)</f>
        <v>0</v>
      </c>
      <c r="K129" s="170"/>
      <c r="L129" s="30"/>
      <c r="M129" s="188" t="s">
        <v>1</v>
      </c>
      <c r="N129" s="189" t="s">
        <v>39</v>
      </c>
      <c r="O129" s="190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5" t="s">
        <v>648</v>
      </c>
      <c r="AT129" s="175" t="s">
        <v>206</v>
      </c>
      <c r="AU129" s="175" t="s">
        <v>86</v>
      </c>
      <c r="AY129" s="14" t="s">
        <v>204</v>
      </c>
      <c r="BE129" s="176">
        <f>IF(N129="základná",J129,0)</f>
        <v>0</v>
      </c>
      <c r="BF129" s="176">
        <f>IF(N129="znížená",J129,0)</f>
        <v>0</v>
      </c>
      <c r="BG129" s="176">
        <f>IF(N129="zákl. prenesená",J129,0)</f>
        <v>0</v>
      </c>
      <c r="BH129" s="176">
        <f>IF(N129="zníž. prenesená",J129,0)</f>
        <v>0</v>
      </c>
      <c r="BI129" s="176">
        <f>IF(N129="nulová",J129,0)</f>
        <v>0</v>
      </c>
      <c r="BJ129" s="14" t="s">
        <v>86</v>
      </c>
      <c r="BK129" s="177">
        <f>ROUND(I129*H129,3)</f>
        <v>0</v>
      </c>
      <c r="BL129" s="14" t="s">
        <v>648</v>
      </c>
      <c r="BM129" s="175" t="s">
        <v>1732</v>
      </c>
    </row>
    <row r="130" spans="1:65" s="2" customFormat="1" ht="6.95" customHeight="1" x14ac:dyDescent="0.2">
      <c r="A130" s="29"/>
      <c r="B130" s="44"/>
      <c r="C130" s="45"/>
      <c r="D130" s="45"/>
      <c r="E130" s="45"/>
      <c r="F130" s="45"/>
      <c r="G130" s="45"/>
      <c r="H130" s="45"/>
      <c r="I130" s="122"/>
      <c r="J130" s="45"/>
      <c r="K130" s="45"/>
      <c r="L130" s="30"/>
      <c r="M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</sheetData>
  <autoFilter ref="C125:K129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23</vt:i4>
      </vt:variant>
      <vt:variant>
        <vt:lpstr>Pomenované rozsahy</vt:lpstr>
      </vt:variant>
      <vt:variant>
        <vt:i4>46</vt:i4>
      </vt:variant>
    </vt:vector>
  </HeadingPairs>
  <TitlesOfParts>
    <vt:vector size="69" baseType="lpstr">
      <vt:lpstr>Rekapitulácia stavby</vt:lpstr>
      <vt:lpstr>E1.1 - Stavebné úpravy je...</vt:lpstr>
      <vt:lpstr>E1, E2 - Stavba</vt:lpstr>
      <vt:lpstr>E3 - Zdravotechnika</vt:lpstr>
      <vt:lpstr>E4.1 - Umelé osvetlenie, ...</vt:lpstr>
      <vt:lpstr>E4.2 - Bleskozvod</vt:lpstr>
      <vt:lpstr>E5.1 - Slaboprúdové rozvody</vt:lpstr>
      <vt:lpstr>E5.2 - EPS</vt:lpstr>
      <vt:lpstr>E5.3 - MaR</vt:lpstr>
      <vt:lpstr>E6 - Vzduchotechnika, chl...</vt:lpstr>
      <vt:lpstr>E7 - Vykurovanie</vt:lpstr>
      <vt:lpstr>SO 02 - NN prípojka</vt:lpstr>
      <vt:lpstr>SO 03 - SLP prípojka</vt:lpstr>
      <vt:lpstr>SO 04 - Prípojky splaškov...</vt:lpstr>
      <vt:lpstr>SO 05 - Spevnené plochy</vt:lpstr>
      <vt:lpstr>SO 06 - Sadové úpravy</vt:lpstr>
      <vt:lpstr>SO 07.1 - Asanácia spojov...</vt:lpstr>
      <vt:lpstr>SO 07.2 - Výrub stromov</vt:lpstr>
      <vt:lpstr>SO 07.3 - Preložka metali...</vt:lpstr>
      <vt:lpstr>PS 01.1 - MRI</vt:lpstr>
      <vt:lpstr>PS 01.2 - CT</vt:lpstr>
      <vt:lpstr>PS 01.3 - RTG</vt:lpstr>
      <vt:lpstr>PS 01.4 - SONO</vt:lpstr>
      <vt:lpstr>'E1, E2 - Stavba'!Názvy_tlače</vt:lpstr>
      <vt:lpstr>'E1.1 - Stavebné úpravy je...'!Názvy_tlače</vt:lpstr>
      <vt:lpstr>'E3 - Zdravotechnika'!Názvy_tlače</vt:lpstr>
      <vt:lpstr>'E4.1 - Umelé osvetlenie, ...'!Názvy_tlače</vt:lpstr>
      <vt:lpstr>'E4.2 - Bleskozvod'!Názvy_tlače</vt:lpstr>
      <vt:lpstr>'E5.1 - Slaboprúdové rozvody'!Názvy_tlače</vt:lpstr>
      <vt:lpstr>'E5.2 - EPS'!Názvy_tlače</vt:lpstr>
      <vt:lpstr>'E5.3 - MaR'!Názvy_tlače</vt:lpstr>
      <vt:lpstr>'E6 - Vzduchotechnika, chl...'!Názvy_tlače</vt:lpstr>
      <vt:lpstr>'E7 - Vykurovanie'!Názvy_tlače</vt:lpstr>
      <vt:lpstr>'PS 01.1 - MRI'!Názvy_tlače</vt:lpstr>
      <vt:lpstr>'PS 01.2 - CT'!Názvy_tlače</vt:lpstr>
      <vt:lpstr>'PS 01.3 - RTG'!Názvy_tlače</vt:lpstr>
      <vt:lpstr>'PS 01.4 - SONO'!Názvy_tlače</vt:lpstr>
      <vt:lpstr>'Rekapitulácia stavby'!Názvy_tlače</vt:lpstr>
      <vt:lpstr>'SO 02 - NN prípojka'!Názvy_tlače</vt:lpstr>
      <vt:lpstr>'SO 03 - SLP prípojka'!Názvy_tlače</vt:lpstr>
      <vt:lpstr>'SO 04 - Prípojky splaškov...'!Názvy_tlače</vt:lpstr>
      <vt:lpstr>'SO 05 - Spevnené plochy'!Názvy_tlače</vt:lpstr>
      <vt:lpstr>'SO 06 - Sadové úpravy'!Názvy_tlače</vt:lpstr>
      <vt:lpstr>'SO 07.1 - Asanácia spojov...'!Názvy_tlače</vt:lpstr>
      <vt:lpstr>'SO 07.2 - Výrub stromov'!Názvy_tlače</vt:lpstr>
      <vt:lpstr>'SO 07.3 - Preložka metali...'!Názvy_tlače</vt:lpstr>
      <vt:lpstr>'E1, E2 - Stavba'!Oblasť_tlače</vt:lpstr>
      <vt:lpstr>'E1.1 - Stavebné úpravy je...'!Oblasť_tlače</vt:lpstr>
      <vt:lpstr>'E3 - Zdravotechnika'!Oblasť_tlače</vt:lpstr>
      <vt:lpstr>'E4.1 - Umelé osvetlenie, ...'!Oblasť_tlače</vt:lpstr>
      <vt:lpstr>'E4.2 - Bleskozvod'!Oblasť_tlače</vt:lpstr>
      <vt:lpstr>'E5.1 - Slaboprúdové rozvody'!Oblasť_tlače</vt:lpstr>
      <vt:lpstr>'E5.2 - EPS'!Oblasť_tlače</vt:lpstr>
      <vt:lpstr>'E5.3 - MaR'!Oblasť_tlače</vt:lpstr>
      <vt:lpstr>'E6 - Vzduchotechnika, chl...'!Oblasť_tlače</vt:lpstr>
      <vt:lpstr>'E7 - Vykurovanie'!Oblasť_tlače</vt:lpstr>
      <vt:lpstr>'PS 01.1 - MRI'!Oblasť_tlače</vt:lpstr>
      <vt:lpstr>'PS 01.2 - CT'!Oblasť_tlače</vt:lpstr>
      <vt:lpstr>'PS 01.3 - RTG'!Oblasť_tlače</vt:lpstr>
      <vt:lpstr>'PS 01.4 - SONO'!Oblasť_tlače</vt:lpstr>
      <vt:lpstr>'Rekapitulácia stavby'!Oblasť_tlače</vt:lpstr>
      <vt:lpstr>'SO 02 - NN prípojka'!Oblasť_tlače</vt:lpstr>
      <vt:lpstr>'SO 03 - SLP prípojka'!Oblasť_tlače</vt:lpstr>
      <vt:lpstr>'SO 04 - Prípojky splaškov...'!Oblasť_tlače</vt:lpstr>
      <vt:lpstr>'SO 05 - Spevnené plochy'!Oblasť_tlače</vt:lpstr>
      <vt:lpstr>'SO 06 - Sadové úpravy'!Oblasť_tlače</vt:lpstr>
      <vt:lpstr>'SO 07.1 - Asanácia spojov...'!Oblasť_tlače</vt:lpstr>
      <vt:lpstr>'SO 07.2 - Výrub stromov'!Oblasť_tlače</vt:lpstr>
      <vt:lpstr>'SO 07.3 - Preložka metali...'!Oblasť_tlače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Cenkors</dc:creator>
  <cp:lastModifiedBy>Eva</cp:lastModifiedBy>
  <dcterms:created xsi:type="dcterms:W3CDTF">2019-11-12T17:10:48Z</dcterms:created>
  <dcterms:modified xsi:type="dcterms:W3CDTF">2020-01-30T19:40:07Z</dcterms:modified>
</cp:coreProperties>
</file>