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ikus\Documents\CVO\Zákazky\Verejné obstarávania\Prebiehajúce\Rotax\MOR\Stavebné úpravy maštale pre voľné ustajnenie HD 1826 Rovné\Work\"/>
    </mc:Choice>
  </mc:AlternateContent>
  <xr:revisionPtr revIDLastSave="0" documentId="13_ncr:1_{85A849A1-8BD2-4BB4-A718-72A415C47023}" xr6:coauthVersionLast="47" xr6:coauthVersionMax="47" xr10:uidLastSave="{00000000-0000-0000-0000-000000000000}"/>
  <bookViews>
    <workbookView xWindow="-103" yWindow="-103" windowWidth="24892" windowHeight="15943" xr2:uid="{00000000-000D-0000-FFFF-FFFF00000000}"/>
  </bookViews>
  <sheets>
    <sheet name="Rekapitulácia stavby" sheetId="1" r:id="rId1"/>
    <sheet name="01.1 - ASR" sheetId="2" r:id="rId2"/>
    <sheet name="01.2 - Búracie práce" sheetId="3" r:id="rId3"/>
  </sheets>
  <definedNames>
    <definedName name="_xlnm._FilterDatabase" localSheetId="1" hidden="1">'01.1 - ASR'!$C$134:$K$359</definedName>
    <definedName name="_xlnm._FilterDatabase" localSheetId="2" hidden="1">'01.2 - Búracie práce'!$C$124:$K$151</definedName>
    <definedName name="_xlnm.Print_Titles" localSheetId="1">'01.1 - ASR'!$134:$134</definedName>
    <definedName name="_xlnm.Print_Titles" localSheetId="2">'01.2 - Búracie práce'!$124:$124</definedName>
    <definedName name="_xlnm.Print_Titles" localSheetId="0">'Rekapitulácia stavby'!$92:$92</definedName>
    <definedName name="_xlnm.Print_Area" localSheetId="1">'01.1 - ASR'!$C$4:$J$76,'01.1 - ASR'!$C$82:$J$114,'01.1 - ASR'!$C$120:$J$359</definedName>
    <definedName name="_xlnm.Print_Area" localSheetId="2">'01.2 - Búracie práce'!$C$4:$J$76,'01.2 - Búracie práce'!$C$82:$J$104,'01.2 - Búracie práce'!$C$110:$J$151</definedName>
    <definedName name="_xlnm.Print_Area" localSheetId="0">'Rekapitulácia stavby'!$D$4:$AO$76,'Rekapitulácia stavby'!$C$82:$AQ$98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5" i="1" l="1"/>
  <c r="J39" i="3"/>
  <c r="J38" i="3"/>
  <c r="AY97" i="1"/>
  <c r="J37" i="3"/>
  <c r="AX97" i="1" s="1"/>
  <c r="BI149" i="3"/>
  <c r="BH149" i="3"/>
  <c r="BG149" i="3"/>
  <c r="BE149" i="3"/>
  <c r="T149" i="3"/>
  <c r="R149" i="3"/>
  <c r="P149" i="3"/>
  <c r="BI146" i="3"/>
  <c r="BH146" i="3"/>
  <c r="BG146" i="3"/>
  <c r="BE146" i="3"/>
  <c r="T146" i="3"/>
  <c r="R146" i="3"/>
  <c r="P146" i="3"/>
  <c r="P142" i="3" s="1"/>
  <c r="BI143" i="3"/>
  <c r="BH143" i="3"/>
  <c r="BG143" i="3"/>
  <c r="BE143" i="3"/>
  <c r="T143" i="3"/>
  <c r="R143" i="3"/>
  <c r="P143" i="3"/>
  <c r="BI139" i="3"/>
  <c r="BH139" i="3"/>
  <c r="BG139" i="3"/>
  <c r="BE139" i="3"/>
  <c r="T139" i="3"/>
  <c r="T138" i="3" s="1"/>
  <c r="R139" i="3"/>
  <c r="R138" i="3" s="1"/>
  <c r="P139" i="3"/>
  <c r="P138" i="3" s="1"/>
  <c r="P137" i="3" s="1"/>
  <c r="BI136" i="3"/>
  <c r="BH136" i="3"/>
  <c r="BG136" i="3"/>
  <c r="BE136" i="3"/>
  <c r="T136" i="3"/>
  <c r="R136" i="3"/>
  <c r="P136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F119" i="3"/>
  <c r="E117" i="3"/>
  <c r="F91" i="3"/>
  <c r="E89" i="3"/>
  <c r="J26" i="3"/>
  <c r="E26" i="3"/>
  <c r="J122" i="3"/>
  <c r="J25" i="3"/>
  <c r="J23" i="3"/>
  <c r="E23" i="3"/>
  <c r="J121" i="3"/>
  <c r="J22" i="3"/>
  <c r="J20" i="3"/>
  <c r="E20" i="3"/>
  <c r="F122" i="3"/>
  <c r="J19" i="3"/>
  <c r="J17" i="3"/>
  <c r="E17" i="3"/>
  <c r="F121" i="3"/>
  <c r="J16" i="3"/>
  <c r="J119" i="3"/>
  <c r="E7" i="3"/>
  <c r="E113" i="3" s="1"/>
  <c r="J39" i="2"/>
  <c r="J38" i="2"/>
  <c r="AY96" i="1"/>
  <c r="J37" i="2"/>
  <c r="AX96" i="1" s="1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7" i="2"/>
  <c r="BH357" i="2"/>
  <c r="BG357" i="2"/>
  <c r="BE357" i="2"/>
  <c r="T357" i="2"/>
  <c r="R357" i="2"/>
  <c r="P357" i="2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2" i="2"/>
  <c r="BH332" i="2"/>
  <c r="BG332" i="2"/>
  <c r="BE332" i="2"/>
  <c r="T332" i="2"/>
  <c r="R332" i="2"/>
  <c r="P332" i="2"/>
  <c r="BI328" i="2"/>
  <c r="BH328" i="2"/>
  <c r="BG328" i="2"/>
  <c r="BE328" i="2"/>
  <c r="T328" i="2"/>
  <c r="R328" i="2"/>
  <c r="P328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08" i="2"/>
  <c r="BH308" i="2"/>
  <c r="BG308" i="2"/>
  <c r="BE308" i="2"/>
  <c r="T308" i="2"/>
  <c r="R308" i="2"/>
  <c r="P308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2" i="2"/>
  <c r="BH302" i="2"/>
  <c r="BG302" i="2"/>
  <c r="BE302" i="2"/>
  <c r="T302" i="2"/>
  <c r="R302" i="2"/>
  <c r="P302" i="2"/>
  <c r="BI299" i="2"/>
  <c r="BH299" i="2"/>
  <c r="BG299" i="2"/>
  <c r="BE299" i="2"/>
  <c r="T299" i="2"/>
  <c r="R299" i="2"/>
  <c r="P299" i="2"/>
  <c r="BI295" i="2"/>
  <c r="BH295" i="2"/>
  <c r="BG295" i="2"/>
  <c r="BE295" i="2"/>
  <c r="T295" i="2"/>
  <c r="R295" i="2"/>
  <c r="P295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4" i="2"/>
  <c r="BH284" i="2"/>
  <c r="BG284" i="2"/>
  <c r="BE284" i="2"/>
  <c r="T284" i="2"/>
  <c r="R284" i="2"/>
  <c r="P284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6" i="2"/>
  <c r="BH276" i="2"/>
  <c r="BG276" i="2"/>
  <c r="BE276" i="2"/>
  <c r="T276" i="2"/>
  <c r="R276" i="2"/>
  <c r="P276" i="2"/>
  <c r="BI273" i="2"/>
  <c r="BH273" i="2"/>
  <c r="BG273" i="2"/>
  <c r="BE273" i="2"/>
  <c r="T273" i="2"/>
  <c r="T272" i="2" s="1"/>
  <c r="R273" i="2"/>
  <c r="R272" i="2" s="1"/>
  <c r="P273" i="2"/>
  <c r="P272" i="2" s="1"/>
  <c r="BI271" i="2"/>
  <c r="BH271" i="2"/>
  <c r="BG271" i="2"/>
  <c r="BE271" i="2"/>
  <c r="T271" i="2"/>
  <c r="R271" i="2"/>
  <c r="P271" i="2"/>
  <c r="BI268" i="2"/>
  <c r="BH268" i="2"/>
  <c r="BG268" i="2"/>
  <c r="BE268" i="2"/>
  <c r="T268" i="2"/>
  <c r="R268" i="2"/>
  <c r="P268" i="2"/>
  <c r="BI265" i="2"/>
  <c r="BH265" i="2"/>
  <c r="BG265" i="2"/>
  <c r="BE265" i="2"/>
  <c r="T265" i="2"/>
  <c r="R265" i="2"/>
  <c r="P265" i="2"/>
  <c r="BI262" i="2"/>
  <c r="BH262" i="2"/>
  <c r="BG262" i="2"/>
  <c r="BE262" i="2"/>
  <c r="T262" i="2"/>
  <c r="R262" i="2"/>
  <c r="P262" i="2"/>
  <c r="BI259" i="2"/>
  <c r="BH259" i="2"/>
  <c r="BG259" i="2"/>
  <c r="BE259" i="2"/>
  <c r="T259" i="2"/>
  <c r="R259" i="2"/>
  <c r="P259" i="2"/>
  <c r="BI256" i="2"/>
  <c r="BH256" i="2"/>
  <c r="BG256" i="2"/>
  <c r="BE256" i="2"/>
  <c r="T256" i="2"/>
  <c r="R256" i="2"/>
  <c r="P256" i="2"/>
  <c r="BI253" i="2"/>
  <c r="BH253" i="2"/>
  <c r="BG253" i="2"/>
  <c r="BE253" i="2"/>
  <c r="T253" i="2"/>
  <c r="R253" i="2"/>
  <c r="P253" i="2"/>
  <c r="BI250" i="2"/>
  <c r="BH250" i="2"/>
  <c r="BG250" i="2"/>
  <c r="BE250" i="2"/>
  <c r="T250" i="2"/>
  <c r="R250" i="2"/>
  <c r="P250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0" i="2"/>
  <c r="BH240" i="2"/>
  <c r="BG240" i="2"/>
  <c r="BE240" i="2"/>
  <c r="T240" i="2"/>
  <c r="R240" i="2"/>
  <c r="P240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3" i="2"/>
  <c r="BH233" i="2"/>
  <c r="BG233" i="2"/>
  <c r="BE233" i="2"/>
  <c r="T233" i="2"/>
  <c r="R233" i="2"/>
  <c r="P233" i="2"/>
  <c r="BI230" i="2"/>
  <c r="BH230" i="2"/>
  <c r="BG230" i="2"/>
  <c r="BE230" i="2"/>
  <c r="T230" i="2"/>
  <c r="R230" i="2"/>
  <c r="P230" i="2"/>
  <c r="BI223" i="2"/>
  <c r="BH223" i="2"/>
  <c r="BG223" i="2"/>
  <c r="BE223" i="2"/>
  <c r="T223" i="2"/>
  <c r="R223" i="2"/>
  <c r="P223" i="2"/>
  <c r="BI217" i="2"/>
  <c r="BH217" i="2"/>
  <c r="BG217" i="2"/>
  <c r="BE217" i="2"/>
  <c r="T217" i="2"/>
  <c r="R217" i="2"/>
  <c r="P217" i="2"/>
  <c r="BI211" i="2"/>
  <c r="BH211" i="2"/>
  <c r="BG211" i="2"/>
  <c r="BE211" i="2"/>
  <c r="T211" i="2"/>
  <c r="R211" i="2"/>
  <c r="P211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1" i="2"/>
  <c r="BH201" i="2"/>
  <c r="BG201" i="2"/>
  <c r="BE201" i="2"/>
  <c r="T201" i="2"/>
  <c r="R201" i="2"/>
  <c r="P201" i="2"/>
  <c r="BI196" i="2"/>
  <c r="BH196" i="2"/>
  <c r="BG196" i="2"/>
  <c r="BE196" i="2"/>
  <c r="T196" i="2"/>
  <c r="R196" i="2"/>
  <c r="P196" i="2"/>
  <c r="BI192" i="2"/>
  <c r="BH192" i="2"/>
  <c r="BG192" i="2"/>
  <c r="BE192" i="2"/>
  <c r="T192" i="2"/>
  <c r="R192" i="2"/>
  <c r="P192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2" i="2"/>
  <c r="BH182" i="2"/>
  <c r="BG182" i="2"/>
  <c r="BE182" i="2"/>
  <c r="T182" i="2"/>
  <c r="R182" i="2"/>
  <c r="P182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2" i="2"/>
  <c r="BH172" i="2"/>
  <c r="BG172" i="2"/>
  <c r="BE172" i="2"/>
  <c r="T172" i="2"/>
  <c r="R172" i="2"/>
  <c r="P172" i="2"/>
  <c r="BI169" i="2"/>
  <c r="BH169" i="2"/>
  <c r="BG169" i="2"/>
  <c r="BE169" i="2"/>
  <c r="T169" i="2"/>
  <c r="R169" i="2"/>
  <c r="P169" i="2"/>
  <c r="BI165" i="2"/>
  <c r="BH165" i="2"/>
  <c r="BG165" i="2"/>
  <c r="BE165" i="2"/>
  <c r="T165" i="2"/>
  <c r="R165" i="2"/>
  <c r="P165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7" i="2"/>
  <c r="BH157" i="2"/>
  <c r="BG157" i="2"/>
  <c r="BE157" i="2"/>
  <c r="T157" i="2"/>
  <c r="R157" i="2"/>
  <c r="P157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0" i="2"/>
  <c r="BH150" i="2"/>
  <c r="BG150" i="2"/>
  <c r="BE150" i="2"/>
  <c r="T150" i="2"/>
  <c r="R150" i="2"/>
  <c r="P150" i="2"/>
  <c r="BI144" i="2"/>
  <c r="BH144" i="2"/>
  <c r="BG144" i="2"/>
  <c r="BE144" i="2"/>
  <c r="T144" i="2"/>
  <c r="R144" i="2"/>
  <c r="P144" i="2"/>
  <c r="BI138" i="2"/>
  <c r="BH138" i="2"/>
  <c r="BG138" i="2"/>
  <c r="BE138" i="2"/>
  <c r="T138" i="2"/>
  <c r="R138" i="2"/>
  <c r="P138" i="2"/>
  <c r="F129" i="2"/>
  <c r="E127" i="2"/>
  <c r="F91" i="2"/>
  <c r="E89" i="2"/>
  <c r="J26" i="2"/>
  <c r="E26" i="2"/>
  <c r="J132" i="2"/>
  <c r="J25" i="2"/>
  <c r="J23" i="2"/>
  <c r="E23" i="2"/>
  <c r="J93" i="2"/>
  <c r="J22" i="2"/>
  <c r="J20" i="2"/>
  <c r="E20" i="2"/>
  <c r="F94" i="2"/>
  <c r="J19" i="2"/>
  <c r="J17" i="2"/>
  <c r="E17" i="2"/>
  <c r="F131" i="2"/>
  <c r="J16" i="2"/>
  <c r="J129" i="2"/>
  <c r="E7" i="2"/>
  <c r="E123" i="2" s="1"/>
  <c r="L90" i="1"/>
  <c r="AM90" i="1"/>
  <c r="AM89" i="1"/>
  <c r="L89" i="1"/>
  <c r="AM87" i="1"/>
  <c r="L87" i="1"/>
  <c r="L84" i="1"/>
  <c r="J357" i="2"/>
  <c r="J350" i="2"/>
  <c r="J343" i="2"/>
  <c r="J339" i="2"/>
  <c r="J318" i="2"/>
  <c r="BK302" i="2"/>
  <c r="J287" i="2"/>
  <c r="BK271" i="2"/>
  <c r="J244" i="2"/>
  <c r="BK176" i="2"/>
  <c r="J154" i="2"/>
  <c r="BK352" i="2"/>
  <c r="J338" i="2"/>
  <c r="J325" i="2"/>
  <c r="J304" i="2"/>
  <c r="J282" i="2"/>
  <c r="J256" i="2"/>
  <c r="J243" i="2"/>
  <c r="J205" i="2"/>
  <c r="BK182" i="2"/>
  <c r="J162" i="2"/>
  <c r="J352" i="2"/>
  <c r="BK345" i="2"/>
  <c r="BK337" i="2"/>
  <c r="BK308" i="2"/>
  <c r="BK292" i="2"/>
  <c r="J259" i="2"/>
  <c r="BK223" i="2"/>
  <c r="BK204" i="2"/>
  <c r="J189" i="2"/>
  <c r="BK172" i="2"/>
  <c r="BK160" i="2"/>
  <c r="BK138" i="2"/>
  <c r="BK356" i="2"/>
  <c r="J351" i="2"/>
  <c r="J341" i="2"/>
  <c r="BK326" i="2"/>
  <c r="BK318" i="2"/>
  <c r="BK291" i="2"/>
  <c r="J281" i="2"/>
  <c r="BK273" i="2"/>
  <c r="J253" i="2"/>
  <c r="J240" i="2"/>
  <c r="BK211" i="2"/>
  <c r="BK188" i="2"/>
  <c r="J157" i="2"/>
  <c r="J146" i="3"/>
  <c r="BK128" i="3"/>
  <c r="BK133" i="3"/>
  <c r="BK143" i="3"/>
  <c r="J359" i="2"/>
  <c r="J354" i="2"/>
  <c r="J347" i="2"/>
  <c r="BK341" i="2"/>
  <c r="J326" i="2"/>
  <c r="BK304" i="2"/>
  <c r="J288" i="2"/>
  <c r="BK281" i="2"/>
  <c r="BK256" i="2"/>
  <c r="BK236" i="2"/>
  <c r="BK169" i="2"/>
  <c r="J150" i="2"/>
  <c r="BK349" i="2"/>
  <c r="BK336" i="2"/>
  <c r="J319" i="2"/>
  <c r="J291" i="2"/>
  <c r="BK268" i="2"/>
  <c r="BK250" i="2"/>
  <c r="BK233" i="2"/>
  <c r="J192" i="2"/>
  <c r="J165" i="2"/>
  <c r="J355" i="2"/>
  <c r="BK350" i="2"/>
  <c r="BK342" i="2"/>
  <c r="BK335" i="2"/>
  <c r="BK299" i="2"/>
  <c r="BK276" i="2"/>
  <c r="BK244" i="2"/>
  <c r="J211" i="2"/>
  <c r="J196" i="2"/>
  <c r="J176" i="2"/>
  <c r="BK162" i="2"/>
  <c r="BK144" i="2"/>
  <c r="J358" i="2"/>
  <c r="BK354" i="2"/>
  <c r="BK348" i="2"/>
  <c r="BK340" i="2"/>
  <c r="BK332" i="2"/>
  <c r="J305" i="2"/>
  <c r="BK288" i="2"/>
  <c r="J280" i="2"/>
  <c r="J268" i="2"/>
  <c r="BK259" i="2"/>
  <c r="BK243" i="2"/>
  <c r="J236" i="2"/>
  <c r="J201" i="2"/>
  <c r="BK165" i="2"/>
  <c r="J138" i="2"/>
  <c r="BK136" i="3"/>
  <c r="BK146" i="3"/>
  <c r="J129" i="3"/>
  <c r="BK139" i="3"/>
  <c r="BK358" i="2"/>
  <c r="BK353" i="2"/>
  <c r="J344" i="2"/>
  <c r="J340" i="2"/>
  <c r="BK328" i="2"/>
  <c r="J308" i="2"/>
  <c r="J292" i="2"/>
  <c r="BK280" i="2"/>
  <c r="J250" i="2"/>
  <c r="J223" i="2"/>
  <c r="BK157" i="2"/>
  <c r="J144" i="2"/>
  <c r="BK346" i="2"/>
  <c r="J332" i="2"/>
  <c r="BK316" i="2"/>
  <c r="J284" i="2"/>
  <c r="J262" i="2"/>
  <c r="J246" i="2"/>
  <c r="BK230" i="2"/>
  <c r="J172" i="2"/>
  <c r="J356" i="2"/>
  <c r="BK347" i="2"/>
  <c r="BK339" i="2"/>
  <c r="J316" i="2"/>
  <c r="J295" i="2"/>
  <c r="J271" i="2"/>
  <c r="J233" i="2"/>
  <c r="BK205" i="2"/>
  <c r="BK192" i="2"/>
  <c r="J175" i="2"/>
  <c r="BK161" i="2"/>
  <c r="BK153" i="2"/>
  <c r="BK357" i="2"/>
  <c r="J349" i="2"/>
  <c r="J345" i="2"/>
  <c r="J337" i="2"/>
  <c r="BK325" i="2"/>
  <c r="BK317" i="2"/>
  <c r="BK284" i="2"/>
  <c r="J276" i="2"/>
  <c r="BK262" i="2"/>
  <c r="BK246" i="2"/>
  <c r="J230" i="2"/>
  <c r="BK189" i="2"/>
  <c r="J161" i="2"/>
  <c r="BK149" i="3"/>
  <c r="J133" i="3"/>
  <c r="BK132" i="3"/>
  <c r="J136" i="3"/>
  <c r="J132" i="3"/>
  <c r="BK359" i="2"/>
  <c r="BK355" i="2"/>
  <c r="J348" i="2"/>
  <c r="J342" i="2"/>
  <c r="BK338" i="2"/>
  <c r="J317" i="2"/>
  <c r="J299" i="2"/>
  <c r="BK282" i="2"/>
  <c r="J265" i="2"/>
  <c r="BK237" i="2"/>
  <c r="BK217" i="2"/>
  <c r="J153" i="2"/>
  <c r="BK351" i="2"/>
  <c r="BK343" i="2"/>
  <c r="J328" i="2"/>
  <c r="BK295" i="2"/>
  <c r="J273" i="2"/>
  <c r="BK253" i="2"/>
  <c r="BK240" i="2"/>
  <c r="BK196" i="2"/>
  <c r="BK175" i="2"/>
  <c r="J160" i="2"/>
  <c r="J353" i="2"/>
  <c r="J346" i="2"/>
  <c r="J336" i="2"/>
  <c r="BK305" i="2"/>
  <c r="J279" i="2"/>
  <c r="BK247" i="2"/>
  <c r="J217" i="2"/>
  <c r="BK201" i="2"/>
  <c r="J188" i="2"/>
  <c r="J169" i="2"/>
  <c r="BK154" i="2"/>
  <c r="AS95" i="1"/>
  <c r="BK344" i="2"/>
  <c r="J335" i="2"/>
  <c r="BK319" i="2"/>
  <c r="J302" i="2"/>
  <c r="BK287" i="2"/>
  <c r="BK279" i="2"/>
  <c r="BK265" i="2"/>
  <c r="J247" i="2"/>
  <c r="J237" i="2"/>
  <c r="J204" i="2"/>
  <c r="J182" i="2"/>
  <c r="BK150" i="2"/>
  <c r="J139" i="3"/>
  <c r="J149" i="3"/>
  <c r="J143" i="3"/>
  <c r="J128" i="3"/>
  <c r="BK129" i="3"/>
  <c r="P137" i="2" l="1"/>
  <c r="T168" i="2"/>
  <c r="T195" i="2"/>
  <c r="T210" i="2"/>
  <c r="R229" i="2"/>
  <c r="P245" i="2"/>
  <c r="BK275" i="2"/>
  <c r="J275" i="2"/>
  <c r="J108" i="2" s="1"/>
  <c r="T283" i="2"/>
  <c r="T303" i="2"/>
  <c r="R327" i="2"/>
  <c r="R334" i="2"/>
  <c r="R333" i="2"/>
  <c r="T137" i="2"/>
  <c r="BK168" i="2"/>
  <c r="J168" i="2" s="1"/>
  <c r="J101" i="2" s="1"/>
  <c r="P195" i="2"/>
  <c r="R210" i="2"/>
  <c r="T229" i="2"/>
  <c r="BK245" i="2"/>
  <c r="J245" i="2" s="1"/>
  <c r="J105" i="2" s="1"/>
  <c r="P275" i="2"/>
  <c r="P283" i="2"/>
  <c r="P303" i="2"/>
  <c r="BK327" i="2"/>
  <c r="J327" i="2" s="1"/>
  <c r="J111" i="2" s="1"/>
  <c r="T334" i="2"/>
  <c r="T333" i="2"/>
  <c r="BK137" i="2"/>
  <c r="J137" i="2" s="1"/>
  <c r="J100" i="2" s="1"/>
  <c r="R168" i="2"/>
  <c r="BK195" i="2"/>
  <c r="J195" i="2" s="1"/>
  <c r="J102" i="2" s="1"/>
  <c r="BK210" i="2"/>
  <c r="J210" i="2" s="1"/>
  <c r="J103" i="2" s="1"/>
  <c r="BK229" i="2"/>
  <c r="J229" i="2"/>
  <c r="J104" i="2" s="1"/>
  <c r="T245" i="2"/>
  <c r="R275" i="2"/>
  <c r="BK283" i="2"/>
  <c r="J283" i="2" s="1"/>
  <c r="J109" i="2" s="1"/>
  <c r="BK303" i="2"/>
  <c r="J303" i="2"/>
  <c r="J110" i="2" s="1"/>
  <c r="P327" i="2"/>
  <c r="P334" i="2"/>
  <c r="P333" i="2"/>
  <c r="BK127" i="3"/>
  <c r="J127" i="3"/>
  <c r="J100" i="3" s="1"/>
  <c r="T127" i="3"/>
  <c r="T126" i="3" s="1"/>
  <c r="R142" i="3"/>
  <c r="R137" i="3"/>
  <c r="R137" i="2"/>
  <c r="P168" i="2"/>
  <c r="R195" i="2"/>
  <c r="P210" i="2"/>
  <c r="P229" i="2"/>
  <c r="R245" i="2"/>
  <c r="T275" i="2"/>
  <c r="R283" i="2"/>
  <c r="R303" i="2"/>
  <c r="T327" i="2"/>
  <c r="BK334" i="2"/>
  <c r="J334" i="2" s="1"/>
  <c r="J113" i="2" s="1"/>
  <c r="P127" i="3"/>
  <c r="P126" i="3"/>
  <c r="P125" i="3"/>
  <c r="AU97" i="1"/>
  <c r="R127" i="3"/>
  <c r="R126" i="3"/>
  <c r="BK142" i="3"/>
  <c r="J142" i="3"/>
  <c r="J103" i="3" s="1"/>
  <c r="T142" i="3"/>
  <c r="T137" i="3"/>
  <c r="BK272" i="2"/>
  <c r="J272" i="2" s="1"/>
  <c r="J106" i="2" s="1"/>
  <c r="BK138" i="3"/>
  <c r="J138" i="3"/>
  <c r="J102" i="3" s="1"/>
  <c r="J91" i="3"/>
  <c r="F94" i="3"/>
  <c r="BF139" i="3"/>
  <c r="BF149" i="3"/>
  <c r="J94" i="3"/>
  <c r="BF128" i="3"/>
  <c r="BF133" i="3"/>
  <c r="BF143" i="3"/>
  <c r="J93" i="3"/>
  <c r="BF129" i="3"/>
  <c r="BF132" i="3"/>
  <c r="BF146" i="3"/>
  <c r="E85" i="3"/>
  <c r="F93" i="3"/>
  <c r="BF136" i="3"/>
  <c r="F93" i="2"/>
  <c r="J131" i="2"/>
  <c r="BF138" i="2"/>
  <c r="BF150" i="2"/>
  <c r="BF153" i="2"/>
  <c r="BF160" i="2"/>
  <c r="BF169" i="2"/>
  <c r="BF176" i="2"/>
  <c r="BF196" i="2"/>
  <c r="BF201" i="2"/>
  <c r="BF223" i="2"/>
  <c r="BF237" i="2"/>
  <c r="BF240" i="2"/>
  <c r="BF243" i="2"/>
  <c r="BF250" i="2"/>
  <c r="BF253" i="2"/>
  <c r="BF256" i="2"/>
  <c r="BF265" i="2"/>
  <c r="BF273" i="2"/>
  <c r="BF282" i="2"/>
  <c r="BF295" i="2"/>
  <c r="BF336" i="2"/>
  <c r="BF338" i="2"/>
  <c r="BF340" i="2"/>
  <c r="BF341" i="2"/>
  <c r="BF344" i="2"/>
  <c r="BF351" i="2"/>
  <c r="BF353" i="2"/>
  <c r="J94" i="2"/>
  <c r="F132" i="2"/>
  <c r="BF161" i="2"/>
  <c r="BF162" i="2"/>
  <c r="BF165" i="2"/>
  <c r="BF182" i="2"/>
  <c r="BF188" i="2"/>
  <c r="BF205" i="2"/>
  <c r="BF230" i="2"/>
  <c r="BF236" i="2"/>
  <c r="BF246" i="2"/>
  <c r="BF259" i="2"/>
  <c r="BF268" i="2"/>
  <c r="BF271" i="2"/>
  <c r="BF299" i="2"/>
  <c r="BF304" i="2"/>
  <c r="BF318" i="2"/>
  <c r="BF319" i="2"/>
  <c r="BF347" i="2"/>
  <c r="BF350" i="2"/>
  <c r="BF352" i="2"/>
  <c r="BF354" i="2"/>
  <c r="BF355" i="2"/>
  <c r="E85" i="2"/>
  <c r="J91" i="2"/>
  <c r="BF157" i="2"/>
  <c r="BF172" i="2"/>
  <c r="BF189" i="2"/>
  <c r="BF217" i="2"/>
  <c r="BF276" i="2"/>
  <c r="BF281" i="2"/>
  <c r="BF288" i="2"/>
  <c r="BF292" i="2"/>
  <c r="BF305" i="2"/>
  <c r="BF308" i="2"/>
  <c r="BF317" i="2"/>
  <c r="BF326" i="2"/>
  <c r="BF328" i="2"/>
  <c r="BF332" i="2"/>
  <c r="BF335" i="2"/>
  <c r="BF337" i="2"/>
  <c r="BF345" i="2"/>
  <c r="BF348" i="2"/>
  <c r="BF356" i="2"/>
  <c r="BF144" i="2"/>
  <c r="BF154" i="2"/>
  <c r="BF175" i="2"/>
  <c r="BF192" i="2"/>
  <c r="BF204" i="2"/>
  <c r="BF211" i="2"/>
  <c r="BF233" i="2"/>
  <c r="BF244" i="2"/>
  <c r="BF247" i="2"/>
  <c r="BF262" i="2"/>
  <c r="BF279" i="2"/>
  <c r="BF280" i="2"/>
  <c r="BF284" i="2"/>
  <c r="BF287" i="2"/>
  <c r="BF291" i="2"/>
  <c r="BF302" i="2"/>
  <c r="BF316" i="2"/>
  <c r="BF325" i="2"/>
  <c r="BF339" i="2"/>
  <c r="BF342" i="2"/>
  <c r="BF343" i="2"/>
  <c r="BF346" i="2"/>
  <c r="BF349" i="2"/>
  <c r="BF357" i="2"/>
  <c r="BF358" i="2"/>
  <c r="BF359" i="2"/>
  <c r="J35" i="2"/>
  <c r="AV96" i="1" s="1"/>
  <c r="AS94" i="1"/>
  <c r="F35" i="3"/>
  <c r="AZ97" i="1" s="1"/>
  <c r="F37" i="3"/>
  <c r="BB97" i="1" s="1"/>
  <c r="F35" i="2"/>
  <c r="AZ96" i="1" s="1"/>
  <c r="F38" i="3"/>
  <c r="BC97" i="1" s="1"/>
  <c r="F39" i="3"/>
  <c r="BD97" i="1"/>
  <c r="F38" i="2"/>
  <c r="BC96" i="1" s="1"/>
  <c r="F39" i="2"/>
  <c r="BD96" i="1" s="1"/>
  <c r="F37" i="2"/>
  <c r="BB96" i="1" s="1"/>
  <c r="J35" i="3"/>
  <c r="AV97" i="1" s="1"/>
  <c r="P274" i="2" l="1"/>
  <c r="T136" i="2"/>
  <c r="R125" i="3"/>
  <c r="R136" i="2"/>
  <c r="T274" i="2"/>
  <c r="T125" i="3"/>
  <c r="R274" i="2"/>
  <c r="P136" i="2"/>
  <c r="P135" i="2" s="1"/>
  <c r="AU96" i="1" s="1"/>
  <c r="AU95" i="1" s="1"/>
  <c r="AU94" i="1" s="1"/>
  <c r="BK136" i="2"/>
  <c r="J136" i="2" s="1"/>
  <c r="J99" i="2" s="1"/>
  <c r="BK333" i="2"/>
  <c r="J333" i="2" s="1"/>
  <c r="J112" i="2" s="1"/>
  <c r="BK274" i="2"/>
  <c r="J274" i="2" s="1"/>
  <c r="J107" i="2" s="1"/>
  <c r="BK126" i="3"/>
  <c r="J126" i="3" s="1"/>
  <c r="J99" i="3" s="1"/>
  <c r="BK137" i="3"/>
  <c r="J137" i="3"/>
  <c r="J101" i="3"/>
  <c r="AZ95" i="1"/>
  <c r="AZ94" i="1" s="1"/>
  <c r="AV94" i="1" s="1"/>
  <c r="AK29" i="1" s="1"/>
  <c r="BD95" i="1"/>
  <c r="BD94" i="1" s="1"/>
  <c r="W33" i="1" s="1"/>
  <c r="BC95" i="1"/>
  <c r="AY95" i="1" s="1"/>
  <c r="BB95" i="1"/>
  <c r="AX95" i="1" s="1"/>
  <c r="J36" i="3"/>
  <c r="AW97" i="1" s="1"/>
  <c r="AT97" i="1" s="1"/>
  <c r="F36" i="3"/>
  <c r="BA97" i="1" s="1"/>
  <c r="J36" i="2"/>
  <c r="AW96" i="1" s="1"/>
  <c r="AT96" i="1" s="1"/>
  <c r="F36" i="2"/>
  <c r="BA96" i="1" s="1"/>
  <c r="R135" i="2" l="1"/>
  <c r="T135" i="2"/>
  <c r="BK135" i="2"/>
  <c r="J135" i="2" s="1"/>
  <c r="J98" i="2" s="1"/>
  <c r="BK125" i="3"/>
  <c r="J125" i="3" s="1"/>
  <c r="J98" i="3" s="1"/>
  <c r="BA95" i="1"/>
  <c r="AW95" i="1" s="1"/>
  <c r="BC94" i="1"/>
  <c r="W32" i="1" s="1"/>
  <c r="AV95" i="1"/>
  <c r="W29" i="1"/>
  <c r="BB94" i="1"/>
  <c r="AX94" i="1" s="1"/>
  <c r="J32" i="3" l="1"/>
  <c r="AG97" i="1"/>
  <c r="J32" i="2"/>
  <c r="AG96" i="1" s="1"/>
  <c r="AT95" i="1"/>
  <c r="W31" i="1"/>
  <c r="AY94" i="1"/>
  <c r="BA94" i="1"/>
  <c r="W30" i="1" s="1"/>
  <c r="J41" i="2" l="1"/>
  <c r="J41" i="3"/>
  <c r="AN97" i="1"/>
  <c r="AN96" i="1"/>
  <c r="AG95" i="1"/>
  <c r="AG94" i="1" s="1"/>
  <c r="AK26" i="1" s="1"/>
  <c r="AW94" i="1"/>
  <c r="AK30" i="1" s="1"/>
  <c r="AK35" i="1" l="1"/>
  <c r="AN95" i="1"/>
  <c r="AT94" i="1"/>
  <c r="AN94" i="1" s="1"/>
</calcChain>
</file>

<file path=xl/sharedStrings.xml><?xml version="1.0" encoding="utf-8"?>
<sst xmlns="http://schemas.openxmlformats.org/spreadsheetml/2006/main" count="3105" uniqueCount="567">
  <si>
    <t>Export Komplet</t>
  </si>
  <si>
    <t/>
  </si>
  <si>
    <t>2.0</t>
  </si>
  <si>
    <t>False</t>
  </si>
  <si>
    <t>{2015ec89-8eda-4a24-af54-ac681ad6b481}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</si>
  <si>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</si>
  <si>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</si>
  <si>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</si>
  <si>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</si>
  <si>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</si>
  <si>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</si>
  <si>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</si>
  <si>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005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</si>
  <si>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</si>
  <si>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</si>
  <si>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</si>
  <si>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</si>
  <si>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</si>
  <si>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</si>
  <si>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</si>
  <si>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</si>
  <si>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</si>
  <si>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</si>
  <si>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</si>
  <si>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</si>
  <si>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</si>
  <si>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</si>
  <si>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</si>
  <si>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</si>
  <si>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</si>
  <si>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</si>
  <si>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</si>
  <si>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</si>
  <si>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</si>
  <si>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</si>
  <si>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</si>
  <si>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</si>
  <si>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</si>
  <si>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</si>
  <si>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</si>
  <si>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</si>
  <si>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</si>
  <si>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</si>
  <si>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</si>
  <si>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</si>
  <si>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</si>
  <si>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</si>
  <si>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</si>
  <si>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</si>
  <si>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</si>
  <si>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</si>
  <si>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</si>
  <si>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</si>
  <si>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</si>
  <si>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</si>
  <si>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</si>
  <si>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</si>
  <si>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</si>
  <si>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</si>
  <si>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</si>
  <si>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</si>
  <si>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</si>
  <si>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</si>
  <si>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</si>
  <si>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</si>
  <si>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</si>
  <si>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</si>
  <si>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</si>
  <si>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</si>
  <si>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</si>
  <si>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</si>
  <si>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01</t>
  </si>
  <si>
    <t>STA</t>
  </si>
  <si>
    <t>1</t>
  </si>
  <si>
    <t>{cd478653-8019-4042-924d-747b204b90ac}</t>
  </si>
  <si>
    <t>/</t>
  </si>
  <si>
    <t>01.1</t>
  </si>
  <si>
    <t>ASR</t>
  </si>
  <si>
    <t>Časť</t>
  </si>
  <si>
    <t>2</t>
  </si>
  <si>
    <t>{ef8b3ca9-a566-4fc4-abac-c97c933c7d51}</t>
  </si>
  <si>
    <t>01.2</t>
  </si>
  <si>
    <t>Búracie práce</t>
  </si>
  <si>
    <t>{bf9599a6-2f18-4614-ae06-5300a9647707}</t>
  </si>
  <si>
    <t>KRYCÍ LIST ROZPOČTU</t>
  </si>
  <si>
    <t>Objekt:</t>
  </si>
  <si>
    <t>Časť:</t>
  </si>
  <si>
    <t>01.1 - ASR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</si>
  <si>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</si>
  <si>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</si>
  <si>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</si>
  <si>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</si>
  <si>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</si>
  <si>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</si>
  <si>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</si>
  <si>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</si>
  <si>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</si>
  <si>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</si>
  <si>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</si>
  <si>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</si>
  <si>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</si>
  <si>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</si>
  <si>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722 - Zdravotechnika - vnútorný vodovod</t>
  </si>
  <si>
    <t xml:space="preserve">    764 - Konštrukcie klampiarske</t>
  </si>
  <si>
    <t xml:space="preserve">    767 - Konštrukcie doplnkové kovové</t>
  </si>
  <si>
    <t xml:space="preserve">    783 - Nátery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</si>
  <si>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</si>
  <si>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</si>
  <si>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</si>
  <si>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</si>
  <si>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</si>
  <si>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</si>
  <si>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</si>
  <si>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</si>
  <si>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</si>
  <si>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</si>
  <si>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</si>
  <si>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</si>
  <si>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</si>
  <si>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</si>
  <si>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</si>
  <si>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</si>
  <si>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</si>
  <si>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</si>
  <si>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</si>
  <si>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122201101.S</t>
  </si>
  <si>
    <t>Odkopávka a prekopávka nezapažená v hornine 3, do 100 m3</t>
  </si>
  <si>
    <t>m3</t>
  </si>
  <si>
    <t>4</t>
  </si>
  <si>
    <t>VV</t>
  </si>
  <si>
    <t>5*19,9*0,2</t>
  </si>
  <si>
    <t>6,5*19,9*0,2</t>
  </si>
  <si>
    <t>45,2*(4,35+1,1)*0,2</t>
  </si>
  <si>
    <t>56,7*3,5*0,2</t>
  </si>
  <si>
    <t>Súčet</t>
  </si>
  <si>
    <t>122201109.S</t>
  </si>
  <si>
    <t>Odkopávky a prekopávky nezapažené. Príplatok k cenám za lepivosť horniny 3</t>
  </si>
  <si>
    <t>3</t>
  </si>
  <si>
    <t>131201101.S</t>
  </si>
  <si>
    <t>Výkop nezapaženej jamy v hornine 3, do 100 m3</t>
  </si>
  <si>
    <t>6</t>
  </si>
  <si>
    <t>11*0,5*0,5*0,8</t>
  </si>
  <si>
    <t>131201109.S</t>
  </si>
  <si>
    <t>Hĺbenie nezapažených jám a zárezov. Príplatok za lepivosť horniny 3</t>
  </si>
  <si>
    <t>8</t>
  </si>
  <si>
    <t>5</t>
  </si>
  <si>
    <t>132201101.S</t>
  </si>
  <si>
    <t>Výkop ryhy do šírky 600 mm v horn.3 do 100 m3</t>
  </si>
  <si>
    <t>10</t>
  </si>
  <si>
    <t>45,2*3*0,6*0,6</t>
  </si>
  <si>
    <t>132201109.S</t>
  </si>
  <si>
    <t>Príplatok k cene za lepivosť pri hĺbení rýh šírky do 600 mm zapažených i nezapažených s urovnaním dna v hornine 3</t>
  </si>
  <si>
    <t>12</t>
  </si>
  <si>
    <t>7</t>
  </si>
  <si>
    <t>162201102.S</t>
  </si>
  <si>
    <t>Vodorovné premiestnenie výkopku z horniny 1-4 nad 20-50m</t>
  </si>
  <si>
    <t>14</t>
  </si>
  <si>
    <t>171101101.S</t>
  </si>
  <si>
    <t>Uloženie sypaniny do násypu súdržnej horniny s mierou zhutnenia podľa Proctor-Standard na 95 %</t>
  </si>
  <si>
    <t>16</t>
  </si>
  <si>
    <t>9</t>
  </si>
  <si>
    <t>175101102.S</t>
  </si>
  <si>
    <t>Obsyp potrubia sypaninou z vhodných hornín 1 až 4 s prehodením sypaniny</t>
  </si>
  <si>
    <t>18</t>
  </si>
  <si>
    <t>45,2*2*0,6*0,3</t>
  </si>
  <si>
    <t>181101102.S</t>
  </si>
  <si>
    <t>Úprava pláne v zárezoch v hornine 1-4 so zhutnením</t>
  </si>
  <si>
    <t>m2</t>
  </si>
  <si>
    <t>56,7*15</t>
  </si>
  <si>
    <t>Zakladanie</t>
  </si>
  <si>
    <t>11</t>
  </si>
  <si>
    <t>212572221.S</t>
  </si>
  <si>
    <t>Lôžko pre trativod z kameniva drobného ťaženého</t>
  </si>
  <si>
    <t>22</t>
  </si>
  <si>
    <t>45,2*2*0,6*0,1</t>
  </si>
  <si>
    <t>212752346.S</t>
  </si>
  <si>
    <t>Montáž trativodu z drenážnych rúr PP so štrkovým lôžkom v otvorenom výkope, SN 8, DN 150</t>
  </si>
  <si>
    <t>m</t>
  </si>
  <si>
    <t>24</t>
  </si>
  <si>
    <t>45,2*2+25*2</t>
  </si>
  <si>
    <t>13</t>
  </si>
  <si>
    <t>M</t>
  </si>
  <si>
    <t>286140029800.S</t>
  </si>
  <si>
    <t>Rúra drenážna SN8, DN 150 dĺ. 6 m pre dažďovú vodu, materiál: PP</t>
  </si>
  <si>
    <t>ks</t>
  </si>
  <si>
    <t>26</t>
  </si>
  <si>
    <t>215901101.S</t>
  </si>
  <si>
    <t>Zhutnenie podložia z rastlej horniny 1 až 4 pod násypy, z hornina súdržných do 92 % PS a nesúdržných</t>
  </si>
  <si>
    <t>28</t>
  </si>
  <si>
    <t>5*19,9</t>
  </si>
  <si>
    <t>19,9*6,5</t>
  </si>
  <si>
    <t>45,2*(4,35+1,1)*3</t>
  </si>
  <si>
    <t>56,7*3,5</t>
  </si>
  <si>
    <t>15</t>
  </si>
  <si>
    <t>273351217.S</t>
  </si>
  <si>
    <t>Debnenie stien základových dosiek, zhotovenie</t>
  </si>
  <si>
    <t>30</t>
  </si>
  <si>
    <t>(5+19,9)*2*0,2</t>
  </si>
  <si>
    <t>(6,5+19,9)*2*0,2</t>
  </si>
  <si>
    <t>(3,5+56,7)*2*0,2</t>
  </si>
  <si>
    <t>(45,2+5,43)*2*0,2</t>
  </si>
  <si>
    <t>273351218.S</t>
  </si>
  <si>
    <t>Debnenie stien základových dosiek, odstránenie</t>
  </si>
  <si>
    <t>32</t>
  </si>
  <si>
    <t>17</t>
  </si>
  <si>
    <t>274313611.S</t>
  </si>
  <si>
    <t>Betón základových pásov, prostý tr. C 16/20</t>
  </si>
  <si>
    <t>34</t>
  </si>
  <si>
    <t>275313611.S</t>
  </si>
  <si>
    <t>Betón základových pätiek, prostý tr. C 16/20</t>
  </si>
  <si>
    <t>36</t>
  </si>
  <si>
    <t>Zvislé a kompletné konštrukcie</t>
  </si>
  <si>
    <t>19</t>
  </si>
  <si>
    <t>341321315.S</t>
  </si>
  <si>
    <t>Betón stien a priečok, železový (bez výstuže) tr. C 20/25</t>
  </si>
  <si>
    <t>38</t>
  </si>
  <si>
    <t>(45,2+15,5)*2*0,8*0,25</t>
  </si>
  <si>
    <t>-4,5*3*0,8*0,25</t>
  </si>
  <si>
    <t>-4,5*2*0,8*0,25</t>
  </si>
  <si>
    <t>341351105.S</t>
  </si>
  <si>
    <t>Debnenie stien a priečok obojstranné zhotovenie-dielce</t>
  </si>
  <si>
    <t>40</t>
  </si>
  <si>
    <t>(45,2+15,5)*2*0,8*2</t>
  </si>
  <si>
    <t>21</t>
  </si>
  <si>
    <t>341351106.S</t>
  </si>
  <si>
    <t>Debnenie stien a priečok obojstranné odstránenie-dielce</t>
  </si>
  <si>
    <t>42</t>
  </si>
  <si>
    <t>341362021.S</t>
  </si>
  <si>
    <t>Výstuž stien a priečok zo zváraných sietí KARI</t>
  </si>
  <si>
    <t>t</t>
  </si>
  <si>
    <t>46</t>
  </si>
  <si>
    <t>(45,2+15,5)*2*0,8*2*0,0035</t>
  </si>
  <si>
    <t>-4,5*3*0,8*2*0,0035</t>
  </si>
  <si>
    <t>-4,5*2*0,8*2*0,0035</t>
  </si>
  <si>
    <t>Komunikácie</t>
  </si>
  <si>
    <t>23</t>
  </si>
  <si>
    <t>564861111.S</t>
  </si>
  <si>
    <t>Podklad zo štrkodrviny s rozprestretím a zhutnením, po zhutnení hr. 200 mm</t>
  </si>
  <si>
    <t>48</t>
  </si>
  <si>
    <t>19,9*5</t>
  </si>
  <si>
    <t>45,2*5,45</t>
  </si>
  <si>
    <t>3,5*56,7</t>
  </si>
  <si>
    <t>273362422.S</t>
  </si>
  <si>
    <t>Výstuž základových dosiek zo zvár. sietí KARI, priemer drôtu 6/6 mm, veľkosť oka 150x150 mm</t>
  </si>
  <si>
    <t>50</t>
  </si>
  <si>
    <t>25</t>
  </si>
  <si>
    <t>567124215.S</t>
  </si>
  <si>
    <t>Podklad z podkladového betónu PB II tr. C 16/20 hr. 150 mm</t>
  </si>
  <si>
    <t>-1735785081</t>
  </si>
  <si>
    <t>Úpravy povrchov, podlahy, osadenie</t>
  </si>
  <si>
    <t>631315661.S</t>
  </si>
  <si>
    <t>Mazanina z betónu prostého (m3) tr. C 20/25 hr.nad 120 do 240 mm</t>
  </si>
  <si>
    <t>54</t>
  </si>
  <si>
    <t>45,2*15,5*0,15</t>
  </si>
  <si>
    <t>27</t>
  </si>
  <si>
    <t>631351101.S</t>
  </si>
  <si>
    <t>Debnenie stien, rýh a otvorov v podlahách zhotovenie</t>
  </si>
  <si>
    <t>56</t>
  </si>
  <si>
    <t>(45,2+15,5)*2*0,2</t>
  </si>
  <si>
    <t>631351102.S</t>
  </si>
  <si>
    <t>Debnenie stien, rýh a otvorov v podlahách odstránenie</t>
  </si>
  <si>
    <t>58</t>
  </si>
  <si>
    <t>29</t>
  </si>
  <si>
    <t>631362021.S</t>
  </si>
  <si>
    <t>Výstuž mazanín z betónov (z kameniva) a z ľahkých betónov zo zváraných sietí z drôtov typu KARI</t>
  </si>
  <si>
    <t>60</t>
  </si>
  <si>
    <t>45,2*15,5*0,0054</t>
  </si>
  <si>
    <t>631501111.S</t>
  </si>
  <si>
    <t>Násyp s utlačením a urovnaním povrchu z kameniva ťaženého hrubého a drobného</t>
  </si>
  <si>
    <t>62</t>
  </si>
  <si>
    <t>45,2*15,5*0,2</t>
  </si>
  <si>
    <t>31</t>
  </si>
  <si>
    <t>642945112.S</t>
  </si>
  <si>
    <t>Osadenie oceľ. zárubní</t>
  </si>
  <si>
    <t>64</t>
  </si>
  <si>
    <t>553310002400.S</t>
  </si>
  <si>
    <t>Zárubňa kovová</t>
  </si>
  <si>
    <t>66</t>
  </si>
  <si>
    <t>Ostatné konštrukcie a práce-búranie</t>
  </si>
  <si>
    <t>33</t>
  </si>
  <si>
    <t>919726113.S</t>
  </si>
  <si>
    <t>Rezanie priečnych alebo pozdĺžnych dilatačných škár betónových plôch šírky 4 mm hĺbky do 60 mm</t>
  </si>
  <si>
    <t>68</t>
  </si>
  <si>
    <t>943943222.S</t>
  </si>
  <si>
    <t>Montáž lešenia priestorového ľahkého bez podláh pri zaťaženie do 2 kPa, výšky nad 10 do 22 m</t>
  </si>
  <si>
    <t>70</t>
  </si>
  <si>
    <t>45,2*15,5*6,26/2</t>
  </si>
  <si>
    <t>35</t>
  </si>
  <si>
    <t>943943292.S</t>
  </si>
  <si>
    <t>Príplatok za prvý a každý ďalší i začatý mesiac používania lešenia priestorového ľahkého bez podláh výšky do 10 m a nad 10 do 22 m</t>
  </si>
  <si>
    <t>72</t>
  </si>
  <si>
    <t>943943822.S</t>
  </si>
  <si>
    <t>Demontáž lešenia priestorového ľahkého bez podláh pri zaťažení do 2 kPa, výšky nad 10 do 22 m</t>
  </si>
  <si>
    <t>74</t>
  </si>
  <si>
    <t>37</t>
  </si>
  <si>
    <t>943955022.S</t>
  </si>
  <si>
    <t>Montáž lešeňovej podlahy s priečnikmi alebo pozdľžnikmi výšky nad 10 do 20 m</t>
  </si>
  <si>
    <t>76</t>
  </si>
  <si>
    <t>18,32*60,5*2/3</t>
  </si>
  <si>
    <t>943955191.S</t>
  </si>
  <si>
    <t>Príplatok za prvý a každý i začatý mesiac použitia lešeňovej podlahy pre všetky výšky do 40 m</t>
  </si>
  <si>
    <t>78</t>
  </si>
  <si>
    <t>39</t>
  </si>
  <si>
    <t>943955822.S</t>
  </si>
  <si>
    <t>Demontáž lešeňovej podlahy s priečnikmi alebo pozdľžnikmi výšky nad 10 do 20 m</t>
  </si>
  <si>
    <t>80</t>
  </si>
  <si>
    <t>952901311.S</t>
  </si>
  <si>
    <t>Vyčistenie budov poľnohospodárskych objektov akejkoľvek výšky</t>
  </si>
  <si>
    <t>82</t>
  </si>
  <si>
    <t>15,5*45,2*0,25</t>
  </si>
  <si>
    <t>41</t>
  </si>
  <si>
    <t>957381114.S</t>
  </si>
  <si>
    <t>Žľaby pre dobytok železobetón. vytvarované š.800 mm</t>
  </si>
  <si>
    <t>84</t>
  </si>
  <si>
    <t>45,2</t>
  </si>
  <si>
    <t>957381119.S</t>
  </si>
  <si>
    <t>Príplatok za rozširenú časť žľabu</t>
  </si>
  <si>
    <t>86</t>
  </si>
  <si>
    <t>99</t>
  </si>
  <si>
    <t>Presun hmôt HSV</t>
  </si>
  <si>
    <t>43</t>
  </si>
  <si>
    <t>998022021.S</t>
  </si>
  <si>
    <t>Presun hmôt pre haly 802, 811 zvislá konštr.monolitická výšky do 20 m</t>
  </si>
  <si>
    <t>88</t>
  </si>
  <si>
    <t>PSV</t>
  </si>
  <si>
    <t>Práce a dodávky PSV</t>
  </si>
  <si>
    <t>722</t>
  </si>
  <si>
    <t>Zdravotechnika - vnútorný vodovod</t>
  </si>
  <si>
    <t>44</t>
  </si>
  <si>
    <t>722172126.S</t>
  </si>
  <si>
    <t>Potrubie z plastických rúr pre vodu do napájačky</t>
  </si>
  <si>
    <t>90</t>
  </si>
  <si>
    <t>45,2+3*1,5</t>
  </si>
  <si>
    <t>45</t>
  </si>
  <si>
    <t>722270179.S</t>
  </si>
  <si>
    <t>Montáž loptovej napájačky</t>
  </si>
  <si>
    <t>92</t>
  </si>
  <si>
    <t>426810041299.S</t>
  </si>
  <si>
    <t>Loptová napájačka</t>
  </si>
  <si>
    <t>94</t>
  </si>
  <si>
    <t>47</t>
  </si>
  <si>
    <t>722290215.S</t>
  </si>
  <si>
    <t>Tlaková skúška vodovodného potrubia hrdlového alebo prírubového do DN 100</t>
  </si>
  <si>
    <t>96</t>
  </si>
  <si>
    <t>998722201.S</t>
  </si>
  <si>
    <t>Presun hmôt pre vnútorný vodovod v objektoch výšky do 6 m</t>
  </si>
  <si>
    <t>%</t>
  </si>
  <si>
    <t>98</t>
  </si>
  <si>
    <t>764</t>
  </si>
  <si>
    <t>Konštrukcie klampiarske</t>
  </si>
  <si>
    <t>49</t>
  </si>
  <si>
    <t>764171799.S</t>
  </si>
  <si>
    <t>Presvetľovací profil k trapézovému oplášteniu</t>
  </si>
  <si>
    <t>100</t>
  </si>
  <si>
    <t>45,2*1,2</t>
  </si>
  <si>
    <t>764171874.S</t>
  </si>
  <si>
    <t>Hrebenáč rovný</t>
  </si>
  <si>
    <t>102</t>
  </si>
  <si>
    <t>51</t>
  </si>
  <si>
    <t>764313221.S</t>
  </si>
  <si>
    <t>Krytiny hladké z pozinkovaného farbeného PZf plechu</t>
  </si>
  <si>
    <t>104</t>
  </si>
  <si>
    <t>5,55*45,2</t>
  </si>
  <si>
    <t>52</t>
  </si>
  <si>
    <t>764333430.S</t>
  </si>
  <si>
    <t>Lemovanie z pozinkovaného farbeného PZf plechu, múrov na plochých strechách</t>
  </si>
  <si>
    <t>106</t>
  </si>
  <si>
    <t>53</t>
  </si>
  <si>
    <t>764454255.S</t>
  </si>
  <si>
    <t>Zvodové rúry z pozinkovaného PZ plechu, kruhové priemer</t>
  </si>
  <si>
    <t>108</t>
  </si>
  <si>
    <t>6,26*4</t>
  </si>
  <si>
    <t>764721116.S</t>
  </si>
  <si>
    <t>Oplechovanie z pozinkovaného farbeného PZf plechu, odkvapov na strechách</t>
  </si>
  <si>
    <t>110</t>
  </si>
  <si>
    <t>8*2*2</t>
  </si>
  <si>
    <t>45,2*2</t>
  </si>
  <si>
    <t>55</t>
  </si>
  <si>
    <t>764761122.S</t>
  </si>
  <si>
    <t>Žľab pododkvapový polkruhový pozink farebný vrátane čela, hákov, rohov, kútov</t>
  </si>
  <si>
    <t>112</t>
  </si>
  <si>
    <t>998764201.S</t>
  </si>
  <si>
    <t>Presun hmôt pre konštrukcie klampiarske v objektoch výšky do 6 m</t>
  </si>
  <si>
    <t>114</t>
  </si>
  <si>
    <t>767</t>
  </si>
  <si>
    <t>Konštrukcie doplnkové kovové</t>
  </si>
  <si>
    <t>57</t>
  </si>
  <si>
    <t>767392112.S</t>
  </si>
  <si>
    <t>Montáž krytiny striech plechom tvarovaným skrutkovaním</t>
  </si>
  <si>
    <t>116</t>
  </si>
  <si>
    <t>138310001400</t>
  </si>
  <si>
    <t>Plech trapézový</t>
  </si>
  <si>
    <t>118</t>
  </si>
  <si>
    <t>72,32*1,07 "Prepočítané koeficientom množstva</t>
  </si>
  <si>
    <t>59</t>
  </si>
  <si>
    <t>767421111.S</t>
  </si>
  <si>
    <t>Montáž opláštenia na oceľovú konštrukciu, výšky do 15 m</t>
  </si>
  <si>
    <t>120</t>
  </si>
  <si>
    <t>45,2*2*(6,26-0,8)</t>
  </si>
  <si>
    <t>-4,5*(6,26-0,8)*3</t>
  </si>
  <si>
    <t>-45,2*1,2*2</t>
  </si>
  <si>
    <t>15,5*2*(6,26-0,8)</t>
  </si>
  <si>
    <t>15,5*1,5/2*2</t>
  </si>
  <si>
    <t>-4,5*4,3*2</t>
  </si>
  <si>
    <t>138810000100</t>
  </si>
  <si>
    <t>Plech na opláštenie maštale</t>
  </si>
  <si>
    <t>122</t>
  </si>
  <si>
    <t>61</t>
  </si>
  <si>
    <t>767654240.S</t>
  </si>
  <si>
    <t>Montáž vrát posuvných, osadených do oceľovej konštrukcie, s plochou nad 13 do 20 m2</t>
  </si>
  <si>
    <t>124</t>
  </si>
  <si>
    <t>553410059400.S</t>
  </si>
  <si>
    <t>Vráta oceľové 4500x4300 mm</t>
  </si>
  <si>
    <t>126</t>
  </si>
  <si>
    <t>63</t>
  </si>
  <si>
    <t>767995102.S</t>
  </si>
  <si>
    <t>Montáž ostatných atypických kovových stavebných doplnkových konštrukcií nad 5 do 10 kg</t>
  </si>
  <si>
    <t>kg</t>
  </si>
  <si>
    <t>128</t>
  </si>
  <si>
    <t>11*(5,55+3,5)*15</t>
  </si>
  <si>
    <t>45,2*2*12</t>
  </si>
  <si>
    <t>45,2*15</t>
  </si>
  <si>
    <t>15,2*2*25</t>
  </si>
  <si>
    <t>155110000100.S</t>
  </si>
  <si>
    <t>Oceľová konštrukcia prestrešenia chodby krmenia,ocelové predely maštale</t>
  </si>
  <si>
    <t>130</t>
  </si>
  <si>
    <t>65</t>
  </si>
  <si>
    <t>998767201.S</t>
  </si>
  <si>
    <t>Presun hmôt pre kovové stavebné doplnkové konštrukcie v objektoch výšky do 6 m</t>
  </si>
  <si>
    <t>132</t>
  </si>
  <si>
    <t>783</t>
  </si>
  <si>
    <t>Nátery</t>
  </si>
  <si>
    <t>783201812.S</t>
  </si>
  <si>
    <t>Odstránenie starých náterov z kovových stavebných doplnkových konštrukcií</t>
  </si>
  <si>
    <t>134</t>
  </si>
  <si>
    <t>(6,26+15,5+6,25)*20*11*0,032</t>
  </si>
  <si>
    <t>45,2*3*15*0,032</t>
  </si>
  <si>
    <t>783226100.S</t>
  </si>
  <si>
    <t>Nátery kov.stav.doplnk.konštr. syntetické na vzduchu schnúce základný - 35µm</t>
  </si>
  <si>
    <t>138</t>
  </si>
  <si>
    <t>Práce a dodávky M</t>
  </si>
  <si>
    <t>21-M</t>
  </si>
  <si>
    <t>Elektromontáže</t>
  </si>
  <si>
    <t>69</t>
  </si>
  <si>
    <t>210010041.S</t>
  </si>
  <si>
    <t>Rúrka elektroinštalačná ohybná kovová typ 3313, uložená pevne</t>
  </si>
  <si>
    <t>-1318913024</t>
  </si>
  <si>
    <t>345710008305.S</t>
  </si>
  <si>
    <t>Rúrka ohybná 3313 kovová z vrchnej pozink. oceľovej pásky a vnútornej izolačnej vrstvy, D 18,9 mm</t>
  </si>
  <si>
    <t>-897563212</t>
  </si>
  <si>
    <t>71</t>
  </si>
  <si>
    <t>345710036510.S</t>
  </si>
  <si>
    <t>Príchytka obojstranná 3613 z pozinkovanej ocele pre ohybné kovové elektroinštal. rúrky D 13 mm</t>
  </si>
  <si>
    <t>-62884054</t>
  </si>
  <si>
    <t>210010301</t>
  </si>
  <si>
    <t>Škatuľa prístrojová bez zapojenia</t>
  </si>
  <si>
    <t>KUS</t>
  </si>
  <si>
    <t>-2122614726</t>
  </si>
  <si>
    <t>73</t>
  </si>
  <si>
    <t>3450906510</t>
  </si>
  <si>
    <t>Krabica</t>
  </si>
  <si>
    <t>-1619342616</t>
  </si>
  <si>
    <t>210100002</t>
  </si>
  <si>
    <t>Ukončenie vodičov v rozvádzač. vč. zapojenia a vodičovej koncovky do 6 mm2</t>
  </si>
  <si>
    <t>552492561</t>
  </si>
  <si>
    <t>75</t>
  </si>
  <si>
    <t>210110001.S</t>
  </si>
  <si>
    <t>Jednopólový spínač, nástenný , vrátane zapojenia</t>
  </si>
  <si>
    <t>-454812184</t>
  </si>
  <si>
    <t>345340003000.S</t>
  </si>
  <si>
    <t>Spínač jednopólový nástenný</t>
  </si>
  <si>
    <t>1994458800</t>
  </si>
  <si>
    <t>77</t>
  </si>
  <si>
    <t>210111011.S</t>
  </si>
  <si>
    <t>Domová zásuvka polozapustená alebo zapustená 250 V  vrátane zapojenia</t>
  </si>
  <si>
    <t>429043670</t>
  </si>
  <si>
    <t>345350004320.S</t>
  </si>
  <si>
    <t>Rámik jednoduchý pre spínače a zásuvky</t>
  </si>
  <si>
    <t>1794454257</t>
  </si>
  <si>
    <t>79</t>
  </si>
  <si>
    <t>345520000430.S</t>
  </si>
  <si>
    <t>Zásuvka jednonásobná polozapustená,  komplet</t>
  </si>
  <si>
    <t>1860556545</t>
  </si>
  <si>
    <t>210111102.S</t>
  </si>
  <si>
    <t>Priemyslová zásuvka nástenná  vrátane zapojenia,</t>
  </si>
  <si>
    <t>-981649891</t>
  </si>
  <si>
    <t>81</t>
  </si>
  <si>
    <t>345540004210.S</t>
  </si>
  <si>
    <t>Zásuvka nástenná priemyslová</t>
  </si>
  <si>
    <t>984407845</t>
  </si>
  <si>
    <t>210191561.S</t>
  </si>
  <si>
    <t>Osadenie skrine rozvádzača  bez murárskych prác a zapojenia vodičov</t>
  </si>
  <si>
    <t>1233491312</t>
  </si>
  <si>
    <t>83</t>
  </si>
  <si>
    <t>357120011900.S</t>
  </si>
  <si>
    <t>Skriňa elektromerová , bez ističa,  možnosť doplnenia</t>
  </si>
  <si>
    <t>788018126</t>
  </si>
  <si>
    <t>210203040.S</t>
  </si>
  <si>
    <t>Montáž a zapojenie stropného LED svietidla 3-18 W</t>
  </si>
  <si>
    <t>1319700085</t>
  </si>
  <si>
    <t>85</t>
  </si>
  <si>
    <t>348110001604.S</t>
  </si>
  <si>
    <t>LED svietidlo závesné  pre LED trubice ,</t>
  </si>
  <si>
    <t>432018446</t>
  </si>
  <si>
    <t>210901058.S</t>
  </si>
  <si>
    <t>Kábel silový, uložený voľne</t>
  </si>
  <si>
    <t>-987465993</t>
  </si>
  <si>
    <t>87</t>
  </si>
  <si>
    <t>341110028900.S</t>
  </si>
  <si>
    <t>Kábel silový</t>
  </si>
  <si>
    <t>-1404892539</t>
  </si>
  <si>
    <t>210902372.S</t>
  </si>
  <si>
    <t>Vodič silový, uložený v rúrke</t>
  </si>
  <si>
    <t>1277531858</t>
  </si>
  <si>
    <t>89</t>
  </si>
  <si>
    <t>341110033100.S</t>
  </si>
  <si>
    <t>Vodič uložený v rurke</t>
  </si>
  <si>
    <t>-1428822496</t>
  </si>
  <si>
    <t>HZS-001</t>
  </si>
  <si>
    <t>Revízie</t>
  </si>
  <si>
    <t>hod</t>
  </si>
  <si>
    <t>529994389</t>
  </si>
  <si>
    <t>91</t>
  </si>
  <si>
    <t>MV</t>
  </si>
  <si>
    <t>Murárske výpomoci</t>
  </si>
  <si>
    <t>1232500000</t>
  </si>
  <si>
    <t>PM</t>
  </si>
  <si>
    <t>Podružný materiál</t>
  </si>
  <si>
    <t>1445237072</t>
  </si>
  <si>
    <t>93</t>
  </si>
  <si>
    <t>PPV</t>
  </si>
  <si>
    <t>Podiel pridružených výkonov</t>
  </si>
  <si>
    <t>1597831160</t>
  </si>
  <si>
    <t>01.2 - Búracie práce</t>
  </si>
  <si>
    <t xml:space="preserve">    762 - Konštrukcie tesárske</t>
  </si>
  <si>
    <t>979081111.S</t>
  </si>
  <si>
    <t>Odvoz sutiny a vybúraných hmôt na skládku do 1 km</t>
  </si>
  <si>
    <t>979081121.S</t>
  </si>
  <si>
    <t>Odvoz sutiny a vybúraných hmôt na skládku za každý ďalší 1 km</t>
  </si>
  <si>
    <t>1,956*6 "Prepočítané koeficientom množstva</t>
  </si>
  <si>
    <t>979082111.S</t>
  </si>
  <si>
    <t>Vnútrostavenisková doprava sutiny a vybúraných hmôt do 10 m</t>
  </si>
  <si>
    <t>979082121.S</t>
  </si>
  <si>
    <t>Vnútrostavenisková doprava sutiny a vybúraných hmôt za každých ďalších 5 m</t>
  </si>
  <si>
    <t>1,956*8 "Prepočítané koeficientom množstva</t>
  </si>
  <si>
    <t>979089012.S</t>
  </si>
  <si>
    <t>Poplatok za skladovanie - betón, tehly, dlaždice (17 01) ostatné</t>
  </si>
  <si>
    <t>762</t>
  </si>
  <si>
    <t>Konštrukcie tesárske</t>
  </si>
  <si>
    <t>762331812.S</t>
  </si>
  <si>
    <t>Demontáž viazaných konštrukcií krovov so sklonom do 60°, prierezovej plochy 120 - 224 cm2, -0,01400 t</t>
  </si>
  <si>
    <t>45,2*14*0,1</t>
  </si>
  <si>
    <t>764321830.S</t>
  </si>
  <si>
    <t>Demontáž oplechovania do 30° ,  -0,00520t</t>
  </si>
  <si>
    <t>2*45,</t>
  </si>
  <si>
    <t>764331850.S</t>
  </si>
  <si>
    <t>Demontáž lemovania múrov na strechách s tvrdou krytinou, so sklonom do 30st.  -0,00298t</t>
  </si>
  <si>
    <t>767392802.S</t>
  </si>
  <si>
    <t>Demontáž krytín striech z plechov skrutkovaných,  -0,00700t</t>
  </si>
  <si>
    <t>45,2*8*2*0,1</t>
  </si>
  <si>
    <t>M. O. R. - Faktoring, s.r.o., Námestie slobody 2, Humenné</t>
  </si>
  <si>
    <t>Ing. Mária Salanciová, Sídlisko Poľana 826/14, Humenné</t>
  </si>
  <si>
    <t>Stavebné úpravy skladu na maštaľ  na voľné ustajnenie HD č. 182/6, k.u. Rovné</t>
  </si>
  <si>
    <t>01 - Stavebné úpravy skladu na maštaľ na voľné ustajnenie HD č. 182/6, k.u. Rovné</t>
  </si>
  <si>
    <t>Ostatné konštrukcie a práce</t>
  </si>
  <si>
    <t xml:space="preserve">    9 - Ostatné konštrukcie a práce</t>
  </si>
  <si>
    <t xml:space="preserve">Stavebné úpravy skladu na maštaľ pre voľné ustajnenie HD č. 182/6, k.u. Rovné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</si>
</sst>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2"/>
      <color rgb="FF000000"/>
      <name val="Times New Roman"/>
      <family val="1"/>
      <charset val="238"/>
    </font>
    <font>
      <b/>
      <sz val="12"/>
      <color rgb="FF000000"/>
      <name val="Arial CE"/>
      <family val="2"/>
    </font>
    <font>
      <b/>
      <sz val="11"/>
      <color rgb="FF000000"/>
      <name val="Arial CE"/>
      <family val="2"/>
    </font>
    <font>
      <sz val="10"/>
      <color theme="0" tint="-0.249977111117893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0" borderId="14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1" fillId="0" borderId="0" xfId="0" applyFont="1" applyAlignment="1">
      <alignment horizontal="left" vertical="top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workbookViewId="0">
      <selection activeCell="AK9" sqref="AK9"/>
    </sheetView>
  </sheetViews>
  <sheetFormatPr defaultRowHeight="10.3"/>
  <cols>
    <col min="1" max="1" width="8.26953125" customWidth="1"/>
    <col min="2" max="2" width="1.7265625" customWidth="1"/>
    <col min="3" max="3" width="4.1796875" customWidth="1"/>
    <col min="4" max="33" width="2.7265625" customWidth="1"/>
    <col min="34" max="34" width="3.26953125" customWidth="1"/>
    <col min="35" max="35" width="31.7265625" customWidth="1"/>
    <col min="36" max="37" width="2.453125" customWidth="1"/>
    <col min="38" max="38" width="8.26953125" customWidth="1"/>
    <col min="39" max="39" width="3.26953125" customWidth="1"/>
    <col min="40" max="40" width="13.26953125" customWidth="1"/>
    <col min="41" max="41" width="7.453125" customWidth="1"/>
    <col min="42" max="42" width="4.1796875" customWidth="1"/>
    <col min="43" max="43" width="15.7265625" hidden="1" customWidth="1"/>
    <col min="44" max="44" width="13.7265625" customWidth="1"/>
    <col min="45" max="47" width="25.81640625" hidden="1" customWidth="1"/>
    <col min="48" max="49" width="21.7265625" hidden="1" customWidth="1"/>
    <col min="50" max="51" width="25" hidden="1" customWidth="1"/>
    <col min="52" max="52" width="21.7265625" hidden="1" customWidth="1"/>
    <col min="53" max="53" width="19.1796875" hidden="1" customWidth="1"/>
    <col min="54" max="54" width="25" hidden="1" customWidth="1"/>
    <col min="55" max="55" width="21.7265625" hidden="1" customWidth="1"/>
    <col min="56" max="56" width="19.1796875" hidden="1" customWidth="1"/>
    <col min="57" max="57" width="66.453125" customWidth="1"/>
    <col min="71" max="91" width="9.26953125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ht="36.9" customHeight="1">
      <c r="AR2" s="211" t="s">
        <v>5</v>
      </c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S2" s="15" t="s">
        <v>6</v>
      </c>
      <c r="BT2" s="15" t="s">
        <v>7</v>
      </c>
    </row>
    <row r="3" spans="1:74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pans="1:74" ht="24.9" customHeight="1">
      <c r="B4" s="18"/>
      <c r="D4" s="19" t="s">
        <v>8</v>
      </c>
      <c r="AR4" s="18"/>
      <c r="AS4" s="20" t="s">
        <v>9</v>
      </c>
      <c r="BS4" s="15" t="s">
        <v>10</v>
      </c>
    </row>
    <row r="5" spans="1:74" ht="12" customHeight="1">
      <c r="B5" s="18"/>
      <c r="D5" s="21" t="s">
        <v>11</v>
      </c>
      <c r="K5" s="184" t="s">
        <v>12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R5" s="18"/>
      <c r="BS5" s="15" t="s">
        <v>6</v>
      </c>
    </row>
    <row r="6" spans="1:74" ht="36.9" customHeight="1">
      <c r="B6" s="18"/>
      <c r="D6" s="23" t="s">
        <v>13</v>
      </c>
      <c r="K6" s="186" t="s">
        <v>566</v>
      </c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R6" s="18"/>
      <c r="BS6" s="15" t="s">
        <v>6</v>
      </c>
    </row>
    <row r="7" spans="1:74" ht="12" customHeight="1">
      <c r="B7" s="18"/>
      <c r="D7" s="24" t="s">
        <v>14</v>
      </c>
      <c r="K7" s="22" t="s">
        <v>1</v>
      </c>
      <c r="AK7" s="24" t="s">
        <v>15</v>
      </c>
      <c r="AN7" s="22" t="s">
        <v>1</v>
      </c>
      <c r="AR7" s="18"/>
      <c r="BS7" s="15" t="s">
        <v>6</v>
      </c>
    </row>
    <row r="8" spans="1:74" ht="12" customHeight="1">
      <c r="B8" s="18"/>
      <c r="D8" s="24" t="s">
        <v>16</v>
      </c>
      <c r="K8" s="22" t="s">
        <v>17</v>
      </c>
      <c r="AK8" s="24" t="s">
        <v>18</v>
      </c>
      <c r="AN8" s="22"/>
      <c r="AR8" s="18"/>
      <c r="BS8" s="15" t="s">
        <v>6</v>
      </c>
    </row>
    <row r="9" spans="1:74" ht="14.4" customHeight="1">
      <c r="B9" s="18"/>
      <c r="AR9" s="18"/>
      <c r="BS9" s="15" t="s">
        <v>6</v>
      </c>
    </row>
    <row r="10" spans="1:74" ht="12" customHeight="1">
      <c r="B10" s="18"/>
      <c r="D10" s="24" t="s">
        <v>19</v>
      </c>
      <c r="L10" s="181" t="s">
        <v>560</v>
      </c>
      <c r="AK10" s="24" t="s">
        <v>20</v>
      </c>
      <c r="AN10" s="22" t="s">
        <v>1</v>
      </c>
      <c r="AR10" s="18"/>
      <c r="BS10" s="15" t="s">
        <v>6</v>
      </c>
    </row>
    <row r="11" spans="1:74" ht="18.45" customHeight="1">
      <c r="B11" s="18"/>
      <c r="E11" s="22" t="s">
        <v>17</v>
      </c>
      <c r="AK11" s="24" t="s">
        <v>21</v>
      </c>
      <c r="AN11" s="22" t="s">
        <v>1</v>
      </c>
      <c r="AR11" s="18"/>
      <c r="BS11" s="15" t="s">
        <v>6</v>
      </c>
    </row>
    <row r="12" spans="1:74" ht="6.9" customHeight="1">
      <c r="B12" s="18"/>
      <c r="AR12" s="18"/>
      <c r="BS12" s="15" t="s">
        <v>6</v>
      </c>
    </row>
    <row r="13" spans="1:74" ht="12" customHeight="1">
      <c r="B13" s="18"/>
      <c r="D13" s="24" t="s">
        <v>22</v>
      </c>
      <c r="AK13" s="24" t="s">
        <v>20</v>
      </c>
      <c r="AN13" s="22" t="s">
        <v>1</v>
      </c>
      <c r="AR13" s="18"/>
      <c r="BS13" s="15" t="s">
        <v>6</v>
      </c>
    </row>
    <row r="14" spans="1:74" ht="12.45">
      <c r="B14" s="18"/>
      <c r="E14" s="22" t="s">
        <v>17</v>
      </c>
      <c r="AK14" s="24" t="s">
        <v>21</v>
      </c>
      <c r="AN14" s="22" t="s">
        <v>1</v>
      </c>
      <c r="AR14" s="18"/>
      <c r="BS14" s="15" t="s">
        <v>6</v>
      </c>
    </row>
    <row r="15" spans="1:74" ht="6.9" customHeight="1">
      <c r="B15" s="18"/>
      <c r="AR15" s="18"/>
      <c r="BS15" s="15" t="s">
        <v>3</v>
      </c>
    </row>
    <row r="16" spans="1:74" ht="12" customHeight="1">
      <c r="B16" s="18"/>
      <c r="D16" s="24" t="s">
        <v>23</v>
      </c>
      <c r="L16" s="182" t="s">
        <v>561</v>
      </c>
      <c r="AK16" s="24" t="s">
        <v>20</v>
      </c>
      <c r="AN16" s="22" t="s">
        <v>1</v>
      </c>
      <c r="AR16" s="18"/>
      <c r="BS16" s="15" t="s">
        <v>3</v>
      </c>
    </row>
    <row r="17" spans="2:71" ht="18.45" customHeight="1">
      <c r="B17" s="18"/>
      <c r="E17" s="22" t="s">
        <v>17</v>
      </c>
      <c r="AK17" s="24" t="s">
        <v>21</v>
      </c>
      <c r="AN17" s="22" t="s">
        <v>1</v>
      </c>
      <c r="AR17" s="18"/>
      <c r="BS17" s="15" t="s">
        <v>24</v>
      </c>
    </row>
    <row r="18" spans="2:71" ht="6.9" customHeight="1">
      <c r="B18" s="18"/>
      <c r="AR18" s="18"/>
      <c r="BS18" s="15" t="s">
        <v>6</v>
      </c>
    </row>
    <row r="19" spans="2:71" ht="12" customHeight="1">
      <c r="B19" s="18"/>
      <c r="D19" s="24" t="s">
        <v>25</v>
      </c>
      <c r="AK19" s="24" t="s">
        <v>20</v>
      </c>
      <c r="AN19" s="22" t="s">
        <v>1</v>
      </c>
      <c r="AR19" s="18"/>
      <c r="BS19" s="15" t="s">
        <v>6</v>
      </c>
    </row>
    <row r="20" spans="2:71" ht="18.45" customHeight="1">
      <c r="B20" s="18"/>
      <c r="E20" s="22" t="s">
        <v>17</v>
      </c>
      <c r="AK20" s="24" t="s">
        <v>21</v>
      </c>
      <c r="AN20" s="22" t="s">
        <v>1</v>
      </c>
      <c r="AR20" s="18"/>
      <c r="BS20" s="15" t="s">
        <v>24</v>
      </c>
    </row>
    <row r="21" spans="2:71" ht="6.9" customHeight="1">
      <c r="B21" s="18"/>
      <c r="AR21" s="18"/>
    </row>
    <row r="22" spans="2:71" ht="12" customHeight="1">
      <c r="B22" s="18"/>
      <c r="D22" s="24" t="s">
        <v>26</v>
      </c>
      <c r="AR22" s="18"/>
    </row>
    <row r="23" spans="2:71" ht="16.5" customHeight="1">
      <c r="B23" s="18"/>
      <c r="E23" s="187" t="s">
        <v>1</v>
      </c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R23" s="18"/>
    </row>
    <row r="24" spans="2:71" ht="6.9" customHeight="1">
      <c r="B24" s="18"/>
      <c r="AR24" s="18"/>
    </row>
    <row r="25" spans="2:71" ht="6.9" customHeight="1">
      <c r="B25" s="18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8"/>
    </row>
    <row r="26" spans="2:71" s="1" customFormat="1" ht="25.95" customHeight="1">
      <c r="B26" s="27"/>
      <c r="D26" s="28" t="s">
        <v>27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88">
        <f>ROUND(AG94,2)</f>
        <v>0</v>
      </c>
      <c r="AL26" s="189"/>
      <c r="AM26" s="189"/>
      <c r="AN26" s="189"/>
      <c r="AO26" s="189"/>
      <c r="AR26" s="27"/>
    </row>
    <row r="27" spans="2:71" s="1" customFormat="1" ht="6.9" customHeight="1">
      <c r="B27" s="27"/>
      <c r="AR27" s="27"/>
    </row>
    <row r="28" spans="2:71" s="1" customFormat="1" ht="12.45">
      <c r="B28" s="27"/>
      <c r="L28" s="190" t="s">
        <v>28</v>
      </c>
      <c r="M28" s="190"/>
      <c r="N28" s="190"/>
      <c r="O28" s="190"/>
      <c r="P28" s="190"/>
      <c r="W28" s="190" t="s">
        <v>29</v>
      </c>
      <c r="X28" s="190"/>
      <c r="Y28" s="190"/>
      <c r="Z28" s="190"/>
      <c r="AA28" s="190"/>
      <c r="AB28" s="190"/>
      <c r="AC28" s="190"/>
      <c r="AD28" s="190"/>
      <c r="AE28" s="190"/>
      <c r="AK28" s="190" t="s">
        <v>30</v>
      </c>
      <c r="AL28" s="190"/>
      <c r="AM28" s="190"/>
      <c r="AN28" s="190"/>
      <c r="AO28" s="190"/>
      <c r="AR28" s="27"/>
    </row>
    <row r="29" spans="2:71" s="2" customFormat="1" ht="14.4" customHeight="1">
      <c r="B29" s="31"/>
      <c r="D29" s="24" t="s">
        <v>31</v>
      </c>
      <c r="F29" s="32" t="s">
        <v>32</v>
      </c>
      <c r="L29" s="193">
        <v>0.2</v>
      </c>
      <c r="M29" s="192"/>
      <c r="N29" s="192"/>
      <c r="O29" s="192"/>
      <c r="P29" s="192"/>
      <c r="Q29" s="33"/>
      <c r="R29" s="33"/>
      <c r="S29" s="33"/>
      <c r="T29" s="33"/>
      <c r="U29" s="33"/>
      <c r="V29" s="33"/>
      <c r="W29" s="191">
        <f>ROUND(AZ94, 2)</f>
        <v>0</v>
      </c>
      <c r="X29" s="192"/>
      <c r="Y29" s="192"/>
      <c r="Z29" s="192"/>
      <c r="AA29" s="192"/>
      <c r="AB29" s="192"/>
      <c r="AC29" s="192"/>
      <c r="AD29" s="192"/>
      <c r="AE29" s="192"/>
      <c r="AF29" s="33"/>
      <c r="AG29" s="33"/>
      <c r="AH29" s="33"/>
      <c r="AI29" s="33"/>
      <c r="AJ29" s="33"/>
      <c r="AK29" s="191">
        <f>ROUND(AV94, 2)</f>
        <v>0</v>
      </c>
      <c r="AL29" s="192"/>
      <c r="AM29" s="192"/>
      <c r="AN29" s="192"/>
      <c r="AO29" s="192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2:71" s="2" customFormat="1" ht="14.4" customHeight="1">
      <c r="B30" s="31"/>
      <c r="F30" s="32" t="s">
        <v>33</v>
      </c>
      <c r="L30" s="196">
        <v>0.2</v>
      </c>
      <c r="M30" s="195"/>
      <c r="N30" s="195"/>
      <c r="O30" s="195"/>
      <c r="P30" s="195"/>
      <c r="W30" s="194">
        <f>ROUND(BA94, 2)</f>
        <v>0</v>
      </c>
      <c r="X30" s="195"/>
      <c r="Y30" s="195"/>
      <c r="Z30" s="195"/>
      <c r="AA30" s="195"/>
      <c r="AB30" s="195"/>
      <c r="AC30" s="195"/>
      <c r="AD30" s="195"/>
      <c r="AE30" s="195"/>
      <c r="AK30" s="194">
        <f>ROUND(AW94, 2)</f>
        <v>0</v>
      </c>
      <c r="AL30" s="195"/>
      <c r="AM30" s="195"/>
      <c r="AN30" s="195"/>
      <c r="AO30" s="195"/>
      <c r="AR30" s="31"/>
    </row>
    <row r="31" spans="2:71" s="2" customFormat="1" ht="14.4" hidden="1" customHeight="1">
      <c r="B31" s="31"/>
      <c r="F31" s="24" t="s">
        <v>34</v>
      </c>
      <c r="L31" s="196">
        <v>0.2</v>
      </c>
      <c r="M31" s="195"/>
      <c r="N31" s="195"/>
      <c r="O31" s="195"/>
      <c r="P31" s="195"/>
      <c r="W31" s="194">
        <f>ROUND(BB94, 2)</f>
        <v>0</v>
      </c>
      <c r="X31" s="195"/>
      <c r="Y31" s="195"/>
      <c r="Z31" s="195"/>
      <c r="AA31" s="195"/>
      <c r="AB31" s="195"/>
      <c r="AC31" s="195"/>
      <c r="AD31" s="195"/>
      <c r="AE31" s="195"/>
      <c r="AK31" s="194">
        <v>0</v>
      </c>
      <c r="AL31" s="195"/>
      <c r="AM31" s="195"/>
      <c r="AN31" s="195"/>
      <c r="AO31" s="195"/>
      <c r="AR31" s="31"/>
    </row>
    <row r="32" spans="2:71" s="2" customFormat="1" ht="14.4" hidden="1" customHeight="1">
      <c r="B32" s="31"/>
      <c r="F32" s="24" t="s">
        <v>35</v>
      </c>
      <c r="L32" s="196">
        <v>0.2</v>
      </c>
      <c r="M32" s="195"/>
      <c r="N32" s="195"/>
      <c r="O32" s="195"/>
      <c r="P32" s="195"/>
      <c r="W32" s="194">
        <f>ROUND(BC94, 2)</f>
        <v>0</v>
      </c>
      <c r="X32" s="195"/>
      <c r="Y32" s="195"/>
      <c r="Z32" s="195"/>
      <c r="AA32" s="195"/>
      <c r="AB32" s="195"/>
      <c r="AC32" s="195"/>
      <c r="AD32" s="195"/>
      <c r="AE32" s="195"/>
      <c r="AK32" s="194">
        <v>0</v>
      </c>
      <c r="AL32" s="195"/>
      <c r="AM32" s="195"/>
      <c r="AN32" s="195"/>
      <c r="AO32" s="195"/>
      <c r="AR32" s="31"/>
    </row>
    <row r="33" spans="2:52" s="2" customFormat="1" ht="14.4" hidden="1" customHeight="1">
      <c r="B33" s="31"/>
      <c r="F33" s="32" t="s">
        <v>36</v>
      </c>
      <c r="L33" s="193">
        <v>0</v>
      </c>
      <c r="M33" s="192"/>
      <c r="N33" s="192"/>
      <c r="O33" s="192"/>
      <c r="P33" s="192"/>
      <c r="Q33" s="33"/>
      <c r="R33" s="33"/>
      <c r="S33" s="33"/>
      <c r="T33" s="33"/>
      <c r="U33" s="33"/>
      <c r="V33" s="33"/>
      <c r="W33" s="191">
        <f>ROUND(BD94, 2)</f>
        <v>0</v>
      </c>
      <c r="X33" s="192"/>
      <c r="Y33" s="192"/>
      <c r="Z33" s="192"/>
      <c r="AA33" s="192"/>
      <c r="AB33" s="192"/>
      <c r="AC33" s="192"/>
      <c r="AD33" s="192"/>
      <c r="AE33" s="192"/>
      <c r="AF33" s="33"/>
      <c r="AG33" s="33"/>
      <c r="AH33" s="33"/>
      <c r="AI33" s="33"/>
      <c r="AJ33" s="33"/>
      <c r="AK33" s="191">
        <v>0</v>
      </c>
      <c r="AL33" s="192"/>
      <c r="AM33" s="192"/>
      <c r="AN33" s="192"/>
      <c r="AO33" s="192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2:52" s="1" customFormat="1" ht="6.9" customHeight="1">
      <c r="B34" s="27"/>
      <c r="AR34" s="27"/>
    </row>
    <row r="35" spans="2:52" s="1" customFormat="1" ht="25.95" customHeight="1">
      <c r="B35" s="27"/>
      <c r="C35" s="35"/>
      <c r="D35" s="36" t="s">
        <v>37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38</v>
      </c>
      <c r="U35" s="37"/>
      <c r="V35" s="37"/>
      <c r="W35" s="37"/>
      <c r="X35" s="221" t="s">
        <v>39</v>
      </c>
      <c r="Y35" s="222"/>
      <c r="Z35" s="222"/>
      <c r="AA35" s="222"/>
      <c r="AB35" s="222"/>
      <c r="AC35" s="37"/>
      <c r="AD35" s="37"/>
      <c r="AE35" s="37"/>
      <c r="AF35" s="37"/>
      <c r="AG35" s="37"/>
      <c r="AH35" s="37"/>
      <c r="AI35" s="37"/>
      <c r="AJ35" s="37"/>
      <c r="AK35" s="223">
        <f>SUM(AK26:AK33)</f>
        <v>0</v>
      </c>
      <c r="AL35" s="222"/>
      <c r="AM35" s="222"/>
      <c r="AN35" s="222"/>
      <c r="AO35" s="224"/>
      <c r="AP35" s="35"/>
      <c r="AQ35" s="35"/>
      <c r="AR35" s="27"/>
    </row>
    <row r="36" spans="2:52" s="1" customFormat="1" ht="6.9" customHeight="1">
      <c r="B36" s="27"/>
      <c r="AR36" s="27"/>
    </row>
    <row r="37" spans="2:52" s="1" customFormat="1" ht="14.4" customHeight="1">
      <c r="B37" s="27"/>
      <c r="AR37" s="27"/>
    </row>
    <row r="38" spans="2:52" ht="14.4" customHeight="1">
      <c r="B38" s="18"/>
      <c r="AR38" s="18"/>
    </row>
    <row r="39" spans="2:52" ht="14.4" customHeight="1">
      <c r="B39" s="18"/>
      <c r="AR39" s="18"/>
    </row>
    <row r="40" spans="2:52" ht="14.4" customHeight="1">
      <c r="B40" s="18"/>
      <c r="AR40" s="18"/>
    </row>
    <row r="41" spans="2:52" ht="14.4" customHeight="1">
      <c r="B41" s="18"/>
      <c r="AR41" s="18"/>
    </row>
    <row r="42" spans="2:52" ht="14.4" customHeight="1">
      <c r="B42" s="18"/>
      <c r="AR42" s="18"/>
    </row>
    <row r="43" spans="2:52" ht="14.4" customHeight="1">
      <c r="B43" s="18"/>
      <c r="AR43" s="18"/>
    </row>
    <row r="44" spans="2:52" ht="14.4" customHeight="1">
      <c r="B44" s="18"/>
      <c r="AR44" s="18"/>
    </row>
    <row r="45" spans="2:52" ht="14.4" customHeight="1">
      <c r="B45" s="18"/>
      <c r="AR45" s="18"/>
    </row>
    <row r="46" spans="2:52" ht="14.4" customHeight="1">
      <c r="B46" s="18"/>
      <c r="AR46" s="18"/>
    </row>
    <row r="47" spans="2:52" ht="14.4" customHeight="1">
      <c r="B47" s="18"/>
      <c r="AR47" s="18"/>
    </row>
    <row r="48" spans="2:52" ht="14.4" customHeight="1">
      <c r="B48" s="18"/>
      <c r="AR48" s="18"/>
    </row>
    <row r="49" spans="2:44" s="1" customFormat="1" ht="14.4" customHeight="1">
      <c r="B49" s="27"/>
      <c r="D49" s="39" t="s">
        <v>40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41</v>
      </c>
      <c r="AI49" s="40"/>
      <c r="AJ49" s="40"/>
      <c r="AK49" s="40"/>
      <c r="AL49" s="40"/>
      <c r="AM49" s="40"/>
      <c r="AN49" s="40"/>
      <c r="AO49" s="40"/>
      <c r="AR49" s="27"/>
    </row>
    <row r="50" spans="2:44">
      <c r="B50" s="18"/>
      <c r="AR50" s="18"/>
    </row>
    <row r="51" spans="2:44">
      <c r="B51" s="18"/>
      <c r="AR51" s="18"/>
    </row>
    <row r="52" spans="2:44">
      <c r="B52" s="18"/>
      <c r="AR52" s="18"/>
    </row>
    <row r="53" spans="2:44">
      <c r="B53" s="18"/>
      <c r="AR53" s="18"/>
    </row>
    <row r="54" spans="2:44">
      <c r="B54" s="18"/>
      <c r="AR54" s="18"/>
    </row>
    <row r="55" spans="2:44">
      <c r="B55" s="18"/>
      <c r="AR55" s="18"/>
    </row>
    <row r="56" spans="2:44">
      <c r="B56" s="18"/>
      <c r="AR56" s="18"/>
    </row>
    <row r="57" spans="2:44">
      <c r="B57" s="18"/>
      <c r="AR57" s="18"/>
    </row>
    <row r="58" spans="2:44">
      <c r="B58" s="18"/>
      <c r="AR58" s="18"/>
    </row>
    <row r="59" spans="2:44">
      <c r="B59" s="18"/>
      <c r="AR59" s="18"/>
    </row>
    <row r="60" spans="2:44" s="1" customFormat="1" ht="12.45">
      <c r="B60" s="27"/>
      <c r="D60" s="41" t="s">
        <v>42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1" t="s">
        <v>43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1" t="s">
        <v>42</v>
      </c>
      <c r="AI60" s="29"/>
      <c r="AJ60" s="29"/>
      <c r="AK60" s="29"/>
      <c r="AL60" s="29"/>
      <c r="AM60" s="41" t="s">
        <v>43</v>
      </c>
      <c r="AN60" s="29"/>
      <c r="AO60" s="29"/>
      <c r="AR60" s="27"/>
    </row>
    <row r="61" spans="2:44">
      <c r="B61" s="18"/>
      <c r="AR61" s="18"/>
    </row>
    <row r="62" spans="2:44">
      <c r="B62" s="18"/>
      <c r="AR62" s="18"/>
    </row>
    <row r="63" spans="2:44">
      <c r="B63" s="18"/>
      <c r="AR63" s="18"/>
    </row>
    <row r="64" spans="2:44" s="1" customFormat="1" ht="12.45">
      <c r="B64" s="27"/>
      <c r="D64" s="39" t="s">
        <v>44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45</v>
      </c>
      <c r="AI64" s="40"/>
      <c r="AJ64" s="40"/>
      <c r="AK64" s="40"/>
      <c r="AL64" s="40"/>
      <c r="AM64" s="40"/>
      <c r="AN64" s="40"/>
      <c r="AO64" s="40"/>
      <c r="AR64" s="27"/>
    </row>
    <row r="65" spans="2:44">
      <c r="B65" s="18"/>
      <c r="AR65" s="18"/>
    </row>
    <row r="66" spans="2:44">
      <c r="B66" s="18"/>
      <c r="AR66" s="18"/>
    </row>
    <row r="67" spans="2:44">
      <c r="B67" s="18"/>
      <c r="AR67" s="18"/>
    </row>
    <row r="68" spans="2:44">
      <c r="B68" s="18"/>
      <c r="AR68" s="18"/>
    </row>
    <row r="69" spans="2:44">
      <c r="B69" s="18"/>
      <c r="AR69" s="18"/>
    </row>
    <row r="70" spans="2:44">
      <c r="B70" s="18"/>
      <c r="AR70" s="18"/>
    </row>
    <row r="71" spans="2:44">
      <c r="B71" s="18"/>
      <c r="AR71" s="18"/>
    </row>
    <row r="72" spans="2:44">
      <c r="B72" s="18"/>
      <c r="AR72" s="18"/>
    </row>
    <row r="73" spans="2:44">
      <c r="B73" s="18"/>
      <c r="AR73" s="18"/>
    </row>
    <row r="74" spans="2:44">
      <c r="B74" s="18"/>
      <c r="AR74" s="18"/>
    </row>
    <row r="75" spans="2:44" s="1" customFormat="1" ht="12.45">
      <c r="B75" s="27"/>
      <c r="D75" s="41" t="s">
        <v>42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1" t="s">
        <v>43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1" t="s">
        <v>42</v>
      </c>
      <c r="AI75" s="29"/>
      <c r="AJ75" s="29"/>
      <c r="AK75" s="29"/>
      <c r="AL75" s="29"/>
      <c r="AM75" s="41" t="s">
        <v>43</v>
      </c>
      <c r="AN75" s="29"/>
      <c r="AO75" s="29"/>
      <c r="AR75" s="27"/>
    </row>
    <row r="76" spans="2:44" s="1" customFormat="1">
      <c r="B76" s="27"/>
      <c r="AR76" s="27"/>
    </row>
    <row r="77" spans="2:44" s="1" customFormat="1" ht="6.9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7"/>
    </row>
    <row r="81" spans="1:91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7"/>
    </row>
    <row r="82" spans="1:91" s="1" customFormat="1" ht="24.9" customHeight="1">
      <c r="B82" s="27"/>
      <c r="C82" s="19" t="s">
        <v>46</v>
      </c>
      <c r="AR82" s="27"/>
    </row>
    <row r="83" spans="1:91" s="1" customFormat="1" ht="6.9" customHeight="1">
      <c r="B83" s="27"/>
      <c r="AR83" s="27"/>
    </row>
    <row r="84" spans="1:91" s="3" customFormat="1" ht="12" customHeight="1">
      <c r="B84" s="46"/>
      <c r="C84" s="24" t="s">
        <v>11</v>
      </c>
      <c r="L84" s="3" t="str">
        <f>K5</f>
        <v>005</v>
      </c>
      <c r="AR84" s="46"/>
    </row>
    <row r="85" spans="1:91" s="4" customFormat="1" ht="36.9" customHeight="1">
      <c r="B85" s="47"/>
      <c r="C85" s="48" t="s">
        <v>13</v>
      </c>
      <c r="L85" s="212" t="str">
        <f>K6</f>
        <v xml:space="preserve">Stavebné úpravy skladu na maštaľ pre voľné ustajnenie HD č. 182/6, k.u. Rovné </v>
      </c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R85" s="47"/>
    </row>
    <row r="86" spans="1:91" s="1" customFormat="1" ht="6.9" customHeight="1">
      <c r="B86" s="27"/>
      <c r="AR86" s="27"/>
    </row>
    <row r="87" spans="1:91" s="1" customFormat="1" ht="12" customHeight="1">
      <c r="B87" s="27"/>
      <c r="C87" s="24" t="s">
        <v>16</v>
      </c>
      <c r="L87" s="49" t="str">
        <f>IF(K8="","",K8)</f>
        <v xml:space="preserve"> </v>
      </c>
      <c r="AI87" s="24" t="s">
        <v>18</v>
      </c>
      <c r="AM87" s="214" t="str">
        <f>IF(AN8= "","",AN8)</f>
        <v/>
      </c>
      <c r="AN87" s="214"/>
      <c r="AR87" s="27"/>
    </row>
    <row r="88" spans="1:91" s="1" customFormat="1" ht="6.9" customHeight="1">
      <c r="B88" s="27"/>
      <c r="AR88" s="27"/>
    </row>
    <row r="89" spans="1:91" s="1" customFormat="1" ht="15.15" customHeight="1">
      <c r="B89" s="27"/>
      <c r="C89" s="24" t="s">
        <v>19</v>
      </c>
      <c r="L89" s="3" t="str">
        <f>IF(E11= "","",E11)</f>
        <v xml:space="preserve"> </v>
      </c>
      <c r="AI89" s="24" t="s">
        <v>23</v>
      </c>
      <c r="AM89" s="215" t="str">
        <f>IF(E17="","",E17)</f>
        <v xml:space="preserve"> </v>
      </c>
      <c r="AN89" s="216"/>
      <c r="AO89" s="216"/>
      <c r="AP89" s="216"/>
      <c r="AR89" s="27"/>
      <c r="AS89" s="217" t="s">
        <v>47</v>
      </c>
      <c r="AT89" s="218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15" customHeight="1">
      <c r="B90" s="27"/>
      <c r="C90" s="24" t="s">
        <v>22</v>
      </c>
      <c r="L90" s="3" t="str">
        <f>IF(E14="","",E14)</f>
        <v xml:space="preserve"> </v>
      </c>
      <c r="AI90" s="24" t="s">
        <v>25</v>
      </c>
      <c r="AM90" s="215" t="str">
        <f>IF(E20="","",E20)</f>
        <v xml:space="preserve"> </v>
      </c>
      <c r="AN90" s="216"/>
      <c r="AO90" s="216"/>
      <c r="AP90" s="216"/>
      <c r="AR90" s="27"/>
      <c r="AS90" s="219"/>
      <c r="AT90" s="220"/>
      <c r="BD90" s="53"/>
    </row>
    <row r="91" spans="1:91" s="1" customFormat="1" ht="10.85" customHeight="1">
      <c r="B91" s="27"/>
      <c r="AR91" s="27"/>
      <c r="AS91" s="219"/>
      <c r="AT91" s="220"/>
      <c r="BD91" s="53"/>
    </row>
    <row r="92" spans="1:91" s="1" customFormat="1" ht="29.25" customHeight="1">
      <c r="B92" s="27"/>
      <c r="C92" s="200" t="s">
        <v>48</v>
      </c>
      <c r="D92" s="201"/>
      <c r="E92" s="201"/>
      <c r="F92" s="201"/>
      <c r="G92" s="201"/>
      <c r="H92" s="54"/>
      <c r="I92" s="202" t="s">
        <v>49</v>
      </c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3" t="s">
        <v>50</v>
      </c>
      <c r="AH92" s="201"/>
      <c r="AI92" s="201"/>
      <c r="AJ92" s="201"/>
      <c r="AK92" s="201"/>
      <c r="AL92" s="201"/>
      <c r="AM92" s="201"/>
      <c r="AN92" s="202" t="s">
        <v>51</v>
      </c>
      <c r="AO92" s="201"/>
      <c r="AP92" s="204"/>
      <c r="AQ92" s="55" t="s">
        <v>52</v>
      </c>
      <c r="AR92" s="27"/>
      <c r="AS92" s="56" t="s">
        <v>53</v>
      </c>
      <c r="AT92" s="57" t="s">
        <v>54</v>
      </c>
      <c r="AU92" s="57" t="s">
        <v>55</v>
      </c>
      <c r="AV92" s="57" t="s">
        <v>56</v>
      </c>
      <c r="AW92" s="57" t="s">
        <v>57</v>
      </c>
      <c r="AX92" s="57" t="s">
        <v>58</v>
      </c>
      <c r="AY92" s="57" t="s">
        <v>59</v>
      </c>
      <c r="AZ92" s="57" t="s">
        <v>60</v>
      </c>
      <c r="BA92" s="57" t="s">
        <v>61</v>
      </c>
      <c r="BB92" s="57" t="s">
        <v>62</v>
      </c>
      <c r="BC92" s="57" t="s">
        <v>63</v>
      </c>
      <c r="BD92" s="58" t="s">
        <v>64</v>
      </c>
    </row>
    <row r="93" spans="1:91" s="1" customFormat="1" ht="10.85" customHeight="1">
      <c r="B93" s="27"/>
      <c r="AR93" s="27"/>
      <c r="AS93" s="59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" customHeight="1">
      <c r="B94" s="60"/>
      <c r="C94" s="61" t="s">
        <v>65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209">
        <f>ROUND(AG95,2)</f>
        <v>0</v>
      </c>
      <c r="AH94" s="209"/>
      <c r="AI94" s="209"/>
      <c r="AJ94" s="209"/>
      <c r="AK94" s="209"/>
      <c r="AL94" s="209"/>
      <c r="AM94" s="209"/>
      <c r="AN94" s="210">
        <f>SUM(AG94,AT94)</f>
        <v>0</v>
      </c>
      <c r="AO94" s="210"/>
      <c r="AP94" s="210"/>
      <c r="AQ94" s="64" t="s">
        <v>1</v>
      </c>
      <c r="AR94" s="60"/>
      <c r="AS94" s="65">
        <f>ROUND(AS95,2)</f>
        <v>0</v>
      </c>
      <c r="AT94" s="66">
        <f>ROUND(SUM(AV94:AW94),2)</f>
        <v>0</v>
      </c>
      <c r="AU94" s="67">
        <f>ROUND(AU95,5)</f>
        <v>5011.1132600000001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ROUND(AZ95,2)</f>
        <v>0</v>
      </c>
      <c r="BA94" s="66">
        <f>ROUND(BA95,2)</f>
        <v>0</v>
      </c>
      <c r="BB94" s="66">
        <f>ROUND(BB95,2)</f>
        <v>0</v>
      </c>
      <c r="BC94" s="66">
        <f>ROUND(BC95,2)</f>
        <v>0</v>
      </c>
      <c r="BD94" s="68">
        <f>ROUND(BD95,2)</f>
        <v>0</v>
      </c>
      <c r="BS94" s="69" t="s">
        <v>66</v>
      </c>
      <c r="BT94" s="69" t="s">
        <v>67</v>
      </c>
      <c r="BU94" s="70" t="s">
        <v>68</v>
      </c>
      <c r="BV94" s="69" t="s">
        <v>69</v>
      </c>
      <c r="BW94" s="69" t="s">
        <v>4</v>
      </c>
      <c r="BX94" s="69" t="s">
        <v>70</v>
      </c>
      <c r="CL94" s="69" t="s">
        <v>1</v>
      </c>
    </row>
    <row r="95" spans="1:91" s="6" customFormat="1" ht="24.75" customHeight="1">
      <c r="B95" s="71"/>
      <c r="C95" s="72"/>
      <c r="D95" s="208" t="s">
        <v>71</v>
      </c>
      <c r="E95" s="208"/>
      <c r="F95" s="208"/>
      <c r="G95" s="208"/>
      <c r="H95" s="208"/>
      <c r="I95" s="73"/>
      <c r="J95" s="208" t="s">
        <v>562</v>
      </c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7">
        <f>ROUND(SUM(AG96:AG97),2)</f>
        <v>0</v>
      </c>
      <c r="AH95" s="206"/>
      <c r="AI95" s="206"/>
      <c r="AJ95" s="206"/>
      <c r="AK95" s="206"/>
      <c r="AL95" s="206"/>
      <c r="AM95" s="206"/>
      <c r="AN95" s="205">
        <f>SUM(AG95,AT95)</f>
        <v>0</v>
      </c>
      <c r="AO95" s="206"/>
      <c r="AP95" s="206"/>
      <c r="AQ95" s="74" t="s">
        <v>72</v>
      </c>
      <c r="AR95" s="71"/>
      <c r="AS95" s="75">
        <f>ROUND(SUM(AS96:AS97),2)</f>
        <v>0</v>
      </c>
      <c r="AT95" s="76">
        <f>ROUND(SUM(AV95:AW95),2)</f>
        <v>0</v>
      </c>
      <c r="AU95" s="77">
        <f>ROUND(SUM(AU96:AU97),5)</f>
        <v>5011.1132600000001</v>
      </c>
      <c r="AV95" s="76">
        <f>ROUND(AZ95*L29,2)</f>
        <v>0</v>
      </c>
      <c r="AW95" s="76">
        <f>ROUND(BA95*L30,2)</f>
        <v>0</v>
      </c>
      <c r="AX95" s="76">
        <f>ROUND(BB95*L29,2)</f>
        <v>0</v>
      </c>
      <c r="AY95" s="76">
        <f>ROUND(BC95*L30,2)</f>
        <v>0</v>
      </c>
      <c r="AZ95" s="76">
        <f>ROUND(SUM(AZ96:AZ97),2)</f>
        <v>0</v>
      </c>
      <c r="BA95" s="76">
        <f>ROUND(SUM(BA96:BA97),2)</f>
        <v>0</v>
      </c>
      <c r="BB95" s="76">
        <f>ROUND(SUM(BB96:BB97),2)</f>
        <v>0</v>
      </c>
      <c r="BC95" s="76">
        <f>ROUND(SUM(BC96:BC97),2)</f>
        <v>0</v>
      </c>
      <c r="BD95" s="78">
        <f>ROUND(SUM(BD96:BD97),2)</f>
        <v>0</v>
      </c>
      <c r="BS95" s="79" t="s">
        <v>66</v>
      </c>
      <c r="BT95" s="79" t="s">
        <v>73</v>
      </c>
      <c r="BU95" s="79" t="s">
        <v>68</v>
      </c>
      <c r="BV95" s="79" t="s">
        <v>69</v>
      </c>
      <c r="BW95" s="79" t="s">
        <v>74</v>
      </c>
      <c r="BX95" s="79" t="s">
        <v>4</v>
      </c>
      <c r="CL95" s="79" t="s">
        <v>1</v>
      </c>
      <c r="CM95" s="79" t="s">
        <v>67</v>
      </c>
    </row>
    <row r="96" spans="1:91" s="3" customFormat="1" ht="16.5" customHeight="1">
      <c r="A96" s="80" t="s">
        <v>75</v>
      </c>
      <c r="B96" s="46"/>
      <c r="C96" s="9"/>
      <c r="D96" s="9"/>
      <c r="E96" s="199" t="s">
        <v>76</v>
      </c>
      <c r="F96" s="199"/>
      <c r="G96" s="199"/>
      <c r="H96" s="199"/>
      <c r="I96" s="199"/>
      <c r="J96" s="9"/>
      <c r="K96" s="199" t="s">
        <v>77</v>
      </c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  <c r="AA96" s="199"/>
      <c r="AB96" s="199"/>
      <c r="AC96" s="199"/>
      <c r="AD96" s="199"/>
      <c r="AE96" s="199"/>
      <c r="AF96" s="199"/>
      <c r="AG96" s="197">
        <f>'01.1 - ASR'!J32</f>
        <v>0</v>
      </c>
      <c r="AH96" s="198"/>
      <c r="AI96" s="198"/>
      <c r="AJ96" s="198"/>
      <c r="AK96" s="198"/>
      <c r="AL96" s="198"/>
      <c r="AM96" s="198"/>
      <c r="AN96" s="197">
        <f>SUM(AG96,AT96)</f>
        <v>0</v>
      </c>
      <c r="AO96" s="198"/>
      <c r="AP96" s="198"/>
      <c r="AQ96" s="81" t="s">
        <v>78</v>
      </c>
      <c r="AR96" s="46"/>
      <c r="AS96" s="82">
        <v>0</v>
      </c>
      <c r="AT96" s="83">
        <f>ROUND(SUM(AV96:AW96),2)</f>
        <v>0</v>
      </c>
      <c r="AU96" s="84">
        <f>'01.1 - ASR'!P135</f>
        <v>4981.7590625599996</v>
      </c>
      <c r="AV96" s="83">
        <f>'01.1 - ASR'!J35</f>
        <v>0</v>
      </c>
      <c r="AW96" s="83">
        <f>'01.1 - ASR'!J36</f>
        <v>0</v>
      </c>
      <c r="AX96" s="83">
        <f>'01.1 - ASR'!J37</f>
        <v>0</v>
      </c>
      <c r="AY96" s="83">
        <f>'01.1 - ASR'!J38</f>
        <v>0</v>
      </c>
      <c r="AZ96" s="83">
        <f>'01.1 - ASR'!F35</f>
        <v>0</v>
      </c>
      <c r="BA96" s="83">
        <f>'01.1 - ASR'!F36</f>
        <v>0</v>
      </c>
      <c r="BB96" s="83">
        <f>'01.1 - ASR'!F37</f>
        <v>0</v>
      </c>
      <c r="BC96" s="83">
        <f>'01.1 - ASR'!F38</f>
        <v>0</v>
      </c>
      <c r="BD96" s="85">
        <f>'01.1 - ASR'!F39</f>
        <v>0</v>
      </c>
      <c r="BT96" s="22" t="s">
        <v>79</v>
      </c>
      <c r="BV96" s="22" t="s">
        <v>69</v>
      </c>
      <c r="BW96" s="22" t="s">
        <v>80</v>
      </c>
      <c r="BX96" s="22" t="s">
        <v>74</v>
      </c>
      <c r="CL96" s="22" t="s">
        <v>1</v>
      </c>
    </row>
    <row r="97" spans="1:90" s="3" customFormat="1" ht="16.5" customHeight="1">
      <c r="A97" s="80" t="s">
        <v>75</v>
      </c>
      <c r="B97" s="46"/>
      <c r="C97" s="9"/>
      <c r="D97" s="9"/>
      <c r="E97" s="199" t="s">
        <v>81</v>
      </c>
      <c r="F97" s="199"/>
      <c r="G97" s="199"/>
      <c r="H97" s="199"/>
      <c r="I97" s="199"/>
      <c r="J97" s="9"/>
      <c r="K97" s="199" t="s">
        <v>82</v>
      </c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  <c r="AA97" s="199"/>
      <c r="AB97" s="199"/>
      <c r="AC97" s="199"/>
      <c r="AD97" s="199"/>
      <c r="AE97" s="199"/>
      <c r="AF97" s="199"/>
      <c r="AG97" s="197">
        <f>'01.2 - Búracie práce'!J32</f>
        <v>0</v>
      </c>
      <c r="AH97" s="198"/>
      <c r="AI97" s="198"/>
      <c r="AJ97" s="198"/>
      <c r="AK97" s="198"/>
      <c r="AL97" s="198"/>
      <c r="AM97" s="198"/>
      <c r="AN97" s="197">
        <f>SUM(AG97,AT97)</f>
        <v>0</v>
      </c>
      <c r="AO97" s="198"/>
      <c r="AP97" s="198"/>
      <c r="AQ97" s="81" t="s">
        <v>78</v>
      </c>
      <c r="AR97" s="46"/>
      <c r="AS97" s="86">
        <v>0</v>
      </c>
      <c r="AT97" s="87">
        <f>ROUND(SUM(AV97:AW97),2)</f>
        <v>0</v>
      </c>
      <c r="AU97" s="88">
        <f>'01.2 - Búracie práce'!P125</f>
        <v>29.354199999999999</v>
      </c>
      <c r="AV97" s="87">
        <f>'01.2 - Búracie práce'!J35</f>
        <v>0</v>
      </c>
      <c r="AW97" s="87">
        <f>'01.2 - Búracie práce'!J36</f>
        <v>0</v>
      </c>
      <c r="AX97" s="87">
        <f>'01.2 - Búracie práce'!J37</f>
        <v>0</v>
      </c>
      <c r="AY97" s="87">
        <f>'01.2 - Búracie práce'!J38</f>
        <v>0</v>
      </c>
      <c r="AZ97" s="87">
        <f>'01.2 - Búracie práce'!F35</f>
        <v>0</v>
      </c>
      <c r="BA97" s="87">
        <f>'01.2 - Búracie práce'!F36</f>
        <v>0</v>
      </c>
      <c r="BB97" s="87">
        <f>'01.2 - Búracie práce'!F37</f>
        <v>0</v>
      </c>
      <c r="BC97" s="87">
        <f>'01.2 - Búracie práce'!F38</f>
        <v>0</v>
      </c>
      <c r="BD97" s="89">
        <f>'01.2 - Búracie práce'!F39</f>
        <v>0</v>
      </c>
      <c r="BT97" s="22" t="s">
        <v>79</v>
      </c>
      <c r="BV97" s="22" t="s">
        <v>69</v>
      </c>
      <c r="BW97" s="22" t="s">
        <v>83</v>
      </c>
      <c r="BX97" s="22" t="s">
        <v>74</v>
      </c>
      <c r="CL97" s="22" t="s">
        <v>1</v>
      </c>
    </row>
    <row r="98" spans="1:90" s="1" customFormat="1" ht="30" customHeight="1">
      <c r="B98" s="27"/>
      <c r="AR98" s="27"/>
    </row>
    <row r="99" spans="1:90" s="1" customFormat="1" ht="6.9" customHeight="1">
      <c r="B99" s="42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27"/>
    </row>
  </sheetData>
  <mergeCells count="48">
    <mergeCell ref="AR2:BE2"/>
    <mergeCell ref="AN96:AP96"/>
    <mergeCell ref="AG96:AM96"/>
    <mergeCell ref="E96:I96"/>
    <mergeCell ref="K96:AF96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7:AP97"/>
    <mergeCell ref="AG97:AM97"/>
    <mergeCell ref="E97:I97"/>
    <mergeCell ref="K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6" location="'01.1 - ASR'!C2" display="/" xr:uid="{00000000-0004-0000-0000-000000000000}"/>
    <hyperlink ref="A97" location="'01.2 - Búracie práce'!C2" display="/" xr:uid="{00000000-0004-0000-0000-000001000000}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60"/>
  <sheetViews>
    <sheetView showGridLines="0" workbookViewId="0">
      <selection activeCell="D105" sqref="D105"/>
    </sheetView>
  </sheetViews>
  <sheetFormatPr defaultRowHeight="10.3"/>
  <cols>
    <col min="1" max="1" width="8.26953125" customWidth="1"/>
    <col min="2" max="2" width="1.1796875" customWidth="1"/>
    <col min="3" max="3" width="4.1796875" customWidth="1"/>
    <col min="4" max="4" width="4.26953125" customWidth="1"/>
    <col min="5" max="5" width="17.1796875" customWidth="1"/>
    <col min="6" max="6" width="50.81640625" customWidth="1"/>
    <col min="7" max="7" width="7.453125" customWidth="1"/>
    <col min="8" max="8" width="14" customWidth="1"/>
    <col min="9" max="9" width="15.81640625" customWidth="1"/>
    <col min="10" max="10" width="22.26953125" customWidth="1"/>
    <col min="11" max="11" width="22.26953125" hidden="1" customWidth="1"/>
    <col min="12" max="12" width="9.26953125" customWidth="1"/>
    <col min="13" max="13" width="10.81640625" hidden="1" customWidth="1"/>
    <col min="14" max="14" width="9.26953125" hidden="1"/>
    <col min="15" max="20" width="14.1796875" hidden="1" customWidth="1"/>
    <col min="21" max="21" width="16.26953125" hidden="1" customWidth="1"/>
    <col min="22" max="22" width="12.26953125" customWidth="1"/>
    <col min="23" max="23" width="16.26953125" customWidth="1"/>
    <col min="24" max="24" width="12.26953125" customWidth="1"/>
    <col min="25" max="25" width="15" customWidth="1"/>
    <col min="26" max="26" width="11" customWidth="1"/>
    <col min="27" max="27" width="15" customWidth="1"/>
    <col min="28" max="28" width="16.26953125" customWidth="1"/>
    <col min="29" max="29" width="11" customWidth="1"/>
    <col min="30" max="30" width="15" customWidth="1"/>
    <col min="31" max="31" width="16.26953125" customWidth="1"/>
    <col min="44" max="65" width="9.26953125" hidden="1"/>
  </cols>
  <sheetData>
    <row r="2" spans="2:46" ht="36.9" customHeight="1">
      <c r="L2" s="211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5" t="s">
        <v>80</v>
      </c>
    </row>
    <row r="3" spans="2:46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67</v>
      </c>
    </row>
    <row r="4" spans="2:46" ht="24.9" customHeight="1">
      <c r="B4" s="18"/>
      <c r="D4" s="19" t="s">
        <v>84</v>
      </c>
      <c r="L4" s="18"/>
      <c r="M4" s="90" t="s">
        <v>9</v>
      </c>
      <c r="AT4" s="15" t="s">
        <v>3</v>
      </c>
    </row>
    <row r="5" spans="2:46" ht="6.9" customHeight="1">
      <c r="B5" s="18"/>
      <c r="L5" s="18"/>
    </row>
    <row r="6" spans="2:46" ht="12" customHeight="1">
      <c r="B6" s="18"/>
      <c r="D6" s="24" t="s">
        <v>13</v>
      </c>
      <c r="L6" s="18"/>
    </row>
    <row r="7" spans="2:46" ht="16.5" customHeight="1">
      <c r="B7" s="18"/>
      <c r="E7" s="226" t="str">
        <f>'Rekapitulácia stavby'!K6</f>
        <v xml:space="preserve">Stavebné úpravy skladu na maštaľ pre voľné ustajnenie HD č. 182/6, k.u. Rovné </v>
      </c>
      <c r="F7" s="227"/>
      <c r="G7" s="227"/>
      <c r="H7" s="227"/>
      <c r="L7" s="18"/>
    </row>
    <row r="8" spans="2:46" ht="12" customHeight="1">
      <c r="B8" s="18"/>
      <c r="D8" s="24" t="s">
        <v>85</v>
      </c>
      <c r="L8" s="18"/>
    </row>
    <row r="9" spans="2:46" s="1" customFormat="1" ht="23.25" customHeight="1">
      <c r="B9" s="27"/>
      <c r="E9" s="228" t="s">
        <v>563</v>
      </c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</row>
    <row r="10" spans="2:46" s="1" customFormat="1" ht="12" customHeight="1">
      <c r="B10" s="27"/>
      <c r="D10" s="24" t="s">
        <v>86</v>
      </c>
      <c r="L10" s="27"/>
    </row>
    <row r="11" spans="2:46" s="1" customFormat="1" ht="16.5" customHeight="1">
      <c r="B11" s="27"/>
      <c r="E11" s="212" t="s">
        <v>87</v>
      </c>
      <c r="F11" s="225"/>
      <c r="G11" s="225"/>
      <c r="H11" s="225"/>
      <c r="L11" s="27"/>
    </row>
    <row r="12" spans="2:46" s="1" customFormat="1">
      <c r="B12" s="27"/>
      <c r="L12" s="27"/>
    </row>
    <row r="13" spans="2:46" s="1" customFormat="1" ht="12" customHeight="1">
      <c r="B13" s="27"/>
      <c r="D13" s="24" t="s">
        <v>14</v>
      </c>
      <c r="F13" s="22" t="s">
        <v>1</v>
      </c>
      <c r="I13" s="24" t="s">
        <v>15</v>
      </c>
      <c r="J13" s="22" t="s">
        <v>1</v>
      </c>
      <c r="L13" s="27"/>
    </row>
    <row r="14" spans="2:46" s="1" customFormat="1" ht="12" customHeight="1">
      <c r="B14" s="27"/>
      <c r="D14" s="24" t="s">
        <v>16</v>
      </c>
      <c r="F14" s="22" t="s">
        <v>17</v>
      </c>
      <c r="I14" s="24" t="s">
        <v>18</v>
      </c>
      <c r="J14" s="50"/>
      <c r="L14" s="27"/>
    </row>
    <row r="15" spans="2:46" s="1" customFormat="1" ht="10.85" customHeight="1">
      <c r="B15" s="27"/>
      <c r="L15" s="27"/>
    </row>
    <row r="16" spans="2:46" s="1" customFormat="1" ht="12" customHeight="1">
      <c r="B16" s="27"/>
      <c r="D16" s="24" t="s">
        <v>19</v>
      </c>
      <c r="F16" s="181" t="s">
        <v>560</v>
      </c>
      <c r="I16" s="24" t="s">
        <v>20</v>
      </c>
      <c r="J16" s="22" t="str">
        <f>IF('Rekapitulácia stavby'!AN10="","",'Rekapitulácia stavby'!AN10)</f>
        <v/>
      </c>
      <c r="L16" s="27"/>
    </row>
    <row r="17" spans="2:12" s="1" customFormat="1" ht="18" customHeight="1">
      <c r="B17" s="27"/>
      <c r="E17" s="22" t="str">
        <f>IF('Rekapitulácia stavby'!E11="","",'Rekapitulácia stavby'!E11)</f>
        <v xml:space="preserve"> </v>
      </c>
      <c r="I17" s="24" t="s">
        <v>21</v>
      </c>
      <c r="J17" s="22" t="str">
        <f>IF('Rekapitulácia stavby'!AN11="","",'Rekapitulácia stavby'!AN11)</f>
        <v/>
      </c>
      <c r="L17" s="27"/>
    </row>
    <row r="18" spans="2:12" s="1" customFormat="1" ht="6.9" customHeight="1">
      <c r="B18" s="27"/>
      <c r="L18" s="27"/>
    </row>
    <row r="19" spans="2:12" s="1" customFormat="1" ht="12" customHeight="1">
      <c r="B19" s="27"/>
      <c r="D19" s="24" t="s">
        <v>22</v>
      </c>
      <c r="I19" s="24" t="s">
        <v>20</v>
      </c>
      <c r="J19" s="22" t="str">
        <f>'Rekapitulácia stavby'!AN13</f>
        <v/>
      </c>
      <c r="L19" s="27"/>
    </row>
    <row r="20" spans="2:12" s="1" customFormat="1" ht="18" customHeight="1">
      <c r="B20" s="27"/>
      <c r="E20" s="184" t="str">
        <f>'Rekapitulácia stavby'!E14</f>
        <v xml:space="preserve"> </v>
      </c>
      <c r="F20" s="184"/>
      <c r="G20" s="184"/>
      <c r="H20" s="184"/>
      <c r="I20" s="24" t="s">
        <v>21</v>
      </c>
      <c r="J20" s="22" t="str">
        <f>'Rekapitulácia stavby'!AN14</f>
        <v/>
      </c>
      <c r="L20" s="27"/>
    </row>
    <row r="21" spans="2:12" s="1" customFormat="1" ht="6.9" customHeight="1">
      <c r="B21" s="27"/>
      <c r="L21" s="27"/>
    </row>
    <row r="22" spans="2:12" s="1" customFormat="1" ht="12" customHeight="1">
      <c r="B22" s="27"/>
      <c r="D22" s="24" t="s">
        <v>23</v>
      </c>
      <c r="F22" s="183" t="s">
        <v>561</v>
      </c>
      <c r="I22" s="24" t="s">
        <v>20</v>
      </c>
      <c r="J22" s="22" t="str">
        <f>IF('Rekapitulácia stavby'!AN16="","",'Rekapitulácia stavby'!AN16)</f>
        <v/>
      </c>
      <c r="L22" s="27"/>
    </row>
    <row r="23" spans="2:12" s="1" customFormat="1" ht="18" customHeight="1">
      <c r="B23" s="27"/>
      <c r="E23" s="22" t="str">
        <f>IF('Rekapitulácia stavby'!E17="","",'Rekapitulácia stavby'!E17)</f>
        <v xml:space="preserve"> </v>
      </c>
      <c r="I23" s="24" t="s">
        <v>21</v>
      </c>
      <c r="J23" s="22" t="str">
        <f>IF('Rekapitulácia stavby'!AN17="","",'Rekapitulácia stavby'!AN17)</f>
        <v/>
      </c>
      <c r="L23" s="27"/>
    </row>
    <row r="24" spans="2:12" s="1" customFormat="1" ht="6.9" customHeight="1">
      <c r="B24" s="27"/>
      <c r="L24" s="27"/>
    </row>
    <row r="25" spans="2:12" s="1" customFormat="1" ht="12" customHeight="1">
      <c r="B25" s="27"/>
      <c r="D25" s="24" t="s">
        <v>25</v>
      </c>
      <c r="I25" s="24" t="s">
        <v>20</v>
      </c>
      <c r="J25" s="22" t="str">
        <f>IF('Rekapitulácia stavby'!AN19="","",'Rekapitulácia stavby'!AN19)</f>
        <v/>
      </c>
      <c r="L25" s="27"/>
    </row>
    <row r="26" spans="2:12" s="1" customFormat="1" ht="18" customHeight="1">
      <c r="B26" s="27"/>
      <c r="E26" s="22" t="str">
        <f>IF('Rekapitulácia stavby'!E20="","",'Rekapitulácia stavby'!E20)</f>
        <v xml:space="preserve"> </v>
      </c>
      <c r="I26" s="24" t="s">
        <v>21</v>
      </c>
      <c r="J26" s="22" t="str">
        <f>IF('Rekapitulácia stavby'!AN20="","",'Rekapitulácia stavby'!AN20)</f>
        <v/>
      </c>
      <c r="L26" s="27"/>
    </row>
    <row r="27" spans="2:12" s="1" customFormat="1" ht="6.9" customHeight="1">
      <c r="B27" s="27"/>
      <c r="L27" s="27"/>
    </row>
    <row r="28" spans="2:12" s="1" customFormat="1" ht="12" customHeight="1">
      <c r="B28" s="27"/>
      <c r="D28" s="24" t="s">
        <v>26</v>
      </c>
      <c r="L28" s="27"/>
    </row>
    <row r="29" spans="2:12" s="7" customFormat="1" ht="16.5" customHeight="1">
      <c r="B29" s="91"/>
      <c r="E29" s="187" t="s">
        <v>1</v>
      </c>
      <c r="F29" s="187"/>
      <c r="G29" s="187"/>
      <c r="H29" s="187"/>
      <c r="L29" s="91"/>
    </row>
    <row r="30" spans="2:12" s="1" customFormat="1" ht="6.9" customHeight="1">
      <c r="B30" s="27"/>
      <c r="L30" s="27"/>
    </row>
    <row r="31" spans="2:12" s="1" customFormat="1" ht="6.9" customHeight="1">
      <c r="B31" s="27"/>
      <c r="D31" s="51"/>
      <c r="E31" s="51"/>
      <c r="F31" s="51"/>
      <c r="G31" s="51"/>
      <c r="H31" s="51"/>
      <c r="I31" s="51"/>
      <c r="J31" s="51"/>
      <c r="K31" s="51"/>
      <c r="L31" s="27"/>
    </row>
    <row r="32" spans="2:12" s="1" customFormat="1" ht="25.4" customHeight="1">
      <c r="B32" s="27"/>
      <c r="D32" s="92" t="s">
        <v>27</v>
      </c>
      <c r="J32" s="63">
        <f>ROUND(J135, 2)</f>
        <v>0</v>
      </c>
      <c r="L32" s="27"/>
    </row>
    <row r="33" spans="2:12" s="1" customFormat="1" ht="6.9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14.4" customHeight="1">
      <c r="B34" s="27"/>
      <c r="F34" s="30" t="s">
        <v>29</v>
      </c>
      <c r="I34" s="30" t="s">
        <v>28</v>
      </c>
      <c r="J34" s="30" t="s">
        <v>30</v>
      </c>
      <c r="L34" s="27"/>
    </row>
    <row r="35" spans="2:12" s="1" customFormat="1" ht="14.4" customHeight="1">
      <c r="B35" s="27"/>
      <c r="D35" s="93" t="s">
        <v>31</v>
      </c>
      <c r="E35" s="32" t="s">
        <v>32</v>
      </c>
      <c r="F35" s="94">
        <f>ROUND((SUM(BE135:BE359)),  2)</f>
        <v>0</v>
      </c>
      <c r="G35" s="95"/>
      <c r="H35" s="95"/>
      <c r="I35" s="96">
        <v>0.2</v>
      </c>
      <c r="J35" s="94">
        <f>ROUND(((SUM(BE135:BE359))*I35),  2)</f>
        <v>0</v>
      </c>
      <c r="L35" s="27"/>
    </row>
    <row r="36" spans="2:12" s="1" customFormat="1" ht="14.4" customHeight="1">
      <c r="B36" s="27"/>
      <c r="E36" s="32" t="s">
        <v>33</v>
      </c>
      <c r="F36" s="83">
        <f>ROUND((SUM(BF135:BF359)),  2)</f>
        <v>0</v>
      </c>
      <c r="I36" s="97">
        <v>0.2</v>
      </c>
      <c r="J36" s="83">
        <f>ROUND(((SUM(BF135:BF359))*I36),  2)</f>
        <v>0</v>
      </c>
      <c r="L36" s="27"/>
    </row>
    <row r="37" spans="2:12" s="1" customFormat="1" ht="14.4" hidden="1" customHeight="1">
      <c r="B37" s="27"/>
      <c r="E37" s="24" t="s">
        <v>34</v>
      </c>
      <c r="F37" s="83">
        <f>ROUND((SUM(BG135:BG359)),  2)</f>
        <v>0</v>
      </c>
      <c r="I37" s="97">
        <v>0.2</v>
      </c>
      <c r="J37" s="83">
        <f>0</f>
        <v>0</v>
      </c>
      <c r="L37" s="27"/>
    </row>
    <row r="38" spans="2:12" s="1" customFormat="1" ht="14.4" hidden="1" customHeight="1">
      <c r="B38" s="27"/>
      <c r="E38" s="24" t="s">
        <v>35</v>
      </c>
      <c r="F38" s="83">
        <f>ROUND((SUM(BH135:BH359)),  2)</f>
        <v>0</v>
      </c>
      <c r="I38" s="97">
        <v>0.2</v>
      </c>
      <c r="J38" s="83">
        <f>0</f>
        <v>0</v>
      </c>
      <c r="L38" s="27"/>
    </row>
    <row r="39" spans="2:12" s="1" customFormat="1" ht="14.4" hidden="1" customHeight="1">
      <c r="B39" s="27"/>
      <c r="E39" s="32" t="s">
        <v>36</v>
      </c>
      <c r="F39" s="94">
        <f>ROUND((SUM(BI135:BI359)),  2)</f>
        <v>0</v>
      </c>
      <c r="G39" s="95"/>
      <c r="H39" s="95"/>
      <c r="I39" s="96">
        <v>0</v>
      </c>
      <c r="J39" s="94">
        <f>0</f>
        <v>0</v>
      </c>
      <c r="L39" s="27"/>
    </row>
    <row r="40" spans="2:12" s="1" customFormat="1" ht="6.9" customHeight="1">
      <c r="B40" s="27"/>
      <c r="L40" s="27"/>
    </row>
    <row r="41" spans="2:12" s="1" customFormat="1" ht="25.4" customHeight="1">
      <c r="B41" s="27"/>
      <c r="C41" s="98"/>
      <c r="D41" s="99" t="s">
        <v>37</v>
      </c>
      <c r="E41" s="54"/>
      <c r="F41" s="54"/>
      <c r="G41" s="100" t="s">
        <v>38</v>
      </c>
      <c r="H41" s="101" t="s">
        <v>39</v>
      </c>
      <c r="I41" s="54"/>
      <c r="J41" s="102">
        <f>SUM(J32:J39)</f>
        <v>0</v>
      </c>
      <c r="K41" s="103"/>
      <c r="L41" s="27"/>
    </row>
    <row r="42" spans="2:12" s="1" customFormat="1" ht="14.4" customHeight="1">
      <c r="B42" s="27"/>
      <c r="L42" s="27"/>
    </row>
    <row r="43" spans="2:12" ht="14.4" customHeight="1">
      <c r="B43" s="18"/>
      <c r="L43" s="18"/>
    </row>
    <row r="44" spans="2:12" ht="14.4" customHeight="1">
      <c r="B44" s="18"/>
      <c r="L44" s="18"/>
    </row>
    <row r="45" spans="2:12" ht="14.4" customHeight="1">
      <c r="B45" s="18"/>
      <c r="L45" s="18"/>
    </row>
    <row r="46" spans="2:12" ht="14.4" customHeight="1">
      <c r="B46" s="18"/>
      <c r="L46" s="18"/>
    </row>
    <row r="47" spans="2:12" ht="14.4" customHeight="1">
      <c r="B47" s="18"/>
      <c r="L47" s="18"/>
    </row>
    <row r="48" spans="2:12" ht="14.4" customHeight="1">
      <c r="B48" s="18"/>
      <c r="L48" s="18"/>
    </row>
    <row r="49" spans="2:12" ht="14.4" customHeight="1">
      <c r="B49" s="18"/>
      <c r="L49" s="18"/>
    </row>
    <row r="50" spans="2:12" s="1" customFormat="1" ht="14.4" customHeight="1">
      <c r="B50" s="27"/>
      <c r="D50" s="39" t="s">
        <v>40</v>
      </c>
      <c r="E50" s="40"/>
      <c r="F50" s="40"/>
      <c r="G50" s="39" t="s">
        <v>41</v>
      </c>
      <c r="H50" s="40"/>
      <c r="I50" s="40"/>
      <c r="J50" s="40"/>
      <c r="K50" s="40"/>
      <c r="L50" s="27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2.45">
      <c r="B61" s="27"/>
      <c r="D61" s="41" t="s">
        <v>42</v>
      </c>
      <c r="E61" s="29"/>
      <c r="F61" s="104" t="s">
        <v>43</v>
      </c>
      <c r="G61" s="41" t="s">
        <v>42</v>
      </c>
      <c r="H61" s="29"/>
      <c r="I61" s="29"/>
      <c r="J61" s="105" t="s">
        <v>43</v>
      </c>
      <c r="K61" s="29"/>
      <c r="L61" s="27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2.45">
      <c r="B65" s="27"/>
      <c r="D65" s="39" t="s">
        <v>44</v>
      </c>
      <c r="E65" s="40"/>
      <c r="F65" s="40"/>
      <c r="G65" s="39" t="s">
        <v>45</v>
      </c>
      <c r="H65" s="40"/>
      <c r="I65" s="40"/>
      <c r="J65" s="40"/>
      <c r="K65" s="40"/>
      <c r="L65" s="27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2.45">
      <c r="B76" s="27"/>
      <c r="D76" s="41" t="s">
        <v>42</v>
      </c>
      <c r="E76" s="29"/>
      <c r="F76" s="104" t="s">
        <v>43</v>
      </c>
      <c r="G76" s="41" t="s">
        <v>42</v>
      </c>
      <c r="H76" s="29"/>
      <c r="I76" s="29"/>
      <c r="J76" s="105" t="s">
        <v>43</v>
      </c>
      <c r="K76" s="29"/>
      <c r="L76" s="27"/>
    </row>
    <row r="77" spans="2:12" s="1" customFormat="1" ht="14.4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12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4.9" customHeight="1">
      <c r="B82" s="27"/>
      <c r="C82" s="19" t="s">
        <v>88</v>
      </c>
      <c r="L82" s="27"/>
    </row>
    <row r="83" spans="2:12" s="1" customFormat="1" ht="6.9" customHeight="1">
      <c r="B83" s="27"/>
      <c r="L83" s="27"/>
    </row>
    <row r="84" spans="2:12" s="1" customFormat="1" ht="12" customHeight="1">
      <c r="B84" s="27"/>
      <c r="C84" s="24" t="s">
        <v>13</v>
      </c>
      <c r="L84" s="27"/>
    </row>
    <row r="85" spans="2:12" s="1" customFormat="1" ht="16.5" customHeight="1">
      <c r="B85" s="27"/>
      <c r="E85" s="226" t="str">
        <f>E7</f>
        <v xml:space="preserve">Stavebné úpravy skladu na maštaľ pre voľné ustajnenie HD č. 182/6, k.u. Rovné </v>
      </c>
      <c r="F85" s="227"/>
      <c r="G85" s="227"/>
      <c r="H85" s="227"/>
      <c r="L85" s="27"/>
    </row>
    <row r="86" spans="2:12" ht="12" customHeight="1">
      <c r="B86" s="18"/>
      <c r="C86" s="24" t="s">
        <v>85</v>
      </c>
      <c r="L86" s="18"/>
    </row>
    <row r="87" spans="2:12" s="1" customFormat="1" ht="23.25" customHeight="1">
      <c r="B87" s="27"/>
      <c r="E87" s="226" t="s">
        <v>563</v>
      </c>
      <c r="F87" s="225"/>
      <c r="G87" s="225"/>
      <c r="H87" s="225"/>
      <c r="L87" s="27"/>
    </row>
    <row r="88" spans="2:12" s="1" customFormat="1" ht="12" customHeight="1">
      <c r="B88" s="27"/>
      <c r="C88" s="24" t="s">
        <v>86</v>
      </c>
      <c r="L88" s="27"/>
    </row>
    <row r="89" spans="2:12" s="1" customFormat="1" ht="16.5" customHeight="1">
      <c r="B89" s="27"/>
      <c r="E89" s="212" t="str">
        <f>E11</f>
        <v>01.1 - ASR</v>
      </c>
      <c r="F89" s="225"/>
      <c r="G89" s="225"/>
      <c r="H89" s="225"/>
      <c r="L89" s="27"/>
    </row>
    <row r="90" spans="2:12" s="1" customFormat="1" ht="6.9" customHeight="1">
      <c r="B90" s="27"/>
      <c r="L90" s="27"/>
    </row>
    <row r="91" spans="2:12" s="1" customFormat="1" ht="12" customHeight="1">
      <c r="B91" s="27"/>
      <c r="C91" s="24" t="s">
        <v>16</v>
      </c>
      <c r="F91" s="22" t="str">
        <f>F14</f>
        <v xml:space="preserve"> </v>
      </c>
      <c r="I91" s="24" t="s">
        <v>18</v>
      </c>
      <c r="J91" s="50" t="str">
        <f>IF(J14="","",J14)</f>
        <v/>
      </c>
      <c r="L91" s="27"/>
    </row>
    <row r="92" spans="2:12" s="1" customFormat="1" ht="6.9" customHeight="1">
      <c r="B92" s="27"/>
      <c r="L92" s="27"/>
    </row>
    <row r="93" spans="2:12" s="1" customFormat="1" ht="15.15" customHeight="1">
      <c r="B93" s="27"/>
      <c r="C93" s="24" t="s">
        <v>19</v>
      </c>
      <c r="F93" s="22" t="str">
        <f>E17</f>
        <v xml:space="preserve"> </v>
      </c>
      <c r="I93" s="24" t="s">
        <v>23</v>
      </c>
      <c r="J93" s="25" t="str">
        <f>E23</f>
        <v xml:space="preserve"> </v>
      </c>
      <c r="L93" s="27"/>
    </row>
    <row r="94" spans="2:12" s="1" customFormat="1" ht="15.15" customHeight="1">
      <c r="B94" s="27"/>
      <c r="C94" s="24" t="s">
        <v>22</v>
      </c>
      <c r="F94" s="22" t="str">
        <f>IF(E20="","",E20)</f>
        <v xml:space="preserve"> </v>
      </c>
      <c r="I94" s="24" t="s">
        <v>25</v>
      </c>
      <c r="J94" s="25" t="str">
        <f>E26</f>
        <v xml:space="preserve"> </v>
      </c>
      <c r="L94" s="27"/>
    </row>
    <row r="95" spans="2:12" s="1" customFormat="1" ht="10.4" customHeight="1">
      <c r="B95" s="27"/>
      <c r="L95" s="27"/>
    </row>
    <row r="96" spans="2:12" s="1" customFormat="1" ht="29.25" customHeight="1">
      <c r="B96" s="27"/>
      <c r="C96" s="106" t="s">
        <v>89</v>
      </c>
      <c r="D96" s="98"/>
      <c r="E96" s="98"/>
      <c r="F96" s="98"/>
      <c r="G96" s="98"/>
      <c r="H96" s="98"/>
      <c r="I96" s="98"/>
      <c r="J96" s="107" t="s">
        <v>90</v>
      </c>
      <c r="K96" s="98"/>
      <c r="L96" s="27"/>
    </row>
    <row r="97" spans="2:47" s="1" customFormat="1" ht="10.4" customHeight="1">
      <c r="B97" s="27"/>
      <c r="L97" s="27"/>
    </row>
    <row r="98" spans="2:47" s="1" customFormat="1" ht="22.85" customHeight="1">
      <c r="B98" s="27"/>
      <c r="C98" s="108" t="s">
        <v>91</v>
      </c>
      <c r="J98" s="63">
        <f>J135</f>
        <v>0</v>
      </c>
      <c r="L98" s="27"/>
      <c r="AU98" s="15" t="s">
        <v>92</v>
      </c>
    </row>
    <row r="99" spans="2:47" s="8" customFormat="1" ht="24.9" customHeight="1">
      <c r="B99" s="109"/>
      <c r="D99" s="110" t="s">
        <v>93</v>
      </c>
      <c r="E99" s="111"/>
      <c r="F99" s="111"/>
      <c r="G99" s="111"/>
      <c r="H99" s="111"/>
      <c r="I99" s="111"/>
      <c r="J99" s="112">
        <f>J136</f>
        <v>0</v>
      </c>
      <c r="L99" s="109"/>
    </row>
    <row r="100" spans="2:47" s="9" customFormat="1" ht="19.95" customHeight="1">
      <c r="B100" s="113"/>
      <c r="D100" s="114" t="s">
        <v>94</v>
      </c>
      <c r="E100" s="115"/>
      <c r="F100" s="115"/>
      <c r="G100" s="115"/>
      <c r="H100" s="115"/>
      <c r="I100" s="115"/>
      <c r="J100" s="116">
        <f>J137</f>
        <v>0</v>
      </c>
      <c r="L100" s="113"/>
    </row>
    <row r="101" spans="2:47" s="9" customFormat="1" ht="19.95" customHeight="1">
      <c r="B101" s="113"/>
      <c r="D101" s="114" t="s">
        <v>95</v>
      </c>
      <c r="E101" s="115"/>
      <c r="F101" s="115"/>
      <c r="G101" s="115"/>
      <c r="H101" s="115"/>
      <c r="I101" s="115"/>
      <c r="J101" s="116">
        <f>J168</f>
        <v>0</v>
      </c>
      <c r="L101" s="113"/>
    </row>
    <row r="102" spans="2:47" s="9" customFormat="1" ht="19.95" customHeight="1">
      <c r="B102" s="113"/>
      <c r="D102" s="114" t="s">
        <v>96</v>
      </c>
      <c r="E102" s="115"/>
      <c r="F102" s="115"/>
      <c r="G102" s="115"/>
      <c r="H102" s="115"/>
      <c r="I102" s="115"/>
      <c r="J102" s="116">
        <f>J195</f>
        <v>0</v>
      </c>
      <c r="L102" s="113"/>
    </row>
    <row r="103" spans="2:47" s="9" customFormat="1" ht="19.95" customHeight="1">
      <c r="B103" s="113"/>
      <c r="D103" s="114" t="s">
        <v>97</v>
      </c>
      <c r="E103" s="115"/>
      <c r="F103" s="115"/>
      <c r="G103" s="115"/>
      <c r="H103" s="115"/>
      <c r="I103" s="115"/>
      <c r="J103" s="116">
        <f>J210</f>
        <v>0</v>
      </c>
      <c r="L103" s="113"/>
    </row>
    <row r="104" spans="2:47" s="9" customFormat="1" ht="19.95" customHeight="1">
      <c r="B104" s="113"/>
      <c r="D104" s="114" t="s">
        <v>98</v>
      </c>
      <c r="E104" s="115"/>
      <c r="F104" s="115"/>
      <c r="G104" s="115"/>
      <c r="H104" s="115"/>
      <c r="I104" s="115"/>
      <c r="J104" s="116">
        <f>J229</f>
        <v>0</v>
      </c>
      <c r="L104" s="113"/>
    </row>
    <row r="105" spans="2:47" s="9" customFormat="1" ht="19.95" customHeight="1">
      <c r="B105" s="113"/>
      <c r="D105" s="114" t="s">
        <v>565</v>
      </c>
      <c r="E105" s="115"/>
      <c r="F105" s="115"/>
      <c r="G105" s="115"/>
      <c r="H105" s="115"/>
      <c r="I105" s="115"/>
      <c r="J105" s="116">
        <f>J245</f>
        <v>0</v>
      </c>
      <c r="L105" s="113"/>
    </row>
    <row r="106" spans="2:47" s="9" customFormat="1" ht="19.95" customHeight="1">
      <c r="B106" s="113"/>
      <c r="D106" s="114" t="s">
        <v>100</v>
      </c>
      <c r="E106" s="115"/>
      <c r="F106" s="115"/>
      <c r="G106" s="115"/>
      <c r="H106" s="115"/>
      <c r="I106" s="115"/>
      <c r="J106" s="116">
        <f>J272</f>
        <v>0</v>
      </c>
      <c r="L106" s="113"/>
    </row>
    <row r="107" spans="2:47" s="8" customFormat="1" ht="24.9" customHeight="1">
      <c r="B107" s="109"/>
      <c r="D107" s="110" t="s">
        <v>101</v>
      </c>
      <c r="E107" s="111"/>
      <c r="F107" s="111"/>
      <c r="G107" s="111"/>
      <c r="H107" s="111"/>
      <c r="I107" s="111"/>
      <c r="J107" s="112">
        <f>J274</f>
        <v>0</v>
      </c>
      <c r="L107" s="109"/>
    </row>
    <row r="108" spans="2:47" s="9" customFormat="1" ht="19.95" customHeight="1">
      <c r="B108" s="113"/>
      <c r="D108" s="114" t="s">
        <v>102</v>
      </c>
      <c r="E108" s="115"/>
      <c r="F108" s="115"/>
      <c r="G108" s="115"/>
      <c r="H108" s="115"/>
      <c r="I108" s="115"/>
      <c r="J108" s="116">
        <f>J275</f>
        <v>0</v>
      </c>
      <c r="L108" s="113"/>
    </row>
    <row r="109" spans="2:47" s="9" customFormat="1" ht="19.95" customHeight="1">
      <c r="B109" s="113"/>
      <c r="D109" s="114" t="s">
        <v>103</v>
      </c>
      <c r="E109" s="115"/>
      <c r="F109" s="115"/>
      <c r="G109" s="115"/>
      <c r="H109" s="115"/>
      <c r="I109" s="115"/>
      <c r="J109" s="116">
        <f>J283</f>
        <v>0</v>
      </c>
      <c r="L109" s="113"/>
    </row>
    <row r="110" spans="2:47" s="9" customFormat="1" ht="19.95" customHeight="1">
      <c r="B110" s="113"/>
      <c r="D110" s="114" t="s">
        <v>104</v>
      </c>
      <c r="E110" s="115"/>
      <c r="F110" s="115"/>
      <c r="G110" s="115"/>
      <c r="H110" s="115"/>
      <c r="I110" s="115"/>
      <c r="J110" s="116">
        <f>J303</f>
        <v>0</v>
      </c>
      <c r="L110" s="113"/>
    </row>
    <row r="111" spans="2:47" s="9" customFormat="1" ht="19.95" customHeight="1">
      <c r="B111" s="113"/>
      <c r="D111" s="114" t="s">
        <v>105</v>
      </c>
      <c r="E111" s="115"/>
      <c r="F111" s="115"/>
      <c r="G111" s="115"/>
      <c r="H111" s="115"/>
      <c r="I111" s="115"/>
      <c r="J111" s="116">
        <f>J327</f>
        <v>0</v>
      </c>
      <c r="L111" s="113"/>
    </row>
    <row r="112" spans="2:47" s="8" customFormat="1" ht="24.9" customHeight="1">
      <c r="B112" s="109"/>
      <c r="D112" s="110" t="s">
        <v>106</v>
      </c>
      <c r="E112" s="111"/>
      <c r="F112" s="111"/>
      <c r="G112" s="111"/>
      <c r="H112" s="111"/>
      <c r="I112" s="111"/>
      <c r="J112" s="112">
        <f>J333</f>
        <v>0</v>
      </c>
      <c r="L112" s="109"/>
    </row>
    <row r="113" spans="2:12" s="9" customFormat="1" ht="19.95" customHeight="1">
      <c r="B113" s="113"/>
      <c r="D113" s="114" t="s">
        <v>107</v>
      </c>
      <c r="E113" s="115"/>
      <c r="F113" s="115"/>
      <c r="G113" s="115"/>
      <c r="H113" s="115"/>
      <c r="I113" s="115"/>
      <c r="J113" s="116">
        <f>J334</f>
        <v>0</v>
      </c>
      <c r="L113" s="113"/>
    </row>
    <row r="114" spans="2:12" s="1" customFormat="1" ht="21.75" customHeight="1">
      <c r="B114" s="27"/>
      <c r="L114" s="27"/>
    </row>
    <row r="115" spans="2:12" s="1" customFormat="1" ht="6.9" customHeight="1">
      <c r="B115" s="42"/>
      <c r="C115" s="43"/>
      <c r="D115" s="43"/>
      <c r="E115" s="43"/>
      <c r="F115" s="43"/>
      <c r="G115" s="43"/>
      <c r="H115" s="43"/>
      <c r="I115" s="43"/>
      <c r="J115" s="43"/>
      <c r="K115" s="43"/>
      <c r="L115" s="27"/>
    </row>
    <row r="119" spans="2:12" s="1" customFormat="1" ht="6.9" customHeight="1">
      <c r="B119" s="44"/>
      <c r="C119" s="45"/>
      <c r="D119" s="45"/>
      <c r="E119" s="45"/>
      <c r="F119" s="45"/>
      <c r="G119" s="45"/>
      <c r="H119" s="45"/>
      <c r="I119" s="45"/>
      <c r="J119" s="45"/>
      <c r="K119" s="45"/>
      <c r="L119" s="27"/>
    </row>
    <row r="120" spans="2:12" s="1" customFormat="1" ht="24.9" customHeight="1">
      <c r="B120" s="27"/>
      <c r="C120" s="19" t="s">
        <v>108</v>
      </c>
      <c r="L120" s="27"/>
    </row>
    <row r="121" spans="2:12" s="1" customFormat="1" ht="6.9" customHeight="1">
      <c r="B121" s="27"/>
      <c r="L121" s="27"/>
    </row>
    <row r="122" spans="2:12" s="1" customFormat="1" ht="12" customHeight="1">
      <c r="B122" s="27"/>
      <c r="C122" s="24" t="s">
        <v>13</v>
      </c>
      <c r="L122" s="27"/>
    </row>
    <row r="123" spans="2:12" s="1" customFormat="1" ht="16.5" customHeight="1">
      <c r="B123" s="27"/>
      <c r="E123" s="226" t="str">
        <f>E7</f>
        <v xml:space="preserve">Stavebné úpravy skladu na maštaľ pre voľné ustajnenie HD č. 182/6, k.u. Rovné </v>
      </c>
      <c r="F123" s="227"/>
      <c r="G123" s="227"/>
      <c r="H123" s="227"/>
      <c r="L123" s="27"/>
    </row>
    <row r="124" spans="2:12" ht="12" customHeight="1">
      <c r="B124" s="18"/>
      <c r="C124" s="24" t="s">
        <v>85</v>
      </c>
      <c r="L124" s="18"/>
    </row>
    <row r="125" spans="2:12" s="1" customFormat="1" ht="23.25" customHeight="1">
      <c r="B125" s="27"/>
      <c r="E125" s="226" t="s">
        <v>563</v>
      </c>
      <c r="F125" s="225"/>
      <c r="G125" s="225"/>
      <c r="H125" s="225"/>
      <c r="L125" s="27"/>
    </row>
    <row r="126" spans="2:12" s="1" customFormat="1" ht="12" customHeight="1">
      <c r="B126" s="27"/>
      <c r="C126" s="24" t="s">
        <v>86</v>
      </c>
      <c r="L126" s="27"/>
    </row>
    <row r="127" spans="2:12" s="1" customFormat="1" ht="16.5" customHeight="1">
      <c r="B127" s="27"/>
      <c r="E127" s="212" t="str">
        <f>E11</f>
        <v>01.1 - ASR</v>
      </c>
      <c r="F127" s="225"/>
      <c r="G127" s="225"/>
      <c r="H127" s="225"/>
      <c r="L127" s="27"/>
    </row>
    <row r="128" spans="2:12" s="1" customFormat="1" ht="6.9" customHeight="1">
      <c r="B128" s="27"/>
      <c r="L128" s="27"/>
    </row>
    <row r="129" spans="2:65" s="1" customFormat="1" ht="12" customHeight="1">
      <c r="B129" s="27"/>
      <c r="C129" s="24" t="s">
        <v>16</v>
      </c>
      <c r="F129" s="22" t="str">
        <f>F14</f>
        <v xml:space="preserve"> </v>
      </c>
      <c r="I129" s="24" t="s">
        <v>18</v>
      </c>
      <c r="J129" s="50" t="str">
        <f>IF(J14="","",J14)</f>
        <v/>
      </c>
      <c r="L129" s="27"/>
    </row>
    <row r="130" spans="2:65" s="1" customFormat="1" ht="6.9" customHeight="1">
      <c r="B130" s="27"/>
      <c r="L130" s="27"/>
    </row>
    <row r="131" spans="2:65" s="1" customFormat="1" ht="15.15" customHeight="1">
      <c r="B131" s="27"/>
      <c r="C131" s="24" t="s">
        <v>19</v>
      </c>
      <c r="F131" s="22" t="str">
        <f>E17</f>
        <v xml:space="preserve"> </v>
      </c>
      <c r="I131" s="24" t="s">
        <v>23</v>
      </c>
      <c r="J131" s="25" t="str">
        <f>E23</f>
        <v xml:space="preserve"> </v>
      </c>
      <c r="L131" s="27"/>
    </row>
    <row r="132" spans="2:65" s="1" customFormat="1" ht="15.15" customHeight="1">
      <c r="B132" s="27"/>
      <c r="C132" s="24" t="s">
        <v>22</v>
      </c>
      <c r="F132" s="22" t="str">
        <f>IF(E20="","",E20)</f>
        <v xml:space="preserve"> </v>
      </c>
      <c r="I132" s="24" t="s">
        <v>25</v>
      </c>
      <c r="J132" s="25" t="str">
        <f>E26</f>
        <v xml:space="preserve"> </v>
      </c>
      <c r="L132" s="27"/>
    </row>
    <row r="133" spans="2:65" s="1" customFormat="1" ht="10.4" customHeight="1">
      <c r="B133" s="27"/>
      <c r="L133" s="27"/>
    </row>
    <row r="134" spans="2:65" s="10" customFormat="1" ht="29.25" customHeight="1">
      <c r="B134" s="117"/>
      <c r="C134" s="118" t="s">
        <v>109</v>
      </c>
      <c r="D134" s="119" t="s">
        <v>52</v>
      </c>
      <c r="E134" s="119" t="s">
        <v>48</v>
      </c>
      <c r="F134" s="119" t="s">
        <v>49</v>
      </c>
      <c r="G134" s="119" t="s">
        <v>110</v>
      </c>
      <c r="H134" s="119" t="s">
        <v>111</v>
      </c>
      <c r="I134" s="119" t="s">
        <v>112</v>
      </c>
      <c r="J134" s="120" t="s">
        <v>90</v>
      </c>
      <c r="K134" s="121" t="s">
        <v>113</v>
      </c>
      <c r="L134" s="117"/>
      <c r="M134" s="56" t="s">
        <v>1</v>
      </c>
      <c r="N134" s="57" t="s">
        <v>31</v>
      </c>
      <c r="O134" s="57" t="s">
        <v>114</v>
      </c>
      <c r="P134" s="57" t="s">
        <v>115</v>
      </c>
      <c r="Q134" s="57" t="s">
        <v>116</v>
      </c>
      <c r="R134" s="57" t="s">
        <v>117</v>
      </c>
      <c r="S134" s="57" t="s">
        <v>118</v>
      </c>
      <c r="T134" s="58" t="s">
        <v>119</v>
      </c>
    </row>
    <row r="135" spans="2:65" s="1" customFormat="1" ht="22.85" customHeight="1">
      <c r="B135" s="27"/>
      <c r="C135" s="61" t="s">
        <v>91</v>
      </c>
      <c r="J135" s="122">
        <f>BK135</f>
        <v>0</v>
      </c>
      <c r="L135" s="27"/>
      <c r="M135" s="59"/>
      <c r="N135" s="51"/>
      <c r="O135" s="51"/>
      <c r="P135" s="123">
        <f>P136+P274+P333</f>
        <v>4981.7590625599996</v>
      </c>
      <c r="Q135" s="51"/>
      <c r="R135" s="123">
        <f>R136+R274+R333</f>
        <v>1374.7523556327321</v>
      </c>
      <c r="S135" s="51"/>
      <c r="T135" s="124">
        <f>T136+T274+T333</f>
        <v>0</v>
      </c>
      <c r="AT135" s="15" t="s">
        <v>66</v>
      </c>
      <c r="AU135" s="15" t="s">
        <v>92</v>
      </c>
      <c r="BK135" s="125">
        <f>BK136+BK274+BK333</f>
        <v>0</v>
      </c>
    </row>
    <row r="136" spans="2:65" s="11" customFormat="1" ht="25.95" customHeight="1">
      <c r="B136" s="126"/>
      <c r="D136" s="127" t="s">
        <v>66</v>
      </c>
      <c r="E136" s="128" t="s">
        <v>120</v>
      </c>
      <c r="F136" s="128" t="s">
        <v>121</v>
      </c>
      <c r="J136" s="129">
        <f>BK136</f>
        <v>0</v>
      </c>
      <c r="L136" s="126"/>
      <c r="M136" s="130"/>
      <c r="P136" s="131">
        <f>P137+P168+P195+P210+P229+P245+P272</f>
        <v>2634.1122686399999</v>
      </c>
      <c r="R136" s="131">
        <f>R137+R168+R195+R210+R229+R245+R272</f>
        <v>1366.643903835512</v>
      </c>
      <c r="T136" s="132">
        <f>T137+T168+T195+T210+T229+T245+T272</f>
        <v>0</v>
      </c>
      <c r="AR136" s="127" t="s">
        <v>73</v>
      </c>
      <c r="AT136" s="133" t="s">
        <v>66</v>
      </c>
      <c r="AU136" s="133" t="s">
        <v>67</v>
      </c>
      <c r="AY136" s="127" t="s">
        <v>122</v>
      </c>
      <c r="BK136" s="134">
        <f>BK137+BK168+BK195+BK210+BK229+BK245+BK272</f>
        <v>0</v>
      </c>
    </row>
    <row r="137" spans="2:65" s="11" customFormat="1" ht="22.85" customHeight="1">
      <c r="B137" s="126"/>
      <c r="D137" s="127" t="s">
        <v>66</v>
      </c>
      <c r="E137" s="135" t="s">
        <v>73</v>
      </c>
      <c r="F137" s="135" t="s">
        <v>123</v>
      </c>
      <c r="J137" s="136">
        <f>BK137</f>
        <v>0</v>
      </c>
      <c r="L137" s="126"/>
      <c r="M137" s="130"/>
      <c r="P137" s="131">
        <f>SUM(P138:P167)</f>
        <v>296.22950800000001</v>
      </c>
      <c r="R137" s="131">
        <f>SUM(R138:R167)</f>
        <v>0</v>
      </c>
      <c r="T137" s="132">
        <f>SUM(T138:T167)</f>
        <v>0</v>
      </c>
      <c r="AR137" s="127" t="s">
        <v>73</v>
      </c>
      <c r="AT137" s="133" t="s">
        <v>66</v>
      </c>
      <c r="AU137" s="133" t="s">
        <v>73</v>
      </c>
      <c r="AY137" s="127" t="s">
        <v>122</v>
      </c>
      <c r="BK137" s="134">
        <f>SUM(BK138:BK167)</f>
        <v>0</v>
      </c>
    </row>
    <row r="138" spans="2:65" s="1" customFormat="1" ht="24.15" customHeight="1">
      <c r="B138" s="137"/>
      <c r="C138" s="138" t="s">
        <v>73</v>
      </c>
      <c r="D138" s="138" t="s">
        <v>124</v>
      </c>
      <c r="E138" s="139" t="s">
        <v>125</v>
      </c>
      <c r="F138" s="140" t="s">
        <v>126</v>
      </c>
      <c r="G138" s="141" t="s">
        <v>127</v>
      </c>
      <c r="H138" s="142">
        <v>134.72800000000001</v>
      </c>
      <c r="I138" s="143"/>
      <c r="J138" s="143">
        <f>ROUND(I138*H138,2)</f>
        <v>0</v>
      </c>
      <c r="K138" s="144"/>
      <c r="L138" s="27"/>
      <c r="M138" s="145" t="s">
        <v>1</v>
      </c>
      <c r="N138" s="146" t="s">
        <v>33</v>
      </c>
      <c r="O138" s="147">
        <v>0.46</v>
      </c>
      <c r="P138" s="147">
        <f>O138*H138</f>
        <v>61.974880000000006</v>
      </c>
      <c r="Q138" s="147">
        <v>0</v>
      </c>
      <c r="R138" s="147">
        <f>Q138*H138</f>
        <v>0</v>
      </c>
      <c r="S138" s="147">
        <v>0</v>
      </c>
      <c r="T138" s="148">
        <f>S138*H138</f>
        <v>0</v>
      </c>
      <c r="AR138" s="149" t="s">
        <v>128</v>
      </c>
      <c r="AT138" s="149" t="s">
        <v>124</v>
      </c>
      <c r="AU138" s="149" t="s">
        <v>79</v>
      </c>
      <c r="AY138" s="15" t="s">
        <v>122</v>
      </c>
      <c r="BE138" s="150">
        <f>IF(N138="základná",J138,0)</f>
        <v>0</v>
      </c>
      <c r="BF138" s="150">
        <f>IF(N138="znížená",J138,0)</f>
        <v>0</v>
      </c>
      <c r="BG138" s="150">
        <f>IF(N138="zákl. prenesená",J138,0)</f>
        <v>0</v>
      </c>
      <c r="BH138" s="150">
        <f>IF(N138="zníž. prenesená",J138,0)</f>
        <v>0</v>
      </c>
      <c r="BI138" s="150">
        <f>IF(N138="nulová",J138,0)</f>
        <v>0</v>
      </c>
      <c r="BJ138" s="15" t="s">
        <v>79</v>
      </c>
      <c r="BK138" s="150">
        <f>ROUND(I138*H138,2)</f>
        <v>0</v>
      </c>
      <c r="BL138" s="15" t="s">
        <v>128</v>
      </c>
      <c r="BM138" s="149" t="s">
        <v>79</v>
      </c>
    </row>
    <row r="139" spans="2:65" s="12" customFormat="1">
      <c r="B139" s="151"/>
      <c r="D139" s="152" t="s">
        <v>129</v>
      </c>
      <c r="E139" s="153" t="s">
        <v>1</v>
      </c>
      <c r="F139" s="154" t="s">
        <v>130</v>
      </c>
      <c r="H139" s="155">
        <v>19.899999999999999</v>
      </c>
      <c r="L139" s="151"/>
      <c r="M139" s="156"/>
      <c r="T139" s="157"/>
      <c r="AT139" s="153" t="s">
        <v>129</v>
      </c>
      <c r="AU139" s="153" t="s">
        <v>79</v>
      </c>
      <c r="AV139" s="12" t="s">
        <v>79</v>
      </c>
      <c r="AW139" s="12" t="s">
        <v>24</v>
      </c>
      <c r="AX139" s="12" t="s">
        <v>67</v>
      </c>
      <c r="AY139" s="153" t="s">
        <v>122</v>
      </c>
    </row>
    <row r="140" spans="2:65" s="12" customFormat="1">
      <c r="B140" s="151"/>
      <c r="D140" s="152" t="s">
        <v>129</v>
      </c>
      <c r="E140" s="153" t="s">
        <v>1</v>
      </c>
      <c r="F140" s="154" t="s">
        <v>131</v>
      </c>
      <c r="H140" s="155">
        <v>25.87</v>
      </c>
      <c r="L140" s="151"/>
      <c r="M140" s="156"/>
      <c r="T140" s="157"/>
      <c r="AT140" s="153" t="s">
        <v>129</v>
      </c>
      <c r="AU140" s="153" t="s">
        <v>79</v>
      </c>
      <c r="AV140" s="12" t="s">
        <v>79</v>
      </c>
      <c r="AW140" s="12" t="s">
        <v>24</v>
      </c>
      <c r="AX140" s="12" t="s">
        <v>67</v>
      </c>
      <c r="AY140" s="153" t="s">
        <v>122</v>
      </c>
    </row>
    <row r="141" spans="2:65" s="12" customFormat="1">
      <c r="B141" s="151"/>
      <c r="D141" s="152" t="s">
        <v>129</v>
      </c>
      <c r="E141" s="153" t="s">
        <v>1</v>
      </c>
      <c r="F141" s="154" t="s">
        <v>132</v>
      </c>
      <c r="H141" s="155">
        <v>49.268000000000001</v>
      </c>
      <c r="L141" s="151"/>
      <c r="M141" s="156"/>
      <c r="T141" s="157"/>
      <c r="AT141" s="153" t="s">
        <v>129</v>
      </c>
      <c r="AU141" s="153" t="s">
        <v>79</v>
      </c>
      <c r="AV141" s="12" t="s">
        <v>79</v>
      </c>
      <c r="AW141" s="12" t="s">
        <v>24</v>
      </c>
      <c r="AX141" s="12" t="s">
        <v>67</v>
      </c>
      <c r="AY141" s="153" t="s">
        <v>122</v>
      </c>
    </row>
    <row r="142" spans="2:65" s="12" customFormat="1">
      <c r="B142" s="151"/>
      <c r="D142" s="152" t="s">
        <v>129</v>
      </c>
      <c r="E142" s="153" t="s">
        <v>1</v>
      </c>
      <c r="F142" s="154" t="s">
        <v>133</v>
      </c>
      <c r="H142" s="155">
        <v>39.69</v>
      </c>
      <c r="L142" s="151"/>
      <c r="M142" s="156"/>
      <c r="T142" s="157"/>
      <c r="AT142" s="153" t="s">
        <v>129</v>
      </c>
      <c r="AU142" s="153" t="s">
        <v>79</v>
      </c>
      <c r="AV142" s="12" t="s">
        <v>79</v>
      </c>
      <c r="AW142" s="12" t="s">
        <v>24</v>
      </c>
      <c r="AX142" s="12" t="s">
        <v>67</v>
      </c>
      <c r="AY142" s="153" t="s">
        <v>122</v>
      </c>
    </row>
    <row r="143" spans="2:65" s="13" customFormat="1">
      <c r="B143" s="158"/>
      <c r="D143" s="152" t="s">
        <v>129</v>
      </c>
      <c r="E143" s="159" t="s">
        <v>1</v>
      </c>
      <c r="F143" s="160" t="s">
        <v>134</v>
      </c>
      <c r="H143" s="161">
        <v>134.72800000000001</v>
      </c>
      <c r="L143" s="158"/>
      <c r="M143" s="162"/>
      <c r="T143" s="163"/>
      <c r="AT143" s="159" t="s">
        <v>129</v>
      </c>
      <c r="AU143" s="159" t="s">
        <v>79</v>
      </c>
      <c r="AV143" s="13" t="s">
        <v>128</v>
      </c>
      <c r="AW143" s="13" t="s">
        <v>24</v>
      </c>
      <c r="AX143" s="13" t="s">
        <v>73</v>
      </c>
      <c r="AY143" s="159" t="s">
        <v>122</v>
      </c>
    </row>
    <row r="144" spans="2:65" s="1" customFormat="1" ht="24.15" customHeight="1">
      <c r="B144" s="137"/>
      <c r="C144" s="138" t="s">
        <v>79</v>
      </c>
      <c r="D144" s="138" t="s">
        <v>124</v>
      </c>
      <c r="E144" s="139" t="s">
        <v>135</v>
      </c>
      <c r="F144" s="140" t="s">
        <v>136</v>
      </c>
      <c r="G144" s="141" t="s">
        <v>127</v>
      </c>
      <c r="H144" s="142">
        <v>134.72800000000001</v>
      </c>
      <c r="I144" s="143"/>
      <c r="J144" s="143">
        <f>ROUND(I144*H144,2)</f>
        <v>0</v>
      </c>
      <c r="K144" s="144"/>
      <c r="L144" s="27"/>
      <c r="M144" s="145" t="s">
        <v>1</v>
      </c>
      <c r="N144" s="146" t="s">
        <v>33</v>
      </c>
      <c r="O144" s="147">
        <v>5.6000000000000001E-2</v>
      </c>
      <c r="P144" s="147">
        <f>O144*H144</f>
        <v>7.5447680000000004</v>
      </c>
      <c r="Q144" s="147">
        <v>0</v>
      </c>
      <c r="R144" s="147">
        <f>Q144*H144</f>
        <v>0</v>
      </c>
      <c r="S144" s="147">
        <v>0</v>
      </c>
      <c r="T144" s="148">
        <f>S144*H144</f>
        <v>0</v>
      </c>
      <c r="AR144" s="149" t="s">
        <v>128</v>
      </c>
      <c r="AT144" s="149" t="s">
        <v>124</v>
      </c>
      <c r="AU144" s="149" t="s">
        <v>79</v>
      </c>
      <c r="AY144" s="15" t="s">
        <v>122</v>
      </c>
      <c r="BE144" s="150">
        <f>IF(N144="základná",J144,0)</f>
        <v>0</v>
      </c>
      <c r="BF144" s="150">
        <f>IF(N144="znížená",J144,0)</f>
        <v>0</v>
      </c>
      <c r="BG144" s="150">
        <f>IF(N144="zákl. prenesená",J144,0)</f>
        <v>0</v>
      </c>
      <c r="BH144" s="150">
        <f>IF(N144="zníž. prenesená",J144,0)</f>
        <v>0</v>
      </c>
      <c r="BI144" s="150">
        <f>IF(N144="nulová",J144,0)</f>
        <v>0</v>
      </c>
      <c r="BJ144" s="15" t="s">
        <v>79</v>
      </c>
      <c r="BK144" s="150">
        <f>ROUND(I144*H144,2)</f>
        <v>0</v>
      </c>
      <c r="BL144" s="15" t="s">
        <v>128</v>
      </c>
      <c r="BM144" s="149" t="s">
        <v>128</v>
      </c>
    </row>
    <row r="145" spans="2:65" s="12" customFormat="1">
      <c r="B145" s="151"/>
      <c r="D145" s="152" t="s">
        <v>129</v>
      </c>
      <c r="E145" s="153" t="s">
        <v>1</v>
      </c>
      <c r="F145" s="154" t="s">
        <v>130</v>
      </c>
      <c r="H145" s="155">
        <v>19.899999999999999</v>
      </c>
      <c r="L145" s="151"/>
      <c r="M145" s="156"/>
      <c r="T145" s="157"/>
      <c r="AT145" s="153" t="s">
        <v>129</v>
      </c>
      <c r="AU145" s="153" t="s">
        <v>79</v>
      </c>
      <c r="AV145" s="12" t="s">
        <v>79</v>
      </c>
      <c r="AW145" s="12" t="s">
        <v>24</v>
      </c>
      <c r="AX145" s="12" t="s">
        <v>67</v>
      </c>
      <c r="AY145" s="153" t="s">
        <v>122</v>
      </c>
    </row>
    <row r="146" spans="2:65" s="12" customFormat="1">
      <c r="B146" s="151"/>
      <c r="D146" s="152" t="s">
        <v>129</v>
      </c>
      <c r="E146" s="153" t="s">
        <v>1</v>
      </c>
      <c r="F146" s="154" t="s">
        <v>131</v>
      </c>
      <c r="H146" s="155">
        <v>25.87</v>
      </c>
      <c r="L146" s="151"/>
      <c r="M146" s="156"/>
      <c r="T146" s="157"/>
      <c r="AT146" s="153" t="s">
        <v>129</v>
      </c>
      <c r="AU146" s="153" t="s">
        <v>79</v>
      </c>
      <c r="AV146" s="12" t="s">
        <v>79</v>
      </c>
      <c r="AW146" s="12" t="s">
        <v>24</v>
      </c>
      <c r="AX146" s="12" t="s">
        <v>67</v>
      </c>
      <c r="AY146" s="153" t="s">
        <v>122</v>
      </c>
    </row>
    <row r="147" spans="2:65" s="12" customFormat="1">
      <c r="B147" s="151"/>
      <c r="D147" s="152" t="s">
        <v>129</v>
      </c>
      <c r="E147" s="153" t="s">
        <v>1</v>
      </c>
      <c r="F147" s="154" t="s">
        <v>132</v>
      </c>
      <c r="H147" s="155">
        <v>49.268000000000001</v>
      </c>
      <c r="L147" s="151"/>
      <c r="M147" s="156"/>
      <c r="T147" s="157"/>
      <c r="AT147" s="153" t="s">
        <v>129</v>
      </c>
      <c r="AU147" s="153" t="s">
        <v>79</v>
      </c>
      <c r="AV147" s="12" t="s">
        <v>79</v>
      </c>
      <c r="AW147" s="12" t="s">
        <v>24</v>
      </c>
      <c r="AX147" s="12" t="s">
        <v>67</v>
      </c>
      <c r="AY147" s="153" t="s">
        <v>122</v>
      </c>
    </row>
    <row r="148" spans="2:65" s="12" customFormat="1">
      <c r="B148" s="151"/>
      <c r="D148" s="152" t="s">
        <v>129</v>
      </c>
      <c r="E148" s="153" t="s">
        <v>1</v>
      </c>
      <c r="F148" s="154" t="s">
        <v>133</v>
      </c>
      <c r="H148" s="155">
        <v>39.69</v>
      </c>
      <c r="L148" s="151"/>
      <c r="M148" s="156"/>
      <c r="T148" s="157"/>
      <c r="AT148" s="153" t="s">
        <v>129</v>
      </c>
      <c r="AU148" s="153" t="s">
        <v>79</v>
      </c>
      <c r="AV148" s="12" t="s">
        <v>79</v>
      </c>
      <c r="AW148" s="12" t="s">
        <v>24</v>
      </c>
      <c r="AX148" s="12" t="s">
        <v>67</v>
      </c>
      <c r="AY148" s="153" t="s">
        <v>122</v>
      </c>
    </row>
    <row r="149" spans="2:65" s="13" customFormat="1">
      <c r="B149" s="158"/>
      <c r="D149" s="152" t="s">
        <v>129</v>
      </c>
      <c r="E149" s="159" t="s">
        <v>1</v>
      </c>
      <c r="F149" s="160" t="s">
        <v>134</v>
      </c>
      <c r="H149" s="161">
        <v>134.72800000000001</v>
      </c>
      <c r="L149" s="158"/>
      <c r="M149" s="162"/>
      <c r="T149" s="163"/>
      <c r="AT149" s="159" t="s">
        <v>129</v>
      </c>
      <c r="AU149" s="159" t="s">
        <v>79</v>
      </c>
      <c r="AV149" s="13" t="s">
        <v>128</v>
      </c>
      <c r="AW149" s="13" t="s">
        <v>24</v>
      </c>
      <c r="AX149" s="13" t="s">
        <v>73</v>
      </c>
      <c r="AY149" s="159" t="s">
        <v>122</v>
      </c>
    </row>
    <row r="150" spans="2:65" s="1" customFormat="1" ht="21.75" customHeight="1">
      <c r="B150" s="137"/>
      <c r="C150" s="138" t="s">
        <v>137</v>
      </c>
      <c r="D150" s="138" t="s">
        <v>124</v>
      </c>
      <c r="E150" s="139" t="s">
        <v>138</v>
      </c>
      <c r="F150" s="140" t="s">
        <v>139</v>
      </c>
      <c r="G150" s="141" t="s">
        <v>127</v>
      </c>
      <c r="H150" s="142">
        <v>2.2000000000000002</v>
      </c>
      <c r="I150" s="143"/>
      <c r="J150" s="143">
        <f>ROUND(I150*H150,2)</f>
        <v>0</v>
      </c>
      <c r="K150" s="144"/>
      <c r="L150" s="27"/>
      <c r="M150" s="145" t="s">
        <v>1</v>
      </c>
      <c r="N150" s="146" t="s">
        <v>33</v>
      </c>
      <c r="O150" s="147">
        <v>0.83799999999999997</v>
      </c>
      <c r="P150" s="147">
        <f>O150*H150</f>
        <v>1.8436000000000001</v>
      </c>
      <c r="Q150" s="147">
        <v>0</v>
      </c>
      <c r="R150" s="147">
        <f>Q150*H150</f>
        <v>0</v>
      </c>
      <c r="S150" s="147">
        <v>0</v>
      </c>
      <c r="T150" s="148">
        <f>S150*H150</f>
        <v>0</v>
      </c>
      <c r="AR150" s="149" t="s">
        <v>128</v>
      </c>
      <c r="AT150" s="149" t="s">
        <v>124</v>
      </c>
      <c r="AU150" s="149" t="s">
        <v>79</v>
      </c>
      <c r="AY150" s="15" t="s">
        <v>122</v>
      </c>
      <c r="BE150" s="150">
        <f>IF(N150="základná",J150,0)</f>
        <v>0</v>
      </c>
      <c r="BF150" s="150">
        <f>IF(N150="znížená",J150,0)</f>
        <v>0</v>
      </c>
      <c r="BG150" s="150">
        <f>IF(N150="zákl. prenesená",J150,0)</f>
        <v>0</v>
      </c>
      <c r="BH150" s="150">
        <f>IF(N150="zníž. prenesená",J150,0)</f>
        <v>0</v>
      </c>
      <c r="BI150" s="150">
        <f>IF(N150="nulová",J150,0)</f>
        <v>0</v>
      </c>
      <c r="BJ150" s="15" t="s">
        <v>79</v>
      </c>
      <c r="BK150" s="150">
        <f>ROUND(I150*H150,2)</f>
        <v>0</v>
      </c>
      <c r="BL150" s="15" t="s">
        <v>128</v>
      </c>
      <c r="BM150" s="149" t="s">
        <v>140</v>
      </c>
    </row>
    <row r="151" spans="2:65" s="12" customFormat="1">
      <c r="B151" s="151"/>
      <c r="D151" s="152" t="s">
        <v>129</v>
      </c>
      <c r="E151" s="153" t="s">
        <v>1</v>
      </c>
      <c r="F151" s="154" t="s">
        <v>141</v>
      </c>
      <c r="H151" s="155">
        <v>2.2000000000000002</v>
      </c>
      <c r="L151" s="151"/>
      <c r="M151" s="156"/>
      <c r="T151" s="157"/>
      <c r="AT151" s="153" t="s">
        <v>129</v>
      </c>
      <c r="AU151" s="153" t="s">
        <v>79</v>
      </c>
      <c r="AV151" s="12" t="s">
        <v>79</v>
      </c>
      <c r="AW151" s="12" t="s">
        <v>24</v>
      </c>
      <c r="AX151" s="12" t="s">
        <v>67</v>
      </c>
      <c r="AY151" s="153" t="s">
        <v>122</v>
      </c>
    </row>
    <row r="152" spans="2:65" s="13" customFormat="1">
      <c r="B152" s="158"/>
      <c r="D152" s="152" t="s">
        <v>129</v>
      </c>
      <c r="E152" s="159" t="s">
        <v>1</v>
      </c>
      <c r="F152" s="160" t="s">
        <v>134</v>
      </c>
      <c r="H152" s="161">
        <v>2.2000000000000002</v>
      </c>
      <c r="L152" s="158"/>
      <c r="M152" s="162"/>
      <c r="T152" s="163"/>
      <c r="AT152" s="159" t="s">
        <v>129</v>
      </c>
      <c r="AU152" s="159" t="s">
        <v>79</v>
      </c>
      <c r="AV152" s="13" t="s">
        <v>128</v>
      </c>
      <c r="AW152" s="13" t="s">
        <v>24</v>
      </c>
      <c r="AX152" s="13" t="s">
        <v>73</v>
      </c>
      <c r="AY152" s="159" t="s">
        <v>122</v>
      </c>
    </row>
    <row r="153" spans="2:65" s="1" customFormat="1" ht="24.15" customHeight="1">
      <c r="B153" s="137"/>
      <c r="C153" s="138" t="s">
        <v>128</v>
      </c>
      <c r="D153" s="138" t="s">
        <v>124</v>
      </c>
      <c r="E153" s="139" t="s">
        <v>142</v>
      </c>
      <c r="F153" s="140" t="s">
        <v>143</v>
      </c>
      <c r="G153" s="141" t="s">
        <v>127</v>
      </c>
      <c r="H153" s="142">
        <v>2.2000000000000002</v>
      </c>
      <c r="I153" s="143"/>
      <c r="J153" s="143">
        <f>ROUND(I153*H153,2)</f>
        <v>0</v>
      </c>
      <c r="K153" s="144"/>
      <c r="L153" s="27"/>
      <c r="M153" s="145" t="s">
        <v>1</v>
      </c>
      <c r="N153" s="146" t="s">
        <v>33</v>
      </c>
      <c r="O153" s="147">
        <v>4.2000000000000003E-2</v>
      </c>
      <c r="P153" s="147">
        <f>O153*H153</f>
        <v>9.240000000000001E-2</v>
      </c>
      <c r="Q153" s="147">
        <v>0</v>
      </c>
      <c r="R153" s="147">
        <f>Q153*H153</f>
        <v>0</v>
      </c>
      <c r="S153" s="147">
        <v>0</v>
      </c>
      <c r="T153" s="148">
        <f>S153*H153</f>
        <v>0</v>
      </c>
      <c r="AR153" s="149" t="s">
        <v>128</v>
      </c>
      <c r="AT153" s="149" t="s">
        <v>124</v>
      </c>
      <c r="AU153" s="149" t="s">
        <v>79</v>
      </c>
      <c r="AY153" s="15" t="s">
        <v>122</v>
      </c>
      <c r="BE153" s="150">
        <f>IF(N153="základná",J153,0)</f>
        <v>0</v>
      </c>
      <c r="BF153" s="150">
        <f>IF(N153="znížená",J153,0)</f>
        <v>0</v>
      </c>
      <c r="BG153" s="150">
        <f>IF(N153="zákl. prenesená",J153,0)</f>
        <v>0</v>
      </c>
      <c r="BH153" s="150">
        <f>IF(N153="zníž. prenesená",J153,0)</f>
        <v>0</v>
      </c>
      <c r="BI153" s="150">
        <f>IF(N153="nulová",J153,0)</f>
        <v>0</v>
      </c>
      <c r="BJ153" s="15" t="s">
        <v>79</v>
      </c>
      <c r="BK153" s="150">
        <f>ROUND(I153*H153,2)</f>
        <v>0</v>
      </c>
      <c r="BL153" s="15" t="s">
        <v>128</v>
      </c>
      <c r="BM153" s="149" t="s">
        <v>144</v>
      </c>
    </row>
    <row r="154" spans="2:65" s="1" customFormat="1" ht="21.75" customHeight="1">
      <c r="B154" s="137"/>
      <c r="C154" s="138" t="s">
        <v>145</v>
      </c>
      <c r="D154" s="138" t="s">
        <v>124</v>
      </c>
      <c r="E154" s="139" t="s">
        <v>146</v>
      </c>
      <c r="F154" s="140" t="s">
        <v>147</v>
      </c>
      <c r="G154" s="141" t="s">
        <v>127</v>
      </c>
      <c r="H154" s="142">
        <v>48.816000000000003</v>
      </c>
      <c r="I154" s="143"/>
      <c r="J154" s="143">
        <f>ROUND(I154*H154,2)</f>
        <v>0</v>
      </c>
      <c r="K154" s="144"/>
      <c r="L154" s="27"/>
      <c r="M154" s="145" t="s">
        <v>1</v>
      </c>
      <c r="N154" s="146" t="s">
        <v>33</v>
      </c>
      <c r="O154" s="147">
        <v>2.5139999999999998</v>
      </c>
      <c r="P154" s="147">
        <f>O154*H154</f>
        <v>122.72342399999999</v>
      </c>
      <c r="Q154" s="147">
        <v>0</v>
      </c>
      <c r="R154" s="147">
        <f>Q154*H154</f>
        <v>0</v>
      </c>
      <c r="S154" s="147">
        <v>0</v>
      </c>
      <c r="T154" s="148">
        <f>S154*H154</f>
        <v>0</v>
      </c>
      <c r="AR154" s="149" t="s">
        <v>128</v>
      </c>
      <c r="AT154" s="149" t="s">
        <v>124</v>
      </c>
      <c r="AU154" s="149" t="s">
        <v>79</v>
      </c>
      <c r="AY154" s="15" t="s">
        <v>122</v>
      </c>
      <c r="BE154" s="150">
        <f>IF(N154="základná",J154,0)</f>
        <v>0</v>
      </c>
      <c r="BF154" s="150">
        <f>IF(N154="znížená",J154,0)</f>
        <v>0</v>
      </c>
      <c r="BG154" s="150">
        <f>IF(N154="zákl. prenesená",J154,0)</f>
        <v>0</v>
      </c>
      <c r="BH154" s="150">
        <f>IF(N154="zníž. prenesená",J154,0)</f>
        <v>0</v>
      </c>
      <c r="BI154" s="150">
        <f>IF(N154="nulová",J154,0)</f>
        <v>0</v>
      </c>
      <c r="BJ154" s="15" t="s">
        <v>79</v>
      </c>
      <c r="BK154" s="150">
        <f>ROUND(I154*H154,2)</f>
        <v>0</v>
      </c>
      <c r="BL154" s="15" t="s">
        <v>128</v>
      </c>
      <c r="BM154" s="149" t="s">
        <v>148</v>
      </c>
    </row>
    <row r="155" spans="2:65" s="12" customFormat="1">
      <c r="B155" s="151"/>
      <c r="D155" s="152" t="s">
        <v>129</v>
      </c>
      <c r="E155" s="153" t="s">
        <v>1</v>
      </c>
      <c r="F155" s="154" t="s">
        <v>149</v>
      </c>
      <c r="H155" s="155">
        <v>48.816000000000003</v>
      </c>
      <c r="L155" s="151"/>
      <c r="M155" s="156"/>
      <c r="T155" s="157"/>
      <c r="AT155" s="153" t="s">
        <v>129</v>
      </c>
      <c r="AU155" s="153" t="s">
        <v>79</v>
      </c>
      <c r="AV155" s="12" t="s">
        <v>79</v>
      </c>
      <c r="AW155" s="12" t="s">
        <v>24</v>
      </c>
      <c r="AX155" s="12" t="s">
        <v>67</v>
      </c>
      <c r="AY155" s="153" t="s">
        <v>122</v>
      </c>
    </row>
    <row r="156" spans="2:65" s="13" customFormat="1">
      <c r="B156" s="158"/>
      <c r="D156" s="152" t="s">
        <v>129</v>
      </c>
      <c r="E156" s="159" t="s">
        <v>1</v>
      </c>
      <c r="F156" s="160" t="s">
        <v>134</v>
      </c>
      <c r="H156" s="161">
        <v>48.816000000000003</v>
      </c>
      <c r="L156" s="158"/>
      <c r="M156" s="162"/>
      <c r="T156" s="163"/>
      <c r="AT156" s="159" t="s">
        <v>129</v>
      </c>
      <c r="AU156" s="159" t="s">
        <v>79</v>
      </c>
      <c r="AV156" s="13" t="s">
        <v>128</v>
      </c>
      <c r="AW156" s="13" t="s">
        <v>24</v>
      </c>
      <c r="AX156" s="13" t="s">
        <v>73</v>
      </c>
      <c r="AY156" s="159" t="s">
        <v>122</v>
      </c>
    </row>
    <row r="157" spans="2:65" s="1" customFormat="1" ht="37.85" customHeight="1">
      <c r="B157" s="137"/>
      <c r="C157" s="138" t="s">
        <v>140</v>
      </c>
      <c r="D157" s="138" t="s">
        <v>124</v>
      </c>
      <c r="E157" s="139" t="s">
        <v>150</v>
      </c>
      <c r="F157" s="140" t="s">
        <v>151</v>
      </c>
      <c r="G157" s="141" t="s">
        <v>127</v>
      </c>
      <c r="H157" s="142">
        <v>48.816000000000003</v>
      </c>
      <c r="I157" s="143"/>
      <c r="J157" s="143">
        <f>ROUND(I157*H157,2)</f>
        <v>0</v>
      </c>
      <c r="K157" s="144"/>
      <c r="L157" s="27"/>
      <c r="M157" s="145" t="s">
        <v>1</v>
      </c>
      <c r="N157" s="146" t="s">
        <v>33</v>
      </c>
      <c r="O157" s="147">
        <v>0.61299999999999999</v>
      </c>
      <c r="P157" s="147">
        <f>O157*H157</f>
        <v>29.924208</v>
      </c>
      <c r="Q157" s="147">
        <v>0</v>
      </c>
      <c r="R157" s="147">
        <f>Q157*H157</f>
        <v>0</v>
      </c>
      <c r="S157" s="147">
        <v>0</v>
      </c>
      <c r="T157" s="148">
        <f>S157*H157</f>
        <v>0</v>
      </c>
      <c r="AR157" s="149" t="s">
        <v>128</v>
      </c>
      <c r="AT157" s="149" t="s">
        <v>124</v>
      </c>
      <c r="AU157" s="149" t="s">
        <v>79</v>
      </c>
      <c r="AY157" s="15" t="s">
        <v>122</v>
      </c>
      <c r="BE157" s="150">
        <f>IF(N157="základná",J157,0)</f>
        <v>0</v>
      </c>
      <c r="BF157" s="150">
        <f>IF(N157="znížená",J157,0)</f>
        <v>0</v>
      </c>
      <c r="BG157" s="150">
        <f>IF(N157="zákl. prenesená",J157,0)</f>
        <v>0</v>
      </c>
      <c r="BH157" s="150">
        <f>IF(N157="zníž. prenesená",J157,0)</f>
        <v>0</v>
      </c>
      <c r="BI157" s="150">
        <f>IF(N157="nulová",J157,0)</f>
        <v>0</v>
      </c>
      <c r="BJ157" s="15" t="s">
        <v>79</v>
      </c>
      <c r="BK157" s="150">
        <f>ROUND(I157*H157,2)</f>
        <v>0</v>
      </c>
      <c r="BL157" s="15" t="s">
        <v>128</v>
      </c>
      <c r="BM157" s="149" t="s">
        <v>152</v>
      </c>
    </row>
    <row r="158" spans="2:65" s="12" customFormat="1">
      <c r="B158" s="151"/>
      <c r="D158" s="152" t="s">
        <v>129</v>
      </c>
      <c r="E158" s="153" t="s">
        <v>1</v>
      </c>
      <c r="F158" s="154" t="s">
        <v>149</v>
      </c>
      <c r="H158" s="155">
        <v>48.816000000000003</v>
      </c>
      <c r="L158" s="151"/>
      <c r="M158" s="156"/>
      <c r="T158" s="157"/>
      <c r="AT158" s="153" t="s">
        <v>129</v>
      </c>
      <c r="AU158" s="153" t="s">
        <v>79</v>
      </c>
      <c r="AV158" s="12" t="s">
        <v>79</v>
      </c>
      <c r="AW158" s="12" t="s">
        <v>24</v>
      </c>
      <c r="AX158" s="12" t="s">
        <v>67</v>
      </c>
      <c r="AY158" s="153" t="s">
        <v>122</v>
      </c>
    </row>
    <row r="159" spans="2:65" s="13" customFormat="1">
      <c r="B159" s="158"/>
      <c r="D159" s="152" t="s">
        <v>129</v>
      </c>
      <c r="E159" s="159" t="s">
        <v>1</v>
      </c>
      <c r="F159" s="160" t="s">
        <v>134</v>
      </c>
      <c r="H159" s="161">
        <v>48.816000000000003</v>
      </c>
      <c r="L159" s="158"/>
      <c r="M159" s="162"/>
      <c r="T159" s="163"/>
      <c r="AT159" s="159" t="s">
        <v>129</v>
      </c>
      <c r="AU159" s="159" t="s">
        <v>79</v>
      </c>
      <c r="AV159" s="13" t="s">
        <v>128</v>
      </c>
      <c r="AW159" s="13" t="s">
        <v>24</v>
      </c>
      <c r="AX159" s="13" t="s">
        <v>73</v>
      </c>
      <c r="AY159" s="159" t="s">
        <v>122</v>
      </c>
    </row>
    <row r="160" spans="2:65" s="1" customFormat="1" ht="24.15" customHeight="1">
      <c r="B160" s="137"/>
      <c r="C160" s="138" t="s">
        <v>153</v>
      </c>
      <c r="D160" s="138" t="s">
        <v>124</v>
      </c>
      <c r="E160" s="139" t="s">
        <v>154</v>
      </c>
      <c r="F160" s="140" t="s">
        <v>155</v>
      </c>
      <c r="G160" s="141" t="s">
        <v>127</v>
      </c>
      <c r="H160" s="142">
        <v>169.16800000000001</v>
      </c>
      <c r="I160" s="143"/>
      <c r="J160" s="143">
        <f>ROUND(I160*H160,2)</f>
        <v>0</v>
      </c>
      <c r="K160" s="144"/>
      <c r="L160" s="27"/>
      <c r="M160" s="145" t="s">
        <v>1</v>
      </c>
      <c r="N160" s="146" t="s">
        <v>33</v>
      </c>
      <c r="O160" s="147">
        <v>6.9000000000000006E-2</v>
      </c>
      <c r="P160" s="147">
        <f>O160*H160</f>
        <v>11.672592000000002</v>
      </c>
      <c r="Q160" s="147">
        <v>0</v>
      </c>
      <c r="R160" s="147">
        <f>Q160*H160</f>
        <v>0</v>
      </c>
      <c r="S160" s="147">
        <v>0</v>
      </c>
      <c r="T160" s="148">
        <f>S160*H160</f>
        <v>0</v>
      </c>
      <c r="AR160" s="149" t="s">
        <v>128</v>
      </c>
      <c r="AT160" s="149" t="s">
        <v>124</v>
      </c>
      <c r="AU160" s="149" t="s">
        <v>79</v>
      </c>
      <c r="AY160" s="15" t="s">
        <v>122</v>
      </c>
      <c r="BE160" s="150">
        <f>IF(N160="základná",J160,0)</f>
        <v>0</v>
      </c>
      <c r="BF160" s="150">
        <f>IF(N160="znížená",J160,0)</f>
        <v>0</v>
      </c>
      <c r="BG160" s="150">
        <f>IF(N160="zákl. prenesená",J160,0)</f>
        <v>0</v>
      </c>
      <c r="BH160" s="150">
        <f>IF(N160="zníž. prenesená",J160,0)</f>
        <v>0</v>
      </c>
      <c r="BI160" s="150">
        <f>IF(N160="nulová",J160,0)</f>
        <v>0</v>
      </c>
      <c r="BJ160" s="15" t="s">
        <v>79</v>
      </c>
      <c r="BK160" s="150">
        <f>ROUND(I160*H160,2)</f>
        <v>0</v>
      </c>
      <c r="BL160" s="15" t="s">
        <v>128</v>
      </c>
      <c r="BM160" s="149" t="s">
        <v>156</v>
      </c>
    </row>
    <row r="161" spans="2:65" s="1" customFormat="1" ht="33" customHeight="1">
      <c r="B161" s="137"/>
      <c r="C161" s="138" t="s">
        <v>144</v>
      </c>
      <c r="D161" s="138" t="s">
        <v>124</v>
      </c>
      <c r="E161" s="139" t="s">
        <v>157</v>
      </c>
      <c r="F161" s="140" t="s">
        <v>158</v>
      </c>
      <c r="G161" s="141" t="s">
        <v>127</v>
      </c>
      <c r="H161" s="142">
        <v>169.16800000000001</v>
      </c>
      <c r="I161" s="143"/>
      <c r="J161" s="143">
        <f>ROUND(I161*H161,2)</f>
        <v>0</v>
      </c>
      <c r="K161" s="144"/>
      <c r="L161" s="27"/>
      <c r="M161" s="145" t="s">
        <v>1</v>
      </c>
      <c r="N161" s="146" t="s">
        <v>33</v>
      </c>
      <c r="O161" s="147">
        <v>4.2000000000000003E-2</v>
      </c>
      <c r="P161" s="147">
        <f>O161*H161</f>
        <v>7.1050560000000011</v>
      </c>
      <c r="Q161" s="147">
        <v>0</v>
      </c>
      <c r="R161" s="147">
        <f>Q161*H161</f>
        <v>0</v>
      </c>
      <c r="S161" s="147">
        <v>0</v>
      </c>
      <c r="T161" s="148">
        <f>S161*H161</f>
        <v>0</v>
      </c>
      <c r="AR161" s="149" t="s">
        <v>128</v>
      </c>
      <c r="AT161" s="149" t="s">
        <v>124</v>
      </c>
      <c r="AU161" s="149" t="s">
        <v>79</v>
      </c>
      <c r="AY161" s="15" t="s">
        <v>122</v>
      </c>
      <c r="BE161" s="150">
        <f>IF(N161="základná",J161,0)</f>
        <v>0</v>
      </c>
      <c r="BF161" s="150">
        <f>IF(N161="znížená",J161,0)</f>
        <v>0</v>
      </c>
      <c r="BG161" s="150">
        <f>IF(N161="zákl. prenesená",J161,0)</f>
        <v>0</v>
      </c>
      <c r="BH161" s="150">
        <f>IF(N161="zníž. prenesená",J161,0)</f>
        <v>0</v>
      </c>
      <c r="BI161" s="150">
        <f>IF(N161="nulová",J161,0)</f>
        <v>0</v>
      </c>
      <c r="BJ161" s="15" t="s">
        <v>79</v>
      </c>
      <c r="BK161" s="150">
        <f>ROUND(I161*H161,2)</f>
        <v>0</v>
      </c>
      <c r="BL161" s="15" t="s">
        <v>128</v>
      </c>
      <c r="BM161" s="149" t="s">
        <v>159</v>
      </c>
    </row>
    <row r="162" spans="2:65" s="1" customFormat="1" ht="24.15" customHeight="1">
      <c r="B162" s="137"/>
      <c r="C162" s="138" t="s">
        <v>160</v>
      </c>
      <c r="D162" s="138" t="s">
        <v>124</v>
      </c>
      <c r="E162" s="139" t="s">
        <v>161</v>
      </c>
      <c r="F162" s="140" t="s">
        <v>162</v>
      </c>
      <c r="G162" s="141" t="s">
        <v>127</v>
      </c>
      <c r="H162" s="142">
        <v>16.271999999999998</v>
      </c>
      <c r="I162" s="143"/>
      <c r="J162" s="143">
        <f>ROUND(I162*H162,2)</f>
        <v>0</v>
      </c>
      <c r="K162" s="144"/>
      <c r="L162" s="27"/>
      <c r="M162" s="145" t="s">
        <v>1</v>
      </c>
      <c r="N162" s="146" t="s">
        <v>33</v>
      </c>
      <c r="O162" s="147">
        <v>2.39</v>
      </c>
      <c r="P162" s="147">
        <f>O162*H162</f>
        <v>38.890079999999998</v>
      </c>
      <c r="Q162" s="147">
        <v>0</v>
      </c>
      <c r="R162" s="147">
        <f>Q162*H162</f>
        <v>0</v>
      </c>
      <c r="S162" s="147">
        <v>0</v>
      </c>
      <c r="T162" s="148">
        <f>S162*H162</f>
        <v>0</v>
      </c>
      <c r="AR162" s="149" t="s">
        <v>128</v>
      </c>
      <c r="AT162" s="149" t="s">
        <v>124</v>
      </c>
      <c r="AU162" s="149" t="s">
        <v>79</v>
      </c>
      <c r="AY162" s="15" t="s">
        <v>122</v>
      </c>
      <c r="BE162" s="150">
        <f>IF(N162="základná",J162,0)</f>
        <v>0</v>
      </c>
      <c r="BF162" s="150">
        <f>IF(N162="znížená",J162,0)</f>
        <v>0</v>
      </c>
      <c r="BG162" s="150">
        <f>IF(N162="zákl. prenesená",J162,0)</f>
        <v>0</v>
      </c>
      <c r="BH162" s="150">
        <f>IF(N162="zníž. prenesená",J162,0)</f>
        <v>0</v>
      </c>
      <c r="BI162" s="150">
        <f>IF(N162="nulová",J162,0)</f>
        <v>0</v>
      </c>
      <c r="BJ162" s="15" t="s">
        <v>79</v>
      </c>
      <c r="BK162" s="150">
        <f>ROUND(I162*H162,2)</f>
        <v>0</v>
      </c>
      <c r="BL162" s="15" t="s">
        <v>128</v>
      </c>
      <c r="BM162" s="149" t="s">
        <v>163</v>
      </c>
    </row>
    <row r="163" spans="2:65" s="12" customFormat="1">
      <c r="B163" s="151"/>
      <c r="D163" s="152" t="s">
        <v>129</v>
      </c>
      <c r="E163" s="153" t="s">
        <v>1</v>
      </c>
      <c r="F163" s="154" t="s">
        <v>164</v>
      </c>
      <c r="H163" s="155">
        <v>16.271999999999998</v>
      </c>
      <c r="L163" s="151"/>
      <c r="M163" s="156"/>
      <c r="T163" s="157"/>
      <c r="AT163" s="153" t="s">
        <v>129</v>
      </c>
      <c r="AU163" s="153" t="s">
        <v>79</v>
      </c>
      <c r="AV163" s="12" t="s">
        <v>79</v>
      </c>
      <c r="AW163" s="12" t="s">
        <v>24</v>
      </c>
      <c r="AX163" s="12" t="s">
        <v>67</v>
      </c>
      <c r="AY163" s="153" t="s">
        <v>122</v>
      </c>
    </row>
    <row r="164" spans="2:65" s="13" customFormat="1">
      <c r="B164" s="158"/>
      <c r="D164" s="152" t="s">
        <v>129</v>
      </c>
      <c r="E164" s="159" t="s">
        <v>1</v>
      </c>
      <c r="F164" s="160" t="s">
        <v>134</v>
      </c>
      <c r="H164" s="161">
        <v>16.271999999999998</v>
      </c>
      <c r="L164" s="158"/>
      <c r="M164" s="162"/>
      <c r="T164" s="163"/>
      <c r="AT164" s="159" t="s">
        <v>129</v>
      </c>
      <c r="AU164" s="159" t="s">
        <v>79</v>
      </c>
      <c r="AV164" s="13" t="s">
        <v>128</v>
      </c>
      <c r="AW164" s="13" t="s">
        <v>24</v>
      </c>
      <c r="AX164" s="13" t="s">
        <v>73</v>
      </c>
      <c r="AY164" s="159" t="s">
        <v>122</v>
      </c>
    </row>
    <row r="165" spans="2:65" s="1" customFormat="1" ht="21.75" customHeight="1">
      <c r="B165" s="137"/>
      <c r="C165" s="138" t="s">
        <v>148</v>
      </c>
      <c r="D165" s="138" t="s">
        <v>124</v>
      </c>
      <c r="E165" s="139" t="s">
        <v>165</v>
      </c>
      <c r="F165" s="140" t="s">
        <v>166</v>
      </c>
      <c r="G165" s="141" t="s">
        <v>167</v>
      </c>
      <c r="H165" s="142">
        <v>850.5</v>
      </c>
      <c r="I165" s="143"/>
      <c r="J165" s="143">
        <f>ROUND(I165*H165,2)</f>
        <v>0</v>
      </c>
      <c r="K165" s="144"/>
      <c r="L165" s="27"/>
      <c r="M165" s="145" t="s">
        <v>1</v>
      </c>
      <c r="N165" s="146" t="s">
        <v>33</v>
      </c>
      <c r="O165" s="147">
        <v>1.7000000000000001E-2</v>
      </c>
      <c r="P165" s="147">
        <f>O165*H165</f>
        <v>14.458500000000001</v>
      </c>
      <c r="Q165" s="147">
        <v>0</v>
      </c>
      <c r="R165" s="147">
        <f>Q165*H165</f>
        <v>0</v>
      </c>
      <c r="S165" s="147">
        <v>0</v>
      </c>
      <c r="T165" s="148">
        <f>S165*H165</f>
        <v>0</v>
      </c>
      <c r="AR165" s="149" t="s">
        <v>128</v>
      </c>
      <c r="AT165" s="149" t="s">
        <v>124</v>
      </c>
      <c r="AU165" s="149" t="s">
        <v>79</v>
      </c>
      <c r="AY165" s="15" t="s">
        <v>122</v>
      </c>
      <c r="BE165" s="150">
        <f>IF(N165="základná",J165,0)</f>
        <v>0</v>
      </c>
      <c r="BF165" s="150">
        <f>IF(N165="znížená",J165,0)</f>
        <v>0</v>
      </c>
      <c r="BG165" s="150">
        <f>IF(N165="zákl. prenesená",J165,0)</f>
        <v>0</v>
      </c>
      <c r="BH165" s="150">
        <f>IF(N165="zníž. prenesená",J165,0)</f>
        <v>0</v>
      </c>
      <c r="BI165" s="150">
        <f>IF(N165="nulová",J165,0)</f>
        <v>0</v>
      </c>
      <c r="BJ165" s="15" t="s">
        <v>79</v>
      </c>
      <c r="BK165" s="150">
        <f>ROUND(I165*H165,2)</f>
        <v>0</v>
      </c>
      <c r="BL165" s="15" t="s">
        <v>128</v>
      </c>
      <c r="BM165" s="149" t="s">
        <v>7</v>
      </c>
    </row>
    <row r="166" spans="2:65" s="12" customFormat="1">
      <c r="B166" s="151"/>
      <c r="D166" s="152" t="s">
        <v>129</v>
      </c>
      <c r="E166" s="153" t="s">
        <v>1</v>
      </c>
      <c r="F166" s="154" t="s">
        <v>168</v>
      </c>
      <c r="H166" s="155">
        <v>850.5</v>
      </c>
      <c r="L166" s="151"/>
      <c r="M166" s="156"/>
      <c r="T166" s="157"/>
      <c r="AT166" s="153" t="s">
        <v>129</v>
      </c>
      <c r="AU166" s="153" t="s">
        <v>79</v>
      </c>
      <c r="AV166" s="12" t="s">
        <v>79</v>
      </c>
      <c r="AW166" s="12" t="s">
        <v>24</v>
      </c>
      <c r="AX166" s="12" t="s">
        <v>67</v>
      </c>
      <c r="AY166" s="153" t="s">
        <v>122</v>
      </c>
    </row>
    <row r="167" spans="2:65" s="13" customFormat="1">
      <c r="B167" s="158"/>
      <c r="D167" s="152" t="s">
        <v>129</v>
      </c>
      <c r="E167" s="159" t="s">
        <v>1</v>
      </c>
      <c r="F167" s="160" t="s">
        <v>134</v>
      </c>
      <c r="H167" s="161">
        <v>850.5</v>
      </c>
      <c r="L167" s="158"/>
      <c r="M167" s="162"/>
      <c r="T167" s="163"/>
      <c r="AT167" s="159" t="s">
        <v>129</v>
      </c>
      <c r="AU167" s="159" t="s">
        <v>79</v>
      </c>
      <c r="AV167" s="13" t="s">
        <v>128</v>
      </c>
      <c r="AW167" s="13" t="s">
        <v>24</v>
      </c>
      <c r="AX167" s="13" t="s">
        <v>73</v>
      </c>
      <c r="AY167" s="159" t="s">
        <v>122</v>
      </c>
    </row>
    <row r="168" spans="2:65" s="11" customFormat="1" ht="22.85" customHeight="1">
      <c r="B168" s="126"/>
      <c r="D168" s="127" t="s">
        <v>66</v>
      </c>
      <c r="E168" s="135" t="s">
        <v>79</v>
      </c>
      <c r="F168" s="135" t="s">
        <v>169</v>
      </c>
      <c r="J168" s="136">
        <f>BK168</f>
        <v>0</v>
      </c>
      <c r="L168" s="126"/>
      <c r="M168" s="130"/>
      <c r="P168" s="131">
        <f>SUM(P169:P194)</f>
        <v>144.57824919999999</v>
      </c>
      <c r="R168" s="131">
        <f>SUM(R169:R194)</f>
        <v>168.22526708678399</v>
      </c>
      <c r="T168" s="132">
        <f>SUM(T169:T194)</f>
        <v>0</v>
      </c>
      <c r="AR168" s="127" t="s">
        <v>73</v>
      </c>
      <c r="AT168" s="133" t="s">
        <v>66</v>
      </c>
      <c r="AU168" s="133" t="s">
        <v>73</v>
      </c>
      <c r="AY168" s="127" t="s">
        <v>122</v>
      </c>
      <c r="BK168" s="134">
        <f>SUM(BK169:BK194)</f>
        <v>0</v>
      </c>
    </row>
    <row r="169" spans="2:65" s="1" customFormat="1" ht="21.75" customHeight="1">
      <c r="B169" s="137"/>
      <c r="C169" s="138" t="s">
        <v>170</v>
      </c>
      <c r="D169" s="138" t="s">
        <v>124</v>
      </c>
      <c r="E169" s="139" t="s">
        <v>171</v>
      </c>
      <c r="F169" s="140" t="s">
        <v>172</v>
      </c>
      <c r="G169" s="141" t="s">
        <v>127</v>
      </c>
      <c r="H169" s="142">
        <v>5.4240000000000004</v>
      </c>
      <c r="I169" s="143"/>
      <c r="J169" s="143">
        <f>ROUND(I169*H169,2)</f>
        <v>0</v>
      </c>
      <c r="K169" s="144"/>
      <c r="L169" s="27"/>
      <c r="M169" s="145" t="s">
        <v>1</v>
      </c>
      <c r="N169" s="146" t="s">
        <v>33</v>
      </c>
      <c r="O169" s="147">
        <v>1.498</v>
      </c>
      <c r="P169" s="147">
        <f>O169*H169</f>
        <v>8.1251519999999999</v>
      </c>
      <c r="Q169" s="147">
        <v>1.9205000000000001</v>
      </c>
      <c r="R169" s="147">
        <f>Q169*H169</f>
        <v>10.416792000000001</v>
      </c>
      <c r="S169" s="147">
        <v>0</v>
      </c>
      <c r="T169" s="148">
        <f>S169*H169</f>
        <v>0</v>
      </c>
      <c r="AR169" s="149" t="s">
        <v>128</v>
      </c>
      <c r="AT169" s="149" t="s">
        <v>124</v>
      </c>
      <c r="AU169" s="149" t="s">
        <v>79</v>
      </c>
      <c r="AY169" s="15" t="s">
        <v>122</v>
      </c>
      <c r="BE169" s="150">
        <f>IF(N169="základná",J169,0)</f>
        <v>0</v>
      </c>
      <c r="BF169" s="150">
        <f>IF(N169="znížená",J169,0)</f>
        <v>0</v>
      </c>
      <c r="BG169" s="150">
        <f>IF(N169="zákl. prenesená",J169,0)</f>
        <v>0</v>
      </c>
      <c r="BH169" s="150">
        <f>IF(N169="zníž. prenesená",J169,0)</f>
        <v>0</v>
      </c>
      <c r="BI169" s="150">
        <f>IF(N169="nulová",J169,0)</f>
        <v>0</v>
      </c>
      <c r="BJ169" s="15" t="s">
        <v>79</v>
      </c>
      <c r="BK169" s="150">
        <f>ROUND(I169*H169,2)</f>
        <v>0</v>
      </c>
      <c r="BL169" s="15" t="s">
        <v>128</v>
      </c>
      <c r="BM169" s="149" t="s">
        <v>173</v>
      </c>
    </row>
    <row r="170" spans="2:65" s="12" customFormat="1">
      <c r="B170" s="151"/>
      <c r="D170" s="152" t="s">
        <v>129</v>
      </c>
      <c r="E170" s="153" t="s">
        <v>1</v>
      </c>
      <c r="F170" s="154" t="s">
        <v>174</v>
      </c>
      <c r="H170" s="155">
        <v>5.4240000000000004</v>
      </c>
      <c r="L170" s="151"/>
      <c r="M170" s="156"/>
      <c r="T170" s="157"/>
      <c r="AT170" s="153" t="s">
        <v>129</v>
      </c>
      <c r="AU170" s="153" t="s">
        <v>79</v>
      </c>
      <c r="AV170" s="12" t="s">
        <v>79</v>
      </c>
      <c r="AW170" s="12" t="s">
        <v>24</v>
      </c>
      <c r="AX170" s="12" t="s">
        <v>67</v>
      </c>
      <c r="AY170" s="153" t="s">
        <v>122</v>
      </c>
    </row>
    <row r="171" spans="2:65" s="13" customFormat="1">
      <c r="B171" s="158"/>
      <c r="D171" s="152" t="s">
        <v>129</v>
      </c>
      <c r="E171" s="159" t="s">
        <v>1</v>
      </c>
      <c r="F171" s="160" t="s">
        <v>134</v>
      </c>
      <c r="H171" s="161">
        <v>5.4240000000000004</v>
      </c>
      <c r="L171" s="158"/>
      <c r="M171" s="162"/>
      <c r="T171" s="163"/>
      <c r="AT171" s="159" t="s">
        <v>129</v>
      </c>
      <c r="AU171" s="159" t="s">
        <v>79</v>
      </c>
      <c r="AV171" s="13" t="s">
        <v>128</v>
      </c>
      <c r="AW171" s="13" t="s">
        <v>24</v>
      </c>
      <c r="AX171" s="13" t="s">
        <v>73</v>
      </c>
      <c r="AY171" s="159" t="s">
        <v>122</v>
      </c>
    </row>
    <row r="172" spans="2:65" s="1" customFormat="1" ht="33" customHeight="1">
      <c r="B172" s="137"/>
      <c r="C172" s="138" t="s">
        <v>152</v>
      </c>
      <c r="D172" s="138" t="s">
        <v>124</v>
      </c>
      <c r="E172" s="139" t="s">
        <v>175</v>
      </c>
      <c r="F172" s="140" t="s">
        <v>176</v>
      </c>
      <c r="G172" s="141" t="s">
        <v>177</v>
      </c>
      <c r="H172" s="142">
        <v>140.4</v>
      </c>
      <c r="I172" s="143"/>
      <c r="J172" s="143">
        <f>ROUND(I172*H172,2)</f>
        <v>0</v>
      </c>
      <c r="K172" s="144"/>
      <c r="L172" s="27"/>
      <c r="M172" s="145" t="s">
        <v>1</v>
      </c>
      <c r="N172" s="146" t="s">
        <v>33</v>
      </c>
      <c r="O172" s="147">
        <v>0.21499099999999999</v>
      </c>
      <c r="P172" s="147">
        <f>O172*H172</f>
        <v>30.184736399999998</v>
      </c>
      <c r="Q172" s="147">
        <v>0.323708</v>
      </c>
      <c r="R172" s="147">
        <f>Q172*H172</f>
        <v>45.448603200000001</v>
      </c>
      <c r="S172" s="147">
        <v>0</v>
      </c>
      <c r="T172" s="148">
        <f>S172*H172</f>
        <v>0</v>
      </c>
      <c r="AR172" s="149" t="s">
        <v>128</v>
      </c>
      <c r="AT172" s="149" t="s">
        <v>124</v>
      </c>
      <c r="AU172" s="149" t="s">
        <v>79</v>
      </c>
      <c r="AY172" s="15" t="s">
        <v>122</v>
      </c>
      <c r="BE172" s="150">
        <f>IF(N172="základná",J172,0)</f>
        <v>0</v>
      </c>
      <c r="BF172" s="150">
        <f>IF(N172="znížená",J172,0)</f>
        <v>0</v>
      </c>
      <c r="BG172" s="150">
        <f>IF(N172="zákl. prenesená",J172,0)</f>
        <v>0</v>
      </c>
      <c r="BH172" s="150">
        <f>IF(N172="zníž. prenesená",J172,0)</f>
        <v>0</v>
      </c>
      <c r="BI172" s="150">
        <f>IF(N172="nulová",J172,0)</f>
        <v>0</v>
      </c>
      <c r="BJ172" s="15" t="s">
        <v>79</v>
      </c>
      <c r="BK172" s="150">
        <f>ROUND(I172*H172,2)</f>
        <v>0</v>
      </c>
      <c r="BL172" s="15" t="s">
        <v>128</v>
      </c>
      <c r="BM172" s="149" t="s">
        <v>178</v>
      </c>
    </row>
    <row r="173" spans="2:65" s="12" customFormat="1">
      <c r="B173" s="151"/>
      <c r="D173" s="152" t="s">
        <v>129</v>
      </c>
      <c r="E173" s="153" t="s">
        <v>1</v>
      </c>
      <c r="F173" s="154" t="s">
        <v>179</v>
      </c>
      <c r="H173" s="155">
        <v>140.4</v>
      </c>
      <c r="L173" s="151"/>
      <c r="M173" s="156"/>
      <c r="T173" s="157"/>
      <c r="AT173" s="153" t="s">
        <v>129</v>
      </c>
      <c r="AU173" s="153" t="s">
        <v>79</v>
      </c>
      <c r="AV173" s="12" t="s">
        <v>79</v>
      </c>
      <c r="AW173" s="12" t="s">
        <v>24</v>
      </c>
      <c r="AX173" s="12" t="s">
        <v>67</v>
      </c>
      <c r="AY173" s="153" t="s">
        <v>122</v>
      </c>
    </row>
    <row r="174" spans="2:65" s="13" customFormat="1">
      <c r="B174" s="158"/>
      <c r="D174" s="152" t="s">
        <v>129</v>
      </c>
      <c r="E174" s="159" t="s">
        <v>1</v>
      </c>
      <c r="F174" s="160" t="s">
        <v>134</v>
      </c>
      <c r="H174" s="161">
        <v>140.4</v>
      </c>
      <c r="L174" s="158"/>
      <c r="M174" s="162"/>
      <c r="T174" s="163"/>
      <c r="AT174" s="159" t="s">
        <v>129</v>
      </c>
      <c r="AU174" s="159" t="s">
        <v>79</v>
      </c>
      <c r="AV174" s="13" t="s">
        <v>128</v>
      </c>
      <c r="AW174" s="13" t="s">
        <v>24</v>
      </c>
      <c r="AX174" s="13" t="s">
        <v>73</v>
      </c>
      <c r="AY174" s="159" t="s">
        <v>122</v>
      </c>
    </row>
    <row r="175" spans="2:65" s="1" customFormat="1" ht="24.15" customHeight="1">
      <c r="B175" s="137"/>
      <c r="C175" s="164" t="s">
        <v>180</v>
      </c>
      <c r="D175" s="164" t="s">
        <v>181</v>
      </c>
      <c r="E175" s="165" t="s">
        <v>182</v>
      </c>
      <c r="F175" s="166" t="s">
        <v>183</v>
      </c>
      <c r="G175" s="167" t="s">
        <v>184</v>
      </c>
      <c r="H175" s="168">
        <v>23.405000000000001</v>
      </c>
      <c r="I175" s="169"/>
      <c r="J175" s="169">
        <f>ROUND(I175*H175,2)</f>
        <v>0</v>
      </c>
      <c r="K175" s="170"/>
      <c r="L175" s="171"/>
      <c r="M175" s="172" t="s">
        <v>1</v>
      </c>
      <c r="N175" s="173" t="s">
        <v>33</v>
      </c>
      <c r="O175" s="147">
        <v>0</v>
      </c>
      <c r="P175" s="147">
        <f>O175*H175</f>
        <v>0</v>
      </c>
      <c r="Q175" s="147">
        <v>7.7999999999999996E-3</v>
      </c>
      <c r="R175" s="147">
        <f>Q175*H175</f>
        <v>0.182559</v>
      </c>
      <c r="S175" s="147">
        <v>0</v>
      </c>
      <c r="T175" s="148">
        <f>S175*H175</f>
        <v>0</v>
      </c>
      <c r="AR175" s="149" t="s">
        <v>144</v>
      </c>
      <c r="AT175" s="149" t="s">
        <v>181</v>
      </c>
      <c r="AU175" s="149" t="s">
        <v>79</v>
      </c>
      <c r="AY175" s="15" t="s">
        <v>122</v>
      </c>
      <c r="BE175" s="150">
        <f>IF(N175="základná",J175,0)</f>
        <v>0</v>
      </c>
      <c r="BF175" s="150">
        <f>IF(N175="znížená",J175,0)</f>
        <v>0</v>
      </c>
      <c r="BG175" s="150">
        <f>IF(N175="zákl. prenesená",J175,0)</f>
        <v>0</v>
      </c>
      <c r="BH175" s="150">
        <f>IF(N175="zníž. prenesená",J175,0)</f>
        <v>0</v>
      </c>
      <c r="BI175" s="150">
        <f>IF(N175="nulová",J175,0)</f>
        <v>0</v>
      </c>
      <c r="BJ175" s="15" t="s">
        <v>79</v>
      </c>
      <c r="BK175" s="150">
        <f>ROUND(I175*H175,2)</f>
        <v>0</v>
      </c>
      <c r="BL175" s="15" t="s">
        <v>128</v>
      </c>
      <c r="BM175" s="149" t="s">
        <v>185</v>
      </c>
    </row>
    <row r="176" spans="2:65" s="1" customFormat="1" ht="33" customHeight="1">
      <c r="B176" s="137"/>
      <c r="C176" s="138" t="s">
        <v>156</v>
      </c>
      <c r="D176" s="138" t="s">
        <v>124</v>
      </c>
      <c r="E176" s="139" t="s">
        <v>186</v>
      </c>
      <c r="F176" s="140" t="s">
        <v>187</v>
      </c>
      <c r="G176" s="141" t="s">
        <v>167</v>
      </c>
      <c r="H176" s="142">
        <v>1166.32</v>
      </c>
      <c r="I176" s="143"/>
      <c r="J176" s="143">
        <f>ROUND(I176*H176,2)</f>
        <v>0</v>
      </c>
      <c r="K176" s="144"/>
      <c r="L176" s="27"/>
      <c r="M176" s="145" t="s">
        <v>1</v>
      </c>
      <c r="N176" s="146" t="s">
        <v>33</v>
      </c>
      <c r="O176" s="147">
        <v>4.0000000000000001E-3</v>
      </c>
      <c r="P176" s="147">
        <f>O176*H176</f>
        <v>4.6652800000000001</v>
      </c>
      <c r="Q176" s="147">
        <v>0</v>
      </c>
      <c r="R176" s="147">
        <f>Q176*H176</f>
        <v>0</v>
      </c>
      <c r="S176" s="147">
        <v>0</v>
      </c>
      <c r="T176" s="148">
        <f>S176*H176</f>
        <v>0</v>
      </c>
      <c r="AR176" s="149" t="s">
        <v>128</v>
      </c>
      <c r="AT176" s="149" t="s">
        <v>124</v>
      </c>
      <c r="AU176" s="149" t="s">
        <v>79</v>
      </c>
      <c r="AY176" s="15" t="s">
        <v>122</v>
      </c>
      <c r="BE176" s="150">
        <f>IF(N176="základná",J176,0)</f>
        <v>0</v>
      </c>
      <c r="BF176" s="150">
        <f>IF(N176="znížená",J176,0)</f>
        <v>0</v>
      </c>
      <c r="BG176" s="150">
        <f>IF(N176="zákl. prenesená",J176,0)</f>
        <v>0</v>
      </c>
      <c r="BH176" s="150">
        <f>IF(N176="zníž. prenesená",J176,0)</f>
        <v>0</v>
      </c>
      <c r="BI176" s="150">
        <f>IF(N176="nulová",J176,0)</f>
        <v>0</v>
      </c>
      <c r="BJ176" s="15" t="s">
        <v>79</v>
      </c>
      <c r="BK176" s="150">
        <f>ROUND(I176*H176,2)</f>
        <v>0</v>
      </c>
      <c r="BL176" s="15" t="s">
        <v>128</v>
      </c>
      <c r="BM176" s="149" t="s">
        <v>188</v>
      </c>
    </row>
    <row r="177" spans="2:65" s="12" customFormat="1">
      <c r="B177" s="151"/>
      <c r="D177" s="152" t="s">
        <v>129</v>
      </c>
      <c r="E177" s="153" t="s">
        <v>1</v>
      </c>
      <c r="F177" s="154" t="s">
        <v>189</v>
      </c>
      <c r="H177" s="155">
        <v>99.5</v>
      </c>
      <c r="L177" s="151"/>
      <c r="M177" s="156"/>
      <c r="T177" s="157"/>
      <c r="AT177" s="153" t="s">
        <v>129</v>
      </c>
      <c r="AU177" s="153" t="s">
        <v>79</v>
      </c>
      <c r="AV177" s="12" t="s">
        <v>79</v>
      </c>
      <c r="AW177" s="12" t="s">
        <v>24</v>
      </c>
      <c r="AX177" s="12" t="s">
        <v>67</v>
      </c>
      <c r="AY177" s="153" t="s">
        <v>122</v>
      </c>
    </row>
    <row r="178" spans="2:65" s="12" customFormat="1">
      <c r="B178" s="151"/>
      <c r="D178" s="152" t="s">
        <v>129</v>
      </c>
      <c r="E178" s="153" t="s">
        <v>1</v>
      </c>
      <c r="F178" s="154" t="s">
        <v>190</v>
      </c>
      <c r="H178" s="155">
        <v>129.35</v>
      </c>
      <c r="L178" s="151"/>
      <c r="M178" s="156"/>
      <c r="T178" s="157"/>
      <c r="AT178" s="153" t="s">
        <v>129</v>
      </c>
      <c r="AU178" s="153" t="s">
        <v>79</v>
      </c>
      <c r="AV178" s="12" t="s">
        <v>79</v>
      </c>
      <c r="AW178" s="12" t="s">
        <v>24</v>
      </c>
      <c r="AX178" s="12" t="s">
        <v>67</v>
      </c>
      <c r="AY178" s="153" t="s">
        <v>122</v>
      </c>
    </row>
    <row r="179" spans="2:65" s="12" customFormat="1">
      <c r="B179" s="151"/>
      <c r="D179" s="152" t="s">
        <v>129</v>
      </c>
      <c r="E179" s="153" t="s">
        <v>1</v>
      </c>
      <c r="F179" s="154" t="s">
        <v>191</v>
      </c>
      <c r="H179" s="155">
        <v>739.02</v>
      </c>
      <c r="L179" s="151"/>
      <c r="M179" s="156"/>
      <c r="T179" s="157"/>
      <c r="AT179" s="153" t="s">
        <v>129</v>
      </c>
      <c r="AU179" s="153" t="s">
        <v>79</v>
      </c>
      <c r="AV179" s="12" t="s">
        <v>79</v>
      </c>
      <c r="AW179" s="12" t="s">
        <v>24</v>
      </c>
      <c r="AX179" s="12" t="s">
        <v>67</v>
      </c>
      <c r="AY179" s="153" t="s">
        <v>122</v>
      </c>
    </row>
    <row r="180" spans="2:65" s="12" customFormat="1">
      <c r="B180" s="151"/>
      <c r="D180" s="152" t="s">
        <v>129</v>
      </c>
      <c r="E180" s="153" t="s">
        <v>1</v>
      </c>
      <c r="F180" s="154" t="s">
        <v>192</v>
      </c>
      <c r="H180" s="155">
        <v>198.45</v>
      </c>
      <c r="L180" s="151"/>
      <c r="M180" s="156"/>
      <c r="T180" s="157"/>
      <c r="AT180" s="153" t="s">
        <v>129</v>
      </c>
      <c r="AU180" s="153" t="s">
        <v>79</v>
      </c>
      <c r="AV180" s="12" t="s">
        <v>79</v>
      </c>
      <c r="AW180" s="12" t="s">
        <v>24</v>
      </c>
      <c r="AX180" s="12" t="s">
        <v>67</v>
      </c>
      <c r="AY180" s="153" t="s">
        <v>122</v>
      </c>
    </row>
    <row r="181" spans="2:65" s="13" customFormat="1">
      <c r="B181" s="158"/>
      <c r="D181" s="152" t="s">
        <v>129</v>
      </c>
      <c r="E181" s="159" t="s">
        <v>1</v>
      </c>
      <c r="F181" s="160" t="s">
        <v>134</v>
      </c>
      <c r="H181" s="161">
        <v>1166.32</v>
      </c>
      <c r="L181" s="158"/>
      <c r="M181" s="162"/>
      <c r="T181" s="163"/>
      <c r="AT181" s="159" t="s">
        <v>129</v>
      </c>
      <c r="AU181" s="159" t="s">
        <v>79</v>
      </c>
      <c r="AV181" s="13" t="s">
        <v>128</v>
      </c>
      <c r="AW181" s="13" t="s">
        <v>24</v>
      </c>
      <c r="AX181" s="13" t="s">
        <v>73</v>
      </c>
      <c r="AY181" s="159" t="s">
        <v>122</v>
      </c>
    </row>
    <row r="182" spans="2:65" s="1" customFormat="1" ht="16.5" customHeight="1">
      <c r="B182" s="137"/>
      <c r="C182" s="138" t="s">
        <v>193</v>
      </c>
      <c r="D182" s="138" t="s">
        <v>124</v>
      </c>
      <c r="E182" s="139" t="s">
        <v>194</v>
      </c>
      <c r="F182" s="140" t="s">
        <v>195</v>
      </c>
      <c r="G182" s="141" t="s">
        <v>167</v>
      </c>
      <c r="H182" s="142">
        <v>64.852000000000004</v>
      </c>
      <c r="I182" s="143"/>
      <c r="J182" s="143">
        <f>ROUND(I182*H182,2)</f>
        <v>0</v>
      </c>
      <c r="K182" s="144"/>
      <c r="L182" s="27"/>
      <c r="M182" s="145" t="s">
        <v>1</v>
      </c>
      <c r="N182" s="146" t="s">
        <v>33</v>
      </c>
      <c r="O182" s="147">
        <v>0.78800000000000003</v>
      </c>
      <c r="P182" s="147">
        <f>O182*H182</f>
        <v>51.103376000000004</v>
      </c>
      <c r="Q182" s="147">
        <v>3.7677600000000002E-3</v>
      </c>
      <c r="R182" s="147">
        <f>Q182*H182</f>
        <v>0.24434677152000003</v>
      </c>
      <c r="S182" s="147">
        <v>0</v>
      </c>
      <c r="T182" s="148">
        <f>S182*H182</f>
        <v>0</v>
      </c>
      <c r="AR182" s="149" t="s">
        <v>128</v>
      </c>
      <c r="AT182" s="149" t="s">
        <v>124</v>
      </c>
      <c r="AU182" s="149" t="s">
        <v>79</v>
      </c>
      <c r="AY182" s="15" t="s">
        <v>122</v>
      </c>
      <c r="BE182" s="150">
        <f>IF(N182="základná",J182,0)</f>
        <v>0</v>
      </c>
      <c r="BF182" s="150">
        <f>IF(N182="znížená",J182,0)</f>
        <v>0</v>
      </c>
      <c r="BG182" s="150">
        <f>IF(N182="zákl. prenesená",J182,0)</f>
        <v>0</v>
      </c>
      <c r="BH182" s="150">
        <f>IF(N182="zníž. prenesená",J182,0)</f>
        <v>0</v>
      </c>
      <c r="BI182" s="150">
        <f>IF(N182="nulová",J182,0)</f>
        <v>0</v>
      </c>
      <c r="BJ182" s="15" t="s">
        <v>79</v>
      </c>
      <c r="BK182" s="150">
        <f>ROUND(I182*H182,2)</f>
        <v>0</v>
      </c>
      <c r="BL182" s="15" t="s">
        <v>128</v>
      </c>
      <c r="BM182" s="149" t="s">
        <v>196</v>
      </c>
    </row>
    <row r="183" spans="2:65" s="12" customFormat="1">
      <c r="B183" s="151"/>
      <c r="D183" s="152" t="s">
        <v>129</v>
      </c>
      <c r="E183" s="153" t="s">
        <v>1</v>
      </c>
      <c r="F183" s="154" t="s">
        <v>197</v>
      </c>
      <c r="H183" s="155">
        <v>9.9600000000000009</v>
      </c>
      <c r="L183" s="151"/>
      <c r="M183" s="156"/>
      <c r="T183" s="157"/>
      <c r="AT183" s="153" t="s">
        <v>129</v>
      </c>
      <c r="AU183" s="153" t="s">
        <v>79</v>
      </c>
      <c r="AV183" s="12" t="s">
        <v>79</v>
      </c>
      <c r="AW183" s="12" t="s">
        <v>24</v>
      </c>
      <c r="AX183" s="12" t="s">
        <v>67</v>
      </c>
      <c r="AY183" s="153" t="s">
        <v>122</v>
      </c>
    </row>
    <row r="184" spans="2:65" s="12" customFormat="1">
      <c r="B184" s="151"/>
      <c r="D184" s="152" t="s">
        <v>129</v>
      </c>
      <c r="E184" s="153" t="s">
        <v>1</v>
      </c>
      <c r="F184" s="154" t="s">
        <v>198</v>
      </c>
      <c r="H184" s="155">
        <v>10.56</v>
      </c>
      <c r="L184" s="151"/>
      <c r="M184" s="156"/>
      <c r="T184" s="157"/>
      <c r="AT184" s="153" t="s">
        <v>129</v>
      </c>
      <c r="AU184" s="153" t="s">
        <v>79</v>
      </c>
      <c r="AV184" s="12" t="s">
        <v>79</v>
      </c>
      <c r="AW184" s="12" t="s">
        <v>24</v>
      </c>
      <c r="AX184" s="12" t="s">
        <v>67</v>
      </c>
      <c r="AY184" s="153" t="s">
        <v>122</v>
      </c>
    </row>
    <row r="185" spans="2:65" s="12" customFormat="1">
      <c r="B185" s="151"/>
      <c r="D185" s="152" t="s">
        <v>129</v>
      </c>
      <c r="E185" s="153" t="s">
        <v>1</v>
      </c>
      <c r="F185" s="154" t="s">
        <v>199</v>
      </c>
      <c r="H185" s="155">
        <v>24.08</v>
      </c>
      <c r="L185" s="151"/>
      <c r="M185" s="156"/>
      <c r="T185" s="157"/>
      <c r="AT185" s="153" t="s">
        <v>129</v>
      </c>
      <c r="AU185" s="153" t="s">
        <v>79</v>
      </c>
      <c r="AV185" s="12" t="s">
        <v>79</v>
      </c>
      <c r="AW185" s="12" t="s">
        <v>24</v>
      </c>
      <c r="AX185" s="12" t="s">
        <v>67</v>
      </c>
      <c r="AY185" s="153" t="s">
        <v>122</v>
      </c>
    </row>
    <row r="186" spans="2:65" s="12" customFormat="1">
      <c r="B186" s="151"/>
      <c r="D186" s="152" t="s">
        <v>129</v>
      </c>
      <c r="E186" s="153" t="s">
        <v>1</v>
      </c>
      <c r="F186" s="154" t="s">
        <v>200</v>
      </c>
      <c r="H186" s="155">
        <v>20.251999999999999</v>
      </c>
      <c r="L186" s="151"/>
      <c r="M186" s="156"/>
      <c r="T186" s="157"/>
      <c r="AT186" s="153" t="s">
        <v>129</v>
      </c>
      <c r="AU186" s="153" t="s">
        <v>79</v>
      </c>
      <c r="AV186" s="12" t="s">
        <v>79</v>
      </c>
      <c r="AW186" s="12" t="s">
        <v>24</v>
      </c>
      <c r="AX186" s="12" t="s">
        <v>67</v>
      </c>
      <c r="AY186" s="153" t="s">
        <v>122</v>
      </c>
    </row>
    <row r="187" spans="2:65" s="13" customFormat="1">
      <c r="B187" s="158"/>
      <c r="D187" s="152" t="s">
        <v>129</v>
      </c>
      <c r="E187" s="159" t="s">
        <v>1</v>
      </c>
      <c r="F187" s="160" t="s">
        <v>134</v>
      </c>
      <c r="H187" s="161">
        <v>64.852000000000004</v>
      </c>
      <c r="L187" s="158"/>
      <c r="M187" s="162"/>
      <c r="T187" s="163"/>
      <c r="AT187" s="159" t="s">
        <v>129</v>
      </c>
      <c r="AU187" s="159" t="s">
        <v>79</v>
      </c>
      <c r="AV187" s="13" t="s">
        <v>128</v>
      </c>
      <c r="AW187" s="13" t="s">
        <v>24</v>
      </c>
      <c r="AX187" s="13" t="s">
        <v>73</v>
      </c>
      <c r="AY187" s="159" t="s">
        <v>122</v>
      </c>
    </row>
    <row r="188" spans="2:65" s="1" customFormat="1" ht="16.5" customHeight="1">
      <c r="B188" s="137"/>
      <c r="C188" s="138" t="s">
        <v>159</v>
      </c>
      <c r="D188" s="138" t="s">
        <v>124</v>
      </c>
      <c r="E188" s="139" t="s">
        <v>201</v>
      </c>
      <c r="F188" s="140" t="s">
        <v>202</v>
      </c>
      <c r="G188" s="141" t="s">
        <v>167</v>
      </c>
      <c r="H188" s="142">
        <v>64.852000000000004</v>
      </c>
      <c r="I188" s="143"/>
      <c r="J188" s="143">
        <f>ROUND(I188*H188,2)</f>
        <v>0</v>
      </c>
      <c r="K188" s="144"/>
      <c r="L188" s="27"/>
      <c r="M188" s="145" t="s">
        <v>1</v>
      </c>
      <c r="N188" s="146" t="s">
        <v>33</v>
      </c>
      <c r="O188" s="147">
        <v>0.32200000000000001</v>
      </c>
      <c r="P188" s="147">
        <f>O188*H188</f>
        <v>20.882344000000003</v>
      </c>
      <c r="Q188" s="147">
        <v>0</v>
      </c>
      <c r="R188" s="147">
        <f>Q188*H188</f>
        <v>0</v>
      </c>
      <c r="S188" s="147">
        <v>0</v>
      </c>
      <c r="T188" s="148">
        <f>S188*H188</f>
        <v>0</v>
      </c>
      <c r="AR188" s="149" t="s">
        <v>128</v>
      </c>
      <c r="AT188" s="149" t="s">
        <v>124</v>
      </c>
      <c r="AU188" s="149" t="s">
        <v>79</v>
      </c>
      <c r="AY188" s="15" t="s">
        <v>122</v>
      </c>
      <c r="BE188" s="150">
        <f>IF(N188="základná",J188,0)</f>
        <v>0</v>
      </c>
      <c r="BF188" s="150">
        <f>IF(N188="znížená",J188,0)</f>
        <v>0</v>
      </c>
      <c r="BG188" s="150">
        <f>IF(N188="zákl. prenesená",J188,0)</f>
        <v>0</v>
      </c>
      <c r="BH188" s="150">
        <f>IF(N188="zníž. prenesená",J188,0)</f>
        <v>0</v>
      </c>
      <c r="BI188" s="150">
        <f>IF(N188="nulová",J188,0)</f>
        <v>0</v>
      </c>
      <c r="BJ188" s="15" t="s">
        <v>79</v>
      </c>
      <c r="BK188" s="150">
        <f>ROUND(I188*H188,2)</f>
        <v>0</v>
      </c>
      <c r="BL188" s="15" t="s">
        <v>128</v>
      </c>
      <c r="BM188" s="149" t="s">
        <v>203</v>
      </c>
    </row>
    <row r="189" spans="2:65" s="1" customFormat="1" ht="16.5" customHeight="1">
      <c r="B189" s="137"/>
      <c r="C189" s="138" t="s">
        <v>204</v>
      </c>
      <c r="D189" s="138" t="s">
        <v>124</v>
      </c>
      <c r="E189" s="139" t="s">
        <v>205</v>
      </c>
      <c r="F189" s="140" t="s">
        <v>206</v>
      </c>
      <c r="G189" s="141" t="s">
        <v>127</v>
      </c>
      <c r="H189" s="142">
        <v>48.816000000000003</v>
      </c>
      <c r="I189" s="143"/>
      <c r="J189" s="143">
        <f>ROUND(I189*H189,2)</f>
        <v>0</v>
      </c>
      <c r="K189" s="144"/>
      <c r="L189" s="27"/>
      <c r="M189" s="145" t="s">
        <v>1</v>
      </c>
      <c r="N189" s="146" t="s">
        <v>33</v>
      </c>
      <c r="O189" s="147">
        <v>0.58055000000000001</v>
      </c>
      <c r="P189" s="147">
        <f>O189*H189</f>
        <v>28.340128800000002</v>
      </c>
      <c r="Q189" s="147">
        <v>2.1940757039999998</v>
      </c>
      <c r="R189" s="147">
        <f>Q189*H189</f>
        <v>107.10599956646399</v>
      </c>
      <c r="S189" s="147">
        <v>0</v>
      </c>
      <c r="T189" s="148">
        <f>S189*H189</f>
        <v>0</v>
      </c>
      <c r="AR189" s="149" t="s">
        <v>128</v>
      </c>
      <c r="AT189" s="149" t="s">
        <v>124</v>
      </c>
      <c r="AU189" s="149" t="s">
        <v>79</v>
      </c>
      <c r="AY189" s="15" t="s">
        <v>122</v>
      </c>
      <c r="BE189" s="150">
        <f>IF(N189="základná",J189,0)</f>
        <v>0</v>
      </c>
      <c r="BF189" s="150">
        <f>IF(N189="znížená",J189,0)</f>
        <v>0</v>
      </c>
      <c r="BG189" s="150">
        <f>IF(N189="zákl. prenesená",J189,0)</f>
        <v>0</v>
      </c>
      <c r="BH189" s="150">
        <f>IF(N189="zníž. prenesená",J189,0)</f>
        <v>0</v>
      </c>
      <c r="BI189" s="150">
        <f>IF(N189="nulová",J189,0)</f>
        <v>0</v>
      </c>
      <c r="BJ189" s="15" t="s">
        <v>79</v>
      </c>
      <c r="BK189" s="150">
        <f>ROUND(I189*H189,2)</f>
        <v>0</v>
      </c>
      <c r="BL189" s="15" t="s">
        <v>128</v>
      </c>
      <c r="BM189" s="149" t="s">
        <v>207</v>
      </c>
    </row>
    <row r="190" spans="2:65" s="12" customFormat="1">
      <c r="B190" s="151"/>
      <c r="D190" s="152" t="s">
        <v>129</v>
      </c>
      <c r="E190" s="153" t="s">
        <v>1</v>
      </c>
      <c r="F190" s="154" t="s">
        <v>149</v>
      </c>
      <c r="H190" s="155">
        <v>48.816000000000003</v>
      </c>
      <c r="L190" s="151"/>
      <c r="M190" s="156"/>
      <c r="T190" s="157"/>
      <c r="AT190" s="153" t="s">
        <v>129</v>
      </c>
      <c r="AU190" s="153" t="s">
        <v>79</v>
      </c>
      <c r="AV190" s="12" t="s">
        <v>79</v>
      </c>
      <c r="AW190" s="12" t="s">
        <v>24</v>
      </c>
      <c r="AX190" s="12" t="s">
        <v>67</v>
      </c>
      <c r="AY190" s="153" t="s">
        <v>122</v>
      </c>
    </row>
    <row r="191" spans="2:65" s="13" customFormat="1">
      <c r="B191" s="158"/>
      <c r="D191" s="152" t="s">
        <v>129</v>
      </c>
      <c r="E191" s="159" t="s">
        <v>1</v>
      </c>
      <c r="F191" s="160" t="s">
        <v>134</v>
      </c>
      <c r="H191" s="161">
        <v>48.816000000000003</v>
      </c>
      <c r="L191" s="158"/>
      <c r="M191" s="162"/>
      <c r="T191" s="163"/>
      <c r="AT191" s="159" t="s">
        <v>129</v>
      </c>
      <c r="AU191" s="159" t="s">
        <v>79</v>
      </c>
      <c r="AV191" s="13" t="s">
        <v>128</v>
      </c>
      <c r="AW191" s="13" t="s">
        <v>24</v>
      </c>
      <c r="AX191" s="13" t="s">
        <v>73</v>
      </c>
      <c r="AY191" s="159" t="s">
        <v>122</v>
      </c>
    </row>
    <row r="192" spans="2:65" s="1" customFormat="1" ht="16.5" customHeight="1">
      <c r="B192" s="137"/>
      <c r="C192" s="138" t="s">
        <v>163</v>
      </c>
      <c r="D192" s="138" t="s">
        <v>124</v>
      </c>
      <c r="E192" s="139" t="s">
        <v>208</v>
      </c>
      <c r="F192" s="140" t="s">
        <v>209</v>
      </c>
      <c r="G192" s="141" t="s">
        <v>127</v>
      </c>
      <c r="H192" s="142">
        <v>2.2000000000000002</v>
      </c>
      <c r="I192" s="143"/>
      <c r="J192" s="143">
        <f>ROUND(I192*H192,2)</f>
        <v>0</v>
      </c>
      <c r="K192" s="144"/>
      <c r="L192" s="27"/>
      <c r="M192" s="145" t="s">
        <v>1</v>
      </c>
      <c r="N192" s="146" t="s">
        <v>33</v>
      </c>
      <c r="O192" s="147">
        <v>0.58055999999999996</v>
      </c>
      <c r="P192" s="147">
        <f>O192*H192</f>
        <v>1.2772319999999999</v>
      </c>
      <c r="Q192" s="147">
        <v>2.1940757039999998</v>
      </c>
      <c r="R192" s="147">
        <f>Q192*H192</f>
        <v>4.8269665487999998</v>
      </c>
      <c r="S192" s="147">
        <v>0</v>
      </c>
      <c r="T192" s="148">
        <f>S192*H192</f>
        <v>0</v>
      </c>
      <c r="AR192" s="149" t="s">
        <v>128</v>
      </c>
      <c r="AT192" s="149" t="s">
        <v>124</v>
      </c>
      <c r="AU192" s="149" t="s">
        <v>79</v>
      </c>
      <c r="AY192" s="15" t="s">
        <v>122</v>
      </c>
      <c r="BE192" s="150">
        <f>IF(N192="základná",J192,0)</f>
        <v>0</v>
      </c>
      <c r="BF192" s="150">
        <f>IF(N192="znížená",J192,0)</f>
        <v>0</v>
      </c>
      <c r="BG192" s="150">
        <f>IF(N192="zákl. prenesená",J192,0)</f>
        <v>0</v>
      </c>
      <c r="BH192" s="150">
        <f>IF(N192="zníž. prenesená",J192,0)</f>
        <v>0</v>
      </c>
      <c r="BI192" s="150">
        <f>IF(N192="nulová",J192,0)</f>
        <v>0</v>
      </c>
      <c r="BJ192" s="15" t="s">
        <v>79</v>
      </c>
      <c r="BK192" s="150">
        <f>ROUND(I192*H192,2)</f>
        <v>0</v>
      </c>
      <c r="BL192" s="15" t="s">
        <v>128</v>
      </c>
      <c r="BM192" s="149" t="s">
        <v>210</v>
      </c>
    </row>
    <row r="193" spans="2:65" s="12" customFormat="1">
      <c r="B193" s="151"/>
      <c r="D193" s="152" t="s">
        <v>129</v>
      </c>
      <c r="E193" s="153" t="s">
        <v>1</v>
      </c>
      <c r="F193" s="154" t="s">
        <v>141</v>
      </c>
      <c r="H193" s="155">
        <v>2.2000000000000002</v>
      </c>
      <c r="L193" s="151"/>
      <c r="M193" s="156"/>
      <c r="T193" s="157"/>
      <c r="AT193" s="153" t="s">
        <v>129</v>
      </c>
      <c r="AU193" s="153" t="s">
        <v>79</v>
      </c>
      <c r="AV193" s="12" t="s">
        <v>79</v>
      </c>
      <c r="AW193" s="12" t="s">
        <v>24</v>
      </c>
      <c r="AX193" s="12" t="s">
        <v>67</v>
      </c>
      <c r="AY193" s="153" t="s">
        <v>122</v>
      </c>
    </row>
    <row r="194" spans="2:65" s="13" customFormat="1">
      <c r="B194" s="158"/>
      <c r="D194" s="152" t="s">
        <v>129</v>
      </c>
      <c r="E194" s="159" t="s">
        <v>1</v>
      </c>
      <c r="F194" s="160" t="s">
        <v>134</v>
      </c>
      <c r="H194" s="161">
        <v>2.2000000000000002</v>
      </c>
      <c r="L194" s="158"/>
      <c r="M194" s="162"/>
      <c r="T194" s="163"/>
      <c r="AT194" s="159" t="s">
        <v>129</v>
      </c>
      <c r="AU194" s="159" t="s">
        <v>79</v>
      </c>
      <c r="AV194" s="13" t="s">
        <v>128</v>
      </c>
      <c r="AW194" s="13" t="s">
        <v>24</v>
      </c>
      <c r="AX194" s="13" t="s">
        <v>73</v>
      </c>
      <c r="AY194" s="159" t="s">
        <v>122</v>
      </c>
    </row>
    <row r="195" spans="2:65" s="11" customFormat="1" ht="22.85" customHeight="1">
      <c r="B195" s="126"/>
      <c r="D195" s="127" t="s">
        <v>66</v>
      </c>
      <c r="E195" s="135" t="s">
        <v>137</v>
      </c>
      <c r="F195" s="135" t="s">
        <v>211</v>
      </c>
      <c r="J195" s="136">
        <f>BK195</f>
        <v>0</v>
      </c>
      <c r="L195" s="126"/>
      <c r="M195" s="130"/>
      <c r="P195" s="131">
        <f>SUM(P196:P209)</f>
        <v>194.89804250000003</v>
      </c>
      <c r="R195" s="131">
        <f>SUM(R196:R209)</f>
        <v>47.584079206352001</v>
      </c>
      <c r="T195" s="132">
        <f>SUM(T196:T209)</f>
        <v>0</v>
      </c>
      <c r="AR195" s="127" t="s">
        <v>73</v>
      </c>
      <c r="AT195" s="133" t="s">
        <v>66</v>
      </c>
      <c r="AU195" s="133" t="s">
        <v>73</v>
      </c>
      <c r="AY195" s="127" t="s">
        <v>122</v>
      </c>
      <c r="BK195" s="134">
        <f>SUM(BK196:BK209)</f>
        <v>0</v>
      </c>
    </row>
    <row r="196" spans="2:65" s="1" customFormat="1" ht="21.75" customHeight="1">
      <c r="B196" s="137"/>
      <c r="C196" s="138" t="s">
        <v>212</v>
      </c>
      <c r="D196" s="138" t="s">
        <v>124</v>
      </c>
      <c r="E196" s="139" t="s">
        <v>213</v>
      </c>
      <c r="F196" s="140" t="s">
        <v>214</v>
      </c>
      <c r="G196" s="141" t="s">
        <v>127</v>
      </c>
      <c r="H196" s="142">
        <v>19.78</v>
      </c>
      <c r="I196" s="143"/>
      <c r="J196" s="143">
        <f>ROUND(I196*H196,2)</f>
        <v>0</v>
      </c>
      <c r="K196" s="144"/>
      <c r="L196" s="27"/>
      <c r="M196" s="145" t="s">
        <v>1</v>
      </c>
      <c r="N196" s="146" t="s">
        <v>33</v>
      </c>
      <c r="O196" s="147">
        <v>1.2181999999999999</v>
      </c>
      <c r="P196" s="147">
        <f>O196*H196</f>
        <v>24.095996</v>
      </c>
      <c r="Q196" s="147">
        <v>2.2968883959999999</v>
      </c>
      <c r="R196" s="147">
        <f>Q196*H196</f>
        <v>45.432452472880001</v>
      </c>
      <c r="S196" s="147">
        <v>0</v>
      </c>
      <c r="T196" s="148">
        <f>S196*H196</f>
        <v>0</v>
      </c>
      <c r="AR196" s="149" t="s">
        <v>128</v>
      </c>
      <c r="AT196" s="149" t="s">
        <v>124</v>
      </c>
      <c r="AU196" s="149" t="s">
        <v>79</v>
      </c>
      <c r="AY196" s="15" t="s">
        <v>122</v>
      </c>
      <c r="BE196" s="150">
        <f>IF(N196="základná",J196,0)</f>
        <v>0</v>
      </c>
      <c r="BF196" s="150">
        <f>IF(N196="znížená",J196,0)</f>
        <v>0</v>
      </c>
      <c r="BG196" s="150">
        <f>IF(N196="zákl. prenesená",J196,0)</f>
        <v>0</v>
      </c>
      <c r="BH196" s="150">
        <f>IF(N196="zníž. prenesená",J196,0)</f>
        <v>0</v>
      </c>
      <c r="BI196" s="150">
        <f>IF(N196="nulová",J196,0)</f>
        <v>0</v>
      </c>
      <c r="BJ196" s="15" t="s">
        <v>79</v>
      </c>
      <c r="BK196" s="150">
        <f>ROUND(I196*H196,2)</f>
        <v>0</v>
      </c>
      <c r="BL196" s="15" t="s">
        <v>128</v>
      </c>
      <c r="BM196" s="149" t="s">
        <v>215</v>
      </c>
    </row>
    <row r="197" spans="2:65" s="12" customFormat="1">
      <c r="B197" s="151"/>
      <c r="D197" s="152" t="s">
        <v>129</v>
      </c>
      <c r="E197" s="153" t="s">
        <v>1</v>
      </c>
      <c r="F197" s="154" t="s">
        <v>216</v>
      </c>
      <c r="H197" s="155">
        <v>24.28</v>
      </c>
      <c r="L197" s="151"/>
      <c r="M197" s="156"/>
      <c r="T197" s="157"/>
      <c r="AT197" s="153" t="s">
        <v>129</v>
      </c>
      <c r="AU197" s="153" t="s">
        <v>79</v>
      </c>
      <c r="AV197" s="12" t="s">
        <v>79</v>
      </c>
      <c r="AW197" s="12" t="s">
        <v>24</v>
      </c>
      <c r="AX197" s="12" t="s">
        <v>67</v>
      </c>
      <c r="AY197" s="153" t="s">
        <v>122</v>
      </c>
    </row>
    <row r="198" spans="2:65" s="12" customFormat="1">
      <c r="B198" s="151"/>
      <c r="D198" s="152" t="s">
        <v>129</v>
      </c>
      <c r="E198" s="153" t="s">
        <v>1</v>
      </c>
      <c r="F198" s="154" t="s">
        <v>217</v>
      </c>
      <c r="H198" s="155">
        <v>-2.7</v>
      </c>
      <c r="L198" s="151"/>
      <c r="M198" s="156"/>
      <c r="T198" s="157"/>
      <c r="AT198" s="153" t="s">
        <v>129</v>
      </c>
      <c r="AU198" s="153" t="s">
        <v>79</v>
      </c>
      <c r="AV198" s="12" t="s">
        <v>79</v>
      </c>
      <c r="AW198" s="12" t="s">
        <v>24</v>
      </c>
      <c r="AX198" s="12" t="s">
        <v>67</v>
      </c>
      <c r="AY198" s="153" t="s">
        <v>122</v>
      </c>
    </row>
    <row r="199" spans="2:65" s="12" customFormat="1">
      <c r="B199" s="151"/>
      <c r="D199" s="152" t="s">
        <v>129</v>
      </c>
      <c r="E199" s="153" t="s">
        <v>1</v>
      </c>
      <c r="F199" s="154" t="s">
        <v>218</v>
      </c>
      <c r="H199" s="155">
        <v>-1.8</v>
      </c>
      <c r="L199" s="151"/>
      <c r="M199" s="156"/>
      <c r="T199" s="157"/>
      <c r="AT199" s="153" t="s">
        <v>129</v>
      </c>
      <c r="AU199" s="153" t="s">
        <v>79</v>
      </c>
      <c r="AV199" s="12" t="s">
        <v>79</v>
      </c>
      <c r="AW199" s="12" t="s">
        <v>24</v>
      </c>
      <c r="AX199" s="12" t="s">
        <v>67</v>
      </c>
      <c r="AY199" s="153" t="s">
        <v>122</v>
      </c>
    </row>
    <row r="200" spans="2:65" s="13" customFormat="1">
      <c r="B200" s="158"/>
      <c r="D200" s="152" t="s">
        <v>129</v>
      </c>
      <c r="E200" s="159" t="s">
        <v>1</v>
      </c>
      <c r="F200" s="160" t="s">
        <v>134</v>
      </c>
      <c r="H200" s="161">
        <v>19.78</v>
      </c>
      <c r="L200" s="158"/>
      <c r="M200" s="162"/>
      <c r="T200" s="163"/>
      <c r="AT200" s="159" t="s">
        <v>129</v>
      </c>
      <c r="AU200" s="159" t="s">
        <v>79</v>
      </c>
      <c r="AV200" s="13" t="s">
        <v>128</v>
      </c>
      <c r="AW200" s="13" t="s">
        <v>24</v>
      </c>
      <c r="AX200" s="13" t="s">
        <v>73</v>
      </c>
      <c r="AY200" s="159" t="s">
        <v>122</v>
      </c>
    </row>
    <row r="201" spans="2:65" s="1" customFormat="1" ht="24.15" customHeight="1">
      <c r="B201" s="137"/>
      <c r="C201" s="138" t="s">
        <v>7</v>
      </c>
      <c r="D201" s="138" t="s">
        <v>124</v>
      </c>
      <c r="E201" s="139" t="s">
        <v>219</v>
      </c>
      <c r="F201" s="140" t="s">
        <v>220</v>
      </c>
      <c r="G201" s="141" t="s">
        <v>167</v>
      </c>
      <c r="H201" s="142">
        <v>194.24</v>
      </c>
      <c r="I201" s="143"/>
      <c r="J201" s="143">
        <f>ROUND(I201*H201,2)</f>
        <v>0</v>
      </c>
      <c r="K201" s="144"/>
      <c r="L201" s="27"/>
      <c r="M201" s="145" t="s">
        <v>1</v>
      </c>
      <c r="N201" s="146" t="s">
        <v>33</v>
      </c>
      <c r="O201" s="147">
        <v>0.44329000000000002</v>
      </c>
      <c r="P201" s="147">
        <f>O201*H201</f>
        <v>86.104649600000002</v>
      </c>
      <c r="Q201" s="147">
        <v>1.4529803000000001E-3</v>
      </c>
      <c r="R201" s="147">
        <f>Q201*H201</f>
        <v>0.28222689347200003</v>
      </c>
      <c r="S201" s="147">
        <v>0</v>
      </c>
      <c r="T201" s="148">
        <f>S201*H201</f>
        <v>0</v>
      </c>
      <c r="AR201" s="149" t="s">
        <v>128</v>
      </c>
      <c r="AT201" s="149" t="s">
        <v>124</v>
      </c>
      <c r="AU201" s="149" t="s">
        <v>79</v>
      </c>
      <c r="AY201" s="15" t="s">
        <v>122</v>
      </c>
      <c r="BE201" s="150">
        <f>IF(N201="základná",J201,0)</f>
        <v>0</v>
      </c>
      <c r="BF201" s="150">
        <f>IF(N201="znížená",J201,0)</f>
        <v>0</v>
      </c>
      <c r="BG201" s="150">
        <f>IF(N201="zákl. prenesená",J201,0)</f>
        <v>0</v>
      </c>
      <c r="BH201" s="150">
        <f>IF(N201="zníž. prenesená",J201,0)</f>
        <v>0</v>
      </c>
      <c r="BI201" s="150">
        <f>IF(N201="nulová",J201,0)</f>
        <v>0</v>
      </c>
      <c r="BJ201" s="15" t="s">
        <v>79</v>
      </c>
      <c r="BK201" s="150">
        <f>ROUND(I201*H201,2)</f>
        <v>0</v>
      </c>
      <c r="BL201" s="15" t="s">
        <v>128</v>
      </c>
      <c r="BM201" s="149" t="s">
        <v>221</v>
      </c>
    </row>
    <row r="202" spans="2:65" s="12" customFormat="1">
      <c r="B202" s="151"/>
      <c r="D202" s="152" t="s">
        <v>129</v>
      </c>
      <c r="E202" s="153" t="s">
        <v>1</v>
      </c>
      <c r="F202" s="154" t="s">
        <v>222</v>
      </c>
      <c r="H202" s="155">
        <v>194.24</v>
      </c>
      <c r="L202" s="151"/>
      <c r="M202" s="156"/>
      <c r="T202" s="157"/>
      <c r="AT202" s="153" t="s">
        <v>129</v>
      </c>
      <c r="AU202" s="153" t="s">
        <v>79</v>
      </c>
      <c r="AV202" s="12" t="s">
        <v>79</v>
      </c>
      <c r="AW202" s="12" t="s">
        <v>24</v>
      </c>
      <c r="AX202" s="12" t="s">
        <v>67</v>
      </c>
      <c r="AY202" s="153" t="s">
        <v>122</v>
      </c>
    </row>
    <row r="203" spans="2:65" s="13" customFormat="1">
      <c r="B203" s="158"/>
      <c r="D203" s="152" t="s">
        <v>129</v>
      </c>
      <c r="E203" s="159" t="s">
        <v>1</v>
      </c>
      <c r="F203" s="160" t="s">
        <v>134</v>
      </c>
      <c r="H203" s="161">
        <v>194.24</v>
      </c>
      <c r="L203" s="158"/>
      <c r="M203" s="162"/>
      <c r="T203" s="163"/>
      <c r="AT203" s="159" t="s">
        <v>129</v>
      </c>
      <c r="AU203" s="159" t="s">
        <v>79</v>
      </c>
      <c r="AV203" s="13" t="s">
        <v>128</v>
      </c>
      <c r="AW203" s="13" t="s">
        <v>24</v>
      </c>
      <c r="AX203" s="13" t="s">
        <v>73</v>
      </c>
      <c r="AY203" s="159" t="s">
        <v>122</v>
      </c>
    </row>
    <row r="204" spans="2:65" s="1" customFormat="1" ht="24.15" customHeight="1">
      <c r="B204" s="137"/>
      <c r="C204" s="138" t="s">
        <v>223</v>
      </c>
      <c r="D204" s="138" t="s">
        <v>124</v>
      </c>
      <c r="E204" s="139" t="s">
        <v>224</v>
      </c>
      <c r="F204" s="140" t="s">
        <v>225</v>
      </c>
      <c r="G204" s="141" t="s">
        <v>167</v>
      </c>
      <c r="H204" s="142">
        <v>194.24</v>
      </c>
      <c r="I204" s="143"/>
      <c r="J204" s="143">
        <f>ROUND(I204*H204,2)</f>
        <v>0</v>
      </c>
      <c r="K204" s="144"/>
      <c r="L204" s="27"/>
      <c r="M204" s="145" t="s">
        <v>1</v>
      </c>
      <c r="N204" s="146" t="s">
        <v>33</v>
      </c>
      <c r="O204" s="147">
        <v>0.314</v>
      </c>
      <c r="P204" s="147">
        <f>O204*H204</f>
        <v>60.99136</v>
      </c>
      <c r="Q204" s="147">
        <v>0</v>
      </c>
      <c r="R204" s="147">
        <f>Q204*H204</f>
        <v>0</v>
      </c>
      <c r="S204" s="147">
        <v>0</v>
      </c>
      <c r="T204" s="148">
        <f>S204*H204</f>
        <v>0</v>
      </c>
      <c r="AR204" s="149" t="s">
        <v>128</v>
      </c>
      <c r="AT204" s="149" t="s">
        <v>124</v>
      </c>
      <c r="AU204" s="149" t="s">
        <v>79</v>
      </c>
      <c r="AY204" s="15" t="s">
        <v>122</v>
      </c>
      <c r="BE204" s="150">
        <f>IF(N204="základná",J204,0)</f>
        <v>0</v>
      </c>
      <c r="BF204" s="150">
        <f>IF(N204="znížená",J204,0)</f>
        <v>0</v>
      </c>
      <c r="BG204" s="150">
        <f>IF(N204="zákl. prenesená",J204,0)</f>
        <v>0</v>
      </c>
      <c r="BH204" s="150">
        <f>IF(N204="zníž. prenesená",J204,0)</f>
        <v>0</v>
      </c>
      <c r="BI204" s="150">
        <f>IF(N204="nulová",J204,0)</f>
        <v>0</v>
      </c>
      <c r="BJ204" s="15" t="s">
        <v>79</v>
      </c>
      <c r="BK204" s="150">
        <f>ROUND(I204*H204,2)</f>
        <v>0</v>
      </c>
      <c r="BL204" s="15" t="s">
        <v>128</v>
      </c>
      <c r="BM204" s="149" t="s">
        <v>226</v>
      </c>
    </row>
    <row r="205" spans="2:65" s="1" customFormat="1" ht="16.5" customHeight="1">
      <c r="B205" s="137"/>
      <c r="C205" s="138" t="s">
        <v>173</v>
      </c>
      <c r="D205" s="138" t="s">
        <v>124</v>
      </c>
      <c r="E205" s="139" t="s">
        <v>227</v>
      </c>
      <c r="F205" s="140" t="s">
        <v>228</v>
      </c>
      <c r="G205" s="141" t="s">
        <v>229</v>
      </c>
      <c r="H205" s="142">
        <v>1.554</v>
      </c>
      <c r="I205" s="143"/>
      <c r="J205" s="143">
        <f>ROUND(I205*H205,2)</f>
        <v>0</v>
      </c>
      <c r="K205" s="144"/>
      <c r="L205" s="27"/>
      <c r="M205" s="145" t="s">
        <v>1</v>
      </c>
      <c r="N205" s="146" t="s">
        <v>33</v>
      </c>
      <c r="O205" s="147">
        <v>15.254849999999999</v>
      </c>
      <c r="P205" s="147">
        <f>O205*H205</f>
        <v>23.706036900000001</v>
      </c>
      <c r="Q205" s="147">
        <v>1.20296</v>
      </c>
      <c r="R205" s="147">
        <f>Q205*H205</f>
        <v>1.86939984</v>
      </c>
      <c r="S205" s="147">
        <v>0</v>
      </c>
      <c r="T205" s="148">
        <f>S205*H205</f>
        <v>0</v>
      </c>
      <c r="AR205" s="149" t="s">
        <v>128</v>
      </c>
      <c r="AT205" s="149" t="s">
        <v>124</v>
      </c>
      <c r="AU205" s="149" t="s">
        <v>79</v>
      </c>
      <c r="AY205" s="15" t="s">
        <v>122</v>
      </c>
      <c r="BE205" s="150">
        <f>IF(N205="základná",J205,0)</f>
        <v>0</v>
      </c>
      <c r="BF205" s="150">
        <f>IF(N205="znížená",J205,0)</f>
        <v>0</v>
      </c>
      <c r="BG205" s="150">
        <f>IF(N205="zákl. prenesená",J205,0)</f>
        <v>0</v>
      </c>
      <c r="BH205" s="150">
        <f>IF(N205="zníž. prenesená",J205,0)</f>
        <v>0</v>
      </c>
      <c r="BI205" s="150">
        <f>IF(N205="nulová",J205,0)</f>
        <v>0</v>
      </c>
      <c r="BJ205" s="15" t="s">
        <v>79</v>
      </c>
      <c r="BK205" s="150">
        <f>ROUND(I205*H205,2)</f>
        <v>0</v>
      </c>
      <c r="BL205" s="15" t="s">
        <v>128</v>
      </c>
      <c r="BM205" s="149" t="s">
        <v>230</v>
      </c>
    </row>
    <row r="206" spans="2:65" s="12" customFormat="1">
      <c r="B206" s="151"/>
      <c r="D206" s="152" t="s">
        <v>129</v>
      </c>
      <c r="E206" s="153" t="s">
        <v>1</v>
      </c>
      <c r="F206" s="154" t="s">
        <v>231</v>
      </c>
      <c r="H206" s="155">
        <v>1.68</v>
      </c>
      <c r="L206" s="151"/>
      <c r="M206" s="156"/>
      <c r="T206" s="157"/>
      <c r="AT206" s="153" t="s">
        <v>129</v>
      </c>
      <c r="AU206" s="153" t="s">
        <v>79</v>
      </c>
      <c r="AV206" s="12" t="s">
        <v>79</v>
      </c>
      <c r="AW206" s="12" t="s">
        <v>24</v>
      </c>
      <c r="AX206" s="12" t="s">
        <v>67</v>
      </c>
      <c r="AY206" s="153" t="s">
        <v>122</v>
      </c>
    </row>
    <row r="207" spans="2:65" s="12" customFormat="1">
      <c r="B207" s="151"/>
      <c r="D207" s="152" t="s">
        <v>129</v>
      </c>
      <c r="E207" s="153" t="s">
        <v>1</v>
      </c>
      <c r="F207" s="154" t="s">
        <v>232</v>
      </c>
      <c r="H207" s="155">
        <v>-7.5999999999999998E-2</v>
      </c>
      <c r="L207" s="151"/>
      <c r="M207" s="156"/>
      <c r="T207" s="157"/>
      <c r="AT207" s="153" t="s">
        <v>129</v>
      </c>
      <c r="AU207" s="153" t="s">
        <v>79</v>
      </c>
      <c r="AV207" s="12" t="s">
        <v>79</v>
      </c>
      <c r="AW207" s="12" t="s">
        <v>24</v>
      </c>
      <c r="AX207" s="12" t="s">
        <v>67</v>
      </c>
      <c r="AY207" s="153" t="s">
        <v>122</v>
      </c>
    </row>
    <row r="208" spans="2:65" s="12" customFormat="1">
      <c r="B208" s="151"/>
      <c r="D208" s="152" t="s">
        <v>129</v>
      </c>
      <c r="E208" s="153" t="s">
        <v>1</v>
      </c>
      <c r="F208" s="154" t="s">
        <v>233</v>
      </c>
      <c r="H208" s="155">
        <v>-0.05</v>
      </c>
      <c r="L208" s="151"/>
      <c r="M208" s="156"/>
      <c r="T208" s="157"/>
      <c r="AT208" s="153" t="s">
        <v>129</v>
      </c>
      <c r="AU208" s="153" t="s">
        <v>79</v>
      </c>
      <c r="AV208" s="12" t="s">
        <v>79</v>
      </c>
      <c r="AW208" s="12" t="s">
        <v>24</v>
      </c>
      <c r="AX208" s="12" t="s">
        <v>67</v>
      </c>
      <c r="AY208" s="153" t="s">
        <v>122</v>
      </c>
    </row>
    <row r="209" spans="2:65" s="13" customFormat="1">
      <c r="B209" s="158"/>
      <c r="D209" s="152" t="s">
        <v>129</v>
      </c>
      <c r="E209" s="159" t="s">
        <v>1</v>
      </c>
      <c r="F209" s="160" t="s">
        <v>134</v>
      </c>
      <c r="H209" s="161">
        <v>1.554</v>
      </c>
      <c r="L209" s="158"/>
      <c r="M209" s="162"/>
      <c r="T209" s="163"/>
      <c r="AT209" s="159" t="s">
        <v>129</v>
      </c>
      <c r="AU209" s="159" t="s">
        <v>79</v>
      </c>
      <c r="AV209" s="13" t="s">
        <v>128</v>
      </c>
      <c r="AW209" s="13" t="s">
        <v>24</v>
      </c>
      <c r="AX209" s="13" t="s">
        <v>73</v>
      </c>
      <c r="AY209" s="159" t="s">
        <v>122</v>
      </c>
    </row>
    <row r="210" spans="2:65" s="11" customFormat="1" ht="22.85" customHeight="1">
      <c r="B210" s="126"/>
      <c r="D210" s="127" t="s">
        <v>66</v>
      </c>
      <c r="E210" s="135" t="s">
        <v>145</v>
      </c>
      <c r="F210" s="135" t="s">
        <v>234</v>
      </c>
      <c r="J210" s="136">
        <f>BK210</f>
        <v>0</v>
      </c>
      <c r="L210" s="126"/>
      <c r="M210" s="130"/>
      <c r="P210" s="131">
        <f>SUM(P211:P228)</f>
        <v>155.6377856</v>
      </c>
      <c r="R210" s="131">
        <f>SUM(R211:R228)</f>
        <v>478.34799835240005</v>
      </c>
      <c r="T210" s="132">
        <f>SUM(T211:T228)</f>
        <v>0</v>
      </c>
      <c r="AR210" s="127" t="s">
        <v>73</v>
      </c>
      <c r="AT210" s="133" t="s">
        <v>66</v>
      </c>
      <c r="AU210" s="133" t="s">
        <v>73</v>
      </c>
      <c r="AY210" s="127" t="s">
        <v>122</v>
      </c>
      <c r="BK210" s="134">
        <f>SUM(BK211:BK228)</f>
        <v>0</v>
      </c>
    </row>
    <row r="211" spans="2:65" s="1" customFormat="1" ht="24.15" customHeight="1">
      <c r="B211" s="137"/>
      <c r="C211" s="138" t="s">
        <v>235</v>
      </c>
      <c r="D211" s="138" t="s">
        <v>124</v>
      </c>
      <c r="E211" s="139" t="s">
        <v>236</v>
      </c>
      <c r="F211" s="140" t="s">
        <v>237</v>
      </c>
      <c r="G211" s="141" t="s">
        <v>167</v>
      </c>
      <c r="H211" s="142">
        <v>673.64</v>
      </c>
      <c r="I211" s="143"/>
      <c r="J211" s="143">
        <f>ROUND(I211*H211,2)</f>
        <v>0</v>
      </c>
      <c r="K211" s="144"/>
      <c r="L211" s="27"/>
      <c r="M211" s="145" t="s">
        <v>1</v>
      </c>
      <c r="N211" s="146" t="s">
        <v>33</v>
      </c>
      <c r="O211" s="147">
        <v>2.7119999999999998E-2</v>
      </c>
      <c r="P211" s="147">
        <f>O211*H211</f>
        <v>18.269116799999999</v>
      </c>
      <c r="Q211" s="147">
        <v>0.37080000000000002</v>
      </c>
      <c r="R211" s="147">
        <f>Q211*H211</f>
        <v>249.78571200000002</v>
      </c>
      <c r="S211" s="147">
        <v>0</v>
      </c>
      <c r="T211" s="148">
        <f>S211*H211</f>
        <v>0</v>
      </c>
      <c r="AR211" s="149" t="s">
        <v>128</v>
      </c>
      <c r="AT211" s="149" t="s">
        <v>124</v>
      </c>
      <c r="AU211" s="149" t="s">
        <v>79</v>
      </c>
      <c r="AY211" s="15" t="s">
        <v>122</v>
      </c>
      <c r="BE211" s="150">
        <f>IF(N211="základná",J211,0)</f>
        <v>0</v>
      </c>
      <c r="BF211" s="150">
        <f>IF(N211="znížená",J211,0)</f>
        <v>0</v>
      </c>
      <c r="BG211" s="150">
        <f>IF(N211="zákl. prenesená",J211,0)</f>
        <v>0</v>
      </c>
      <c r="BH211" s="150">
        <f>IF(N211="zníž. prenesená",J211,0)</f>
        <v>0</v>
      </c>
      <c r="BI211" s="150">
        <f>IF(N211="nulová",J211,0)</f>
        <v>0</v>
      </c>
      <c r="BJ211" s="15" t="s">
        <v>79</v>
      </c>
      <c r="BK211" s="150">
        <f>ROUND(I211*H211,2)</f>
        <v>0</v>
      </c>
      <c r="BL211" s="15" t="s">
        <v>128</v>
      </c>
      <c r="BM211" s="149" t="s">
        <v>238</v>
      </c>
    </row>
    <row r="212" spans="2:65" s="12" customFormat="1">
      <c r="B212" s="151"/>
      <c r="D212" s="152" t="s">
        <v>129</v>
      </c>
      <c r="E212" s="153" t="s">
        <v>1</v>
      </c>
      <c r="F212" s="154" t="s">
        <v>239</v>
      </c>
      <c r="H212" s="155">
        <v>99.5</v>
      </c>
      <c r="L212" s="151"/>
      <c r="M212" s="156"/>
      <c r="T212" s="157"/>
      <c r="AT212" s="153" t="s">
        <v>129</v>
      </c>
      <c r="AU212" s="153" t="s">
        <v>79</v>
      </c>
      <c r="AV212" s="12" t="s">
        <v>79</v>
      </c>
      <c r="AW212" s="12" t="s">
        <v>24</v>
      </c>
      <c r="AX212" s="12" t="s">
        <v>67</v>
      </c>
      <c r="AY212" s="153" t="s">
        <v>122</v>
      </c>
    </row>
    <row r="213" spans="2:65" s="12" customFormat="1">
      <c r="B213" s="151"/>
      <c r="D213" s="152" t="s">
        <v>129</v>
      </c>
      <c r="E213" s="153" t="s">
        <v>1</v>
      </c>
      <c r="F213" s="154" t="s">
        <v>190</v>
      </c>
      <c r="H213" s="155">
        <v>129.35</v>
      </c>
      <c r="L213" s="151"/>
      <c r="M213" s="156"/>
      <c r="T213" s="157"/>
      <c r="AT213" s="153" t="s">
        <v>129</v>
      </c>
      <c r="AU213" s="153" t="s">
        <v>79</v>
      </c>
      <c r="AV213" s="12" t="s">
        <v>79</v>
      </c>
      <c r="AW213" s="12" t="s">
        <v>24</v>
      </c>
      <c r="AX213" s="12" t="s">
        <v>67</v>
      </c>
      <c r="AY213" s="153" t="s">
        <v>122</v>
      </c>
    </row>
    <row r="214" spans="2:65" s="12" customFormat="1">
      <c r="B214" s="151"/>
      <c r="D214" s="152" t="s">
        <v>129</v>
      </c>
      <c r="E214" s="153" t="s">
        <v>1</v>
      </c>
      <c r="F214" s="154" t="s">
        <v>240</v>
      </c>
      <c r="H214" s="155">
        <v>246.34</v>
      </c>
      <c r="L214" s="151"/>
      <c r="M214" s="156"/>
      <c r="T214" s="157"/>
      <c r="AT214" s="153" t="s">
        <v>129</v>
      </c>
      <c r="AU214" s="153" t="s">
        <v>79</v>
      </c>
      <c r="AV214" s="12" t="s">
        <v>79</v>
      </c>
      <c r="AW214" s="12" t="s">
        <v>24</v>
      </c>
      <c r="AX214" s="12" t="s">
        <v>67</v>
      </c>
      <c r="AY214" s="153" t="s">
        <v>122</v>
      </c>
    </row>
    <row r="215" spans="2:65" s="12" customFormat="1">
      <c r="B215" s="151"/>
      <c r="D215" s="152" t="s">
        <v>129</v>
      </c>
      <c r="E215" s="153" t="s">
        <v>1</v>
      </c>
      <c r="F215" s="154" t="s">
        <v>241</v>
      </c>
      <c r="H215" s="155">
        <v>198.45</v>
      </c>
      <c r="L215" s="151"/>
      <c r="M215" s="156"/>
      <c r="T215" s="157"/>
      <c r="AT215" s="153" t="s">
        <v>129</v>
      </c>
      <c r="AU215" s="153" t="s">
        <v>79</v>
      </c>
      <c r="AV215" s="12" t="s">
        <v>79</v>
      </c>
      <c r="AW215" s="12" t="s">
        <v>24</v>
      </c>
      <c r="AX215" s="12" t="s">
        <v>67</v>
      </c>
      <c r="AY215" s="153" t="s">
        <v>122</v>
      </c>
    </row>
    <row r="216" spans="2:65" s="13" customFormat="1">
      <c r="B216" s="158"/>
      <c r="D216" s="152" t="s">
        <v>129</v>
      </c>
      <c r="E216" s="159" t="s">
        <v>1</v>
      </c>
      <c r="F216" s="160" t="s">
        <v>134</v>
      </c>
      <c r="H216" s="161">
        <v>673.64</v>
      </c>
      <c r="L216" s="158"/>
      <c r="M216" s="162"/>
      <c r="T216" s="163"/>
      <c r="AT216" s="159" t="s">
        <v>129</v>
      </c>
      <c r="AU216" s="159" t="s">
        <v>79</v>
      </c>
      <c r="AV216" s="13" t="s">
        <v>128</v>
      </c>
      <c r="AW216" s="13" t="s">
        <v>24</v>
      </c>
      <c r="AX216" s="13" t="s">
        <v>73</v>
      </c>
      <c r="AY216" s="159" t="s">
        <v>122</v>
      </c>
    </row>
    <row r="217" spans="2:65" s="1" customFormat="1" ht="33" customHeight="1">
      <c r="B217" s="137"/>
      <c r="C217" s="138" t="s">
        <v>178</v>
      </c>
      <c r="D217" s="138" t="s">
        <v>124</v>
      </c>
      <c r="E217" s="139" t="s">
        <v>242</v>
      </c>
      <c r="F217" s="140" t="s">
        <v>243</v>
      </c>
      <c r="G217" s="141" t="s">
        <v>167</v>
      </c>
      <c r="H217" s="142">
        <v>673.64</v>
      </c>
      <c r="I217" s="143"/>
      <c r="J217" s="143">
        <f>ROUND(I217*H217,2)</f>
        <v>0</v>
      </c>
      <c r="K217" s="144"/>
      <c r="L217" s="27"/>
      <c r="M217" s="145" t="s">
        <v>1</v>
      </c>
      <c r="N217" s="146" t="s">
        <v>33</v>
      </c>
      <c r="O217" s="147">
        <v>4.0919999999999998E-2</v>
      </c>
      <c r="P217" s="147">
        <f>O217*H217</f>
        <v>27.565348799999999</v>
      </c>
      <c r="Q217" s="147">
        <v>3.52441E-3</v>
      </c>
      <c r="R217" s="147">
        <f>Q217*H217</f>
        <v>2.3741835523999999</v>
      </c>
      <c r="S217" s="147">
        <v>0</v>
      </c>
      <c r="T217" s="148">
        <f>S217*H217</f>
        <v>0</v>
      </c>
      <c r="AR217" s="149" t="s">
        <v>128</v>
      </c>
      <c r="AT217" s="149" t="s">
        <v>124</v>
      </c>
      <c r="AU217" s="149" t="s">
        <v>79</v>
      </c>
      <c r="AY217" s="15" t="s">
        <v>122</v>
      </c>
      <c r="BE217" s="150">
        <f>IF(N217="základná",J217,0)</f>
        <v>0</v>
      </c>
      <c r="BF217" s="150">
        <f>IF(N217="znížená",J217,0)</f>
        <v>0</v>
      </c>
      <c r="BG217" s="150">
        <f>IF(N217="zákl. prenesená",J217,0)</f>
        <v>0</v>
      </c>
      <c r="BH217" s="150">
        <f>IF(N217="zníž. prenesená",J217,0)</f>
        <v>0</v>
      </c>
      <c r="BI217" s="150">
        <f>IF(N217="nulová",J217,0)</f>
        <v>0</v>
      </c>
      <c r="BJ217" s="15" t="s">
        <v>79</v>
      </c>
      <c r="BK217" s="150">
        <f>ROUND(I217*H217,2)</f>
        <v>0</v>
      </c>
      <c r="BL217" s="15" t="s">
        <v>128</v>
      </c>
      <c r="BM217" s="149" t="s">
        <v>244</v>
      </c>
    </row>
    <row r="218" spans="2:65" s="12" customFormat="1">
      <c r="B218" s="151"/>
      <c r="D218" s="152" t="s">
        <v>129</v>
      </c>
      <c r="E218" s="153" t="s">
        <v>1</v>
      </c>
      <c r="F218" s="154" t="s">
        <v>239</v>
      </c>
      <c r="H218" s="155">
        <v>99.5</v>
      </c>
      <c r="L218" s="151"/>
      <c r="M218" s="156"/>
      <c r="T218" s="157"/>
      <c r="AT218" s="153" t="s">
        <v>129</v>
      </c>
      <c r="AU218" s="153" t="s">
        <v>79</v>
      </c>
      <c r="AV218" s="12" t="s">
        <v>79</v>
      </c>
      <c r="AW218" s="12" t="s">
        <v>24</v>
      </c>
      <c r="AX218" s="12" t="s">
        <v>67</v>
      </c>
      <c r="AY218" s="153" t="s">
        <v>122</v>
      </c>
    </row>
    <row r="219" spans="2:65" s="12" customFormat="1">
      <c r="B219" s="151"/>
      <c r="D219" s="152" t="s">
        <v>129</v>
      </c>
      <c r="E219" s="153" t="s">
        <v>1</v>
      </c>
      <c r="F219" s="154" t="s">
        <v>190</v>
      </c>
      <c r="H219" s="155">
        <v>129.35</v>
      </c>
      <c r="L219" s="151"/>
      <c r="M219" s="156"/>
      <c r="T219" s="157"/>
      <c r="AT219" s="153" t="s">
        <v>129</v>
      </c>
      <c r="AU219" s="153" t="s">
        <v>79</v>
      </c>
      <c r="AV219" s="12" t="s">
        <v>79</v>
      </c>
      <c r="AW219" s="12" t="s">
        <v>24</v>
      </c>
      <c r="AX219" s="12" t="s">
        <v>67</v>
      </c>
      <c r="AY219" s="153" t="s">
        <v>122</v>
      </c>
    </row>
    <row r="220" spans="2:65" s="12" customFormat="1">
      <c r="B220" s="151"/>
      <c r="D220" s="152" t="s">
        <v>129</v>
      </c>
      <c r="E220" s="153" t="s">
        <v>1</v>
      </c>
      <c r="F220" s="154" t="s">
        <v>240</v>
      </c>
      <c r="H220" s="155">
        <v>246.34</v>
      </c>
      <c r="L220" s="151"/>
      <c r="M220" s="156"/>
      <c r="T220" s="157"/>
      <c r="AT220" s="153" t="s">
        <v>129</v>
      </c>
      <c r="AU220" s="153" t="s">
        <v>79</v>
      </c>
      <c r="AV220" s="12" t="s">
        <v>79</v>
      </c>
      <c r="AW220" s="12" t="s">
        <v>24</v>
      </c>
      <c r="AX220" s="12" t="s">
        <v>67</v>
      </c>
      <c r="AY220" s="153" t="s">
        <v>122</v>
      </c>
    </row>
    <row r="221" spans="2:65" s="12" customFormat="1">
      <c r="B221" s="151"/>
      <c r="D221" s="152" t="s">
        <v>129</v>
      </c>
      <c r="E221" s="153" t="s">
        <v>1</v>
      </c>
      <c r="F221" s="154" t="s">
        <v>241</v>
      </c>
      <c r="H221" s="155">
        <v>198.45</v>
      </c>
      <c r="L221" s="151"/>
      <c r="M221" s="156"/>
      <c r="T221" s="157"/>
      <c r="AT221" s="153" t="s">
        <v>129</v>
      </c>
      <c r="AU221" s="153" t="s">
        <v>79</v>
      </c>
      <c r="AV221" s="12" t="s">
        <v>79</v>
      </c>
      <c r="AW221" s="12" t="s">
        <v>24</v>
      </c>
      <c r="AX221" s="12" t="s">
        <v>67</v>
      </c>
      <c r="AY221" s="153" t="s">
        <v>122</v>
      </c>
    </row>
    <row r="222" spans="2:65" s="13" customFormat="1">
      <c r="B222" s="158"/>
      <c r="D222" s="152" t="s">
        <v>129</v>
      </c>
      <c r="E222" s="159" t="s">
        <v>1</v>
      </c>
      <c r="F222" s="160" t="s">
        <v>134</v>
      </c>
      <c r="H222" s="161">
        <v>673.64</v>
      </c>
      <c r="L222" s="158"/>
      <c r="M222" s="162"/>
      <c r="T222" s="163"/>
      <c r="AT222" s="159" t="s">
        <v>129</v>
      </c>
      <c r="AU222" s="159" t="s">
        <v>79</v>
      </c>
      <c r="AV222" s="13" t="s">
        <v>128</v>
      </c>
      <c r="AW222" s="13" t="s">
        <v>24</v>
      </c>
      <c r="AX222" s="13" t="s">
        <v>73</v>
      </c>
      <c r="AY222" s="159" t="s">
        <v>122</v>
      </c>
    </row>
    <row r="223" spans="2:65" s="1" customFormat="1" ht="24.15" customHeight="1">
      <c r="B223" s="137"/>
      <c r="C223" s="138" t="s">
        <v>245</v>
      </c>
      <c r="D223" s="138" t="s">
        <v>124</v>
      </c>
      <c r="E223" s="139" t="s">
        <v>246</v>
      </c>
      <c r="F223" s="140" t="s">
        <v>247</v>
      </c>
      <c r="G223" s="141" t="s">
        <v>167</v>
      </c>
      <c r="H223" s="142">
        <v>673.64</v>
      </c>
      <c r="I223" s="143"/>
      <c r="J223" s="143">
        <f>ROUND(I223*H223,2)</f>
        <v>0</v>
      </c>
      <c r="K223" s="144"/>
      <c r="L223" s="27"/>
      <c r="M223" s="145" t="s">
        <v>1</v>
      </c>
      <c r="N223" s="146" t="s">
        <v>33</v>
      </c>
      <c r="O223" s="147">
        <v>0.16300000000000001</v>
      </c>
      <c r="P223" s="147">
        <f>O223*H223</f>
        <v>109.80332</v>
      </c>
      <c r="Q223" s="147">
        <v>0.33577000000000001</v>
      </c>
      <c r="R223" s="147">
        <f>Q223*H223</f>
        <v>226.1881028</v>
      </c>
      <c r="S223" s="147">
        <v>0</v>
      </c>
      <c r="T223" s="148">
        <f>S223*H223</f>
        <v>0</v>
      </c>
      <c r="AR223" s="149" t="s">
        <v>128</v>
      </c>
      <c r="AT223" s="149" t="s">
        <v>124</v>
      </c>
      <c r="AU223" s="149" t="s">
        <v>79</v>
      </c>
      <c r="AY223" s="15" t="s">
        <v>122</v>
      </c>
      <c r="BE223" s="150">
        <f>IF(N223="základná",J223,0)</f>
        <v>0</v>
      </c>
      <c r="BF223" s="150">
        <f>IF(N223="znížená",J223,0)</f>
        <v>0</v>
      </c>
      <c r="BG223" s="150">
        <f>IF(N223="zákl. prenesená",J223,0)</f>
        <v>0</v>
      </c>
      <c r="BH223" s="150">
        <f>IF(N223="zníž. prenesená",J223,0)</f>
        <v>0</v>
      </c>
      <c r="BI223" s="150">
        <f>IF(N223="nulová",J223,0)</f>
        <v>0</v>
      </c>
      <c r="BJ223" s="15" t="s">
        <v>79</v>
      </c>
      <c r="BK223" s="150">
        <f>ROUND(I223*H223,2)</f>
        <v>0</v>
      </c>
      <c r="BL223" s="15" t="s">
        <v>128</v>
      </c>
      <c r="BM223" s="149" t="s">
        <v>248</v>
      </c>
    </row>
    <row r="224" spans="2:65" s="12" customFormat="1">
      <c r="B224" s="151"/>
      <c r="D224" s="152" t="s">
        <v>129</v>
      </c>
      <c r="E224" s="153" t="s">
        <v>1</v>
      </c>
      <c r="F224" s="154" t="s">
        <v>239</v>
      </c>
      <c r="H224" s="155">
        <v>99.5</v>
      </c>
      <c r="L224" s="151"/>
      <c r="M224" s="156"/>
      <c r="T224" s="157"/>
      <c r="AT224" s="153" t="s">
        <v>129</v>
      </c>
      <c r="AU224" s="153" t="s">
        <v>79</v>
      </c>
      <c r="AV224" s="12" t="s">
        <v>79</v>
      </c>
      <c r="AW224" s="12" t="s">
        <v>24</v>
      </c>
      <c r="AX224" s="12" t="s">
        <v>67</v>
      </c>
      <c r="AY224" s="153" t="s">
        <v>122</v>
      </c>
    </row>
    <row r="225" spans="2:65" s="12" customFormat="1">
      <c r="B225" s="151"/>
      <c r="D225" s="152" t="s">
        <v>129</v>
      </c>
      <c r="E225" s="153" t="s">
        <v>1</v>
      </c>
      <c r="F225" s="154" t="s">
        <v>190</v>
      </c>
      <c r="H225" s="155">
        <v>129.35</v>
      </c>
      <c r="L225" s="151"/>
      <c r="M225" s="156"/>
      <c r="T225" s="157"/>
      <c r="AT225" s="153" t="s">
        <v>129</v>
      </c>
      <c r="AU225" s="153" t="s">
        <v>79</v>
      </c>
      <c r="AV225" s="12" t="s">
        <v>79</v>
      </c>
      <c r="AW225" s="12" t="s">
        <v>24</v>
      </c>
      <c r="AX225" s="12" t="s">
        <v>67</v>
      </c>
      <c r="AY225" s="153" t="s">
        <v>122</v>
      </c>
    </row>
    <row r="226" spans="2:65" s="12" customFormat="1">
      <c r="B226" s="151"/>
      <c r="D226" s="152" t="s">
        <v>129</v>
      </c>
      <c r="E226" s="153" t="s">
        <v>1</v>
      </c>
      <c r="F226" s="154" t="s">
        <v>240</v>
      </c>
      <c r="H226" s="155">
        <v>246.34</v>
      </c>
      <c r="L226" s="151"/>
      <c r="M226" s="156"/>
      <c r="T226" s="157"/>
      <c r="AT226" s="153" t="s">
        <v>129</v>
      </c>
      <c r="AU226" s="153" t="s">
        <v>79</v>
      </c>
      <c r="AV226" s="12" t="s">
        <v>79</v>
      </c>
      <c r="AW226" s="12" t="s">
        <v>24</v>
      </c>
      <c r="AX226" s="12" t="s">
        <v>67</v>
      </c>
      <c r="AY226" s="153" t="s">
        <v>122</v>
      </c>
    </row>
    <row r="227" spans="2:65" s="12" customFormat="1">
      <c r="B227" s="151"/>
      <c r="D227" s="152" t="s">
        <v>129</v>
      </c>
      <c r="E227" s="153" t="s">
        <v>1</v>
      </c>
      <c r="F227" s="154" t="s">
        <v>241</v>
      </c>
      <c r="H227" s="155">
        <v>198.45</v>
      </c>
      <c r="L227" s="151"/>
      <c r="M227" s="156"/>
      <c r="T227" s="157"/>
      <c r="AT227" s="153" t="s">
        <v>129</v>
      </c>
      <c r="AU227" s="153" t="s">
        <v>79</v>
      </c>
      <c r="AV227" s="12" t="s">
        <v>79</v>
      </c>
      <c r="AW227" s="12" t="s">
        <v>24</v>
      </c>
      <c r="AX227" s="12" t="s">
        <v>67</v>
      </c>
      <c r="AY227" s="153" t="s">
        <v>122</v>
      </c>
    </row>
    <row r="228" spans="2:65" s="13" customFormat="1">
      <c r="B228" s="158"/>
      <c r="D228" s="152" t="s">
        <v>129</v>
      </c>
      <c r="E228" s="159" t="s">
        <v>1</v>
      </c>
      <c r="F228" s="160" t="s">
        <v>134</v>
      </c>
      <c r="H228" s="161">
        <v>673.64</v>
      </c>
      <c r="L228" s="158"/>
      <c r="M228" s="162"/>
      <c r="T228" s="163"/>
      <c r="AT228" s="159" t="s">
        <v>129</v>
      </c>
      <c r="AU228" s="159" t="s">
        <v>79</v>
      </c>
      <c r="AV228" s="13" t="s">
        <v>128</v>
      </c>
      <c r="AW228" s="13" t="s">
        <v>24</v>
      </c>
      <c r="AX228" s="13" t="s">
        <v>73</v>
      </c>
      <c r="AY228" s="159" t="s">
        <v>122</v>
      </c>
    </row>
    <row r="229" spans="2:65" s="11" customFormat="1" ht="22.85" customHeight="1">
      <c r="B229" s="126"/>
      <c r="D229" s="127" t="s">
        <v>66</v>
      </c>
      <c r="E229" s="135" t="s">
        <v>140</v>
      </c>
      <c r="F229" s="135" t="s">
        <v>249</v>
      </c>
      <c r="J229" s="136">
        <f>BK229</f>
        <v>0</v>
      </c>
      <c r="L229" s="126"/>
      <c r="M229" s="130"/>
      <c r="P229" s="131">
        <f>SUM(P230:P244)</f>
        <v>676.06370484000001</v>
      </c>
      <c r="R229" s="131">
        <f>SUM(R230:R244)</f>
        <v>482.23254559326398</v>
      </c>
      <c r="T229" s="132">
        <f>SUM(T230:T244)</f>
        <v>0</v>
      </c>
      <c r="AR229" s="127" t="s">
        <v>73</v>
      </c>
      <c r="AT229" s="133" t="s">
        <v>66</v>
      </c>
      <c r="AU229" s="133" t="s">
        <v>73</v>
      </c>
      <c r="AY229" s="127" t="s">
        <v>122</v>
      </c>
      <c r="BK229" s="134">
        <f>SUM(BK230:BK244)</f>
        <v>0</v>
      </c>
    </row>
    <row r="230" spans="2:65" s="1" customFormat="1" ht="24.15" customHeight="1">
      <c r="B230" s="137"/>
      <c r="C230" s="138" t="s">
        <v>185</v>
      </c>
      <c r="D230" s="138" t="s">
        <v>124</v>
      </c>
      <c r="E230" s="139" t="s">
        <v>250</v>
      </c>
      <c r="F230" s="140" t="s">
        <v>251</v>
      </c>
      <c r="G230" s="141" t="s">
        <v>127</v>
      </c>
      <c r="H230" s="142">
        <v>105.09</v>
      </c>
      <c r="I230" s="143"/>
      <c r="J230" s="143">
        <f>ROUND(I230*H230,2)</f>
        <v>0</v>
      </c>
      <c r="K230" s="144"/>
      <c r="L230" s="27"/>
      <c r="M230" s="145" t="s">
        <v>1</v>
      </c>
      <c r="N230" s="146" t="s">
        <v>33</v>
      </c>
      <c r="O230" s="147">
        <v>2.3228300000000002</v>
      </c>
      <c r="P230" s="147">
        <f>O230*H230</f>
        <v>244.10620470000003</v>
      </c>
      <c r="Q230" s="147">
        <v>2.2404829999999998</v>
      </c>
      <c r="R230" s="147">
        <f>Q230*H230</f>
        <v>235.45235846999998</v>
      </c>
      <c r="S230" s="147">
        <v>0</v>
      </c>
      <c r="T230" s="148">
        <f>S230*H230</f>
        <v>0</v>
      </c>
      <c r="AR230" s="149" t="s">
        <v>128</v>
      </c>
      <c r="AT230" s="149" t="s">
        <v>124</v>
      </c>
      <c r="AU230" s="149" t="s">
        <v>79</v>
      </c>
      <c r="AY230" s="15" t="s">
        <v>122</v>
      </c>
      <c r="BE230" s="150">
        <f>IF(N230="základná",J230,0)</f>
        <v>0</v>
      </c>
      <c r="BF230" s="150">
        <f>IF(N230="znížená",J230,0)</f>
        <v>0</v>
      </c>
      <c r="BG230" s="150">
        <f>IF(N230="zákl. prenesená",J230,0)</f>
        <v>0</v>
      </c>
      <c r="BH230" s="150">
        <f>IF(N230="zníž. prenesená",J230,0)</f>
        <v>0</v>
      </c>
      <c r="BI230" s="150">
        <f>IF(N230="nulová",J230,0)</f>
        <v>0</v>
      </c>
      <c r="BJ230" s="15" t="s">
        <v>79</v>
      </c>
      <c r="BK230" s="150">
        <f>ROUND(I230*H230,2)</f>
        <v>0</v>
      </c>
      <c r="BL230" s="15" t="s">
        <v>128</v>
      </c>
      <c r="BM230" s="149" t="s">
        <v>252</v>
      </c>
    </row>
    <row r="231" spans="2:65" s="12" customFormat="1">
      <c r="B231" s="151"/>
      <c r="D231" s="152" t="s">
        <v>129</v>
      </c>
      <c r="E231" s="153" t="s">
        <v>1</v>
      </c>
      <c r="F231" s="154" t="s">
        <v>253</v>
      </c>
      <c r="H231" s="155">
        <v>105.09</v>
      </c>
      <c r="L231" s="151"/>
      <c r="M231" s="156"/>
      <c r="T231" s="157"/>
      <c r="AT231" s="153" t="s">
        <v>129</v>
      </c>
      <c r="AU231" s="153" t="s">
        <v>79</v>
      </c>
      <c r="AV231" s="12" t="s">
        <v>79</v>
      </c>
      <c r="AW231" s="12" t="s">
        <v>24</v>
      </c>
      <c r="AX231" s="12" t="s">
        <v>67</v>
      </c>
      <c r="AY231" s="153" t="s">
        <v>122</v>
      </c>
    </row>
    <row r="232" spans="2:65" s="13" customFormat="1">
      <c r="B232" s="158"/>
      <c r="D232" s="152" t="s">
        <v>129</v>
      </c>
      <c r="E232" s="159" t="s">
        <v>1</v>
      </c>
      <c r="F232" s="160" t="s">
        <v>134</v>
      </c>
      <c r="H232" s="161">
        <v>105.09</v>
      </c>
      <c r="L232" s="158"/>
      <c r="M232" s="162"/>
      <c r="T232" s="163"/>
      <c r="AT232" s="159" t="s">
        <v>129</v>
      </c>
      <c r="AU232" s="159" t="s">
        <v>79</v>
      </c>
      <c r="AV232" s="13" t="s">
        <v>128</v>
      </c>
      <c r="AW232" s="13" t="s">
        <v>24</v>
      </c>
      <c r="AX232" s="13" t="s">
        <v>73</v>
      </c>
      <c r="AY232" s="159" t="s">
        <v>122</v>
      </c>
    </row>
    <row r="233" spans="2:65" s="1" customFormat="1" ht="21.75" customHeight="1">
      <c r="B233" s="137"/>
      <c r="C233" s="138" t="s">
        <v>254</v>
      </c>
      <c r="D233" s="138" t="s">
        <v>124</v>
      </c>
      <c r="E233" s="139" t="s">
        <v>255</v>
      </c>
      <c r="F233" s="140" t="s">
        <v>256</v>
      </c>
      <c r="G233" s="141" t="s">
        <v>167</v>
      </c>
      <c r="H233" s="142">
        <v>24.28</v>
      </c>
      <c r="I233" s="143"/>
      <c r="J233" s="143">
        <f>ROUND(I233*H233,2)</f>
        <v>0</v>
      </c>
      <c r="K233" s="144"/>
      <c r="L233" s="27"/>
      <c r="M233" s="145" t="s">
        <v>1</v>
      </c>
      <c r="N233" s="146" t="s">
        <v>33</v>
      </c>
      <c r="O233" s="147">
        <v>0.40850999999999998</v>
      </c>
      <c r="P233" s="147">
        <f>O233*H233</f>
        <v>9.9186227999999996</v>
      </c>
      <c r="Q233" s="147">
        <v>4.5362260000000001E-2</v>
      </c>
      <c r="R233" s="147">
        <f>Q233*H233</f>
        <v>1.1013956728000001</v>
      </c>
      <c r="S233" s="147">
        <v>0</v>
      </c>
      <c r="T233" s="148">
        <f>S233*H233</f>
        <v>0</v>
      </c>
      <c r="AR233" s="149" t="s">
        <v>128</v>
      </c>
      <c r="AT233" s="149" t="s">
        <v>124</v>
      </c>
      <c r="AU233" s="149" t="s">
        <v>79</v>
      </c>
      <c r="AY233" s="15" t="s">
        <v>122</v>
      </c>
      <c r="BE233" s="150">
        <f>IF(N233="základná",J233,0)</f>
        <v>0</v>
      </c>
      <c r="BF233" s="150">
        <f>IF(N233="znížená",J233,0)</f>
        <v>0</v>
      </c>
      <c r="BG233" s="150">
        <f>IF(N233="zákl. prenesená",J233,0)</f>
        <v>0</v>
      </c>
      <c r="BH233" s="150">
        <f>IF(N233="zníž. prenesená",J233,0)</f>
        <v>0</v>
      </c>
      <c r="BI233" s="150">
        <f>IF(N233="nulová",J233,0)</f>
        <v>0</v>
      </c>
      <c r="BJ233" s="15" t="s">
        <v>79</v>
      </c>
      <c r="BK233" s="150">
        <f>ROUND(I233*H233,2)</f>
        <v>0</v>
      </c>
      <c r="BL233" s="15" t="s">
        <v>128</v>
      </c>
      <c r="BM233" s="149" t="s">
        <v>257</v>
      </c>
    </row>
    <row r="234" spans="2:65" s="12" customFormat="1">
      <c r="B234" s="151"/>
      <c r="D234" s="152" t="s">
        <v>129</v>
      </c>
      <c r="E234" s="153" t="s">
        <v>1</v>
      </c>
      <c r="F234" s="154" t="s">
        <v>258</v>
      </c>
      <c r="H234" s="155">
        <v>24.28</v>
      </c>
      <c r="L234" s="151"/>
      <c r="M234" s="156"/>
      <c r="T234" s="157"/>
      <c r="AT234" s="153" t="s">
        <v>129</v>
      </c>
      <c r="AU234" s="153" t="s">
        <v>79</v>
      </c>
      <c r="AV234" s="12" t="s">
        <v>79</v>
      </c>
      <c r="AW234" s="12" t="s">
        <v>24</v>
      </c>
      <c r="AX234" s="12" t="s">
        <v>67</v>
      </c>
      <c r="AY234" s="153" t="s">
        <v>122</v>
      </c>
    </row>
    <row r="235" spans="2:65" s="13" customFormat="1">
      <c r="B235" s="158"/>
      <c r="D235" s="152" t="s">
        <v>129</v>
      </c>
      <c r="E235" s="159" t="s">
        <v>1</v>
      </c>
      <c r="F235" s="160" t="s">
        <v>134</v>
      </c>
      <c r="H235" s="161">
        <v>24.28</v>
      </c>
      <c r="L235" s="158"/>
      <c r="M235" s="162"/>
      <c r="T235" s="163"/>
      <c r="AT235" s="159" t="s">
        <v>129</v>
      </c>
      <c r="AU235" s="159" t="s">
        <v>79</v>
      </c>
      <c r="AV235" s="13" t="s">
        <v>128</v>
      </c>
      <c r="AW235" s="13" t="s">
        <v>24</v>
      </c>
      <c r="AX235" s="13" t="s">
        <v>73</v>
      </c>
      <c r="AY235" s="159" t="s">
        <v>122</v>
      </c>
    </row>
    <row r="236" spans="2:65" s="1" customFormat="1" ht="21.75" customHeight="1">
      <c r="B236" s="137"/>
      <c r="C236" s="138" t="s">
        <v>188</v>
      </c>
      <c r="D236" s="138" t="s">
        <v>124</v>
      </c>
      <c r="E236" s="139" t="s">
        <v>259</v>
      </c>
      <c r="F236" s="140" t="s">
        <v>260</v>
      </c>
      <c r="G236" s="141" t="s">
        <v>167</v>
      </c>
      <c r="H236" s="142">
        <v>24.28</v>
      </c>
      <c r="I236" s="143"/>
      <c r="J236" s="143">
        <f>ROUND(I236*H236,2)</f>
        <v>0</v>
      </c>
      <c r="K236" s="144"/>
      <c r="L236" s="27"/>
      <c r="M236" s="145" t="s">
        <v>1</v>
      </c>
      <c r="N236" s="146" t="s">
        <v>33</v>
      </c>
      <c r="O236" s="147">
        <v>0.248</v>
      </c>
      <c r="P236" s="147">
        <f>O236*H236</f>
        <v>6.0214400000000001</v>
      </c>
      <c r="Q236" s="147">
        <v>0</v>
      </c>
      <c r="R236" s="147">
        <f>Q236*H236</f>
        <v>0</v>
      </c>
      <c r="S236" s="147">
        <v>0</v>
      </c>
      <c r="T236" s="148">
        <f>S236*H236</f>
        <v>0</v>
      </c>
      <c r="AR236" s="149" t="s">
        <v>128</v>
      </c>
      <c r="AT236" s="149" t="s">
        <v>124</v>
      </c>
      <c r="AU236" s="149" t="s">
        <v>79</v>
      </c>
      <c r="AY236" s="15" t="s">
        <v>122</v>
      </c>
      <c r="BE236" s="150">
        <f>IF(N236="základná",J236,0)</f>
        <v>0</v>
      </c>
      <c r="BF236" s="150">
        <f>IF(N236="znížená",J236,0)</f>
        <v>0</v>
      </c>
      <c r="BG236" s="150">
        <f>IF(N236="zákl. prenesená",J236,0)</f>
        <v>0</v>
      </c>
      <c r="BH236" s="150">
        <f>IF(N236="zníž. prenesená",J236,0)</f>
        <v>0</v>
      </c>
      <c r="BI236" s="150">
        <f>IF(N236="nulová",J236,0)</f>
        <v>0</v>
      </c>
      <c r="BJ236" s="15" t="s">
        <v>79</v>
      </c>
      <c r="BK236" s="150">
        <f>ROUND(I236*H236,2)</f>
        <v>0</v>
      </c>
      <c r="BL236" s="15" t="s">
        <v>128</v>
      </c>
      <c r="BM236" s="149" t="s">
        <v>261</v>
      </c>
    </row>
    <row r="237" spans="2:65" s="1" customFormat="1" ht="33" customHeight="1">
      <c r="B237" s="137"/>
      <c r="C237" s="138" t="s">
        <v>262</v>
      </c>
      <c r="D237" s="138" t="s">
        <v>124</v>
      </c>
      <c r="E237" s="139" t="s">
        <v>263</v>
      </c>
      <c r="F237" s="140" t="s">
        <v>264</v>
      </c>
      <c r="G237" s="141" t="s">
        <v>229</v>
      </c>
      <c r="H237" s="142">
        <v>3.7829999999999999</v>
      </c>
      <c r="I237" s="143"/>
      <c r="J237" s="143">
        <f>ROUND(I237*H237,2)</f>
        <v>0</v>
      </c>
      <c r="K237" s="144"/>
      <c r="L237" s="27"/>
      <c r="M237" s="145" t="s">
        <v>1</v>
      </c>
      <c r="N237" s="146" t="s">
        <v>33</v>
      </c>
      <c r="O237" s="147">
        <v>15.77178</v>
      </c>
      <c r="P237" s="147">
        <f>O237*H237</f>
        <v>59.664643739999995</v>
      </c>
      <c r="Q237" s="147">
        <v>1.202961408</v>
      </c>
      <c r="R237" s="147">
        <f>Q237*H237</f>
        <v>4.5508030064640002</v>
      </c>
      <c r="S237" s="147">
        <v>0</v>
      </c>
      <c r="T237" s="148">
        <f>S237*H237</f>
        <v>0</v>
      </c>
      <c r="AR237" s="149" t="s">
        <v>128</v>
      </c>
      <c r="AT237" s="149" t="s">
        <v>124</v>
      </c>
      <c r="AU237" s="149" t="s">
        <v>79</v>
      </c>
      <c r="AY237" s="15" t="s">
        <v>122</v>
      </c>
      <c r="BE237" s="150">
        <f>IF(N237="základná",J237,0)</f>
        <v>0</v>
      </c>
      <c r="BF237" s="150">
        <f>IF(N237="znížená",J237,0)</f>
        <v>0</v>
      </c>
      <c r="BG237" s="150">
        <f>IF(N237="zákl. prenesená",J237,0)</f>
        <v>0</v>
      </c>
      <c r="BH237" s="150">
        <f>IF(N237="zníž. prenesená",J237,0)</f>
        <v>0</v>
      </c>
      <c r="BI237" s="150">
        <f>IF(N237="nulová",J237,0)</f>
        <v>0</v>
      </c>
      <c r="BJ237" s="15" t="s">
        <v>79</v>
      </c>
      <c r="BK237" s="150">
        <f>ROUND(I237*H237,2)</f>
        <v>0</v>
      </c>
      <c r="BL237" s="15" t="s">
        <v>128</v>
      </c>
      <c r="BM237" s="149" t="s">
        <v>265</v>
      </c>
    </row>
    <row r="238" spans="2:65" s="12" customFormat="1">
      <c r="B238" s="151"/>
      <c r="D238" s="152" t="s">
        <v>129</v>
      </c>
      <c r="E238" s="153" t="s">
        <v>1</v>
      </c>
      <c r="F238" s="154" t="s">
        <v>266</v>
      </c>
      <c r="H238" s="155">
        <v>3.7829999999999999</v>
      </c>
      <c r="L238" s="151"/>
      <c r="M238" s="156"/>
      <c r="T238" s="157"/>
      <c r="AT238" s="153" t="s">
        <v>129</v>
      </c>
      <c r="AU238" s="153" t="s">
        <v>79</v>
      </c>
      <c r="AV238" s="12" t="s">
        <v>79</v>
      </c>
      <c r="AW238" s="12" t="s">
        <v>24</v>
      </c>
      <c r="AX238" s="12" t="s">
        <v>67</v>
      </c>
      <c r="AY238" s="153" t="s">
        <v>122</v>
      </c>
    </row>
    <row r="239" spans="2:65" s="13" customFormat="1">
      <c r="B239" s="158"/>
      <c r="D239" s="152" t="s">
        <v>129</v>
      </c>
      <c r="E239" s="159" t="s">
        <v>1</v>
      </c>
      <c r="F239" s="160" t="s">
        <v>134</v>
      </c>
      <c r="H239" s="161">
        <v>3.7829999999999999</v>
      </c>
      <c r="L239" s="158"/>
      <c r="M239" s="162"/>
      <c r="T239" s="163"/>
      <c r="AT239" s="159" t="s">
        <v>129</v>
      </c>
      <c r="AU239" s="159" t="s">
        <v>79</v>
      </c>
      <c r="AV239" s="13" t="s">
        <v>128</v>
      </c>
      <c r="AW239" s="13" t="s">
        <v>24</v>
      </c>
      <c r="AX239" s="13" t="s">
        <v>73</v>
      </c>
      <c r="AY239" s="159" t="s">
        <v>122</v>
      </c>
    </row>
    <row r="240" spans="2:65" s="1" customFormat="1" ht="24.15" customHeight="1">
      <c r="B240" s="137"/>
      <c r="C240" s="138" t="s">
        <v>196</v>
      </c>
      <c r="D240" s="138" t="s">
        <v>124</v>
      </c>
      <c r="E240" s="139" t="s">
        <v>267</v>
      </c>
      <c r="F240" s="140" t="s">
        <v>268</v>
      </c>
      <c r="G240" s="141" t="s">
        <v>127</v>
      </c>
      <c r="H240" s="142">
        <v>140.12</v>
      </c>
      <c r="I240" s="143"/>
      <c r="J240" s="143">
        <f>ROUND(I240*H240,2)</f>
        <v>0</v>
      </c>
      <c r="K240" s="144"/>
      <c r="L240" s="27"/>
      <c r="M240" s="145" t="s">
        <v>1</v>
      </c>
      <c r="N240" s="146" t="s">
        <v>33</v>
      </c>
      <c r="O240" s="147">
        <v>2.3787799999999999</v>
      </c>
      <c r="P240" s="147">
        <f>O240*H240</f>
        <v>333.31465359999999</v>
      </c>
      <c r="Q240" s="147">
        <v>1.7126999999999999</v>
      </c>
      <c r="R240" s="147">
        <f>Q240*H240</f>
        <v>239.98352399999999</v>
      </c>
      <c r="S240" s="147">
        <v>0</v>
      </c>
      <c r="T240" s="148">
        <f>S240*H240</f>
        <v>0</v>
      </c>
      <c r="AR240" s="149" t="s">
        <v>128</v>
      </c>
      <c r="AT240" s="149" t="s">
        <v>124</v>
      </c>
      <c r="AU240" s="149" t="s">
        <v>79</v>
      </c>
      <c r="AY240" s="15" t="s">
        <v>122</v>
      </c>
      <c r="BE240" s="150">
        <f>IF(N240="základná",J240,0)</f>
        <v>0</v>
      </c>
      <c r="BF240" s="150">
        <f>IF(N240="znížená",J240,0)</f>
        <v>0</v>
      </c>
      <c r="BG240" s="150">
        <f>IF(N240="zákl. prenesená",J240,0)</f>
        <v>0</v>
      </c>
      <c r="BH240" s="150">
        <f>IF(N240="zníž. prenesená",J240,0)</f>
        <v>0</v>
      </c>
      <c r="BI240" s="150">
        <f>IF(N240="nulová",J240,0)</f>
        <v>0</v>
      </c>
      <c r="BJ240" s="15" t="s">
        <v>79</v>
      </c>
      <c r="BK240" s="150">
        <f>ROUND(I240*H240,2)</f>
        <v>0</v>
      </c>
      <c r="BL240" s="15" t="s">
        <v>128</v>
      </c>
      <c r="BM240" s="149" t="s">
        <v>269</v>
      </c>
    </row>
    <row r="241" spans="2:65" s="12" customFormat="1">
      <c r="B241" s="151"/>
      <c r="D241" s="152" t="s">
        <v>129</v>
      </c>
      <c r="E241" s="153" t="s">
        <v>1</v>
      </c>
      <c r="F241" s="154" t="s">
        <v>270</v>
      </c>
      <c r="H241" s="155">
        <v>140.12</v>
      </c>
      <c r="L241" s="151"/>
      <c r="M241" s="156"/>
      <c r="T241" s="157"/>
      <c r="AT241" s="153" t="s">
        <v>129</v>
      </c>
      <c r="AU241" s="153" t="s">
        <v>79</v>
      </c>
      <c r="AV241" s="12" t="s">
        <v>79</v>
      </c>
      <c r="AW241" s="12" t="s">
        <v>24</v>
      </c>
      <c r="AX241" s="12" t="s">
        <v>67</v>
      </c>
      <c r="AY241" s="153" t="s">
        <v>122</v>
      </c>
    </row>
    <row r="242" spans="2:65" s="13" customFormat="1">
      <c r="B242" s="158"/>
      <c r="D242" s="152" t="s">
        <v>129</v>
      </c>
      <c r="E242" s="159" t="s">
        <v>1</v>
      </c>
      <c r="F242" s="160" t="s">
        <v>134</v>
      </c>
      <c r="H242" s="161">
        <v>140.12</v>
      </c>
      <c r="L242" s="158"/>
      <c r="M242" s="162"/>
      <c r="T242" s="163"/>
      <c r="AT242" s="159" t="s">
        <v>129</v>
      </c>
      <c r="AU242" s="159" t="s">
        <v>79</v>
      </c>
      <c r="AV242" s="13" t="s">
        <v>128</v>
      </c>
      <c r="AW242" s="13" t="s">
        <v>24</v>
      </c>
      <c r="AX242" s="13" t="s">
        <v>73</v>
      </c>
      <c r="AY242" s="159" t="s">
        <v>122</v>
      </c>
    </row>
    <row r="243" spans="2:65" s="1" customFormat="1" ht="16.5" customHeight="1">
      <c r="B243" s="137"/>
      <c r="C243" s="138" t="s">
        <v>271</v>
      </c>
      <c r="D243" s="138" t="s">
        <v>124</v>
      </c>
      <c r="E243" s="139" t="s">
        <v>272</v>
      </c>
      <c r="F243" s="140" t="s">
        <v>273</v>
      </c>
      <c r="G243" s="141" t="s">
        <v>184</v>
      </c>
      <c r="H243" s="142">
        <v>2</v>
      </c>
      <c r="I243" s="143"/>
      <c r="J243" s="143">
        <f>ROUND(I243*H243,2)</f>
        <v>0</v>
      </c>
      <c r="K243" s="144"/>
      <c r="L243" s="27"/>
      <c r="M243" s="145" t="s">
        <v>1</v>
      </c>
      <c r="N243" s="146" t="s">
        <v>33</v>
      </c>
      <c r="O243" s="147">
        <v>11.519069999999999</v>
      </c>
      <c r="P243" s="147">
        <f>O243*H243</f>
        <v>23.038139999999999</v>
      </c>
      <c r="Q243" s="147">
        <v>0.54223222199999999</v>
      </c>
      <c r="R243" s="147">
        <f>Q243*H243</f>
        <v>1.084464444</v>
      </c>
      <c r="S243" s="147">
        <v>0</v>
      </c>
      <c r="T243" s="148">
        <f>S243*H243</f>
        <v>0</v>
      </c>
      <c r="AR243" s="149" t="s">
        <v>128</v>
      </c>
      <c r="AT243" s="149" t="s">
        <v>124</v>
      </c>
      <c r="AU243" s="149" t="s">
        <v>79</v>
      </c>
      <c r="AY243" s="15" t="s">
        <v>122</v>
      </c>
      <c r="BE243" s="150">
        <f>IF(N243="základná",J243,0)</f>
        <v>0</v>
      </c>
      <c r="BF243" s="150">
        <f>IF(N243="znížená",J243,0)</f>
        <v>0</v>
      </c>
      <c r="BG243" s="150">
        <f>IF(N243="zákl. prenesená",J243,0)</f>
        <v>0</v>
      </c>
      <c r="BH243" s="150">
        <f>IF(N243="zníž. prenesená",J243,0)</f>
        <v>0</v>
      </c>
      <c r="BI243" s="150">
        <f>IF(N243="nulová",J243,0)</f>
        <v>0</v>
      </c>
      <c r="BJ243" s="15" t="s">
        <v>79</v>
      </c>
      <c r="BK243" s="150">
        <f>ROUND(I243*H243,2)</f>
        <v>0</v>
      </c>
      <c r="BL243" s="15" t="s">
        <v>128</v>
      </c>
      <c r="BM243" s="149" t="s">
        <v>274</v>
      </c>
    </row>
    <row r="244" spans="2:65" s="1" customFormat="1" ht="16.5" customHeight="1">
      <c r="B244" s="137"/>
      <c r="C244" s="164" t="s">
        <v>203</v>
      </c>
      <c r="D244" s="164" t="s">
        <v>181</v>
      </c>
      <c r="E244" s="165" t="s">
        <v>275</v>
      </c>
      <c r="F244" s="166" t="s">
        <v>276</v>
      </c>
      <c r="G244" s="167" t="s">
        <v>184</v>
      </c>
      <c r="H244" s="168">
        <v>2</v>
      </c>
      <c r="I244" s="169"/>
      <c r="J244" s="169">
        <f>ROUND(I244*H244,2)</f>
        <v>0</v>
      </c>
      <c r="K244" s="170"/>
      <c r="L244" s="171"/>
      <c r="M244" s="172" t="s">
        <v>1</v>
      </c>
      <c r="N244" s="173" t="s">
        <v>33</v>
      </c>
      <c r="O244" s="147">
        <v>0</v>
      </c>
      <c r="P244" s="147">
        <f>O244*H244</f>
        <v>0</v>
      </c>
      <c r="Q244" s="147">
        <v>0.03</v>
      </c>
      <c r="R244" s="147">
        <f>Q244*H244</f>
        <v>0.06</v>
      </c>
      <c r="S244" s="147">
        <v>0</v>
      </c>
      <c r="T244" s="148">
        <f>S244*H244</f>
        <v>0</v>
      </c>
      <c r="AR244" s="149" t="s">
        <v>144</v>
      </c>
      <c r="AT244" s="149" t="s">
        <v>181</v>
      </c>
      <c r="AU244" s="149" t="s">
        <v>79</v>
      </c>
      <c r="AY244" s="15" t="s">
        <v>122</v>
      </c>
      <c r="BE244" s="150">
        <f>IF(N244="základná",J244,0)</f>
        <v>0</v>
      </c>
      <c r="BF244" s="150">
        <f>IF(N244="znížená",J244,0)</f>
        <v>0</v>
      </c>
      <c r="BG244" s="150">
        <f>IF(N244="zákl. prenesená",J244,0)</f>
        <v>0</v>
      </c>
      <c r="BH244" s="150">
        <f>IF(N244="zníž. prenesená",J244,0)</f>
        <v>0</v>
      </c>
      <c r="BI244" s="150">
        <f>IF(N244="nulová",J244,0)</f>
        <v>0</v>
      </c>
      <c r="BJ244" s="15" t="s">
        <v>79</v>
      </c>
      <c r="BK244" s="150">
        <f>ROUND(I244*H244,2)</f>
        <v>0</v>
      </c>
      <c r="BL244" s="15" t="s">
        <v>128</v>
      </c>
      <c r="BM244" s="149" t="s">
        <v>277</v>
      </c>
    </row>
    <row r="245" spans="2:65" s="11" customFormat="1" ht="22.85" customHeight="1">
      <c r="B245" s="126"/>
      <c r="D245" s="127" t="s">
        <v>66</v>
      </c>
      <c r="E245" s="135" t="s">
        <v>160</v>
      </c>
      <c r="F245" s="135" t="s">
        <v>564</v>
      </c>
      <c r="J245" s="136">
        <f>BK245</f>
        <v>0</v>
      </c>
      <c r="L245" s="126"/>
      <c r="M245" s="130"/>
      <c r="P245" s="131">
        <f>SUM(P246:P271)</f>
        <v>612.80457849999993</v>
      </c>
      <c r="R245" s="131">
        <f>SUM(R246:R271)</f>
        <v>190.25401359671201</v>
      </c>
      <c r="T245" s="132">
        <f>SUM(T246:T271)</f>
        <v>0</v>
      </c>
      <c r="AR245" s="127" t="s">
        <v>73</v>
      </c>
      <c r="AT245" s="133" t="s">
        <v>66</v>
      </c>
      <c r="AU245" s="133" t="s">
        <v>73</v>
      </c>
      <c r="AY245" s="127" t="s">
        <v>122</v>
      </c>
      <c r="BK245" s="134">
        <f>SUM(BK246:BK271)</f>
        <v>0</v>
      </c>
    </row>
    <row r="246" spans="2:65" s="1" customFormat="1" ht="33" customHeight="1">
      <c r="B246" s="137"/>
      <c r="C246" s="138" t="s">
        <v>279</v>
      </c>
      <c r="D246" s="138" t="s">
        <v>124</v>
      </c>
      <c r="E246" s="139" t="s">
        <v>280</v>
      </c>
      <c r="F246" s="140" t="s">
        <v>281</v>
      </c>
      <c r="G246" s="141" t="s">
        <v>177</v>
      </c>
      <c r="H246" s="142">
        <v>278.31</v>
      </c>
      <c r="I246" s="143"/>
      <c r="J246" s="143">
        <f>ROUND(I246*H246,2)</f>
        <v>0</v>
      </c>
      <c r="K246" s="144"/>
      <c r="L246" s="27"/>
      <c r="M246" s="145" t="s">
        <v>1</v>
      </c>
      <c r="N246" s="146" t="s">
        <v>33</v>
      </c>
      <c r="O246" s="147">
        <v>0.19</v>
      </c>
      <c r="P246" s="147">
        <f>O246*H246</f>
        <v>52.878900000000002</v>
      </c>
      <c r="Q246" s="147">
        <v>2.6110000000000001E-6</v>
      </c>
      <c r="R246" s="147">
        <f>Q246*H246</f>
        <v>7.2666741000000006E-4</v>
      </c>
      <c r="S246" s="147">
        <v>0</v>
      </c>
      <c r="T246" s="148">
        <f>S246*H246</f>
        <v>0</v>
      </c>
      <c r="AR246" s="149" t="s">
        <v>128</v>
      </c>
      <c r="AT246" s="149" t="s">
        <v>124</v>
      </c>
      <c r="AU246" s="149" t="s">
        <v>79</v>
      </c>
      <c r="AY246" s="15" t="s">
        <v>122</v>
      </c>
      <c r="BE246" s="150">
        <f>IF(N246="základná",J246,0)</f>
        <v>0</v>
      </c>
      <c r="BF246" s="150">
        <f>IF(N246="znížená",J246,0)</f>
        <v>0</v>
      </c>
      <c r="BG246" s="150">
        <f>IF(N246="zákl. prenesená",J246,0)</f>
        <v>0</v>
      </c>
      <c r="BH246" s="150">
        <f>IF(N246="zníž. prenesená",J246,0)</f>
        <v>0</v>
      </c>
      <c r="BI246" s="150">
        <f>IF(N246="nulová",J246,0)</f>
        <v>0</v>
      </c>
      <c r="BJ246" s="15" t="s">
        <v>79</v>
      </c>
      <c r="BK246" s="150">
        <f>ROUND(I246*H246,2)</f>
        <v>0</v>
      </c>
      <c r="BL246" s="15" t="s">
        <v>128</v>
      </c>
      <c r="BM246" s="149" t="s">
        <v>282</v>
      </c>
    </row>
    <row r="247" spans="2:65" s="1" customFormat="1" ht="33" customHeight="1">
      <c r="B247" s="137"/>
      <c r="C247" s="138" t="s">
        <v>207</v>
      </c>
      <c r="D247" s="138" t="s">
        <v>124</v>
      </c>
      <c r="E247" s="139" t="s">
        <v>283</v>
      </c>
      <c r="F247" s="140" t="s">
        <v>284</v>
      </c>
      <c r="G247" s="141" t="s">
        <v>127</v>
      </c>
      <c r="H247" s="142">
        <v>2192.8780000000002</v>
      </c>
      <c r="I247" s="143"/>
      <c r="J247" s="143">
        <f>ROUND(I247*H247,2)</f>
        <v>0</v>
      </c>
      <c r="K247" s="144"/>
      <c r="L247" s="27"/>
      <c r="M247" s="145" t="s">
        <v>1</v>
      </c>
      <c r="N247" s="146" t="s">
        <v>33</v>
      </c>
      <c r="O247" s="147">
        <v>3.3000000000000002E-2</v>
      </c>
      <c r="P247" s="147">
        <f>O247*H247</f>
        <v>72.364974000000004</v>
      </c>
      <c r="Q247" s="147">
        <v>2.8398639999999999E-2</v>
      </c>
      <c r="R247" s="147">
        <f>Q247*H247</f>
        <v>62.274752885920002</v>
      </c>
      <c r="S247" s="147">
        <v>0</v>
      </c>
      <c r="T247" s="148">
        <f>S247*H247</f>
        <v>0</v>
      </c>
      <c r="AR247" s="149" t="s">
        <v>128</v>
      </c>
      <c r="AT247" s="149" t="s">
        <v>124</v>
      </c>
      <c r="AU247" s="149" t="s">
        <v>79</v>
      </c>
      <c r="AY247" s="15" t="s">
        <v>122</v>
      </c>
      <c r="BE247" s="150">
        <f>IF(N247="základná",J247,0)</f>
        <v>0</v>
      </c>
      <c r="BF247" s="150">
        <f>IF(N247="znížená",J247,0)</f>
        <v>0</v>
      </c>
      <c r="BG247" s="150">
        <f>IF(N247="zákl. prenesená",J247,0)</f>
        <v>0</v>
      </c>
      <c r="BH247" s="150">
        <f>IF(N247="zníž. prenesená",J247,0)</f>
        <v>0</v>
      </c>
      <c r="BI247" s="150">
        <f>IF(N247="nulová",J247,0)</f>
        <v>0</v>
      </c>
      <c r="BJ247" s="15" t="s">
        <v>79</v>
      </c>
      <c r="BK247" s="150">
        <f>ROUND(I247*H247,2)</f>
        <v>0</v>
      </c>
      <c r="BL247" s="15" t="s">
        <v>128</v>
      </c>
      <c r="BM247" s="149" t="s">
        <v>285</v>
      </c>
    </row>
    <row r="248" spans="2:65" s="12" customFormat="1">
      <c r="B248" s="151"/>
      <c r="D248" s="152" t="s">
        <v>129</v>
      </c>
      <c r="E248" s="153" t="s">
        <v>1</v>
      </c>
      <c r="F248" s="154" t="s">
        <v>286</v>
      </c>
      <c r="H248" s="155">
        <v>2192.8780000000002</v>
      </c>
      <c r="L248" s="151"/>
      <c r="M248" s="156"/>
      <c r="T248" s="157"/>
      <c r="AT248" s="153" t="s">
        <v>129</v>
      </c>
      <c r="AU248" s="153" t="s">
        <v>79</v>
      </c>
      <c r="AV248" s="12" t="s">
        <v>79</v>
      </c>
      <c r="AW248" s="12" t="s">
        <v>24</v>
      </c>
      <c r="AX248" s="12" t="s">
        <v>67</v>
      </c>
      <c r="AY248" s="153" t="s">
        <v>122</v>
      </c>
    </row>
    <row r="249" spans="2:65" s="13" customFormat="1">
      <c r="B249" s="158"/>
      <c r="D249" s="152" t="s">
        <v>129</v>
      </c>
      <c r="E249" s="159" t="s">
        <v>1</v>
      </c>
      <c r="F249" s="160" t="s">
        <v>134</v>
      </c>
      <c r="H249" s="161">
        <v>2192.8780000000002</v>
      </c>
      <c r="L249" s="158"/>
      <c r="M249" s="162"/>
      <c r="T249" s="163"/>
      <c r="AT249" s="159" t="s">
        <v>129</v>
      </c>
      <c r="AU249" s="159" t="s">
        <v>79</v>
      </c>
      <c r="AV249" s="13" t="s">
        <v>128</v>
      </c>
      <c r="AW249" s="13" t="s">
        <v>24</v>
      </c>
      <c r="AX249" s="13" t="s">
        <v>73</v>
      </c>
      <c r="AY249" s="159" t="s">
        <v>122</v>
      </c>
    </row>
    <row r="250" spans="2:65" s="1" customFormat="1" ht="37.85" customHeight="1">
      <c r="B250" s="137"/>
      <c r="C250" s="138" t="s">
        <v>287</v>
      </c>
      <c r="D250" s="138" t="s">
        <v>124</v>
      </c>
      <c r="E250" s="139" t="s">
        <v>288</v>
      </c>
      <c r="F250" s="140" t="s">
        <v>289</v>
      </c>
      <c r="G250" s="141" t="s">
        <v>127</v>
      </c>
      <c r="H250" s="142">
        <v>2192.8780000000002</v>
      </c>
      <c r="I250" s="143"/>
      <c r="J250" s="143">
        <f>ROUND(I250*H250,2)</f>
        <v>0</v>
      </c>
      <c r="K250" s="144"/>
      <c r="L250" s="27"/>
      <c r="M250" s="145" t="s">
        <v>1</v>
      </c>
      <c r="N250" s="146" t="s">
        <v>33</v>
      </c>
      <c r="O250" s="147">
        <v>2E-3</v>
      </c>
      <c r="P250" s="147">
        <f>O250*H250</f>
        <v>4.3857560000000007</v>
      </c>
      <c r="Q250" s="147">
        <v>0</v>
      </c>
      <c r="R250" s="147">
        <f>Q250*H250</f>
        <v>0</v>
      </c>
      <c r="S250" s="147">
        <v>0</v>
      </c>
      <c r="T250" s="148">
        <f>S250*H250</f>
        <v>0</v>
      </c>
      <c r="AR250" s="149" t="s">
        <v>128</v>
      </c>
      <c r="AT250" s="149" t="s">
        <v>124</v>
      </c>
      <c r="AU250" s="149" t="s">
        <v>79</v>
      </c>
      <c r="AY250" s="15" t="s">
        <v>122</v>
      </c>
      <c r="BE250" s="150">
        <f>IF(N250="základná",J250,0)</f>
        <v>0</v>
      </c>
      <c r="BF250" s="150">
        <f>IF(N250="znížená",J250,0)</f>
        <v>0</v>
      </c>
      <c r="BG250" s="150">
        <f>IF(N250="zákl. prenesená",J250,0)</f>
        <v>0</v>
      </c>
      <c r="BH250" s="150">
        <f>IF(N250="zníž. prenesená",J250,0)</f>
        <v>0</v>
      </c>
      <c r="BI250" s="150">
        <f>IF(N250="nulová",J250,0)</f>
        <v>0</v>
      </c>
      <c r="BJ250" s="15" t="s">
        <v>79</v>
      </c>
      <c r="BK250" s="150">
        <f>ROUND(I250*H250,2)</f>
        <v>0</v>
      </c>
      <c r="BL250" s="15" t="s">
        <v>128</v>
      </c>
      <c r="BM250" s="149" t="s">
        <v>290</v>
      </c>
    </row>
    <row r="251" spans="2:65" s="12" customFormat="1">
      <c r="B251" s="151"/>
      <c r="D251" s="152" t="s">
        <v>129</v>
      </c>
      <c r="E251" s="153" t="s">
        <v>1</v>
      </c>
      <c r="F251" s="154" t="s">
        <v>286</v>
      </c>
      <c r="H251" s="155">
        <v>2192.8780000000002</v>
      </c>
      <c r="L251" s="151"/>
      <c r="M251" s="156"/>
      <c r="T251" s="157"/>
      <c r="AT251" s="153" t="s">
        <v>129</v>
      </c>
      <c r="AU251" s="153" t="s">
        <v>79</v>
      </c>
      <c r="AV251" s="12" t="s">
        <v>79</v>
      </c>
      <c r="AW251" s="12" t="s">
        <v>24</v>
      </c>
      <c r="AX251" s="12" t="s">
        <v>67</v>
      </c>
      <c r="AY251" s="153" t="s">
        <v>122</v>
      </c>
    </row>
    <row r="252" spans="2:65" s="13" customFormat="1">
      <c r="B252" s="158"/>
      <c r="D252" s="152" t="s">
        <v>129</v>
      </c>
      <c r="E252" s="159" t="s">
        <v>1</v>
      </c>
      <c r="F252" s="160" t="s">
        <v>134</v>
      </c>
      <c r="H252" s="161">
        <v>2192.8780000000002</v>
      </c>
      <c r="L252" s="158"/>
      <c r="M252" s="162"/>
      <c r="T252" s="163"/>
      <c r="AT252" s="159" t="s">
        <v>129</v>
      </c>
      <c r="AU252" s="159" t="s">
        <v>79</v>
      </c>
      <c r="AV252" s="13" t="s">
        <v>128</v>
      </c>
      <c r="AW252" s="13" t="s">
        <v>24</v>
      </c>
      <c r="AX252" s="13" t="s">
        <v>73</v>
      </c>
      <c r="AY252" s="159" t="s">
        <v>122</v>
      </c>
    </row>
    <row r="253" spans="2:65" s="1" customFormat="1" ht="33" customHeight="1">
      <c r="B253" s="137"/>
      <c r="C253" s="138" t="s">
        <v>210</v>
      </c>
      <c r="D253" s="138" t="s">
        <v>124</v>
      </c>
      <c r="E253" s="139" t="s">
        <v>291</v>
      </c>
      <c r="F253" s="140" t="s">
        <v>292</v>
      </c>
      <c r="G253" s="141" t="s">
        <v>127</v>
      </c>
      <c r="H253" s="142">
        <v>2192.8780000000002</v>
      </c>
      <c r="I253" s="143"/>
      <c r="J253" s="143">
        <f>ROUND(I253*H253,2)</f>
        <v>0</v>
      </c>
      <c r="K253" s="144"/>
      <c r="L253" s="27"/>
      <c r="M253" s="145" t="s">
        <v>1</v>
      </c>
      <c r="N253" s="146" t="s">
        <v>33</v>
      </c>
      <c r="O253" s="147">
        <v>2.1000000000000001E-2</v>
      </c>
      <c r="P253" s="147">
        <f>O253*H253</f>
        <v>46.050438000000007</v>
      </c>
      <c r="Q253" s="147">
        <v>1.9789999999999999E-2</v>
      </c>
      <c r="R253" s="147">
        <f>Q253*H253</f>
        <v>43.397055620000003</v>
      </c>
      <c r="S253" s="147">
        <v>0</v>
      </c>
      <c r="T253" s="148">
        <f>S253*H253</f>
        <v>0</v>
      </c>
      <c r="AR253" s="149" t="s">
        <v>128</v>
      </c>
      <c r="AT253" s="149" t="s">
        <v>124</v>
      </c>
      <c r="AU253" s="149" t="s">
        <v>79</v>
      </c>
      <c r="AY253" s="15" t="s">
        <v>122</v>
      </c>
      <c r="BE253" s="150">
        <f>IF(N253="základná",J253,0)</f>
        <v>0</v>
      </c>
      <c r="BF253" s="150">
        <f>IF(N253="znížená",J253,0)</f>
        <v>0</v>
      </c>
      <c r="BG253" s="150">
        <f>IF(N253="zákl. prenesená",J253,0)</f>
        <v>0</v>
      </c>
      <c r="BH253" s="150">
        <f>IF(N253="zníž. prenesená",J253,0)</f>
        <v>0</v>
      </c>
      <c r="BI253" s="150">
        <f>IF(N253="nulová",J253,0)</f>
        <v>0</v>
      </c>
      <c r="BJ253" s="15" t="s">
        <v>79</v>
      </c>
      <c r="BK253" s="150">
        <f>ROUND(I253*H253,2)</f>
        <v>0</v>
      </c>
      <c r="BL253" s="15" t="s">
        <v>128</v>
      </c>
      <c r="BM253" s="149" t="s">
        <v>293</v>
      </c>
    </row>
    <row r="254" spans="2:65" s="12" customFormat="1">
      <c r="B254" s="151"/>
      <c r="D254" s="152" t="s">
        <v>129</v>
      </c>
      <c r="E254" s="153" t="s">
        <v>1</v>
      </c>
      <c r="F254" s="154" t="s">
        <v>286</v>
      </c>
      <c r="H254" s="155">
        <v>2192.8780000000002</v>
      </c>
      <c r="L254" s="151"/>
      <c r="M254" s="156"/>
      <c r="T254" s="157"/>
      <c r="AT254" s="153" t="s">
        <v>129</v>
      </c>
      <c r="AU254" s="153" t="s">
        <v>79</v>
      </c>
      <c r="AV254" s="12" t="s">
        <v>79</v>
      </c>
      <c r="AW254" s="12" t="s">
        <v>24</v>
      </c>
      <c r="AX254" s="12" t="s">
        <v>67</v>
      </c>
      <c r="AY254" s="153" t="s">
        <v>122</v>
      </c>
    </row>
    <row r="255" spans="2:65" s="13" customFormat="1">
      <c r="B255" s="158"/>
      <c r="D255" s="152" t="s">
        <v>129</v>
      </c>
      <c r="E255" s="159" t="s">
        <v>1</v>
      </c>
      <c r="F255" s="160" t="s">
        <v>134</v>
      </c>
      <c r="H255" s="161">
        <v>2192.8780000000002</v>
      </c>
      <c r="L255" s="158"/>
      <c r="M255" s="162"/>
      <c r="T255" s="163"/>
      <c r="AT255" s="159" t="s">
        <v>129</v>
      </c>
      <c r="AU255" s="159" t="s">
        <v>79</v>
      </c>
      <c r="AV255" s="13" t="s">
        <v>128</v>
      </c>
      <c r="AW255" s="13" t="s">
        <v>24</v>
      </c>
      <c r="AX255" s="13" t="s">
        <v>73</v>
      </c>
      <c r="AY255" s="159" t="s">
        <v>122</v>
      </c>
    </row>
    <row r="256" spans="2:65" s="1" customFormat="1" ht="24.15" customHeight="1">
      <c r="B256" s="137"/>
      <c r="C256" s="138" t="s">
        <v>294</v>
      </c>
      <c r="D256" s="138" t="s">
        <v>124</v>
      </c>
      <c r="E256" s="139" t="s">
        <v>295</v>
      </c>
      <c r="F256" s="140" t="s">
        <v>296</v>
      </c>
      <c r="G256" s="141" t="s">
        <v>167</v>
      </c>
      <c r="H256" s="142">
        <v>738.90700000000004</v>
      </c>
      <c r="I256" s="143"/>
      <c r="J256" s="143">
        <f>ROUND(I256*H256,2)</f>
        <v>0</v>
      </c>
      <c r="K256" s="144"/>
      <c r="L256" s="27"/>
      <c r="M256" s="145" t="s">
        <v>1</v>
      </c>
      <c r="N256" s="146" t="s">
        <v>33</v>
      </c>
      <c r="O256" s="147">
        <v>0.08</v>
      </c>
      <c r="P256" s="147">
        <f>O256*H256</f>
        <v>59.112560000000002</v>
      </c>
      <c r="Q256" s="147">
        <v>8.0000000000000002E-8</v>
      </c>
      <c r="R256" s="147">
        <f>Q256*H256</f>
        <v>5.9112560000000004E-5</v>
      </c>
      <c r="S256" s="147">
        <v>0</v>
      </c>
      <c r="T256" s="148">
        <f>S256*H256</f>
        <v>0</v>
      </c>
      <c r="AR256" s="149" t="s">
        <v>128</v>
      </c>
      <c r="AT256" s="149" t="s">
        <v>124</v>
      </c>
      <c r="AU256" s="149" t="s">
        <v>79</v>
      </c>
      <c r="AY256" s="15" t="s">
        <v>122</v>
      </c>
      <c r="BE256" s="150">
        <f>IF(N256="základná",J256,0)</f>
        <v>0</v>
      </c>
      <c r="BF256" s="150">
        <f>IF(N256="znížená",J256,0)</f>
        <v>0</v>
      </c>
      <c r="BG256" s="150">
        <f>IF(N256="zákl. prenesená",J256,0)</f>
        <v>0</v>
      </c>
      <c r="BH256" s="150">
        <f>IF(N256="zníž. prenesená",J256,0)</f>
        <v>0</v>
      </c>
      <c r="BI256" s="150">
        <f>IF(N256="nulová",J256,0)</f>
        <v>0</v>
      </c>
      <c r="BJ256" s="15" t="s">
        <v>79</v>
      </c>
      <c r="BK256" s="150">
        <f>ROUND(I256*H256,2)</f>
        <v>0</v>
      </c>
      <c r="BL256" s="15" t="s">
        <v>128</v>
      </c>
      <c r="BM256" s="149" t="s">
        <v>297</v>
      </c>
    </row>
    <row r="257" spans="2:65" s="12" customFormat="1">
      <c r="B257" s="151"/>
      <c r="D257" s="152" t="s">
        <v>129</v>
      </c>
      <c r="E257" s="153" t="s">
        <v>1</v>
      </c>
      <c r="F257" s="154" t="s">
        <v>298</v>
      </c>
      <c r="H257" s="155">
        <v>738.90700000000004</v>
      </c>
      <c r="L257" s="151"/>
      <c r="M257" s="156"/>
      <c r="T257" s="157"/>
      <c r="AT257" s="153" t="s">
        <v>129</v>
      </c>
      <c r="AU257" s="153" t="s">
        <v>79</v>
      </c>
      <c r="AV257" s="12" t="s">
        <v>79</v>
      </c>
      <c r="AW257" s="12" t="s">
        <v>24</v>
      </c>
      <c r="AX257" s="12" t="s">
        <v>67</v>
      </c>
      <c r="AY257" s="153" t="s">
        <v>122</v>
      </c>
    </row>
    <row r="258" spans="2:65" s="13" customFormat="1">
      <c r="B258" s="158"/>
      <c r="D258" s="152" t="s">
        <v>129</v>
      </c>
      <c r="E258" s="159" t="s">
        <v>1</v>
      </c>
      <c r="F258" s="160" t="s">
        <v>134</v>
      </c>
      <c r="H258" s="161">
        <v>738.90700000000004</v>
      </c>
      <c r="L258" s="158"/>
      <c r="M258" s="162"/>
      <c r="T258" s="163"/>
      <c r="AT258" s="159" t="s">
        <v>129</v>
      </c>
      <c r="AU258" s="159" t="s">
        <v>79</v>
      </c>
      <c r="AV258" s="13" t="s">
        <v>128</v>
      </c>
      <c r="AW258" s="13" t="s">
        <v>24</v>
      </c>
      <c r="AX258" s="13" t="s">
        <v>73</v>
      </c>
      <c r="AY258" s="159" t="s">
        <v>122</v>
      </c>
    </row>
    <row r="259" spans="2:65" s="1" customFormat="1" ht="33" customHeight="1">
      <c r="B259" s="137"/>
      <c r="C259" s="138" t="s">
        <v>215</v>
      </c>
      <c r="D259" s="138" t="s">
        <v>124</v>
      </c>
      <c r="E259" s="139" t="s">
        <v>299</v>
      </c>
      <c r="F259" s="140" t="s">
        <v>300</v>
      </c>
      <c r="G259" s="141" t="s">
        <v>167</v>
      </c>
      <c r="H259" s="142">
        <v>738.90700000000004</v>
      </c>
      <c r="I259" s="143"/>
      <c r="J259" s="143">
        <f>ROUND(I259*H259,2)</f>
        <v>0</v>
      </c>
      <c r="K259" s="144"/>
      <c r="L259" s="27"/>
      <c r="M259" s="145" t="s">
        <v>1</v>
      </c>
      <c r="N259" s="146" t="s">
        <v>33</v>
      </c>
      <c r="O259" s="147">
        <v>2E-3</v>
      </c>
      <c r="P259" s="147">
        <f>O259*H259</f>
        <v>1.4778140000000002</v>
      </c>
      <c r="Q259" s="147">
        <v>3.7000746000000001E-2</v>
      </c>
      <c r="R259" s="147">
        <f>Q259*H259</f>
        <v>27.340110224622002</v>
      </c>
      <c r="S259" s="147">
        <v>0</v>
      </c>
      <c r="T259" s="148">
        <f>S259*H259</f>
        <v>0</v>
      </c>
      <c r="AR259" s="149" t="s">
        <v>128</v>
      </c>
      <c r="AT259" s="149" t="s">
        <v>124</v>
      </c>
      <c r="AU259" s="149" t="s">
        <v>79</v>
      </c>
      <c r="AY259" s="15" t="s">
        <v>122</v>
      </c>
      <c r="BE259" s="150">
        <f>IF(N259="základná",J259,0)</f>
        <v>0</v>
      </c>
      <c r="BF259" s="150">
        <f>IF(N259="znížená",J259,0)</f>
        <v>0</v>
      </c>
      <c r="BG259" s="150">
        <f>IF(N259="zákl. prenesená",J259,0)</f>
        <v>0</v>
      </c>
      <c r="BH259" s="150">
        <f>IF(N259="zníž. prenesená",J259,0)</f>
        <v>0</v>
      </c>
      <c r="BI259" s="150">
        <f>IF(N259="nulová",J259,0)</f>
        <v>0</v>
      </c>
      <c r="BJ259" s="15" t="s">
        <v>79</v>
      </c>
      <c r="BK259" s="150">
        <f>ROUND(I259*H259,2)</f>
        <v>0</v>
      </c>
      <c r="BL259" s="15" t="s">
        <v>128</v>
      </c>
      <c r="BM259" s="149" t="s">
        <v>301</v>
      </c>
    </row>
    <row r="260" spans="2:65" s="12" customFormat="1">
      <c r="B260" s="151"/>
      <c r="D260" s="152" t="s">
        <v>129</v>
      </c>
      <c r="E260" s="153" t="s">
        <v>1</v>
      </c>
      <c r="F260" s="154" t="s">
        <v>298</v>
      </c>
      <c r="H260" s="155">
        <v>738.90700000000004</v>
      </c>
      <c r="L260" s="151"/>
      <c r="M260" s="156"/>
      <c r="T260" s="157"/>
      <c r="AT260" s="153" t="s">
        <v>129</v>
      </c>
      <c r="AU260" s="153" t="s">
        <v>79</v>
      </c>
      <c r="AV260" s="12" t="s">
        <v>79</v>
      </c>
      <c r="AW260" s="12" t="s">
        <v>24</v>
      </c>
      <c r="AX260" s="12" t="s">
        <v>67</v>
      </c>
      <c r="AY260" s="153" t="s">
        <v>122</v>
      </c>
    </row>
    <row r="261" spans="2:65" s="13" customFormat="1">
      <c r="B261" s="158"/>
      <c r="D261" s="152" t="s">
        <v>129</v>
      </c>
      <c r="E261" s="159" t="s">
        <v>1</v>
      </c>
      <c r="F261" s="160" t="s">
        <v>134</v>
      </c>
      <c r="H261" s="161">
        <v>738.90700000000004</v>
      </c>
      <c r="L261" s="158"/>
      <c r="M261" s="162"/>
      <c r="T261" s="163"/>
      <c r="AT261" s="159" t="s">
        <v>129</v>
      </c>
      <c r="AU261" s="159" t="s">
        <v>79</v>
      </c>
      <c r="AV261" s="13" t="s">
        <v>128</v>
      </c>
      <c r="AW261" s="13" t="s">
        <v>24</v>
      </c>
      <c r="AX261" s="13" t="s">
        <v>73</v>
      </c>
      <c r="AY261" s="159" t="s">
        <v>122</v>
      </c>
    </row>
    <row r="262" spans="2:65" s="1" customFormat="1" ht="24.15" customHeight="1">
      <c r="B262" s="137"/>
      <c r="C262" s="138" t="s">
        <v>302</v>
      </c>
      <c r="D262" s="138" t="s">
        <v>124</v>
      </c>
      <c r="E262" s="139" t="s">
        <v>303</v>
      </c>
      <c r="F262" s="140" t="s">
        <v>304</v>
      </c>
      <c r="G262" s="141" t="s">
        <v>167</v>
      </c>
      <c r="H262" s="142">
        <v>738.90700000000004</v>
      </c>
      <c r="I262" s="143"/>
      <c r="J262" s="143">
        <f>ROUND(I262*H262,2)</f>
        <v>0</v>
      </c>
      <c r="K262" s="144"/>
      <c r="L262" s="27"/>
      <c r="M262" s="145" t="s">
        <v>1</v>
      </c>
      <c r="N262" s="146" t="s">
        <v>33</v>
      </c>
      <c r="O262" s="147">
        <v>7.0999999999999994E-2</v>
      </c>
      <c r="P262" s="147">
        <f>O262*H262</f>
        <v>52.462396999999996</v>
      </c>
      <c r="Q262" s="147">
        <v>2.3990000000000001E-2</v>
      </c>
      <c r="R262" s="147">
        <f>Q262*H262</f>
        <v>17.726378930000003</v>
      </c>
      <c r="S262" s="147">
        <v>0</v>
      </c>
      <c r="T262" s="148">
        <f>S262*H262</f>
        <v>0</v>
      </c>
      <c r="AR262" s="149" t="s">
        <v>128</v>
      </c>
      <c r="AT262" s="149" t="s">
        <v>124</v>
      </c>
      <c r="AU262" s="149" t="s">
        <v>79</v>
      </c>
      <c r="AY262" s="15" t="s">
        <v>122</v>
      </c>
      <c r="BE262" s="150">
        <f>IF(N262="základná",J262,0)</f>
        <v>0</v>
      </c>
      <c r="BF262" s="150">
        <f>IF(N262="znížená",J262,0)</f>
        <v>0</v>
      </c>
      <c r="BG262" s="150">
        <f>IF(N262="zákl. prenesená",J262,0)</f>
        <v>0</v>
      </c>
      <c r="BH262" s="150">
        <f>IF(N262="zníž. prenesená",J262,0)</f>
        <v>0</v>
      </c>
      <c r="BI262" s="150">
        <f>IF(N262="nulová",J262,0)</f>
        <v>0</v>
      </c>
      <c r="BJ262" s="15" t="s">
        <v>79</v>
      </c>
      <c r="BK262" s="150">
        <f>ROUND(I262*H262,2)</f>
        <v>0</v>
      </c>
      <c r="BL262" s="15" t="s">
        <v>128</v>
      </c>
      <c r="BM262" s="149" t="s">
        <v>305</v>
      </c>
    </row>
    <row r="263" spans="2:65" s="12" customFormat="1">
      <c r="B263" s="151"/>
      <c r="D263" s="152" t="s">
        <v>129</v>
      </c>
      <c r="E263" s="153" t="s">
        <v>1</v>
      </c>
      <c r="F263" s="154" t="s">
        <v>298</v>
      </c>
      <c r="H263" s="155">
        <v>738.90700000000004</v>
      </c>
      <c r="L263" s="151"/>
      <c r="M263" s="156"/>
      <c r="T263" s="157"/>
      <c r="AT263" s="153" t="s">
        <v>129</v>
      </c>
      <c r="AU263" s="153" t="s">
        <v>79</v>
      </c>
      <c r="AV263" s="12" t="s">
        <v>79</v>
      </c>
      <c r="AW263" s="12" t="s">
        <v>24</v>
      </c>
      <c r="AX263" s="12" t="s">
        <v>67</v>
      </c>
      <c r="AY263" s="153" t="s">
        <v>122</v>
      </c>
    </row>
    <row r="264" spans="2:65" s="13" customFormat="1">
      <c r="B264" s="158"/>
      <c r="D264" s="152" t="s">
        <v>129</v>
      </c>
      <c r="E264" s="159" t="s">
        <v>1</v>
      </c>
      <c r="F264" s="160" t="s">
        <v>134</v>
      </c>
      <c r="H264" s="161">
        <v>738.90700000000004</v>
      </c>
      <c r="L264" s="158"/>
      <c r="M264" s="162"/>
      <c r="T264" s="163"/>
      <c r="AT264" s="159" t="s">
        <v>129</v>
      </c>
      <c r="AU264" s="159" t="s">
        <v>79</v>
      </c>
      <c r="AV264" s="13" t="s">
        <v>128</v>
      </c>
      <c r="AW264" s="13" t="s">
        <v>24</v>
      </c>
      <c r="AX264" s="13" t="s">
        <v>73</v>
      </c>
      <c r="AY264" s="159" t="s">
        <v>122</v>
      </c>
    </row>
    <row r="265" spans="2:65" s="1" customFormat="1" ht="24.15" customHeight="1">
      <c r="B265" s="137"/>
      <c r="C265" s="138" t="s">
        <v>221</v>
      </c>
      <c r="D265" s="138" t="s">
        <v>124</v>
      </c>
      <c r="E265" s="139" t="s">
        <v>306</v>
      </c>
      <c r="F265" s="140" t="s">
        <v>307</v>
      </c>
      <c r="G265" s="141" t="s">
        <v>167</v>
      </c>
      <c r="H265" s="142">
        <v>175.15</v>
      </c>
      <c r="I265" s="143"/>
      <c r="J265" s="143">
        <f>ROUND(I265*H265,2)</f>
        <v>0</v>
      </c>
      <c r="K265" s="144"/>
      <c r="L265" s="27"/>
      <c r="M265" s="145" t="s">
        <v>1</v>
      </c>
      <c r="N265" s="146" t="s">
        <v>33</v>
      </c>
      <c r="O265" s="147">
        <v>0.27600999999999998</v>
      </c>
      <c r="P265" s="147">
        <f>O265*H265</f>
        <v>48.343151499999998</v>
      </c>
      <c r="Q265" s="147">
        <v>4.1999999999999998E-5</v>
      </c>
      <c r="R265" s="147">
        <f>Q265*H265</f>
        <v>7.3562999999999996E-3</v>
      </c>
      <c r="S265" s="147">
        <v>0</v>
      </c>
      <c r="T265" s="148">
        <f>S265*H265</f>
        <v>0</v>
      </c>
      <c r="AR265" s="149" t="s">
        <v>128</v>
      </c>
      <c r="AT265" s="149" t="s">
        <v>124</v>
      </c>
      <c r="AU265" s="149" t="s">
        <v>79</v>
      </c>
      <c r="AY265" s="15" t="s">
        <v>122</v>
      </c>
      <c r="BE265" s="150">
        <f>IF(N265="základná",J265,0)</f>
        <v>0</v>
      </c>
      <c r="BF265" s="150">
        <f>IF(N265="znížená",J265,0)</f>
        <v>0</v>
      </c>
      <c r="BG265" s="150">
        <f>IF(N265="zákl. prenesená",J265,0)</f>
        <v>0</v>
      </c>
      <c r="BH265" s="150">
        <f>IF(N265="zníž. prenesená",J265,0)</f>
        <v>0</v>
      </c>
      <c r="BI265" s="150">
        <f>IF(N265="nulová",J265,0)</f>
        <v>0</v>
      </c>
      <c r="BJ265" s="15" t="s">
        <v>79</v>
      </c>
      <c r="BK265" s="150">
        <f>ROUND(I265*H265,2)</f>
        <v>0</v>
      </c>
      <c r="BL265" s="15" t="s">
        <v>128</v>
      </c>
      <c r="BM265" s="149" t="s">
        <v>308</v>
      </c>
    </row>
    <row r="266" spans="2:65" s="12" customFormat="1">
      <c r="B266" s="151"/>
      <c r="D266" s="152" t="s">
        <v>129</v>
      </c>
      <c r="E266" s="153" t="s">
        <v>1</v>
      </c>
      <c r="F266" s="154" t="s">
        <v>309</v>
      </c>
      <c r="H266" s="155">
        <v>175.15</v>
      </c>
      <c r="L266" s="151"/>
      <c r="M266" s="156"/>
      <c r="T266" s="157"/>
      <c r="AT266" s="153" t="s">
        <v>129</v>
      </c>
      <c r="AU266" s="153" t="s">
        <v>79</v>
      </c>
      <c r="AV266" s="12" t="s">
        <v>79</v>
      </c>
      <c r="AW266" s="12" t="s">
        <v>24</v>
      </c>
      <c r="AX266" s="12" t="s">
        <v>67</v>
      </c>
      <c r="AY266" s="153" t="s">
        <v>122</v>
      </c>
    </row>
    <row r="267" spans="2:65" s="13" customFormat="1">
      <c r="B267" s="158"/>
      <c r="D267" s="152" t="s">
        <v>129</v>
      </c>
      <c r="E267" s="159" t="s">
        <v>1</v>
      </c>
      <c r="F267" s="160" t="s">
        <v>134</v>
      </c>
      <c r="H267" s="161">
        <v>175.15</v>
      </c>
      <c r="L267" s="158"/>
      <c r="M267" s="162"/>
      <c r="T267" s="163"/>
      <c r="AT267" s="159" t="s">
        <v>129</v>
      </c>
      <c r="AU267" s="159" t="s">
        <v>79</v>
      </c>
      <c r="AV267" s="13" t="s">
        <v>128</v>
      </c>
      <c r="AW267" s="13" t="s">
        <v>24</v>
      </c>
      <c r="AX267" s="13" t="s">
        <v>73</v>
      </c>
      <c r="AY267" s="159" t="s">
        <v>122</v>
      </c>
    </row>
    <row r="268" spans="2:65" s="1" customFormat="1" ht="21.75" customHeight="1">
      <c r="B268" s="137"/>
      <c r="C268" s="138" t="s">
        <v>310</v>
      </c>
      <c r="D268" s="138" t="s">
        <v>124</v>
      </c>
      <c r="E268" s="139" t="s">
        <v>311</v>
      </c>
      <c r="F268" s="140" t="s">
        <v>312</v>
      </c>
      <c r="G268" s="141" t="s">
        <v>177</v>
      </c>
      <c r="H268" s="142">
        <v>45.2</v>
      </c>
      <c r="I268" s="143"/>
      <c r="J268" s="143">
        <f>ROUND(I268*H268,2)</f>
        <v>0</v>
      </c>
      <c r="K268" s="144"/>
      <c r="L268" s="27"/>
      <c r="M268" s="145" t="s">
        <v>1</v>
      </c>
      <c r="N268" s="146" t="s">
        <v>33</v>
      </c>
      <c r="O268" s="147">
        <v>4.3926400000000001</v>
      </c>
      <c r="P268" s="147">
        <f>O268*H268</f>
        <v>198.54732800000002</v>
      </c>
      <c r="Q268" s="147">
        <v>0.71865168680000002</v>
      </c>
      <c r="R268" s="147">
        <f>Q268*H268</f>
        <v>32.483056243360004</v>
      </c>
      <c r="S268" s="147">
        <v>0</v>
      </c>
      <c r="T268" s="148">
        <f>S268*H268</f>
        <v>0</v>
      </c>
      <c r="AR268" s="149" t="s">
        <v>128</v>
      </c>
      <c r="AT268" s="149" t="s">
        <v>124</v>
      </c>
      <c r="AU268" s="149" t="s">
        <v>79</v>
      </c>
      <c r="AY268" s="15" t="s">
        <v>122</v>
      </c>
      <c r="BE268" s="150">
        <f>IF(N268="základná",J268,0)</f>
        <v>0</v>
      </c>
      <c r="BF268" s="150">
        <f>IF(N268="znížená",J268,0)</f>
        <v>0</v>
      </c>
      <c r="BG268" s="150">
        <f>IF(N268="zákl. prenesená",J268,0)</f>
        <v>0</v>
      </c>
      <c r="BH268" s="150">
        <f>IF(N268="zníž. prenesená",J268,0)</f>
        <v>0</v>
      </c>
      <c r="BI268" s="150">
        <f>IF(N268="nulová",J268,0)</f>
        <v>0</v>
      </c>
      <c r="BJ268" s="15" t="s">
        <v>79</v>
      </c>
      <c r="BK268" s="150">
        <f>ROUND(I268*H268,2)</f>
        <v>0</v>
      </c>
      <c r="BL268" s="15" t="s">
        <v>128</v>
      </c>
      <c r="BM268" s="149" t="s">
        <v>313</v>
      </c>
    </row>
    <row r="269" spans="2:65" s="12" customFormat="1">
      <c r="B269" s="151"/>
      <c r="D269" s="152" t="s">
        <v>129</v>
      </c>
      <c r="E269" s="153" t="s">
        <v>1</v>
      </c>
      <c r="F269" s="154" t="s">
        <v>314</v>
      </c>
      <c r="H269" s="155">
        <v>45.2</v>
      </c>
      <c r="L269" s="151"/>
      <c r="M269" s="156"/>
      <c r="T269" s="157"/>
      <c r="AT269" s="153" t="s">
        <v>129</v>
      </c>
      <c r="AU269" s="153" t="s">
        <v>79</v>
      </c>
      <c r="AV269" s="12" t="s">
        <v>79</v>
      </c>
      <c r="AW269" s="12" t="s">
        <v>24</v>
      </c>
      <c r="AX269" s="12" t="s">
        <v>67</v>
      </c>
      <c r="AY269" s="153" t="s">
        <v>122</v>
      </c>
    </row>
    <row r="270" spans="2:65" s="13" customFormat="1">
      <c r="B270" s="158"/>
      <c r="D270" s="152" t="s">
        <v>129</v>
      </c>
      <c r="E270" s="159" t="s">
        <v>1</v>
      </c>
      <c r="F270" s="160" t="s">
        <v>134</v>
      </c>
      <c r="H270" s="161">
        <v>45.2</v>
      </c>
      <c r="L270" s="158"/>
      <c r="M270" s="162"/>
      <c r="T270" s="163"/>
      <c r="AT270" s="159" t="s">
        <v>129</v>
      </c>
      <c r="AU270" s="159" t="s">
        <v>79</v>
      </c>
      <c r="AV270" s="13" t="s">
        <v>128</v>
      </c>
      <c r="AW270" s="13" t="s">
        <v>24</v>
      </c>
      <c r="AX270" s="13" t="s">
        <v>73</v>
      </c>
      <c r="AY270" s="159" t="s">
        <v>122</v>
      </c>
    </row>
    <row r="271" spans="2:65" s="1" customFormat="1" ht="16.5" customHeight="1">
      <c r="B271" s="137"/>
      <c r="C271" s="138" t="s">
        <v>226</v>
      </c>
      <c r="D271" s="138" t="s">
        <v>124</v>
      </c>
      <c r="E271" s="139" t="s">
        <v>315</v>
      </c>
      <c r="F271" s="140" t="s">
        <v>316</v>
      </c>
      <c r="G271" s="141" t="s">
        <v>177</v>
      </c>
      <c r="H271" s="142">
        <v>45.2</v>
      </c>
      <c r="I271" s="143"/>
      <c r="J271" s="143">
        <f>ROUND(I271*H271,2)</f>
        <v>0</v>
      </c>
      <c r="K271" s="144"/>
      <c r="L271" s="27"/>
      <c r="M271" s="145" t="s">
        <v>1</v>
      </c>
      <c r="N271" s="146" t="s">
        <v>33</v>
      </c>
      <c r="O271" s="147">
        <v>1.7075499999999999</v>
      </c>
      <c r="P271" s="147">
        <f>O271*H271</f>
        <v>77.181259999999995</v>
      </c>
      <c r="Q271" s="147">
        <v>0.1554096817</v>
      </c>
      <c r="R271" s="147">
        <f>Q271*H271</f>
        <v>7.0245176128400004</v>
      </c>
      <c r="S271" s="147">
        <v>0</v>
      </c>
      <c r="T271" s="148">
        <f>S271*H271</f>
        <v>0</v>
      </c>
      <c r="AR271" s="149" t="s">
        <v>128</v>
      </c>
      <c r="AT271" s="149" t="s">
        <v>124</v>
      </c>
      <c r="AU271" s="149" t="s">
        <v>79</v>
      </c>
      <c r="AY271" s="15" t="s">
        <v>122</v>
      </c>
      <c r="BE271" s="150">
        <f>IF(N271="základná",J271,0)</f>
        <v>0</v>
      </c>
      <c r="BF271" s="150">
        <f>IF(N271="znížená",J271,0)</f>
        <v>0</v>
      </c>
      <c r="BG271" s="150">
        <f>IF(N271="zákl. prenesená",J271,0)</f>
        <v>0</v>
      </c>
      <c r="BH271" s="150">
        <f>IF(N271="zníž. prenesená",J271,0)</f>
        <v>0</v>
      </c>
      <c r="BI271" s="150">
        <f>IF(N271="nulová",J271,0)</f>
        <v>0</v>
      </c>
      <c r="BJ271" s="15" t="s">
        <v>79</v>
      </c>
      <c r="BK271" s="150">
        <f>ROUND(I271*H271,2)</f>
        <v>0</v>
      </c>
      <c r="BL271" s="15" t="s">
        <v>128</v>
      </c>
      <c r="BM271" s="149" t="s">
        <v>317</v>
      </c>
    </row>
    <row r="272" spans="2:65" s="11" customFormat="1" ht="22.85" customHeight="1">
      <c r="B272" s="126"/>
      <c r="D272" s="127" t="s">
        <v>66</v>
      </c>
      <c r="E272" s="135" t="s">
        <v>318</v>
      </c>
      <c r="F272" s="135" t="s">
        <v>319</v>
      </c>
      <c r="J272" s="136">
        <f>BK272</f>
        <v>0</v>
      </c>
      <c r="L272" s="126"/>
      <c r="M272" s="130"/>
      <c r="P272" s="131">
        <f>P273</f>
        <v>553.90039999999999</v>
      </c>
      <c r="R272" s="131">
        <f>R273</f>
        <v>0</v>
      </c>
      <c r="T272" s="132">
        <f>T273</f>
        <v>0</v>
      </c>
      <c r="AR272" s="127" t="s">
        <v>73</v>
      </c>
      <c r="AT272" s="133" t="s">
        <v>66</v>
      </c>
      <c r="AU272" s="133" t="s">
        <v>73</v>
      </c>
      <c r="AY272" s="127" t="s">
        <v>122</v>
      </c>
      <c r="BK272" s="134">
        <f>BK273</f>
        <v>0</v>
      </c>
    </row>
    <row r="273" spans="2:65" s="1" customFormat="1" ht="24.15" customHeight="1">
      <c r="B273" s="137"/>
      <c r="C273" s="138" t="s">
        <v>320</v>
      </c>
      <c r="D273" s="138" t="s">
        <v>124</v>
      </c>
      <c r="E273" s="139" t="s">
        <v>321</v>
      </c>
      <c r="F273" s="140" t="s">
        <v>322</v>
      </c>
      <c r="G273" s="141" t="s">
        <v>229</v>
      </c>
      <c r="H273" s="142">
        <v>1384.751</v>
      </c>
      <c r="I273" s="143"/>
      <c r="J273" s="143">
        <f>ROUND(I273*H273,2)</f>
        <v>0</v>
      </c>
      <c r="K273" s="144"/>
      <c r="L273" s="27"/>
      <c r="M273" s="145" t="s">
        <v>1</v>
      </c>
      <c r="N273" s="146" t="s">
        <v>33</v>
      </c>
      <c r="O273" s="147">
        <v>0.4</v>
      </c>
      <c r="P273" s="147">
        <f>O273*H273</f>
        <v>553.90039999999999</v>
      </c>
      <c r="Q273" s="147">
        <v>0</v>
      </c>
      <c r="R273" s="147">
        <f>Q273*H273</f>
        <v>0</v>
      </c>
      <c r="S273" s="147">
        <v>0</v>
      </c>
      <c r="T273" s="148">
        <f>S273*H273</f>
        <v>0</v>
      </c>
      <c r="AR273" s="149" t="s">
        <v>128</v>
      </c>
      <c r="AT273" s="149" t="s">
        <v>124</v>
      </c>
      <c r="AU273" s="149" t="s">
        <v>79</v>
      </c>
      <c r="AY273" s="15" t="s">
        <v>122</v>
      </c>
      <c r="BE273" s="150">
        <f>IF(N273="základná",J273,0)</f>
        <v>0</v>
      </c>
      <c r="BF273" s="150">
        <f>IF(N273="znížená",J273,0)</f>
        <v>0</v>
      </c>
      <c r="BG273" s="150">
        <f>IF(N273="zákl. prenesená",J273,0)</f>
        <v>0</v>
      </c>
      <c r="BH273" s="150">
        <f>IF(N273="zníž. prenesená",J273,0)</f>
        <v>0</v>
      </c>
      <c r="BI273" s="150">
        <f>IF(N273="nulová",J273,0)</f>
        <v>0</v>
      </c>
      <c r="BJ273" s="15" t="s">
        <v>79</v>
      </c>
      <c r="BK273" s="150">
        <f>ROUND(I273*H273,2)</f>
        <v>0</v>
      </c>
      <c r="BL273" s="15" t="s">
        <v>128</v>
      </c>
      <c r="BM273" s="149" t="s">
        <v>323</v>
      </c>
    </row>
    <row r="274" spans="2:65" s="11" customFormat="1" ht="25.95" customHeight="1">
      <c r="B274" s="126"/>
      <c r="D274" s="127" t="s">
        <v>66</v>
      </c>
      <c r="E274" s="128" t="s">
        <v>324</v>
      </c>
      <c r="F274" s="128" t="s">
        <v>325</v>
      </c>
      <c r="J274" s="129">
        <f>BK274</f>
        <v>0</v>
      </c>
      <c r="L274" s="126"/>
      <c r="M274" s="130"/>
      <c r="P274" s="131">
        <f>P275+P283+P303+P327</f>
        <v>2316.1063539199999</v>
      </c>
      <c r="R274" s="131">
        <f>R275+R283+R303+R327</f>
        <v>7.9410677972200014</v>
      </c>
      <c r="T274" s="132">
        <f>T275+T283+T303+T327</f>
        <v>0</v>
      </c>
      <c r="AR274" s="127" t="s">
        <v>79</v>
      </c>
      <c r="AT274" s="133" t="s">
        <v>66</v>
      </c>
      <c r="AU274" s="133" t="s">
        <v>67</v>
      </c>
      <c r="AY274" s="127" t="s">
        <v>122</v>
      </c>
      <c r="BK274" s="134">
        <f>BK275+BK283+BK303+BK327</f>
        <v>0</v>
      </c>
    </row>
    <row r="275" spans="2:65" s="11" customFormat="1" ht="22.85" customHeight="1">
      <c r="B275" s="126"/>
      <c r="D275" s="127" t="s">
        <v>66</v>
      </c>
      <c r="E275" s="135" t="s">
        <v>326</v>
      </c>
      <c r="F275" s="135" t="s">
        <v>327</v>
      </c>
      <c r="J275" s="136">
        <f>BK275</f>
        <v>0</v>
      </c>
      <c r="L275" s="126"/>
      <c r="M275" s="130"/>
      <c r="P275" s="131">
        <f>SUM(P276:P282)</f>
        <v>31.040134999999999</v>
      </c>
      <c r="R275" s="131">
        <f>SUM(R276:R282)</f>
        <v>0.13561713550000001</v>
      </c>
      <c r="T275" s="132">
        <f>SUM(T276:T282)</f>
        <v>0</v>
      </c>
      <c r="AR275" s="127" t="s">
        <v>79</v>
      </c>
      <c r="AT275" s="133" t="s">
        <v>66</v>
      </c>
      <c r="AU275" s="133" t="s">
        <v>73</v>
      </c>
      <c r="AY275" s="127" t="s">
        <v>122</v>
      </c>
      <c r="BK275" s="134">
        <f>SUM(BK276:BK282)</f>
        <v>0</v>
      </c>
    </row>
    <row r="276" spans="2:65" s="1" customFormat="1" ht="21.75" customHeight="1">
      <c r="B276" s="137"/>
      <c r="C276" s="138" t="s">
        <v>328</v>
      </c>
      <c r="D276" s="138" t="s">
        <v>124</v>
      </c>
      <c r="E276" s="139" t="s">
        <v>329</v>
      </c>
      <c r="F276" s="140" t="s">
        <v>330</v>
      </c>
      <c r="G276" s="141" t="s">
        <v>177</v>
      </c>
      <c r="H276" s="142">
        <v>49.7</v>
      </c>
      <c r="I276" s="143"/>
      <c r="J276" s="143">
        <f>ROUND(I276*H276,2)</f>
        <v>0</v>
      </c>
      <c r="K276" s="144"/>
      <c r="L276" s="27"/>
      <c r="M276" s="145" t="s">
        <v>1</v>
      </c>
      <c r="N276" s="146" t="s">
        <v>33</v>
      </c>
      <c r="O276" s="147">
        <v>0.45345999999999997</v>
      </c>
      <c r="P276" s="147">
        <f>O276*H276</f>
        <v>22.536961999999999</v>
      </c>
      <c r="Q276" s="147">
        <v>2.3295E-3</v>
      </c>
      <c r="R276" s="147">
        <f>Q276*H276</f>
        <v>0.11577615000000001</v>
      </c>
      <c r="S276" s="147">
        <v>0</v>
      </c>
      <c r="T276" s="148">
        <f>S276*H276</f>
        <v>0</v>
      </c>
      <c r="AR276" s="149" t="s">
        <v>159</v>
      </c>
      <c r="AT276" s="149" t="s">
        <v>124</v>
      </c>
      <c r="AU276" s="149" t="s">
        <v>79</v>
      </c>
      <c r="AY276" s="15" t="s">
        <v>122</v>
      </c>
      <c r="BE276" s="150">
        <f>IF(N276="základná",J276,0)</f>
        <v>0</v>
      </c>
      <c r="BF276" s="150">
        <f>IF(N276="znížená",J276,0)</f>
        <v>0</v>
      </c>
      <c r="BG276" s="150">
        <f>IF(N276="zákl. prenesená",J276,0)</f>
        <v>0</v>
      </c>
      <c r="BH276" s="150">
        <f>IF(N276="zníž. prenesená",J276,0)</f>
        <v>0</v>
      </c>
      <c r="BI276" s="150">
        <f>IF(N276="nulová",J276,0)</f>
        <v>0</v>
      </c>
      <c r="BJ276" s="15" t="s">
        <v>79</v>
      </c>
      <c r="BK276" s="150">
        <f>ROUND(I276*H276,2)</f>
        <v>0</v>
      </c>
      <c r="BL276" s="15" t="s">
        <v>159</v>
      </c>
      <c r="BM276" s="149" t="s">
        <v>331</v>
      </c>
    </row>
    <row r="277" spans="2:65" s="12" customFormat="1">
      <c r="B277" s="151"/>
      <c r="D277" s="152" t="s">
        <v>129</v>
      </c>
      <c r="E277" s="153" t="s">
        <v>1</v>
      </c>
      <c r="F277" s="154" t="s">
        <v>332</v>
      </c>
      <c r="H277" s="155">
        <v>49.7</v>
      </c>
      <c r="L277" s="151"/>
      <c r="M277" s="156"/>
      <c r="T277" s="157"/>
      <c r="AT277" s="153" t="s">
        <v>129</v>
      </c>
      <c r="AU277" s="153" t="s">
        <v>79</v>
      </c>
      <c r="AV277" s="12" t="s">
        <v>79</v>
      </c>
      <c r="AW277" s="12" t="s">
        <v>24</v>
      </c>
      <c r="AX277" s="12" t="s">
        <v>67</v>
      </c>
      <c r="AY277" s="153" t="s">
        <v>122</v>
      </c>
    </row>
    <row r="278" spans="2:65" s="13" customFormat="1">
      <c r="B278" s="158"/>
      <c r="D278" s="152" t="s">
        <v>129</v>
      </c>
      <c r="E278" s="159" t="s">
        <v>1</v>
      </c>
      <c r="F278" s="160" t="s">
        <v>134</v>
      </c>
      <c r="H278" s="161">
        <v>49.7</v>
      </c>
      <c r="L278" s="158"/>
      <c r="M278" s="162"/>
      <c r="T278" s="163"/>
      <c r="AT278" s="159" t="s">
        <v>129</v>
      </c>
      <c r="AU278" s="159" t="s">
        <v>79</v>
      </c>
      <c r="AV278" s="13" t="s">
        <v>128</v>
      </c>
      <c r="AW278" s="13" t="s">
        <v>24</v>
      </c>
      <c r="AX278" s="13" t="s">
        <v>73</v>
      </c>
      <c r="AY278" s="159" t="s">
        <v>122</v>
      </c>
    </row>
    <row r="279" spans="2:65" s="1" customFormat="1" ht="16.5" customHeight="1">
      <c r="B279" s="137"/>
      <c r="C279" s="138" t="s">
        <v>333</v>
      </c>
      <c r="D279" s="138" t="s">
        <v>124</v>
      </c>
      <c r="E279" s="139" t="s">
        <v>334</v>
      </c>
      <c r="F279" s="140" t="s">
        <v>335</v>
      </c>
      <c r="G279" s="141" t="s">
        <v>184</v>
      </c>
      <c r="H279" s="142">
        <v>3</v>
      </c>
      <c r="I279" s="143"/>
      <c r="J279" s="143">
        <f>ROUND(I279*H279,2)</f>
        <v>0</v>
      </c>
      <c r="K279" s="144"/>
      <c r="L279" s="27"/>
      <c r="M279" s="145" t="s">
        <v>1</v>
      </c>
      <c r="N279" s="146" t="s">
        <v>33</v>
      </c>
      <c r="O279" s="147">
        <v>0</v>
      </c>
      <c r="P279" s="147">
        <f>O279*H279</f>
        <v>0</v>
      </c>
      <c r="Q279" s="147">
        <v>0</v>
      </c>
      <c r="R279" s="147">
        <f>Q279*H279</f>
        <v>0</v>
      </c>
      <c r="S279" s="147">
        <v>0</v>
      </c>
      <c r="T279" s="148">
        <f>S279*H279</f>
        <v>0</v>
      </c>
      <c r="AR279" s="149" t="s">
        <v>159</v>
      </c>
      <c r="AT279" s="149" t="s">
        <v>124</v>
      </c>
      <c r="AU279" s="149" t="s">
        <v>79</v>
      </c>
      <c r="AY279" s="15" t="s">
        <v>122</v>
      </c>
      <c r="BE279" s="150">
        <f>IF(N279="základná",J279,0)</f>
        <v>0</v>
      </c>
      <c r="BF279" s="150">
        <f>IF(N279="znížená",J279,0)</f>
        <v>0</v>
      </c>
      <c r="BG279" s="150">
        <f>IF(N279="zákl. prenesená",J279,0)</f>
        <v>0</v>
      </c>
      <c r="BH279" s="150">
        <f>IF(N279="zníž. prenesená",J279,0)</f>
        <v>0</v>
      </c>
      <c r="BI279" s="150">
        <f>IF(N279="nulová",J279,0)</f>
        <v>0</v>
      </c>
      <c r="BJ279" s="15" t="s">
        <v>79</v>
      </c>
      <c r="BK279" s="150">
        <f>ROUND(I279*H279,2)</f>
        <v>0</v>
      </c>
      <c r="BL279" s="15" t="s">
        <v>159</v>
      </c>
      <c r="BM279" s="149" t="s">
        <v>336</v>
      </c>
    </row>
    <row r="280" spans="2:65" s="1" customFormat="1" ht="16.5" customHeight="1">
      <c r="B280" s="137"/>
      <c r="C280" s="164" t="s">
        <v>230</v>
      </c>
      <c r="D280" s="164" t="s">
        <v>181</v>
      </c>
      <c r="E280" s="165" t="s">
        <v>337</v>
      </c>
      <c r="F280" s="166" t="s">
        <v>338</v>
      </c>
      <c r="G280" s="167" t="s">
        <v>184</v>
      </c>
      <c r="H280" s="168">
        <v>3</v>
      </c>
      <c r="I280" s="169"/>
      <c r="J280" s="169">
        <f>ROUND(I280*H280,2)</f>
        <v>0</v>
      </c>
      <c r="K280" s="170"/>
      <c r="L280" s="171"/>
      <c r="M280" s="172" t="s">
        <v>1</v>
      </c>
      <c r="N280" s="173" t="s">
        <v>33</v>
      </c>
      <c r="O280" s="147">
        <v>0</v>
      </c>
      <c r="P280" s="147">
        <f>O280*H280</f>
        <v>0</v>
      </c>
      <c r="Q280" s="147">
        <v>0</v>
      </c>
      <c r="R280" s="147">
        <f>Q280*H280</f>
        <v>0</v>
      </c>
      <c r="S280" s="147">
        <v>0</v>
      </c>
      <c r="T280" s="148">
        <f>S280*H280</f>
        <v>0</v>
      </c>
      <c r="AR280" s="149" t="s">
        <v>203</v>
      </c>
      <c r="AT280" s="149" t="s">
        <v>181</v>
      </c>
      <c r="AU280" s="149" t="s">
        <v>79</v>
      </c>
      <c r="AY280" s="15" t="s">
        <v>122</v>
      </c>
      <c r="BE280" s="150">
        <f>IF(N280="základná",J280,0)</f>
        <v>0</v>
      </c>
      <c r="BF280" s="150">
        <f>IF(N280="znížená",J280,0)</f>
        <v>0</v>
      </c>
      <c r="BG280" s="150">
        <f>IF(N280="zákl. prenesená",J280,0)</f>
        <v>0</v>
      </c>
      <c r="BH280" s="150">
        <f>IF(N280="zníž. prenesená",J280,0)</f>
        <v>0</v>
      </c>
      <c r="BI280" s="150">
        <f>IF(N280="nulová",J280,0)</f>
        <v>0</v>
      </c>
      <c r="BJ280" s="15" t="s">
        <v>79</v>
      </c>
      <c r="BK280" s="150">
        <f>ROUND(I280*H280,2)</f>
        <v>0</v>
      </c>
      <c r="BL280" s="15" t="s">
        <v>159</v>
      </c>
      <c r="BM280" s="149" t="s">
        <v>339</v>
      </c>
    </row>
    <row r="281" spans="2:65" s="1" customFormat="1" ht="24.15" customHeight="1">
      <c r="B281" s="137"/>
      <c r="C281" s="138" t="s">
        <v>340</v>
      </c>
      <c r="D281" s="138" t="s">
        <v>124</v>
      </c>
      <c r="E281" s="139" t="s">
        <v>341</v>
      </c>
      <c r="F281" s="140" t="s">
        <v>342</v>
      </c>
      <c r="G281" s="141" t="s">
        <v>177</v>
      </c>
      <c r="H281" s="142">
        <v>49.7</v>
      </c>
      <c r="I281" s="143"/>
      <c r="J281" s="143">
        <f>ROUND(I281*H281,2)</f>
        <v>0</v>
      </c>
      <c r="K281" s="144"/>
      <c r="L281" s="27"/>
      <c r="M281" s="145" t="s">
        <v>1</v>
      </c>
      <c r="N281" s="146" t="s">
        <v>33</v>
      </c>
      <c r="O281" s="147">
        <v>0.17108999999999999</v>
      </c>
      <c r="P281" s="147">
        <f>O281*H281</f>
        <v>8.5031730000000003</v>
      </c>
      <c r="Q281" s="147">
        <v>3.9921500000000002E-4</v>
      </c>
      <c r="R281" s="147">
        <f>Q281*H281</f>
        <v>1.9840985500000002E-2</v>
      </c>
      <c r="S281" s="147">
        <v>0</v>
      </c>
      <c r="T281" s="148">
        <f>S281*H281</f>
        <v>0</v>
      </c>
      <c r="AR281" s="149" t="s">
        <v>159</v>
      </c>
      <c r="AT281" s="149" t="s">
        <v>124</v>
      </c>
      <c r="AU281" s="149" t="s">
        <v>79</v>
      </c>
      <c r="AY281" s="15" t="s">
        <v>122</v>
      </c>
      <c r="BE281" s="150">
        <f>IF(N281="základná",J281,0)</f>
        <v>0</v>
      </c>
      <c r="BF281" s="150">
        <f>IF(N281="znížená",J281,0)</f>
        <v>0</v>
      </c>
      <c r="BG281" s="150">
        <f>IF(N281="zákl. prenesená",J281,0)</f>
        <v>0</v>
      </c>
      <c r="BH281" s="150">
        <f>IF(N281="zníž. prenesená",J281,0)</f>
        <v>0</v>
      </c>
      <c r="BI281" s="150">
        <f>IF(N281="nulová",J281,0)</f>
        <v>0</v>
      </c>
      <c r="BJ281" s="15" t="s">
        <v>79</v>
      </c>
      <c r="BK281" s="150">
        <f>ROUND(I281*H281,2)</f>
        <v>0</v>
      </c>
      <c r="BL281" s="15" t="s">
        <v>159</v>
      </c>
      <c r="BM281" s="149" t="s">
        <v>343</v>
      </c>
    </row>
    <row r="282" spans="2:65" s="1" customFormat="1" ht="24.15" customHeight="1">
      <c r="B282" s="137"/>
      <c r="C282" s="138" t="s">
        <v>238</v>
      </c>
      <c r="D282" s="138" t="s">
        <v>124</v>
      </c>
      <c r="E282" s="139" t="s">
        <v>344</v>
      </c>
      <c r="F282" s="140" t="s">
        <v>345</v>
      </c>
      <c r="G282" s="141" t="s">
        <v>346</v>
      </c>
      <c r="H282" s="142">
        <v>38.155999999999999</v>
      </c>
      <c r="I282" s="143"/>
      <c r="J282" s="143">
        <f>ROUND(I282*H282,2)</f>
        <v>0</v>
      </c>
      <c r="K282" s="144"/>
      <c r="L282" s="27"/>
      <c r="M282" s="145" t="s">
        <v>1</v>
      </c>
      <c r="N282" s="146" t="s">
        <v>33</v>
      </c>
      <c r="O282" s="147">
        <v>0</v>
      </c>
      <c r="P282" s="147">
        <f>O282*H282</f>
        <v>0</v>
      </c>
      <c r="Q282" s="147">
        <v>0</v>
      </c>
      <c r="R282" s="147">
        <f>Q282*H282</f>
        <v>0</v>
      </c>
      <c r="S282" s="147">
        <v>0</v>
      </c>
      <c r="T282" s="148">
        <f>S282*H282</f>
        <v>0</v>
      </c>
      <c r="AR282" s="149" t="s">
        <v>159</v>
      </c>
      <c r="AT282" s="149" t="s">
        <v>124</v>
      </c>
      <c r="AU282" s="149" t="s">
        <v>79</v>
      </c>
      <c r="AY282" s="15" t="s">
        <v>122</v>
      </c>
      <c r="BE282" s="150">
        <f>IF(N282="základná",J282,0)</f>
        <v>0</v>
      </c>
      <c r="BF282" s="150">
        <f>IF(N282="znížená",J282,0)</f>
        <v>0</v>
      </c>
      <c r="BG282" s="150">
        <f>IF(N282="zákl. prenesená",J282,0)</f>
        <v>0</v>
      </c>
      <c r="BH282" s="150">
        <f>IF(N282="zníž. prenesená",J282,0)</f>
        <v>0</v>
      </c>
      <c r="BI282" s="150">
        <f>IF(N282="nulová",J282,0)</f>
        <v>0</v>
      </c>
      <c r="BJ282" s="15" t="s">
        <v>79</v>
      </c>
      <c r="BK282" s="150">
        <f>ROUND(I282*H282,2)</f>
        <v>0</v>
      </c>
      <c r="BL282" s="15" t="s">
        <v>159</v>
      </c>
      <c r="BM282" s="149" t="s">
        <v>347</v>
      </c>
    </row>
    <row r="283" spans="2:65" s="11" customFormat="1" ht="22.85" customHeight="1">
      <c r="B283" s="126"/>
      <c r="D283" s="127" t="s">
        <v>66</v>
      </c>
      <c r="E283" s="135" t="s">
        <v>348</v>
      </c>
      <c r="F283" s="135" t="s">
        <v>349</v>
      </c>
      <c r="J283" s="136">
        <f>BK283</f>
        <v>0</v>
      </c>
      <c r="L283" s="126"/>
      <c r="M283" s="130"/>
      <c r="P283" s="131">
        <f>SUM(P284:P302)</f>
        <v>588.20056379999994</v>
      </c>
      <c r="R283" s="131">
        <f>SUM(R284:R302)</f>
        <v>3.2495345128000004</v>
      </c>
      <c r="T283" s="132">
        <f>SUM(T284:T302)</f>
        <v>0</v>
      </c>
      <c r="AR283" s="127" t="s">
        <v>79</v>
      </c>
      <c r="AT283" s="133" t="s">
        <v>66</v>
      </c>
      <c r="AU283" s="133" t="s">
        <v>73</v>
      </c>
      <c r="AY283" s="127" t="s">
        <v>122</v>
      </c>
      <c r="BK283" s="134">
        <f>SUM(BK284:BK302)</f>
        <v>0</v>
      </c>
    </row>
    <row r="284" spans="2:65" s="1" customFormat="1" ht="16.5" customHeight="1">
      <c r="B284" s="137"/>
      <c r="C284" s="138" t="s">
        <v>350</v>
      </c>
      <c r="D284" s="138" t="s">
        <v>124</v>
      </c>
      <c r="E284" s="139" t="s">
        <v>351</v>
      </c>
      <c r="F284" s="140" t="s">
        <v>352</v>
      </c>
      <c r="G284" s="141" t="s">
        <v>167</v>
      </c>
      <c r="H284" s="142">
        <v>54.24</v>
      </c>
      <c r="I284" s="143"/>
      <c r="J284" s="143">
        <f>ROUND(I284*H284,2)</f>
        <v>0</v>
      </c>
      <c r="K284" s="144"/>
      <c r="L284" s="27"/>
      <c r="M284" s="145" t="s">
        <v>1</v>
      </c>
      <c r="N284" s="146" t="s">
        <v>33</v>
      </c>
      <c r="O284" s="147">
        <v>0</v>
      </c>
      <c r="P284" s="147">
        <f>O284*H284</f>
        <v>0</v>
      </c>
      <c r="Q284" s="147">
        <v>0</v>
      </c>
      <c r="R284" s="147">
        <f>Q284*H284</f>
        <v>0</v>
      </c>
      <c r="S284" s="147">
        <v>0</v>
      </c>
      <c r="T284" s="148">
        <f>S284*H284</f>
        <v>0</v>
      </c>
      <c r="AR284" s="149" t="s">
        <v>159</v>
      </c>
      <c r="AT284" s="149" t="s">
        <v>124</v>
      </c>
      <c r="AU284" s="149" t="s">
        <v>79</v>
      </c>
      <c r="AY284" s="15" t="s">
        <v>122</v>
      </c>
      <c r="BE284" s="150">
        <f>IF(N284="základná",J284,0)</f>
        <v>0</v>
      </c>
      <c r="BF284" s="150">
        <f>IF(N284="znížená",J284,0)</f>
        <v>0</v>
      </c>
      <c r="BG284" s="150">
        <f>IF(N284="zákl. prenesená",J284,0)</f>
        <v>0</v>
      </c>
      <c r="BH284" s="150">
        <f>IF(N284="zníž. prenesená",J284,0)</f>
        <v>0</v>
      </c>
      <c r="BI284" s="150">
        <f>IF(N284="nulová",J284,0)</f>
        <v>0</v>
      </c>
      <c r="BJ284" s="15" t="s">
        <v>79</v>
      </c>
      <c r="BK284" s="150">
        <f>ROUND(I284*H284,2)</f>
        <v>0</v>
      </c>
      <c r="BL284" s="15" t="s">
        <v>159</v>
      </c>
      <c r="BM284" s="149" t="s">
        <v>353</v>
      </c>
    </row>
    <row r="285" spans="2:65" s="12" customFormat="1">
      <c r="B285" s="151"/>
      <c r="D285" s="152" t="s">
        <v>129</v>
      </c>
      <c r="E285" s="153" t="s">
        <v>1</v>
      </c>
      <c r="F285" s="154" t="s">
        <v>354</v>
      </c>
      <c r="H285" s="155">
        <v>54.24</v>
      </c>
      <c r="L285" s="151"/>
      <c r="M285" s="156"/>
      <c r="T285" s="157"/>
      <c r="AT285" s="153" t="s">
        <v>129</v>
      </c>
      <c r="AU285" s="153" t="s">
        <v>79</v>
      </c>
      <c r="AV285" s="12" t="s">
        <v>79</v>
      </c>
      <c r="AW285" s="12" t="s">
        <v>24</v>
      </c>
      <c r="AX285" s="12" t="s">
        <v>67</v>
      </c>
      <c r="AY285" s="153" t="s">
        <v>122</v>
      </c>
    </row>
    <row r="286" spans="2:65" s="13" customFormat="1">
      <c r="B286" s="158"/>
      <c r="D286" s="152" t="s">
        <v>129</v>
      </c>
      <c r="E286" s="159" t="s">
        <v>1</v>
      </c>
      <c r="F286" s="160" t="s">
        <v>134</v>
      </c>
      <c r="H286" s="161">
        <v>54.24</v>
      </c>
      <c r="L286" s="158"/>
      <c r="M286" s="162"/>
      <c r="T286" s="163"/>
      <c r="AT286" s="159" t="s">
        <v>129</v>
      </c>
      <c r="AU286" s="159" t="s">
        <v>79</v>
      </c>
      <c r="AV286" s="13" t="s">
        <v>128</v>
      </c>
      <c r="AW286" s="13" t="s">
        <v>24</v>
      </c>
      <c r="AX286" s="13" t="s">
        <v>73</v>
      </c>
      <c r="AY286" s="159" t="s">
        <v>122</v>
      </c>
    </row>
    <row r="287" spans="2:65" s="1" customFormat="1" ht="16.5" customHeight="1">
      <c r="B287" s="137"/>
      <c r="C287" s="138" t="s">
        <v>244</v>
      </c>
      <c r="D287" s="138" t="s">
        <v>124</v>
      </c>
      <c r="E287" s="139" t="s">
        <v>355</v>
      </c>
      <c r="F287" s="140" t="s">
        <v>356</v>
      </c>
      <c r="G287" s="141" t="s">
        <v>177</v>
      </c>
      <c r="H287" s="142">
        <v>45.2</v>
      </c>
      <c r="I287" s="143"/>
      <c r="J287" s="143">
        <f>ROUND(I287*H287,2)</f>
        <v>0</v>
      </c>
      <c r="K287" s="144"/>
      <c r="L287" s="27"/>
      <c r="M287" s="145" t="s">
        <v>1</v>
      </c>
      <c r="N287" s="146" t="s">
        <v>33</v>
      </c>
      <c r="O287" s="147">
        <v>0.22509000000000001</v>
      </c>
      <c r="P287" s="147">
        <f>O287*H287</f>
        <v>10.174068000000002</v>
      </c>
      <c r="Q287" s="147">
        <v>2.2474999999999999E-3</v>
      </c>
      <c r="R287" s="147">
        <f>Q287*H287</f>
        <v>0.101587</v>
      </c>
      <c r="S287" s="147">
        <v>0</v>
      </c>
      <c r="T287" s="148">
        <f>S287*H287</f>
        <v>0</v>
      </c>
      <c r="AR287" s="149" t="s">
        <v>159</v>
      </c>
      <c r="AT287" s="149" t="s">
        <v>124</v>
      </c>
      <c r="AU287" s="149" t="s">
        <v>79</v>
      </c>
      <c r="AY287" s="15" t="s">
        <v>122</v>
      </c>
      <c r="BE287" s="150">
        <f>IF(N287="základná",J287,0)</f>
        <v>0</v>
      </c>
      <c r="BF287" s="150">
        <f>IF(N287="znížená",J287,0)</f>
        <v>0</v>
      </c>
      <c r="BG287" s="150">
        <f>IF(N287="zákl. prenesená",J287,0)</f>
        <v>0</v>
      </c>
      <c r="BH287" s="150">
        <f>IF(N287="zníž. prenesená",J287,0)</f>
        <v>0</v>
      </c>
      <c r="BI287" s="150">
        <f>IF(N287="nulová",J287,0)</f>
        <v>0</v>
      </c>
      <c r="BJ287" s="15" t="s">
        <v>79</v>
      </c>
      <c r="BK287" s="150">
        <f>ROUND(I287*H287,2)</f>
        <v>0</v>
      </c>
      <c r="BL287" s="15" t="s">
        <v>159</v>
      </c>
      <c r="BM287" s="149" t="s">
        <v>357</v>
      </c>
    </row>
    <row r="288" spans="2:65" s="1" customFormat="1" ht="21.75" customHeight="1">
      <c r="B288" s="137"/>
      <c r="C288" s="138" t="s">
        <v>358</v>
      </c>
      <c r="D288" s="138" t="s">
        <v>124</v>
      </c>
      <c r="E288" s="139" t="s">
        <v>359</v>
      </c>
      <c r="F288" s="140" t="s">
        <v>360</v>
      </c>
      <c r="G288" s="141" t="s">
        <v>167</v>
      </c>
      <c r="H288" s="142">
        <v>250.86</v>
      </c>
      <c r="I288" s="143"/>
      <c r="J288" s="143">
        <f>ROUND(I288*H288,2)</f>
        <v>0</v>
      </c>
      <c r="K288" s="144"/>
      <c r="L288" s="27"/>
      <c r="M288" s="145" t="s">
        <v>1</v>
      </c>
      <c r="N288" s="146" t="s">
        <v>33</v>
      </c>
      <c r="O288" s="147">
        <v>1.4146099999999999</v>
      </c>
      <c r="P288" s="147">
        <f>O288*H288</f>
        <v>354.8690646</v>
      </c>
      <c r="Q288" s="147">
        <v>9.11E-3</v>
      </c>
      <c r="R288" s="147">
        <f>Q288*H288</f>
        <v>2.2853346000000001</v>
      </c>
      <c r="S288" s="147">
        <v>0</v>
      </c>
      <c r="T288" s="148">
        <f>S288*H288</f>
        <v>0</v>
      </c>
      <c r="AR288" s="149" t="s">
        <v>159</v>
      </c>
      <c r="AT288" s="149" t="s">
        <v>124</v>
      </c>
      <c r="AU288" s="149" t="s">
        <v>79</v>
      </c>
      <c r="AY288" s="15" t="s">
        <v>122</v>
      </c>
      <c r="BE288" s="150">
        <f>IF(N288="základná",J288,0)</f>
        <v>0</v>
      </c>
      <c r="BF288" s="150">
        <f>IF(N288="znížená",J288,0)</f>
        <v>0</v>
      </c>
      <c r="BG288" s="150">
        <f>IF(N288="zákl. prenesená",J288,0)</f>
        <v>0</v>
      </c>
      <c r="BH288" s="150">
        <f>IF(N288="zníž. prenesená",J288,0)</f>
        <v>0</v>
      </c>
      <c r="BI288" s="150">
        <f>IF(N288="nulová",J288,0)</f>
        <v>0</v>
      </c>
      <c r="BJ288" s="15" t="s">
        <v>79</v>
      </c>
      <c r="BK288" s="150">
        <f>ROUND(I288*H288,2)</f>
        <v>0</v>
      </c>
      <c r="BL288" s="15" t="s">
        <v>159</v>
      </c>
      <c r="BM288" s="149" t="s">
        <v>361</v>
      </c>
    </row>
    <row r="289" spans="2:65" s="12" customFormat="1">
      <c r="B289" s="151"/>
      <c r="D289" s="152" t="s">
        <v>129</v>
      </c>
      <c r="E289" s="153" t="s">
        <v>1</v>
      </c>
      <c r="F289" s="154" t="s">
        <v>362</v>
      </c>
      <c r="H289" s="155">
        <v>250.86</v>
      </c>
      <c r="L289" s="151"/>
      <c r="M289" s="156"/>
      <c r="T289" s="157"/>
      <c r="AT289" s="153" t="s">
        <v>129</v>
      </c>
      <c r="AU289" s="153" t="s">
        <v>79</v>
      </c>
      <c r="AV289" s="12" t="s">
        <v>79</v>
      </c>
      <c r="AW289" s="12" t="s">
        <v>24</v>
      </c>
      <c r="AX289" s="12" t="s">
        <v>67</v>
      </c>
      <c r="AY289" s="153" t="s">
        <v>122</v>
      </c>
    </row>
    <row r="290" spans="2:65" s="13" customFormat="1">
      <c r="B290" s="158"/>
      <c r="D290" s="152" t="s">
        <v>129</v>
      </c>
      <c r="E290" s="159" t="s">
        <v>1</v>
      </c>
      <c r="F290" s="160" t="s">
        <v>134</v>
      </c>
      <c r="H290" s="161">
        <v>250.86</v>
      </c>
      <c r="L290" s="158"/>
      <c r="M290" s="162"/>
      <c r="T290" s="163"/>
      <c r="AT290" s="159" t="s">
        <v>129</v>
      </c>
      <c r="AU290" s="159" t="s">
        <v>79</v>
      </c>
      <c r="AV290" s="13" t="s">
        <v>128</v>
      </c>
      <c r="AW290" s="13" t="s">
        <v>24</v>
      </c>
      <c r="AX290" s="13" t="s">
        <v>73</v>
      </c>
      <c r="AY290" s="159" t="s">
        <v>122</v>
      </c>
    </row>
    <row r="291" spans="2:65" s="1" customFormat="1" ht="24.15" customHeight="1">
      <c r="B291" s="137"/>
      <c r="C291" s="138" t="s">
        <v>363</v>
      </c>
      <c r="D291" s="138" t="s">
        <v>124</v>
      </c>
      <c r="E291" s="139" t="s">
        <v>364</v>
      </c>
      <c r="F291" s="140" t="s">
        <v>365</v>
      </c>
      <c r="G291" s="141" t="s">
        <v>177</v>
      </c>
      <c r="H291" s="142">
        <v>45.2</v>
      </c>
      <c r="I291" s="143"/>
      <c r="J291" s="143">
        <f>ROUND(I291*H291,2)</f>
        <v>0</v>
      </c>
      <c r="K291" s="144"/>
      <c r="L291" s="27"/>
      <c r="M291" s="145" t="s">
        <v>1</v>
      </c>
      <c r="N291" s="146" t="s">
        <v>33</v>
      </c>
      <c r="O291" s="147">
        <v>0.86738000000000004</v>
      </c>
      <c r="P291" s="147">
        <f>O291*H291</f>
        <v>39.205576000000008</v>
      </c>
      <c r="Q291" s="147">
        <v>2.811254E-3</v>
      </c>
      <c r="R291" s="147">
        <f>Q291*H291</f>
        <v>0.1270686808</v>
      </c>
      <c r="S291" s="147">
        <v>0</v>
      </c>
      <c r="T291" s="148">
        <f>S291*H291</f>
        <v>0</v>
      </c>
      <c r="AR291" s="149" t="s">
        <v>159</v>
      </c>
      <c r="AT291" s="149" t="s">
        <v>124</v>
      </c>
      <c r="AU291" s="149" t="s">
        <v>79</v>
      </c>
      <c r="AY291" s="15" t="s">
        <v>122</v>
      </c>
      <c r="BE291" s="150">
        <f>IF(N291="základná",J291,0)</f>
        <v>0</v>
      </c>
      <c r="BF291" s="150">
        <f>IF(N291="znížená",J291,0)</f>
        <v>0</v>
      </c>
      <c r="BG291" s="150">
        <f>IF(N291="zákl. prenesená",J291,0)</f>
        <v>0</v>
      </c>
      <c r="BH291" s="150">
        <f>IF(N291="zníž. prenesená",J291,0)</f>
        <v>0</v>
      </c>
      <c r="BI291" s="150">
        <f>IF(N291="nulová",J291,0)</f>
        <v>0</v>
      </c>
      <c r="BJ291" s="15" t="s">
        <v>79</v>
      </c>
      <c r="BK291" s="150">
        <f>ROUND(I291*H291,2)</f>
        <v>0</v>
      </c>
      <c r="BL291" s="15" t="s">
        <v>159</v>
      </c>
      <c r="BM291" s="149" t="s">
        <v>366</v>
      </c>
    </row>
    <row r="292" spans="2:65" s="1" customFormat="1" ht="24.15" customHeight="1">
      <c r="B292" s="137"/>
      <c r="C292" s="138" t="s">
        <v>367</v>
      </c>
      <c r="D292" s="138" t="s">
        <v>124</v>
      </c>
      <c r="E292" s="139" t="s">
        <v>368</v>
      </c>
      <c r="F292" s="140" t="s">
        <v>369</v>
      </c>
      <c r="G292" s="141" t="s">
        <v>177</v>
      </c>
      <c r="H292" s="142">
        <v>25.04</v>
      </c>
      <c r="I292" s="143"/>
      <c r="J292" s="143">
        <f>ROUND(I292*H292,2)</f>
        <v>0</v>
      </c>
      <c r="K292" s="144"/>
      <c r="L292" s="27"/>
      <c r="M292" s="145" t="s">
        <v>1</v>
      </c>
      <c r="N292" s="146" t="s">
        <v>33</v>
      </c>
      <c r="O292" s="147">
        <v>0.66152999999999995</v>
      </c>
      <c r="P292" s="147">
        <f>O292*H292</f>
        <v>16.564711199999998</v>
      </c>
      <c r="Q292" s="147">
        <v>2.9321999999999998E-3</v>
      </c>
      <c r="R292" s="147">
        <f>Q292*H292</f>
        <v>7.3422287999999988E-2</v>
      </c>
      <c r="S292" s="147">
        <v>0</v>
      </c>
      <c r="T292" s="148">
        <f>S292*H292</f>
        <v>0</v>
      </c>
      <c r="AR292" s="149" t="s">
        <v>159</v>
      </c>
      <c r="AT292" s="149" t="s">
        <v>124</v>
      </c>
      <c r="AU292" s="149" t="s">
        <v>79</v>
      </c>
      <c r="AY292" s="15" t="s">
        <v>122</v>
      </c>
      <c r="BE292" s="150">
        <f>IF(N292="základná",J292,0)</f>
        <v>0</v>
      </c>
      <c r="BF292" s="150">
        <f>IF(N292="znížená",J292,0)</f>
        <v>0</v>
      </c>
      <c r="BG292" s="150">
        <f>IF(N292="zákl. prenesená",J292,0)</f>
        <v>0</v>
      </c>
      <c r="BH292" s="150">
        <f>IF(N292="zníž. prenesená",J292,0)</f>
        <v>0</v>
      </c>
      <c r="BI292" s="150">
        <f>IF(N292="nulová",J292,0)</f>
        <v>0</v>
      </c>
      <c r="BJ292" s="15" t="s">
        <v>79</v>
      </c>
      <c r="BK292" s="150">
        <f>ROUND(I292*H292,2)</f>
        <v>0</v>
      </c>
      <c r="BL292" s="15" t="s">
        <v>159</v>
      </c>
      <c r="BM292" s="149" t="s">
        <v>370</v>
      </c>
    </row>
    <row r="293" spans="2:65" s="12" customFormat="1">
      <c r="B293" s="151"/>
      <c r="D293" s="152" t="s">
        <v>129</v>
      </c>
      <c r="E293" s="153" t="s">
        <v>1</v>
      </c>
      <c r="F293" s="154" t="s">
        <v>371</v>
      </c>
      <c r="H293" s="155">
        <v>25.04</v>
      </c>
      <c r="L293" s="151"/>
      <c r="M293" s="156"/>
      <c r="T293" s="157"/>
      <c r="AT293" s="153" t="s">
        <v>129</v>
      </c>
      <c r="AU293" s="153" t="s">
        <v>79</v>
      </c>
      <c r="AV293" s="12" t="s">
        <v>79</v>
      </c>
      <c r="AW293" s="12" t="s">
        <v>24</v>
      </c>
      <c r="AX293" s="12" t="s">
        <v>67</v>
      </c>
      <c r="AY293" s="153" t="s">
        <v>122</v>
      </c>
    </row>
    <row r="294" spans="2:65" s="13" customFormat="1">
      <c r="B294" s="158"/>
      <c r="D294" s="152" t="s">
        <v>129</v>
      </c>
      <c r="E294" s="159" t="s">
        <v>1</v>
      </c>
      <c r="F294" s="160" t="s">
        <v>134</v>
      </c>
      <c r="H294" s="161">
        <v>25.04</v>
      </c>
      <c r="L294" s="158"/>
      <c r="M294" s="162"/>
      <c r="T294" s="163"/>
      <c r="AT294" s="159" t="s">
        <v>129</v>
      </c>
      <c r="AU294" s="159" t="s">
        <v>79</v>
      </c>
      <c r="AV294" s="13" t="s">
        <v>128</v>
      </c>
      <c r="AW294" s="13" t="s">
        <v>24</v>
      </c>
      <c r="AX294" s="13" t="s">
        <v>73</v>
      </c>
      <c r="AY294" s="159" t="s">
        <v>122</v>
      </c>
    </row>
    <row r="295" spans="2:65" s="1" customFormat="1" ht="24.15" customHeight="1">
      <c r="B295" s="137"/>
      <c r="C295" s="138" t="s">
        <v>252</v>
      </c>
      <c r="D295" s="138" t="s">
        <v>124</v>
      </c>
      <c r="E295" s="139" t="s">
        <v>372</v>
      </c>
      <c r="F295" s="140" t="s">
        <v>373</v>
      </c>
      <c r="G295" s="141" t="s">
        <v>177</v>
      </c>
      <c r="H295" s="142">
        <v>122.4</v>
      </c>
      <c r="I295" s="143"/>
      <c r="J295" s="143">
        <f>ROUND(I295*H295,2)</f>
        <v>0</v>
      </c>
      <c r="K295" s="144"/>
      <c r="L295" s="27"/>
      <c r="M295" s="145" t="s">
        <v>1</v>
      </c>
      <c r="N295" s="146" t="s">
        <v>33</v>
      </c>
      <c r="O295" s="147">
        <v>0.70743</v>
      </c>
      <c r="P295" s="147">
        <f>O295*H295</f>
        <v>86.589432000000002</v>
      </c>
      <c r="Q295" s="147">
        <v>4.1658800000000003E-3</v>
      </c>
      <c r="R295" s="147">
        <f>Q295*H295</f>
        <v>0.50990371200000006</v>
      </c>
      <c r="S295" s="147">
        <v>0</v>
      </c>
      <c r="T295" s="148">
        <f>S295*H295</f>
        <v>0</v>
      </c>
      <c r="AR295" s="149" t="s">
        <v>159</v>
      </c>
      <c r="AT295" s="149" t="s">
        <v>124</v>
      </c>
      <c r="AU295" s="149" t="s">
        <v>79</v>
      </c>
      <c r="AY295" s="15" t="s">
        <v>122</v>
      </c>
      <c r="BE295" s="150">
        <f>IF(N295="základná",J295,0)</f>
        <v>0</v>
      </c>
      <c r="BF295" s="150">
        <f>IF(N295="znížená",J295,0)</f>
        <v>0</v>
      </c>
      <c r="BG295" s="150">
        <f>IF(N295="zákl. prenesená",J295,0)</f>
        <v>0</v>
      </c>
      <c r="BH295" s="150">
        <f>IF(N295="zníž. prenesená",J295,0)</f>
        <v>0</v>
      </c>
      <c r="BI295" s="150">
        <f>IF(N295="nulová",J295,0)</f>
        <v>0</v>
      </c>
      <c r="BJ295" s="15" t="s">
        <v>79</v>
      </c>
      <c r="BK295" s="150">
        <f>ROUND(I295*H295,2)</f>
        <v>0</v>
      </c>
      <c r="BL295" s="15" t="s">
        <v>159</v>
      </c>
      <c r="BM295" s="149" t="s">
        <v>374</v>
      </c>
    </row>
    <row r="296" spans="2:65" s="12" customFormat="1">
      <c r="B296" s="151"/>
      <c r="D296" s="152" t="s">
        <v>129</v>
      </c>
      <c r="E296" s="153" t="s">
        <v>1</v>
      </c>
      <c r="F296" s="154" t="s">
        <v>375</v>
      </c>
      <c r="H296" s="155">
        <v>32</v>
      </c>
      <c r="L296" s="151"/>
      <c r="M296" s="156"/>
      <c r="T296" s="157"/>
      <c r="AT296" s="153" t="s">
        <v>129</v>
      </c>
      <c r="AU296" s="153" t="s">
        <v>79</v>
      </c>
      <c r="AV296" s="12" t="s">
        <v>79</v>
      </c>
      <c r="AW296" s="12" t="s">
        <v>24</v>
      </c>
      <c r="AX296" s="12" t="s">
        <v>67</v>
      </c>
      <c r="AY296" s="153" t="s">
        <v>122</v>
      </c>
    </row>
    <row r="297" spans="2:65" s="12" customFormat="1">
      <c r="B297" s="151"/>
      <c r="D297" s="152" t="s">
        <v>129</v>
      </c>
      <c r="E297" s="153" t="s">
        <v>1</v>
      </c>
      <c r="F297" s="154" t="s">
        <v>376</v>
      </c>
      <c r="H297" s="155">
        <v>90.4</v>
      </c>
      <c r="L297" s="151"/>
      <c r="M297" s="156"/>
      <c r="T297" s="157"/>
      <c r="AT297" s="153" t="s">
        <v>129</v>
      </c>
      <c r="AU297" s="153" t="s">
        <v>79</v>
      </c>
      <c r="AV297" s="12" t="s">
        <v>79</v>
      </c>
      <c r="AW297" s="12" t="s">
        <v>24</v>
      </c>
      <c r="AX297" s="12" t="s">
        <v>67</v>
      </c>
      <c r="AY297" s="153" t="s">
        <v>122</v>
      </c>
    </row>
    <row r="298" spans="2:65" s="13" customFormat="1">
      <c r="B298" s="158"/>
      <c r="D298" s="152" t="s">
        <v>129</v>
      </c>
      <c r="E298" s="159" t="s">
        <v>1</v>
      </c>
      <c r="F298" s="160" t="s">
        <v>134</v>
      </c>
      <c r="H298" s="161">
        <v>122.4</v>
      </c>
      <c r="L298" s="158"/>
      <c r="M298" s="162"/>
      <c r="T298" s="163"/>
      <c r="AT298" s="159" t="s">
        <v>129</v>
      </c>
      <c r="AU298" s="159" t="s">
        <v>79</v>
      </c>
      <c r="AV298" s="13" t="s">
        <v>128</v>
      </c>
      <c r="AW298" s="13" t="s">
        <v>24</v>
      </c>
      <c r="AX298" s="13" t="s">
        <v>73</v>
      </c>
      <c r="AY298" s="159" t="s">
        <v>122</v>
      </c>
    </row>
    <row r="299" spans="2:65" s="1" customFormat="1" ht="24.15" customHeight="1">
      <c r="B299" s="137"/>
      <c r="C299" s="138" t="s">
        <v>377</v>
      </c>
      <c r="D299" s="138" t="s">
        <v>124</v>
      </c>
      <c r="E299" s="139" t="s">
        <v>378</v>
      </c>
      <c r="F299" s="140" t="s">
        <v>379</v>
      </c>
      <c r="G299" s="141" t="s">
        <v>177</v>
      </c>
      <c r="H299" s="142">
        <v>90.4</v>
      </c>
      <c r="I299" s="143"/>
      <c r="J299" s="143">
        <f>ROUND(I299*H299,2)</f>
        <v>0</v>
      </c>
      <c r="K299" s="144"/>
      <c r="L299" s="27"/>
      <c r="M299" s="145" t="s">
        <v>1</v>
      </c>
      <c r="N299" s="146" t="s">
        <v>33</v>
      </c>
      <c r="O299" s="147">
        <v>0.89378000000000002</v>
      </c>
      <c r="P299" s="147">
        <f>O299*H299</f>
        <v>80.797712000000004</v>
      </c>
      <c r="Q299" s="147">
        <v>1.6838300000000001E-3</v>
      </c>
      <c r="R299" s="147">
        <f>Q299*H299</f>
        <v>0.15221823200000001</v>
      </c>
      <c r="S299" s="147">
        <v>0</v>
      </c>
      <c r="T299" s="148">
        <f>S299*H299</f>
        <v>0</v>
      </c>
      <c r="AR299" s="149" t="s">
        <v>159</v>
      </c>
      <c r="AT299" s="149" t="s">
        <v>124</v>
      </c>
      <c r="AU299" s="149" t="s">
        <v>79</v>
      </c>
      <c r="AY299" s="15" t="s">
        <v>122</v>
      </c>
      <c r="BE299" s="150">
        <f>IF(N299="základná",J299,0)</f>
        <v>0</v>
      </c>
      <c r="BF299" s="150">
        <f>IF(N299="znížená",J299,0)</f>
        <v>0</v>
      </c>
      <c r="BG299" s="150">
        <f>IF(N299="zákl. prenesená",J299,0)</f>
        <v>0</v>
      </c>
      <c r="BH299" s="150">
        <f>IF(N299="zníž. prenesená",J299,0)</f>
        <v>0</v>
      </c>
      <c r="BI299" s="150">
        <f>IF(N299="nulová",J299,0)</f>
        <v>0</v>
      </c>
      <c r="BJ299" s="15" t="s">
        <v>79</v>
      </c>
      <c r="BK299" s="150">
        <f>ROUND(I299*H299,2)</f>
        <v>0</v>
      </c>
      <c r="BL299" s="15" t="s">
        <v>159</v>
      </c>
      <c r="BM299" s="149" t="s">
        <v>380</v>
      </c>
    </row>
    <row r="300" spans="2:65" s="12" customFormat="1">
      <c r="B300" s="151"/>
      <c r="D300" s="152" t="s">
        <v>129</v>
      </c>
      <c r="E300" s="153" t="s">
        <v>1</v>
      </c>
      <c r="F300" s="154" t="s">
        <v>376</v>
      </c>
      <c r="H300" s="155">
        <v>90.4</v>
      </c>
      <c r="L300" s="151"/>
      <c r="M300" s="156"/>
      <c r="T300" s="157"/>
      <c r="AT300" s="153" t="s">
        <v>129</v>
      </c>
      <c r="AU300" s="153" t="s">
        <v>79</v>
      </c>
      <c r="AV300" s="12" t="s">
        <v>79</v>
      </c>
      <c r="AW300" s="12" t="s">
        <v>24</v>
      </c>
      <c r="AX300" s="12" t="s">
        <v>67</v>
      </c>
      <c r="AY300" s="153" t="s">
        <v>122</v>
      </c>
    </row>
    <row r="301" spans="2:65" s="13" customFormat="1">
      <c r="B301" s="158"/>
      <c r="D301" s="152" t="s">
        <v>129</v>
      </c>
      <c r="E301" s="159" t="s">
        <v>1</v>
      </c>
      <c r="F301" s="160" t="s">
        <v>134</v>
      </c>
      <c r="H301" s="161">
        <v>90.4</v>
      </c>
      <c r="L301" s="158"/>
      <c r="M301" s="162"/>
      <c r="T301" s="163"/>
      <c r="AT301" s="159" t="s">
        <v>129</v>
      </c>
      <c r="AU301" s="159" t="s">
        <v>79</v>
      </c>
      <c r="AV301" s="13" t="s">
        <v>128</v>
      </c>
      <c r="AW301" s="13" t="s">
        <v>24</v>
      </c>
      <c r="AX301" s="13" t="s">
        <v>73</v>
      </c>
      <c r="AY301" s="159" t="s">
        <v>122</v>
      </c>
    </row>
    <row r="302" spans="2:65" s="1" customFormat="1" ht="24.15" customHeight="1">
      <c r="B302" s="137"/>
      <c r="C302" s="138" t="s">
        <v>257</v>
      </c>
      <c r="D302" s="138" t="s">
        <v>124</v>
      </c>
      <c r="E302" s="139" t="s">
        <v>381</v>
      </c>
      <c r="F302" s="140" t="s">
        <v>382</v>
      </c>
      <c r="G302" s="141" t="s">
        <v>346</v>
      </c>
      <c r="H302" s="142">
        <v>214.857</v>
      </c>
      <c r="I302" s="143"/>
      <c r="J302" s="143">
        <f>ROUND(I302*H302,2)</f>
        <v>0</v>
      </c>
      <c r="K302" s="144"/>
      <c r="L302" s="27"/>
      <c r="M302" s="145" t="s">
        <v>1</v>
      </c>
      <c r="N302" s="146" t="s">
        <v>33</v>
      </c>
      <c r="O302" s="147">
        <v>0</v>
      </c>
      <c r="P302" s="147">
        <f>O302*H302</f>
        <v>0</v>
      </c>
      <c r="Q302" s="147">
        <v>0</v>
      </c>
      <c r="R302" s="147">
        <f>Q302*H302</f>
        <v>0</v>
      </c>
      <c r="S302" s="147">
        <v>0</v>
      </c>
      <c r="T302" s="148">
        <f>S302*H302</f>
        <v>0</v>
      </c>
      <c r="AR302" s="149" t="s">
        <v>159</v>
      </c>
      <c r="AT302" s="149" t="s">
        <v>124</v>
      </c>
      <c r="AU302" s="149" t="s">
        <v>79</v>
      </c>
      <c r="AY302" s="15" t="s">
        <v>122</v>
      </c>
      <c r="BE302" s="150">
        <f>IF(N302="základná",J302,0)</f>
        <v>0</v>
      </c>
      <c r="BF302" s="150">
        <f>IF(N302="znížená",J302,0)</f>
        <v>0</v>
      </c>
      <c r="BG302" s="150">
        <f>IF(N302="zákl. prenesená",J302,0)</f>
        <v>0</v>
      </c>
      <c r="BH302" s="150">
        <f>IF(N302="zníž. prenesená",J302,0)</f>
        <v>0</v>
      </c>
      <c r="BI302" s="150">
        <f>IF(N302="nulová",J302,0)</f>
        <v>0</v>
      </c>
      <c r="BJ302" s="15" t="s">
        <v>79</v>
      </c>
      <c r="BK302" s="150">
        <f>ROUND(I302*H302,2)</f>
        <v>0</v>
      </c>
      <c r="BL302" s="15" t="s">
        <v>159</v>
      </c>
      <c r="BM302" s="149" t="s">
        <v>383</v>
      </c>
    </row>
    <row r="303" spans="2:65" s="11" customFormat="1" ht="22.85" customHeight="1">
      <c r="B303" s="126"/>
      <c r="D303" s="127" t="s">
        <v>66</v>
      </c>
      <c r="E303" s="135" t="s">
        <v>384</v>
      </c>
      <c r="F303" s="135" t="s">
        <v>385</v>
      </c>
      <c r="J303" s="136">
        <f>BK303</f>
        <v>0</v>
      </c>
      <c r="L303" s="126"/>
      <c r="M303" s="130"/>
      <c r="P303" s="131">
        <f>SUM(P304:P326)</f>
        <v>1608.81175824</v>
      </c>
      <c r="R303" s="131">
        <f>SUM(R304:R326)</f>
        <v>4.5241291276400002</v>
      </c>
      <c r="T303" s="132">
        <f>SUM(T304:T326)</f>
        <v>0</v>
      </c>
      <c r="AR303" s="127" t="s">
        <v>79</v>
      </c>
      <c r="AT303" s="133" t="s">
        <v>66</v>
      </c>
      <c r="AU303" s="133" t="s">
        <v>73</v>
      </c>
      <c r="AY303" s="127" t="s">
        <v>122</v>
      </c>
      <c r="BK303" s="134">
        <f>SUM(BK304:BK326)</f>
        <v>0</v>
      </c>
    </row>
    <row r="304" spans="2:65" s="1" customFormat="1" ht="24.15" customHeight="1">
      <c r="B304" s="137"/>
      <c r="C304" s="138" t="s">
        <v>386</v>
      </c>
      <c r="D304" s="138" t="s">
        <v>124</v>
      </c>
      <c r="E304" s="139" t="s">
        <v>387</v>
      </c>
      <c r="F304" s="140" t="s">
        <v>388</v>
      </c>
      <c r="G304" s="141" t="s">
        <v>167</v>
      </c>
      <c r="H304" s="142">
        <v>72.319999999999993</v>
      </c>
      <c r="I304" s="143"/>
      <c r="J304" s="143">
        <f>ROUND(I304*H304,2)</f>
        <v>0</v>
      </c>
      <c r="K304" s="144"/>
      <c r="L304" s="27"/>
      <c r="M304" s="145" t="s">
        <v>1</v>
      </c>
      <c r="N304" s="146" t="s">
        <v>33</v>
      </c>
      <c r="O304" s="147">
        <v>0.34046999999999999</v>
      </c>
      <c r="P304" s="147">
        <f>O304*H304</f>
        <v>24.622790399999996</v>
      </c>
      <c r="Q304" s="147">
        <v>1.4305500000000001E-3</v>
      </c>
      <c r="R304" s="147">
        <f>Q304*H304</f>
        <v>0.10345737599999999</v>
      </c>
      <c r="S304" s="147">
        <v>0</v>
      </c>
      <c r="T304" s="148">
        <f>S304*H304</f>
        <v>0</v>
      </c>
      <c r="AR304" s="149" t="s">
        <v>159</v>
      </c>
      <c r="AT304" s="149" t="s">
        <v>124</v>
      </c>
      <c r="AU304" s="149" t="s">
        <v>79</v>
      </c>
      <c r="AY304" s="15" t="s">
        <v>122</v>
      </c>
      <c r="BE304" s="150">
        <f>IF(N304="základná",J304,0)</f>
        <v>0</v>
      </c>
      <c r="BF304" s="150">
        <f>IF(N304="znížená",J304,0)</f>
        <v>0</v>
      </c>
      <c r="BG304" s="150">
        <f>IF(N304="zákl. prenesená",J304,0)</f>
        <v>0</v>
      </c>
      <c r="BH304" s="150">
        <f>IF(N304="zníž. prenesená",J304,0)</f>
        <v>0</v>
      </c>
      <c r="BI304" s="150">
        <f>IF(N304="nulová",J304,0)</f>
        <v>0</v>
      </c>
      <c r="BJ304" s="15" t="s">
        <v>79</v>
      </c>
      <c r="BK304" s="150">
        <f>ROUND(I304*H304,2)</f>
        <v>0</v>
      </c>
      <c r="BL304" s="15" t="s">
        <v>159</v>
      </c>
      <c r="BM304" s="149" t="s">
        <v>389</v>
      </c>
    </row>
    <row r="305" spans="2:65" s="1" customFormat="1" ht="16.5" customHeight="1">
      <c r="B305" s="137"/>
      <c r="C305" s="164" t="s">
        <v>261</v>
      </c>
      <c r="D305" s="164" t="s">
        <v>181</v>
      </c>
      <c r="E305" s="165" t="s">
        <v>390</v>
      </c>
      <c r="F305" s="166" t="s">
        <v>391</v>
      </c>
      <c r="G305" s="167" t="s">
        <v>167</v>
      </c>
      <c r="H305" s="168">
        <v>77.382000000000005</v>
      </c>
      <c r="I305" s="169"/>
      <c r="J305" s="169">
        <f>ROUND(I305*H305,2)</f>
        <v>0</v>
      </c>
      <c r="K305" s="170"/>
      <c r="L305" s="171"/>
      <c r="M305" s="172" t="s">
        <v>1</v>
      </c>
      <c r="N305" s="173" t="s">
        <v>33</v>
      </c>
      <c r="O305" s="147">
        <v>0</v>
      </c>
      <c r="P305" s="147">
        <f>O305*H305</f>
        <v>0</v>
      </c>
      <c r="Q305" s="147">
        <v>7.1799999999999998E-3</v>
      </c>
      <c r="R305" s="147">
        <f>Q305*H305</f>
        <v>0.55560275999999997</v>
      </c>
      <c r="S305" s="147">
        <v>0</v>
      </c>
      <c r="T305" s="148">
        <f>S305*H305</f>
        <v>0</v>
      </c>
      <c r="AR305" s="149" t="s">
        <v>203</v>
      </c>
      <c r="AT305" s="149" t="s">
        <v>181</v>
      </c>
      <c r="AU305" s="149" t="s">
        <v>79</v>
      </c>
      <c r="AY305" s="15" t="s">
        <v>122</v>
      </c>
      <c r="BE305" s="150">
        <f>IF(N305="základná",J305,0)</f>
        <v>0</v>
      </c>
      <c r="BF305" s="150">
        <f>IF(N305="znížená",J305,0)</f>
        <v>0</v>
      </c>
      <c r="BG305" s="150">
        <f>IF(N305="zákl. prenesená",J305,0)</f>
        <v>0</v>
      </c>
      <c r="BH305" s="150">
        <f>IF(N305="zníž. prenesená",J305,0)</f>
        <v>0</v>
      </c>
      <c r="BI305" s="150">
        <f>IF(N305="nulová",J305,0)</f>
        <v>0</v>
      </c>
      <c r="BJ305" s="15" t="s">
        <v>79</v>
      </c>
      <c r="BK305" s="150">
        <f>ROUND(I305*H305,2)</f>
        <v>0</v>
      </c>
      <c r="BL305" s="15" t="s">
        <v>159</v>
      </c>
      <c r="BM305" s="149" t="s">
        <v>392</v>
      </c>
    </row>
    <row r="306" spans="2:65" s="12" customFormat="1">
      <c r="B306" s="151"/>
      <c r="D306" s="152" t="s">
        <v>129</v>
      </c>
      <c r="E306" s="153" t="s">
        <v>1</v>
      </c>
      <c r="F306" s="154" t="s">
        <v>393</v>
      </c>
      <c r="H306" s="155">
        <v>77.382000000000005</v>
      </c>
      <c r="L306" s="151"/>
      <c r="M306" s="156"/>
      <c r="T306" s="157"/>
      <c r="AT306" s="153" t="s">
        <v>129</v>
      </c>
      <c r="AU306" s="153" t="s">
        <v>79</v>
      </c>
      <c r="AV306" s="12" t="s">
        <v>79</v>
      </c>
      <c r="AW306" s="12" t="s">
        <v>24</v>
      </c>
      <c r="AX306" s="12" t="s">
        <v>67</v>
      </c>
      <c r="AY306" s="153" t="s">
        <v>122</v>
      </c>
    </row>
    <row r="307" spans="2:65" s="13" customFormat="1">
      <c r="B307" s="158"/>
      <c r="D307" s="152" t="s">
        <v>129</v>
      </c>
      <c r="E307" s="159" t="s">
        <v>1</v>
      </c>
      <c r="F307" s="160" t="s">
        <v>134</v>
      </c>
      <c r="H307" s="161">
        <v>77.382000000000005</v>
      </c>
      <c r="L307" s="158"/>
      <c r="M307" s="162"/>
      <c r="T307" s="163"/>
      <c r="AT307" s="159" t="s">
        <v>129</v>
      </c>
      <c r="AU307" s="159" t="s">
        <v>79</v>
      </c>
      <c r="AV307" s="13" t="s">
        <v>128</v>
      </c>
      <c r="AW307" s="13" t="s">
        <v>24</v>
      </c>
      <c r="AX307" s="13" t="s">
        <v>73</v>
      </c>
      <c r="AY307" s="159" t="s">
        <v>122</v>
      </c>
    </row>
    <row r="308" spans="2:65" s="1" customFormat="1" ht="24.15" customHeight="1">
      <c r="B308" s="137"/>
      <c r="C308" s="138" t="s">
        <v>394</v>
      </c>
      <c r="D308" s="138" t="s">
        <v>124</v>
      </c>
      <c r="E308" s="139" t="s">
        <v>395</v>
      </c>
      <c r="F308" s="140" t="s">
        <v>396</v>
      </c>
      <c r="G308" s="141" t="s">
        <v>167</v>
      </c>
      <c r="H308" s="142">
        <v>465.20400000000001</v>
      </c>
      <c r="I308" s="143"/>
      <c r="J308" s="143">
        <f>ROUND(I308*H308,2)</f>
        <v>0</v>
      </c>
      <c r="K308" s="144"/>
      <c r="L308" s="27"/>
      <c r="M308" s="145" t="s">
        <v>1</v>
      </c>
      <c r="N308" s="146" t="s">
        <v>33</v>
      </c>
      <c r="O308" s="147">
        <v>0.74521000000000004</v>
      </c>
      <c r="P308" s="147">
        <f>O308*H308</f>
        <v>346.67467284000003</v>
      </c>
      <c r="Q308" s="147">
        <v>1.1491E-4</v>
      </c>
      <c r="R308" s="147">
        <f>Q308*H308</f>
        <v>5.3456591640000002E-2</v>
      </c>
      <c r="S308" s="147">
        <v>0</v>
      </c>
      <c r="T308" s="148">
        <f>S308*H308</f>
        <v>0</v>
      </c>
      <c r="AR308" s="149" t="s">
        <v>159</v>
      </c>
      <c r="AT308" s="149" t="s">
        <v>124</v>
      </c>
      <c r="AU308" s="149" t="s">
        <v>79</v>
      </c>
      <c r="AY308" s="15" t="s">
        <v>122</v>
      </c>
      <c r="BE308" s="150">
        <f>IF(N308="základná",J308,0)</f>
        <v>0</v>
      </c>
      <c r="BF308" s="150">
        <f>IF(N308="znížená",J308,0)</f>
        <v>0</v>
      </c>
      <c r="BG308" s="150">
        <f>IF(N308="zákl. prenesená",J308,0)</f>
        <v>0</v>
      </c>
      <c r="BH308" s="150">
        <f>IF(N308="zníž. prenesená",J308,0)</f>
        <v>0</v>
      </c>
      <c r="BI308" s="150">
        <f>IF(N308="nulová",J308,0)</f>
        <v>0</v>
      </c>
      <c r="BJ308" s="15" t="s">
        <v>79</v>
      </c>
      <c r="BK308" s="150">
        <f>ROUND(I308*H308,2)</f>
        <v>0</v>
      </c>
      <c r="BL308" s="15" t="s">
        <v>159</v>
      </c>
      <c r="BM308" s="149" t="s">
        <v>397</v>
      </c>
    </row>
    <row r="309" spans="2:65" s="12" customFormat="1">
      <c r="B309" s="151"/>
      <c r="D309" s="152" t="s">
        <v>129</v>
      </c>
      <c r="E309" s="153" t="s">
        <v>1</v>
      </c>
      <c r="F309" s="154" t="s">
        <v>398</v>
      </c>
      <c r="H309" s="155">
        <v>493.584</v>
      </c>
      <c r="L309" s="151"/>
      <c r="M309" s="156"/>
      <c r="T309" s="157"/>
      <c r="AT309" s="153" t="s">
        <v>129</v>
      </c>
      <c r="AU309" s="153" t="s">
        <v>79</v>
      </c>
      <c r="AV309" s="12" t="s">
        <v>79</v>
      </c>
      <c r="AW309" s="12" t="s">
        <v>24</v>
      </c>
      <c r="AX309" s="12" t="s">
        <v>67</v>
      </c>
      <c r="AY309" s="153" t="s">
        <v>122</v>
      </c>
    </row>
    <row r="310" spans="2:65" s="12" customFormat="1">
      <c r="B310" s="151"/>
      <c r="D310" s="152" t="s">
        <v>129</v>
      </c>
      <c r="E310" s="153" t="s">
        <v>1</v>
      </c>
      <c r="F310" s="154" t="s">
        <v>399</v>
      </c>
      <c r="H310" s="155">
        <v>-73.709999999999994</v>
      </c>
      <c r="L310" s="151"/>
      <c r="M310" s="156"/>
      <c r="T310" s="157"/>
      <c r="AT310" s="153" t="s">
        <v>129</v>
      </c>
      <c r="AU310" s="153" t="s">
        <v>79</v>
      </c>
      <c r="AV310" s="12" t="s">
        <v>79</v>
      </c>
      <c r="AW310" s="12" t="s">
        <v>24</v>
      </c>
      <c r="AX310" s="12" t="s">
        <v>67</v>
      </c>
      <c r="AY310" s="153" t="s">
        <v>122</v>
      </c>
    </row>
    <row r="311" spans="2:65" s="12" customFormat="1">
      <c r="B311" s="151"/>
      <c r="D311" s="152" t="s">
        <v>129</v>
      </c>
      <c r="E311" s="153" t="s">
        <v>1</v>
      </c>
      <c r="F311" s="154" t="s">
        <v>400</v>
      </c>
      <c r="H311" s="155">
        <v>-108.48</v>
      </c>
      <c r="L311" s="151"/>
      <c r="M311" s="156"/>
      <c r="T311" s="157"/>
      <c r="AT311" s="153" t="s">
        <v>129</v>
      </c>
      <c r="AU311" s="153" t="s">
        <v>79</v>
      </c>
      <c r="AV311" s="12" t="s">
        <v>79</v>
      </c>
      <c r="AW311" s="12" t="s">
        <v>24</v>
      </c>
      <c r="AX311" s="12" t="s">
        <v>67</v>
      </c>
      <c r="AY311" s="153" t="s">
        <v>122</v>
      </c>
    </row>
    <row r="312" spans="2:65" s="12" customFormat="1">
      <c r="B312" s="151"/>
      <c r="D312" s="152" t="s">
        <v>129</v>
      </c>
      <c r="E312" s="153" t="s">
        <v>1</v>
      </c>
      <c r="F312" s="154" t="s">
        <v>401</v>
      </c>
      <c r="H312" s="155">
        <v>169.26</v>
      </c>
      <c r="L312" s="151"/>
      <c r="M312" s="156"/>
      <c r="T312" s="157"/>
      <c r="AT312" s="153" t="s">
        <v>129</v>
      </c>
      <c r="AU312" s="153" t="s">
        <v>79</v>
      </c>
      <c r="AV312" s="12" t="s">
        <v>79</v>
      </c>
      <c r="AW312" s="12" t="s">
        <v>24</v>
      </c>
      <c r="AX312" s="12" t="s">
        <v>67</v>
      </c>
      <c r="AY312" s="153" t="s">
        <v>122</v>
      </c>
    </row>
    <row r="313" spans="2:65" s="12" customFormat="1">
      <c r="B313" s="151"/>
      <c r="D313" s="152" t="s">
        <v>129</v>
      </c>
      <c r="E313" s="153" t="s">
        <v>1</v>
      </c>
      <c r="F313" s="154" t="s">
        <v>402</v>
      </c>
      <c r="H313" s="155">
        <v>23.25</v>
      </c>
      <c r="L313" s="151"/>
      <c r="M313" s="156"/>
      <c r="T313" s="157"/>
      <c r="AT313" s="153" t="s">
        <v>129</v>
      </c>
      <c r="AU313" s="153" t="s">
        <v>79</v>
      </c>
      <c r="AV313" s="12" t="s">
        <v>79</v>
      </c>
      <c r="AW313" s="12" t="s">
        <v>24</v>
      </c>
      <c r="AX313" s="12" t="s">
        <v>67</v>
      </c>
      <c r="AY313" s="153" t="s">
        <v>122</v>
      </c>
    </row>
    <row r="314" spans="2:65" s="12" customFormat="1">
      <c r="B314" s="151"/>
      <c r="D314" s="152" t="s">
        <v>129</v>
      </c>
      <c r="E314" s="153" t="s">
        <v>1</v>
      </c>
      <c r="F314" s="154" t="s">
        <v>403</v>
      </c>
      <c r="H314" s="155">
        <v>-38.700000000000003</v>
      </c>
      <c r="L314" s="151"/>
      <c r="M314" s="156"/>
      <c r="T314" s="157"/>
      <c r="AT314" s="153" t="s">
        <v>129</v>
      </c>
      <c r="AU314" s="153" t="s">
        <v>79</v>
      </c>
      <c r="AV314" s="12" t="s">
        <v>79</v>
      </c>
      <c r="AW314" s="12" t="s">
        <v>24</v>
      </c>
      <c r="AX314" s="12" t="s">
        <v>67</v>
      </c>
      <c r="AY314" s="153" t="s">
        <v>122</v>
      </c>
    </row>
    <row r="315" spans="2:65" s="13" customFormat="1">
      <c r="B315" s="158"/>
      <c r="D315" s="152" t="s">
        <v>129</v>
      </c>
      <c r="E315" s="159" t="s">
        <v>1</v>
      </c>
      <c r="F315" s="160" t="s">
        <v>134</v>
      </c>
      <c r="H315" s="161">
        <v>465.20400000000001</v>
      </c>
      <c r="L315" s="158"/>
      <c r="M315" s="162"/>
      <c r="T315" s="163"/>
      <c r="AT315" s="159" t="s">
        <v>129</v>
      </c>
      <c r="AU315" s="159" t="s">
        <v>79</v>
      </c>
      <c r="AV315" s="13" t="s">
        <v>128</v>
      </c>
      <c r="AW315" s="13" t="s">
        <v>24</v>
      </c>
      <c r="AX315" s="13" t="s">
        <v>73</v>
      </c>
      <c r="AY315" s="159" t="s">
        <v>122</v>
      </c>
    </row>
    <row r="316" spans="2:65" s="1" customFormat="1" ht="16.5" customHeight="1">
      <c r="B316" s="137"/>
      <c r="C316" s="164" t="s">
        <v>265</v>
      </c>
      <c r="D316" s="164" t="s">
        <v>181</v>
      </c>
      <c r="E316" s="165" t="s">
        <v>404</v>
      </c>
      <c r="F316" s="166" t="s">
        <v>405</v>
      </c>
      <c r="G316" s="167" t="s">
        <v>167</v>
      </c>
      <c r="H316" s="168">
        <v>465.20400000000001</v>
      </c>
      <c r="I316" s="169"/>
      <c r="J316" s="169">
        <f>ROUND(I316*H316,2)</f>
        <v>0</v>
      </c>
      <c r="K316" s="170"/>
      <c r="L316" s="171"/>
      <c r="M316" s="172" t="s">
        <v>1</v>
      </c>
      <c r="N316" s="173" t="s">
        <v>33</v>
      </c>
      <c r="O316" s="147">
        <v>0</v>
      </c>
      <c r="P316" s="147">
        <f>O316*H316</f>
        <v>0</v>
      </c>
      <c r="Q316" s="147">
        <v>5.0000000000000001E-3</v>
      </c>
      <c r="R316" s="147">
        <f>Q316*H316</f>
        <v>2.3260200000000002</v>
      </c>
      <c r="S316" s="147">
        <v>0</v>
      </c>
      <c r="T316" s="148">
        <f>S316*H316</f>
        <v>0</v>
      </c>
      <c r="AR316" s="149" t="s">
        <v>203</v>
      </c>
      <c r="AT316" s="149" t="s">
        <v>181</v>
      </c>
      <c r="AU316" s="149" t="s">
        <v>79</v>
      </c>
      <c r="AY316" s="15" t="s">
        <v>122</v>
      </c>
      <c r="BE316" s="150">
        <f>IF(N316="základná",J316,0)</f>
        <v>0</v>
      </c>
      <c r="BF316" s="150">
        <f>IF(N316="znížená",J316,0)</f>
        <v>0</v>
      </c>
      <c r="BG316" s="150">
        <f>IF(N316="zákl. prenesená",J316,0)</f>
        <v>0</v>
      </c>
      <c r="BH316" s="150">
        <f>IF(N316="zníž. prenesená",J316,0)</f>
        <v>0</v>
      </c>
      <c r="BI316" s="150">
        <f>IF(N316="nulová",J316,0)</f>
        <v>0</v>
      </c>
      <c r="BJ316" s="15" t="s">
        <v>79</v>
      </c>
      <c r="BK316" s="150">
        <f>ROUND(I316*H316,2)</f>
        <v>0</v>
      </c>
      <c r="BL316" s="15" t="s">
        <v>159</v>
      </c>
      <c r="BM316" s="149" t="s">
        <v>406</v>
      </c>
    </row>
    <row r="317" spans="2:65" s="1" customFormat="1" ht="24.15" customHeight="1">
      <c r="B317" s="137"/>
      <c r="C317" s="138" t="s">
        <v>407</v>
      </c>
      <c r="D317" s="138" t="s">
        <v>124</v>
      </c>
      <c r="E317" s="139" t="s">
        <v>408</v>
      </c>
      <c r="F317" s="140" t="s">
        <v>409</v>
      </c>
      <c r="G317" s="141" t="s">
        <v>184</v>
      </c>
      <c r="H317" s="142">
        <v>2</v>
      </c>
      <c r="I317" s="143"/>
      <c r="J317" s="143">
        <f>ROUND(I317*H317,2)</f>
        <v>0</v>
      </c>
      <c r="K317" s="144"/>
      <c r="L317" s="27"/>
      <c r="M317" s="145" t="s">
        <v>1</v>
      </c>
      <c r="N317" s="146" t="s">
        <v>33</v>
      </c>
      <c r="O317" s="147">
        <v>14.14082</v>
      </c>
      <c r="P317" s="147">
        <f>O317*H317</f>
        <v>28.281639999999999</v>
      </c>
      <c r="Q317" s="147">
        <v>1.5146999999999999E-3</v>
      </c>
      <c r="R317" s="147">
        <f>Q317*H317</f>
        <v>3.0293999999999998E-3</v>
      </c>
      <c r="S317" s="147">
        <v>0</v>
      </c>
      <c r="T317" s="148">
        <f>S317*H317</f>
        <v>0</v>
      </c>
      <c r="AR317" s="149" t="s">
        <v>159</v>
      </c>
      <c r="AT317" s="149" t="s">
        <v>124</v>
      </c>
      <c r="AU317" s="149" t="s">
        <v>79</v>
      </c>
      <c r="AY317" s="15" t="s">
        <v>122</v>
      </c>
      <c r="BE317" s="150">
        <f>IF(N317="základná",J317,0)</f>
        <v>0</v>
      </c>
      <c r="BF317" s="150">
        <f>IF(N317="znížená",J317,0)</f>
        <v>0</v>
      </c>
      <c r="BG317" s="150">
        <f>IF(N317="zákl. prenesená",J317,0)</f>
        <v>0</v>
      </c>
      <c r="BH317" s="150">
        <f>IF(N317="zníž. prenesená",J317,0)</f>
        <v>0</v>
      </c>
      <c r="BI317" s="150">
        <f>IF(N317="nulová",J317,0)</f>
        <v>0</v>
      </c>
      <c r="BJ317" s="15" t="s">
        <v>79</v>
      </c>
      <c r="BK317" s="150">
        <f>ROUND(I317*H317,2)</f>
        <v>0</v>
      </c>
      <c r="BL317" s="15" t="s">
        <v>159</v>
      </c>
      <c r="BM317" s="149" t="s">
        <v>410</v>
      </c>
    </row>
    <row r="318" spans="2:65" s="1" customFormat="1" ht="16.5" customHeight="1">
      <c r="B318" s="137"/>
      <c r="C318" s="164" t="s">
        <v>269</v>
      </c>
      <c r="D318" s="164" t="s">
        <v>181</v>
      </c>
      <c r="E318" s="165" t="s">
        <v>411</v>
      </c>
      <c r="F318" s="166" t="s">
        <v>412</v>
      </c>
      <c r="G318" s="167" t="s">
        <v>184</v>
      </c>
      <c r="H318" s="168">
        <v>2</v>
      </c>
      <c r="I318" s="169"/>
      <c r="J318" s="169">
        <f>ROUND(I318*H318,2)</f>
        <v>0</v>
      </c>
      <c r="K318" s="170"/>
      <c r="L318" s="171"/>
      <c r="M318" s="172" t="s">
        <v>1</v>
      </c>
      <c r="N318" s="173" t="s">
        <v>33</v>
      </c>
      <c r="O318" s="147">
        <v>0</v>
      </c>
      <c r="P318" s="147">
        <f>O318*H318</f>
        <v>0</v>
      </c>
      <c r="Q318" s="147">
        <v>0.62080000000000002</v>
      </c>
      <c r="R318" s="147">
        <f>Q318*H318</f>
        <v>1.2416</v>
      </c>
      <c r="S318" s="147">
        <v>0</v>
      </c>
      <c r="T318" s="148">
        <f>S318*H318</f>
        <v>0</v>
      </c>
      <c r="AR318" s="149" t="s">
        <v>203</v>
      </c>
      <c r="AT318" s="149" t="s">
        <v>181</v>
      </c>
      <c r="AU318" s="149" t="s">
        <v>79</v>
      </c>
      <c r="AY318" s="15" t="s">
        <v>122</v>
      </c>
      <c r="BE318" s="150">
        <f>IF(N318="základná",J318,0)</f>
        <v>0</v>
      </c>
      <c r="BF318" s="150">
        <f>IF(N318="znížená",J318,0)</f>
        <v>0</v>
      </c>
      <c r="BG318" s="150">
        <f>IF(N318="zákl. prenesená",J318,0)</f>
        <v>0</v>
      </c>
      <c r="BH318" s="150">
        <f>IF(N318="zníž. prenesená",J318,0)</f>
        <v>0</v>
      </c>
      <c r="BI318" s="150">
        <f>IF(N318="nulová",J318,0)</f>
        <v>0</v>
      </c>
      <c r="BJ318" s="15" t="s">
        <v>79</v>
      </c>
      <c r="BK318" s="150">
        <f>ROUND(I318*H318,2)</f>
        <v>0</v>
      </c>
      <c r="BL318" s="15" t="s">
        <v>159</v>
      </c>
      <c r="BM318" s="149" t="s">
        <v>413</v>
      </c>
    </row>
    <row r="319" spans="2:65" s="1" customFormat="1" ht="24.15" customHeight="1">
      <c r="B319" s="137"/>
      <c r="C319" s="138" t="s">
        <v>414</v>
      </c>
      <c r="D319" s="138" t="s">
        <v>124</v>
      </c>
      <c r="E319" s="139" t="s">
        <v>415</v>
      </c>
      <c r="F319" s="140" t="s">
        <v>416</v>
      </c>
      <c r="G319" s="141" t="s">
        <v>417</v>
      </c>
      <c r="H319" s="142">
        <v>4016.05</v>
      </c>
      <c r="I319" s="143"/>
      <c r="J319" s="143">
        <f>ROUND(I319*H319,2)</f>
        <v>0</v>
      </c>
      <c r="K319" s="144"/>
      <c r="L319" s="27"/>
      <c r="M319" s="145" t="s">
        <v>1</v>
      </c>
      <c r="N319" s="146" t="s">
        <v>33</v>
      </c>
      <c r="O319" s="147">
        <v>0.30109999999999998</v>
      </c>
      <c r="P319" s="147">
        <f>O319*H319</f>
        <v>1209.232655</v>
      </c>
      <c r="Q319" s="147">
        <v>6.0000000000000002E-5</v>
      </c>
      <c r="R319" s="147">
        <f>Q319*H319</f>
        <v>0.24096300000000001</v>
      </c>
      <c r="S319" s="147">
        <v>0</v>
      </c>
      <c r="T319" s="148">
        <f>S319*H319</f>
        <v>0</v>
      </c>
      <c r="AR319" s="149" t="s">
        <v>159</v>
      </c>
      <c r="AT319" s="149" t="s">
        <v>124</v>
      </c>
      <c r="AU319" s="149" t="s">
        <v>79</v>
      </c>
      <c r="AY319" s="15" t="s">
        <v>122</v>
      </c>
      <c r="BE319" s="150">
        <f>IF(N319="základná",J319,0)</f>
        <v>0</v>
      </c>
      <c r="BF319" s="150">
        <f>IF(N319="znížená",J319,0)</f>
        <v>0</v>
      </c>
      <c r="BG319" s="150">
        <f>IF(N319="zákl. prenesená",J319,0)</f>
        <v>0</v>
      </c>
      <c r="BH319" s="150">
        <f>IF(N319="zníž. prenesená",J319,0)</f>
        <v>0</v>
      </c>
      <c r="BI319" s="150">
        <f>IF(N319="nulová",J319,0)</f>
        <v>0</v>
      </c>
      <c r="BJ319" s="15" t="s">
        <v>79</v>
      </c>
      <c r="BK319" s="150">
        <f>ROUND(I319*H319,2)</f>
        <v>0</v>
      </c>
      <c r="BL319" s="15" t="s">
        <v>159</v>
      </c>
      <c r="BM319" s="149" t="s">
        <v>418</v>
      </c>
    </row>
    <row r="320" spans="2:65" s="12" customFormat="1">
      <c r="B320" s="151"/>
      <c r="D320" s="152" t="s">
        <v>129</v>
      </c>
      <c r="E320" s="153" t="s">
        <v>1</v>
      </c>
      <c r="F320" s="154" t="s">
        <v>419</v>
      </c>
      <c r="H320" s="155">
        <v>1493.25</v>
      </c>
      <c r="L320" s="151"/>
      <c r="M320" s="156"/>
      <c r="T320" s="157"/>
      <c r="AT320" s="153" t="s">
        <v>129</v>
      </c>
      <c r="AU320" s="153" t="s">
        <v>79</v>
      </c>
      <c r="AV320" s="12" t="s">
        <v>79</v>
      </c>
      <c r="AW320" s="12" t="s">
        <v>24</v>
      </c>
      <c r="AX320" s="12" t="s">
        <v>67</v>
      </c>
      <c r="AY320" s="153" t="s">
        <v>122</v>
      </c>
    </row>
    <row r="321" spans="2:65" s="12" customFormat="1">
      <c r="B321" s="151"/>
      <c r="D321" s="152" t="s">
        <v>129</v>
      </c>
      <c r="E321" s="153" t="s">
        <v>1</v>
      </c>
      <c r="F321" s="154" t="s">
        <v>420</v>
      </c>
      <c r="H321" s="155">
        <v>1084.8</v>
      </c>
      <c r="L321" s="151"/>
      <c r="M321" s="156"/>
      <c r="T321" s="157"/>
      <c r="AT321" s="153" t="s">
        <v>129</v>
      </c>
      <c r="AU321" s="153" t="s">
        <v>79</v>
      </c>
      <c r="AV321" s="12" t="s">
        <v>79</v>
      </c>
      <c r="AW321" s="12" t="s">
        <v>24</v>
      </c>
      <c r="AX321" s="12" t="s">
        <v>67</v>
      </c>
      <c r="AY321" s="153" t="s">
        <v>122</v>
      </c>
    </row>
    <row r="322" spans="2:65" s="12" customFormat="1">
      <c r="B322" s="151"/>
      <c r="D322" s="152" t="s">
        <v>129</v>
      </c>
      <c r="E322" s="153" t="s">
        <v>1</v>
      </c>
      <c r="F322" s="154" t="s">
        <v>421</v>
      </c>
      <c r="H322" s="155">
        <v>678</v>
      </c>
      <c r="L322" s="151"/>
      <c r="M322" s="156"/>
      <c r="T322" s="157"/>
      <c r="AT322" s="153" t="s">
        <v>129</v>
      </c>
      <c r="AU322" s="153" t="s">
        <v>79</v>
      </c>
      <c r="AV322" s="12" t="s">
        <v>79</v>
      </c>
      <c r="AW322" s="12" t="s">
        <v>24</v>
      </c>
      <c r="AX322" s="12" t="s">
        <v>67</v>
      </c>
      <c r="AY322" s="153" t="s">
        <v>122</v>
      </c>
    </row>
    <row r="323" spans="2:65" s="12" customFormat="1">
      <c r="B323" s="151"/>
      <c r="D323" s="152" t="s">
        <v>129</v>
      </c>
      <c r="E323" s="153" t="s">
        <v>1</v>
      </c>
      <c r="F323" s="154" t="s">
        <v>422</v>
      </c>
      <c r="H323" s="155">
        <v>760</v>
      </c>
      <c r="L323" s="151"/>
      <c r="M323" s="156"/>
      <c r="T323" s="157"/>
      <c r="AT323" s="153" t="s">
        <v>129</v>
      </c>
      <c r="AU323" s="153" t="s">
        <v>79</v>
      </c>
      <c r="AV323" s="12" t="s">
        <v>79</v>
      </c>
      <c r="AW323" s="12" t="s">
        <v>24</v>
      </c>
      <c r="AX323" s="12" t="s">
        <v>67</v>
      </c>
      <c r="AY323" s="153" t="s">
        <v>122</v>
      </c>
    </row>
    <row r="324" spans="2:65" s="13" customFormat="1">
      <c r="B324" s="158"/>
      <c r="D324" s="152" t="s">
        <v>129</v>
      </c>
      <c r="E324" s="159" t="s">
        <v>1</v>
      </c>
      <c r="F324" s="160" t="s">
        <v>134</v>
      </c>
      <c r="H324" s="161">
        <v>4016.05</v>
      </c>
      <c r="L324" s="158"/>
      <c r="M324" s="162"/>
      <c r="T324" s="163"/>
      <c r="AT324" s="159" t="s">
        <v>129</v>
      </c>
      <c r="AU324" s="159" t="s">
        <v>79</v>
      </c>
      <c r="AV324" s="13" t="s">
        <v>128</v>
      </c>
      <c r="AW324" s="13" t="s">
        <v>24</v>
      </c>
      <c r="AX324" s="13" t="s">
        <v>73</v>
      </c>
      <c r="AY324" s="159" t="s">
        <v>122</v>
      </c>
    </row>
    <row r="325" spans="2:65" s="1" customFormat="1" ht="24.15" customHeight="1">
      <c r="B325" s="137"/>
      <c r="C325" s="164" t="s">
        <v>274</v>
      </c>
      <c r="D325" s="164" t="s">
        <v>181</v>
      </c>
      <c r="E325" s="165" t="s">
        <v>423</v>
      </c>
      <c r="F325" s="166" t="s">
        <v>424</v>
      </c>
      <c r="G325" s="167" t="s">
        <v>229</v>
      </c>
      <c r="H325" s="168">
        <v>4.016</v>
      </c>
      <c r="I325" s="169"/>
      <c r="J325" s="169">
        <f>ROUND(I325*H325,2)</f>
        <v>0</v>
      </c>
      <c r="K325" s="170"/>
      <c r="L325" s="171"/>
      <c r="M325" s="172" t="s">
        <v>1</v>
      </c>
      <c r="N325" s="173" t="s">
        <v>33</v>
      </c>
      <c r="O325" s="147">
        <v>0</v>
      </c>
      <c r="P325" s="147">
        <f>O325*H325</f>
        <v>0</v>
      </c>
      <c r="Q325" s="147">
        <v>0</v>
      </c>
      <c r="R325" s="147">
        <f>Q325*H325</f>
        <v>0</v>
      </c>
      <c r="S325" s="147">
        <v>0</v>
      </c>
      <c r="T325" s="148">
        <f>S325*H325</f>
        <v>0</v>
      </c>
      <c r="AR325" s="149" t="s">
        <v>203</v>
      </c>
      <c r="AT325" s="149" t="s">
        <v>181</v>
      </c>
      <c r="AU325" s="149" t="s">
        <v>79</v>
      </c>
      <c r="AY325" s="15" t="s">
        <v>122</v>
      </c>
      <c r="BE325" s="150">
        <f>IF(N325="základná",J325,0)</f>
        <v>0</v>
      </c>
      <c r="BF325" s="150">
        <f>IF(N325="znížená",J325,0)</f>
        <v>0</v>
      </c>
      <c r="BG325" s="150">
        <f>IF(N325="zákl. prenesená",J325,0)</f>
        <v>0</v>
      </c>
      <c r="BH325" s="150">
        <f>IF(N325="zníž. prenesená",J325,0)</f>
        <v>0</v>
      </c>
      <c r="BI325" s="150">
        <f>IF(N325="nulová",J325,0)</f>
        <v>0</v>
      </c>
      <c r="BJ325" s="15" t="s">
        <v>79</v>
      </c>
      <c r="BK325" s="150">
        <f>ROUND(I325*H325,2)</f>
        <v>0</v>
      </c>
      <c r="BL325" s="15" t="s">
        <v>159</v>
      </c>
      <c r="BM325" s="149" t="s">
        <v>425</v>
      </c>
    </row>
    <row r="326" spans="2:65" s="1" customFormat="1" ht="24.15" customHeight="1">
      <c r="B326" s="137"/>
      <c r="C326" s="138" t="s">
        <v>426</v>
      </c>
      <c r="D326" s="138" t="s">
        <v>124</v>
      </c>
      <c r="E326" s="139" t="s">
        <v>427</v>
      </c>
      <c r="F326" s="140" t="s">
        <v>428</v>
      </c>
      <c r="G326" s="141" t="s">
        <v>346</v>
      </c>
      <c r="H326" s="142">
        <v>507.84199999999998</v>
      </c>
      <c r="I326" s="143"/>
      <c r="J326" s="143">
        <f>ROUND(I326*H326,2)</f>
        <v>0</v>
      </c>
      <c r="K326" s="144"/>
      <c r="L326" s="27"/>
      <c r="M326" s="145" t="s">
        <v>1</v>
      </c>
      <c r="N326" s="146" t="s">
        <v>33</v>
      </c>
      <c r="O326" s="147">
        <v>0</v>
      </c>
      <c r="P326" s="147">
        <f>O326*H326</f>
        <v>0</v>
      </c>
      <c r="Q326" s="147">
        <v>0</v>
      </c>
      <c r="R326" s="147">
        <f>Q326*H326</f>
        <v>0</v>
      </c>
      <c r="S326" s="147">
        <v>0</v>
      </c>
      <c r="T326" s="148">
        <f>S326*H326</f>
        <v>0</v>
      </c>
      <c r="AR326" s="149" t="s">
        <v>159</v>
      </c>
      <c r="AT326" s="149" t="s">
        <v>124</v>
      </c>
      <c r="AU326" s="149" t="s">
        <v>79</v>
      </c>
      <c r="AY326" s="15" t="s">
        <v>122</v>
      </c>
      <c r="BE326" s="150">
        <f>IF(N326="základná",J326,0)</f>
        <v>0</v>
      </c>
      <c r="BF326" s="150">
        <f>IF(N326="znížená",J326,0)</f>
        <v>0</v>
      </c>
      <c r="BG326" s="150">
        <f>IF(N326="zákl. prenesená",J326,0)</f>
        <v>0</v>
      </c>
      <c r="BH326" s="150">
        <f>IF(N326="zníž. prenesená",J326,0)</f>
        <v>0</v>
      </c>
      <c r="BI326" s="150">
        <f>IF(N326="nulová",J326,0)</f>
        <v>0</v>
      </c>
      <c r="BJ326" s="15" t="s">
        <v>79</v>
      </c>
      <c r="BK326" s="150">
        <f>ROUND(I326*H326,2)</f>
        <v>0</v>
      </c>
      <c r="BL326" s="15" t="s">
        <v>159</v>
      </c>
      <c r="BM326" s="149" t="s">
        <v>429</v>
      </c>
    </row>
    <row r="327" spans="2:65" s="11" customFormat="1" ht="22.85" customHeight="1">
      <c r="B327" s="126"/>
      <c r="D327" s="127" t="s">
        <v>66</v>
      </c>
      <c r="E327" s="135" t="s">
        <v>430</v>
      </c>
      <c r="F327" s="135" t="s">
        <v>431</v>
      </c>
      <c r="J327" s="136">
        <f>BK327</f>
        <v>0</v>
      </c>
      <c r="L327" s="126"/>
      <c r="M327" s="130"/>
      <c r="P327" s="131">
        <f>SUM(P328:P332)</f>
        <v>88.053896879999996</v>
      </c>
      <c r="R327" s="131">
        <f>SUM(R328:R332)</f>
        <v>3.1787021280000001E-2</v>
      </c>
      <c r="T327" s="132">
        <f>SUM(T328:T332)</f>
        <v>0</v>
      </c>
      <c r="AR327" s="127" t="s">
        <v>79</v>
      </c>
      <c r="AT327" s="133" t="s">
        <v>66</v>
      </c>
      <c r="AU327" s="133" t="s">
        <v>73</v>
      </c>
      <c r="AY327" s="127" t="s">
        <v>122</v>
      </c>
      <c r="BK327" s="134">
        <f>SUM(BK328:BK332)</f>
        <v>0</v>
      </c>
    </row>
    <row r="328" spans="2:65" s="1" customFormat="1" ht="24.15" customHeight="1">
      <c r="B328" s="137"/>
      <c r="C328" s="138" t="s">
        <v>277</v>
      </c>
      <c r="D328" s="138" t="s">
        <v>124</v>
      </c>
      <c r="E328" s="139" t="s">
        <v>432</v>
      </c>
      <c r="F328" s="140" t="s">
        <v>433</v>
      </c>
      <c r="G328" s="141" t="s">
        <v>167</v>
      </c>
      <c r="H328" s="142">
        <v>262.27800000000002</v>
      </c>
      <c r="I328" s="143"/>
      <c r="J328" s="143">
        <f>ROUND(I328*H328,2)</f>
        <v>0</v>
      </c>
      <c r="K328" s="144"/>
      <c r="L328" s="27"/>
      <c r="M328" s="145" t="s">
        <v>1</v>
      </c>
      <c r="N328" s="146" t="s">
        <v>33</v>
      </c>
      <c r="O328" s="147">
        <v>0.115</v>
      </c>
      <c r="P328" s="147">
        <f>O328*H328</f>
        <v>30.161970000000004</v>
      </c>
      <c r="Q328" s="147">
        <v>0</v>
      </c>
      <c r="R328" s="147">
        <f>Q328*H328</f>
        <v>0</v>
      </c>
      <c r="S328" s="147">
        <v>0</v>
      </c>
      <c r="T328" s="148">
        <f>S328*H328</f>
        <v>0</v>
      </c>
      <c r="AR328" s="149" t="s">
        <v>159</v>
      </c>
      <c r="AT328" s="149" t="s">
        <v>124</v>
      </c>
      <c r="AU328" s="149" t="s">
        <v>79</v>
      </c>
      <c r="AY328" s="15" t="s">
        <v>122</v>
      </c>
      <c r="BE328" s="150">
        <f>IF(N328="základná",J328,0)</f>
        <v>0</v>
      </c>
      <c r="BF328" s="150">
        <f>IF(N328="znížená",J328,0)</f>
        <v>0</v>
      </c>
      <c r="BG328" s="150">
        <f>IF(N328="zákl. prenesená",J328,0)</f>
        <v>0</v>
      </c>
      <c r="BH328" s="150">
        <f>IF(N328="zníž. prenesená",J328,0)</f>
        <v>0</v>
      </c>
      <c r="BI328" s="150">
        <f>IF(N328="nulová",J328,0)</f>
        <v>0</v>
      </c>
      <c r="BJ328" s="15" t="s">
        <v>79</v>
      </c>
      <c r="BK328" s="150">
        <f>ROUND(I328*H328,2)</f>
        <v>0</v>
      </c>
      <c r="BL328" s="15" t="s">
        <v>159</v>
      </c>
      <c r="BM328" s="149" t="s">
        <v>434</v>
      </c>
    </row>
    <row r="329" spans="2:65" s="12" customFormat="1">
      <c r="B329" s="151"/>
      <c r="D329" s="152" t="s">
        <v>129</v>
      </c>
      <c r="E329" s="153" t="s">
        <v>1</v>
      </c>
      <c r="F329" s="154" t="s">
        <v>435</v>
      </c>
      <c r="H329" s="155">
        <v>197.19</v>
      </c>
      <c r="L329" s="151"/>
      <c r="M329" s="156"/>
      <c r="T329" s="157"/>
      <c r="AT329" s="153" t="s">
        <v>129</v>
      </c>
      <c r="AU329" s="153" t="s">
        <v>79</v>
      </c>
      <c r="AV329" s="12" t="s">
        <v>79</v>
      </c>
      <c r="AW329" s="12" t="s">
        <v>24</v>
      </c>
      <c r="AX329" s="12" t="s">
        <v>67</v>
      </c>
      <c r="AY329" s="153" t="s">
        <v>122</v>
      </c>
    </row>
    <row r="330" spans="2:65" s="12" customFormat="1">
      <c r="B330" s="151"/>
      <c r="D330" s="152" t="s">
        <v>129</v>
      </c>
      <c r="E330" s="153" t="s">
        <v>1</v>
      </c>
      <c r="F330" s="154" t="s">
        <v>436</v>
      </c>
      <c r="H330" s="155">
        <v>65.087999999999994</v>
      </c>
      <c r="L330" s="151"/>
      <c r="M330" s="156"/>
      <c r="T330" s="157"/>
      <c r="AT330" s="153" t="s">
        <v>129</v>
      </c>
      <c r="AU330" s="153" t="s">
        <v>79</v>
      </c>
      <c r="AV330" s="12" t="s">
        <v>79</v>
      </c>
      <c r="AW330" s="12" t="s">
        <v>24</v>
      </c>
      <c r="AX330" s="12" t="s">
        <v>67</v>
      </c>
      <c r="AY330" s="153" t="s">
        <v>122</v>
      </c>
    </row>
    <row r="331" spans="2:65" s="13" customFormat="1">
      <c r="B331" s="158"/>
      <c r="D331" s="152" t="s">
        <v>129</v>
      </c>
      <c r="E331" s="159" t="s">
        <v>1</v>
      </c>
      <c r="F331" s="160" t="s">
        <v>134</v>
      </c>
      <c r="H331" s="161">
        <v>262.27800000000002</v>
      </c>
      <c r="L331" s="158"/>
      <c r="M331" s="162"/>
      <c r="T331" s="163"/>
      <c r="AT331" s="159" t="s">
        <v>129</v>
      </c>
      <c r="AU331" s="159" t="s">
        <v>79</v>
      </c>
      <c r="AV331" s="13" t="s">
        <v>128</v>
      </c>
      <c r="AW331" s="13" t="s">
        <v>24</v>
      </c>
      <c r="AX331" s="13" t="s">
        <v>73</v>
      </c>
      <c r="AY331" s="159" t="s">
        <v>122</v>
      </c>
    </row>
    <row r="332" spans="2:65" s="1" customFormat="1" ht="24.15" customHeight="1">
      <c r="B332" s="137"/>
      <c r="C332" s="138" t="s">
        <v>282</v>
      </c>
      <c r="D332" s="138" t="s">
        <v>124</v>
      </c>
      <c r="E332" s="139" t="s">
        <v>437</v>
      </c>
      <c r="F332" s="140" t="s">
        <v>438</v>
      </c>
      <c r="G332" s="141" t="s">
        <v>167</v>
      </c>
      <c r="H332" s="142">
        <v>390.79199999999997</v>
      </c>
      <c r="I332" s="143"/>
      <c r="J332" s="143">
        <f>ROUND(I332*H332,2)</f>
        <v>0</v>
      </c>
      <c r="K332" s="144"/>
      <c r="L332" s="27"/>
      <c r="M332" s="145" t="s">
        <v>1</v>
      </c>
      <c r="N332" s="146" t="s">
        <v>33</v>
      </c>
      <c r="O332" s="147">
        <v>0.14813999999999999</v>
      </c>
      <c r="P332" s="147">
        <f>O332*H332</f>
        <v>57.891926879999993</v>
      </c>
      <c r="Q332" s="147">
        <v>8.1340000000000004E-5</v>
      </c>
      <c r="R332" s="147">
        <f>Q332*H332</f>
        <v>3.1787021280000001E-2</v>
      </c>
      <c r="S332" s="147">
        <v>0</v>
      </c>
      <c r="T332" s="148">
        <f>S332*H332</f>
        <v>0</v>
      </c>
      <c r="AR332" s="149" t="s">
        <v>159</v>
      </c>
      <c r="AT332" s="149" t="s">
        <v>124</v>
      </c>
      <c r="AU332" s="149" t="s">
        <v>79</v>
      </c>
      <c r="AY332" s="15" t="s">
        <v>122</v>
      </c>
      <c r="BE332" s="150">
        <f>IF(N332="základná",J332,0)</f>
        <v>0</v>
      </c>
      <c r="BF332" s="150">
        <f>IF(N332="znížená",J332,0)</f>
        <v>0</v>
      </c>
      <c r="BG332" s="150">
        <f>IF(N332="zákl. prenesená",J332,0)</f>
        <v>0</v>
      </c>
      <c r="BH332" s="150">
        <f>IF(N332="zníž. prenesená",J332,0)</f>
        <v>0</v>
      </c>
      <c r="BI332" s="150">
        <f>IF(N332="nulová",J332,0)</f>
        <v>0</v>
      </c>
      <c r="BJ332" s="15" t="s">
        <v>79</v>
      </c>
      <c r="BK332" s="150">
        <f>ROUND(I332*H332,2)</f>
        <v>0</v>
      </c>
      <c r="BL332" s="15" t="s">
        <v>159</v>
      </c>
      <c r="BM332" s="149" t="s">
        <v>439</v>
      </c>
    </row>
    <row r="333" spans="2:65" s="11" customFormat="1" ht="25.95" customHeight="1">
      <c r="B333" s="126"/>
      <c r="D333" s="127" t="s">
        <v>66</v>
      </c>
      <c r="E333" s="128" t="s">
        <v>181</v>
      </c>
      <c r="F333" s="128" t="s">
        <v>440</v>
      </c>
      <c r="J333" s="129">
        <f>BK333</f>
        <v>0</v>
      </c>
      <c r="L333" s="126"/>
      <c r="M333" s="130"/>
      <c r="P333" s="131">
        <f>P334</f>
        <v>31.54044</v>
      </c>
      <c r="R333" s="131">
        <f>R334</f>
        <v>0.16738399999999998</v>
      </c>
      <c r="T333" s="132">
        <f>T334</f>
        <v>0</v>
      </c>
      <c r="AR333" s="127" t="s">
        <v>137</v>
      </c>
      <c r="AT333" s="133" t="s">
        <v>66</v>
      </c>
      <c r="AU333" s="133" t="s">
        <v>67</v>
      </c>
      <c r="AY333" s="127" t="s">
        <v>122</v>
      </c>
      <c r="BK333" s="134">
        <f>BK334</f>
        <v>0</v>
      </c>
    </row>
    <row r="334" spans="2:65" s="11" customFormat="1" ht="22.85" customHeight="1">
      <c r="B334" s="126"/>
      <c r="D334" s="127" t="s">
        <v>66</v>
      </c>
      <c r="E334" s="135" t="s">
        <v>441</v>
      </c>
      <c r="F334" s="135" t="s">
        <v>442</v>
      </c>
      <c r="J334" s="136">
        <f>BK334</f>
        <v>0</v>
      </c>
      <c r="L334" s="126"/>
      <c r="M334" s="130"/>
      <c r="P334" s="131">
        <f>SUM(P335:P359)</f>
        <v>31.54044</v>
      </c>
      <c r="R334" s="131">
        <f>SUM(R335:R359)</f>
        <v>0.16738399999999998</v>
      </c>
      <c r="T334" s="132">
        <f>SUM(T335:T359)</f>
        <v>0</v>
      </c>
      <c r="AR334" s="127" t="s">
        <v>137</v>
      </c>
      <c r="AT334" s="133" t="s">
        <v>66</v>
      </c>
      <c r="AU334" s="133" t="s">
        <v>73</v>
      </c>
      <c r="AY334" s="127" t="s">
        <v>122</v>
      </c>
      <c r="BK334" s="134">
        <f>SUM(BK335:BK359)</f>
        <v>0</v>
      </c>
    </row>
    <row r="335" spans="2:65" s="1" customFormat="1" ht="24.15" customHeight="1">
      <c r="B335" s="137"/>
      <c r="C335" s="138" t="s">
        <v>443</v>
      </c>
      <c r="D335" s="138" t="s">
        <v>124</v>
      </c>
      <c r="E335" s="139" t="s">
        <v>444</v>
      </c>
      <c r="F335" s="140" t="s">
        <v>445</v>
      </c>
      <c r="G335" s="141" t="s">
        <v>177</v>
      </c>
      <c r="H335" s="142">
        <v>84.3</v>
      </c>
      <c r="I335" s="143"/>
      <c r="J335" s="143">
        <f t="shared" ref="J335:J359" si="0">ROUND(I335*H335,2)</f>
        <v>0</v>
      </c>
      <c r="K335" s="144"/>
      <c r="L335" s="27"/>
      <c r="M335" s="145" t="s">
        <v>1</v>
      </c>
      <c r="N335" s="146" t="s">
        <v>33</v>
      </c>
      <c r="O335" s="147">
        <v>9.8000000000000004E-2</v>
      </c>
      <c r="P335" s="147">
        <f t="shared" ref="P335:P359" si="1">O335*H335</f>
        <v>8.2614000000000001</v>
      </c>
      <c r="Q335" s="147">
        <v>0</v>
      </c>
      <c r="R335" s="147">
        <f t="shared" ref="R335:R359" si="2">Q335*H335</f>
        <v>0</v>
      </c>
      <c r="S335" s="147">
        <v>0</v>
      </c>
      <c r="T335" s="148">
        <f t="shared" ref="T335:T359" si="3">S335*H335</f>
        <v>0</v>
      </c>
      <c r="AR335" s="149" t="s">
        <v>274</v>
      </c>
      <c r="AT335" s="149" t="s">
        <v>124</v>
      </c>
      <c r="AU335" s="149" t="s">
        <v>79</v>
      </c>
      <c r="AY335" s="15" t="s">
        <v>122</v>
      </c>
      <c r="BE335" s="150">
        <f t="shared" ref="BE335:BE359" si="4">IF(N335="základná",J335,0)</f>
        <v>0</v>
      </c>
      <c r="BF335" s="150">
        <f t="shared" ref="BF335:BF359" si="5">IF(N335="znížená",J335,0)</f>
        <v>0</v>
      </c>
      <c r="BG335" s="150">
        <f t="shared" ref="BG335:BG359" si="6">IF(N335="zákl. prenesená",J335,0)</f>
        <v>0</v>
      </c>
      <c r="BH335" s="150">
        <f t="shared" ref="BH335:BH359" si="7">IF(N335="zníž. prenesená",J335,0)</f>
        <v>0</v>
      </c>
      <c r="BI335" s="150">
        <f t="shared" ref="BI335:BI359" si="8">IF(N335="nulová",J335,0)</f>
        <v>0</v>
      </c>
      <c r="BJ335" s="15" t="s">
        <v>79</v>
      </c>
      <c r="BK335" s="150">
        <f t="shared" ref="BK335:BK359" si="9">ROUND(I335*H335,2)</f>
        <v>0</v>
      </c>
      <c r="BL335" s="15" t="s">
        <v>274</v>
      </c>
      <c r="BM335" s="149" t="s">
        <v>446</v>
      </c>
    </row>
    <row r="336" spans="2:65" s="1" customFormat="1" ht="33" customHeight="1">
      <c r="B336" s="137"/>
      <c r="C336" s="164" t="s">
        <v>285</v>
      </c>
      <c r="D336" s="164" t="s">
        <v>181</v>
      </c>
      <c r="E336" s="165" t="s">
        <v>447</v>
      </c>
      <c r="F336" s="166" t="s">
        <v>448</v>
      </c>
      <c r="G336" s="167" t="s">
        <v>177</v>
      </c>
      <c r="H336" s="168">
        <v>84.3</v>
      </c>
      <c r="I336" s="169"/>
      <c r="J336" s="169">
        <f t="shared" si="0"/>
        <v>0</v>
      </c>
      <c r="K336" s="170"/>
      <c r="L336" s="171"/>
      <c r="M336" s="172" t="s">
        <v>1</v>
      </c>
      <c r="N336" s="173" t="s">
        <v>33</v>
      </c>
      <c r="O336" s="147">
        <v>0</v>
      </c>
      <c r="P336" s="147">
        <f t="shared" si="1"/>
        <v>0</v>
      </c>
      <c r="Q336" s="147">
        <v>1.9000000000000001E-4</v>
      </c>
      <c r="R336" s="147">
        <f t="shared" si="2"/>
        <v>1.6017E-2</v>
      </c>
      <c r="S336" s="147">
        <v>0</v>
      </c>
      <c r="T336" s="148">
        <f t="shared" si="3"/>
        <v>0</v>
      </c>
      <c r="AR336" s="149" t="s">
        <v>418</v>
      </c>
      <c r="AT336" s="149" t="s">
        <v>181</v>
      </c>
      <c r="AU336" s="149" t="s">
        <v>79</v>
      </c>
      <c r="AY336" s="15" t="s">
        <v>122</v>
      </c>
      <c r="BE336" s="150">
        <f t="shared" si="4"/>
        <v>0</v>
      </c>
      <c r="BF336" s="150">
        <f t="shared" si="5"/>
        <v>0</v>
      </c>
      <c r="BG336" s="150">
        <f t="shared" si="6"/>
        <v>0</v>
      </c>
      <c r="BH336" s="150">
        <f t="shared" si="7"/>
        <v>0</v>
      </c>
      <c r="BI336" s="150">
        <f t="shared" si="8"/>
        <v>0</v>
      </c>
      <c r="BJ336" s="15" t="s">
        <v>79</v>
      </c>
      <c r="BK336" s="150">
        <f t="shared" si="9"/>
        <v>0</v>
      </c>
      <c r="BL336" s="15" t="s">
        <v>418</v>
      </c>
      <c r="BM336" s="149" t="s">
        <v>449</v>
      </c>
    </row>
    <row r="337" spans="2:65" s="1" customFormat="1" ht="33" customHeight="1">
      <c r="B337" s="137"/>
      <c r="C337" s="164" t="s">
        <v>450</v>
      </c>
      <c r="D337" s="164" t="s">
        <v>181</v>
      </c>
      <c r="E337" s="165" t="s">
        <v>451</v>
      </c>
      <c r="F337" s="166" t="s">
        <v>452</v>
      </c>
      <c r="G337" s="167" t="s">
        <v>184</v>
      </c>
      <c r="H337" s="168">
        <v>84.3</v>
      </c>
      <c r="I337" s="169"/>
      <c r="J337" s="169">
        <f t="shared" si="0"/>
        <v>0</v>
      </c>
      <c r="K337" s="170"/>
      <c r="L337" s="171"/>
      <c r="M337" s="172" t="s">
        <v>1</v>
      </c>
      <c r="N337" s="173" t="s">
        <v>33</v>
      </c>
      <c r="O337" s="147">
        <v>0</v>
      </c>
      <c r="P337" s="147">
        <f t="shared" si="1"/>
        <v>0</v>
      </c>
      <c r="Q337" s="147">
        <v>5.0000000000000002E-5</v>
      </c>
      <c r="R337" s="147">
        <f t="shared" si="2"/>
        <v>4.215E-3</v>
      </c>
      <c r="S337" s="147">
        <v>0</v>
      </c>
      <c r="T337" s="148">
        <f t="shared" si="3"/>
        <v>0</v>
      </c>
      <c r="AR337" s="149" t="s">
        <v>418</v>
      </c>
      <c r="AT337" s="149" t="s">
        <v>181</v>
      </c>
      <c r="AU337" s="149" t="s">
        <v>79</v>
      </c>
      <c r="AY337" s="15" t="s">
        <v>122</v>
      </c>
      <c r="BE337" s="150">
        <f t="shared" si="4"/>
        <v>0</v>
      </c>
      <c r="BF337" s="150">
        <f t="shared" si="5"/>
        <v>0</v>
      </c>
      <c r="BG337" s="150">
        <f t="shared" si="6"/>
        <v>0</v>
      </c>
      <c r="BH337" s="150">
        <f t="shared" si="7"/>
        <v>0</v>
      </c>
      <c r="BI337" s="150">
        <f t="shared" si="8"/>
        <v>0</v>
      </c>
      <c r="BJ337" s="15" t="s">
        <v>79</v>
      </c>
      <c r="BK337" s="150">
        <f t="shared" si="9"/>
        <v>0</v>
      </c>
      <c r="BL337" s="15" t="s">
        <v>418</v>
      </c>
      <c r="BM337" s="149" t="s">
        <v>453</v>
      </c>
    </row>
    <row r="338" spans="2:65" s="1" customFormat="1" ht="16.5" customHeight="1">
      <c r="B338" s="137"/>
      <c r="C338" s="138" t="s">
        <v>290</v>
      </c>
      <c r="D338" s="138" t="s">
        <v>124</v>
      </c>
      <c r="E338" s="139" t="s">
        <v>454</v>
      </c>
      <c r="F338" s="140" t="s">
        <v>455</v>
      </c>
      <c r="G338" s="141" t="s">
        <v>456</v>
      </c>
      <c r="H338" s="142">
        <v>4</v>
      </c>
      <c r="I338" s="143"/>
      <c r="J338" s="143">
        <f t="shared" si="0"/>
        <v>0</v>
      </c>
      <c r="K338" s="144"/>
      <c r="L338" s="27"/>
      <c r="M338" s="145" t="s">
        <v>1</v>
      </c>
      <c r="N338" s="146" t="s">
        <v>33</v>
      </c>
      <c r="O338" s="147">
        <v>8.5999999999999993E-2</v>
      </c>
      <c r="P338" s="147">
        <f t="shared" si="1"/>
        <v>0.34399999999999997</v>
      </c>
      <c r="Q338" s="147">
        <v>0</v>
      </c>
      <c r="R338" s="147">
        <f t="shared" si="2"/>
        <v>0</v>
      </c>
      <c r="S338" s="147">
        <v>0</v>
      </c>
      <c r="T338" s="148">
        <f t="shared" si="3"/>
        <v>0</v>
      </c>
      <c r="AR338" s="149" t="s">
        <v>274</v>
      </c>
      <c r="AT338" s="149" t="s">
        <v>124</v>
      </c>
      <c r="AU338" s="149" t="s">
        <v>79</v>
      </c>
      <c r="AY338" s="15" t="s">
        <v>122</v>
      </c>
      <c r="BE338" s="150">
        <f t="shared" si="4"/>
        <v>0</v>
      </c>
      <c r="BF338" s="150">
        <f t="shared" si="5"/>
        <v>0</v>
      </c>
      <c r="BG338" s="150">
        <f t="shared" si="6"/>
        <v>0</v>
      </c>
      <c r="BH338" s="150">
        <f t="shared" si="7"/>
        <v>0</v>
      </c>
      <c r="BI338" s="150">
        <f t="shared" si="8"/>
        <v>0</v>
      </c>
      <c r="BJ338" s="15" t="s">
        <v>79</v>
      </c>
      <c r="BK338" s="150">
        <f t="shared" si="9"/>
        <v>0</v>
      </c>
      <c r="BL338" s="15" t="s">
        <v>274</v>
      </c>
      <c r="BM338" s="149" t="s">
        <v>457</v>
      </c>
    </row>
    <row r="339" spans="2:65" s="1" customFormat="1" ht="16.5" customHeight="1">
      <c r="B339" s="137"/>
      <c r="C339" s="164" t="s">
        <v>458</v>
      </c>
      <c r="D339" s="164" t="s">
        <v>181</v>
      </c>
      <c r="E339" s="165" t="s">
        <v>459</v>
      </c>
      <c r="F339" s="166" t="s">
        <v>460</v>
      </c>
      <c r="G339" s="167" t="s">
        <v>184</v>
      </c>
      <c r="H339" s="168">
        <v>4</v>
      </c>
      <c r="I339" s="169"/>
      <c r="J339" s="169">
        <f t="shared" si="0"/>
        <v>0</v>
      </c>
      <c r="K339" s="170"/>
      <c r="L339" s="171"/>
      <c r="M339" s="172" t="s">
        <v>1</v>
      </c>
      <c r="N339" s="173" t="s">
        <v>33</v>
      </c>
      <c r="O339" s="147">
        <v>0</v>
      </c>
      <c r="P339" s="147">
        <f t="shared" si="1"/>
        <v>0</v>
      </c>
      <c r="Q339" s="147">
        <v>3.0000000000000001E-5</v>
      </c>
      <c r="R339" s="147">
        <f t="shared" si="2"/>
        <v>1.2E-4</v>
      </c>
      <c r="S339" s="147">
        <v>0</v>
      </c>
      <c r="T339" s="148">
        <f t="shared" si="3"/>
        <v>0</v>
      </c>
      <c r="AR339" s="149" t="s">
        <v>418</v>
      </c>
      <c r="AT339" s="149" t="s">
        <v>181</v>
      </c>
      <c r="AU339" s="149" t="s">
        <v>79</v>
      </c>
      <c r="AY339" s="15" t="s">
        <v>122</v>
      </c>
      <c r="BE339" s="150">
        <f t="shared" si="4"/>
        <v>0</v>
      </c>
      <c r="BF339" s="150">
        <f t="shared" si="5"/>
        <v>0</v>
      </c>
      <c r="BG339" s="150">
        <f t="shared" si="6"/>
        <v>0</v>
      </c>
      <c r="BH339" s="150">
        <f t="shared" si="7"/>
        <v>0</v>
      </c>
      <c r="BI339" s="150">
        <f t="shared" si="8"/>
        <v>0</v>
      </c>
      <c r="BJ339" s="15" t="s">
        <v>79</v>
      </c>
      <c r="BK339" s="150">
        <f t="shared" si="9"/>
        <v>0</v>
      </c>
      <c r="BL339" s="15" t="s">
        <v>418</v>
      </c>
      <c r="BM339" s="149" t="s">
        <v>461</v>
      </c>
    </row>
    <row r="340" spans="2:65" s="1" customFormat="1" ht="24.15" customHeight="1">
      <c r="B340" s="137"/>
      <c r="C340" s="138" t="s">
        <v>293</v>
      </c>
      <c r="D340" s="138" t="s">
        <v>124</v>
      </c>
      <c r="E340" s="139" t="s">
        <v>462</v>
      </c>
      <c r="F340" s="140" t="s">
        <v>463</v>
      </c>
      <c r="G340" s="141" t="s">
        <v>456</v>
      </c>
      <c r="H340" s="142">
        <v>4</v>
      </c>
      <c r="I340" s="143"/>
      <c r="J340" s="143">
        <f t="shared" si="0"/>
        <v>0</v>
      </c>
      <c r="K340" s="144"/>
      <c r="L340" s="27"/>
      <c r="M340" s="145" t="s">
        <v>1</v>
      </c>
      <c r="N340" s="146" t="s">
        <v>33</v>
      </c>
      <c r="O340" s="147">
        <v>9.5000000000000001E-2</v>
      </c>
      <c r="P340" s="147">
        <f t="shared" si="1"/>
        <v>0.38</v>
      </c>
      <c r="Q340" s="147">
        <v>0</v>
      </c>
      <c r="R340" s="147">
        <f t="shared" si="2"/>
        <v>0</v>
      </c>
      <c r="S340" s="147">
        <v>0</v>
      </c>
      <c r="T340" s="148">
        <f t="shared" si="3"/>
        <v>0</v>
      </c>
      <c r="AR340" s="149" t="s">
        <v>274</v>
      </c>
      <c r="AT340" s="149" t="s">
        <v>124</v>
      </c>
      <c r="AU340" s="149" t="s">
        <v>79</v>
      </c>
      <c r="AY340" s="15" t="s">
        <v>122</v>
      </c>
      <c r="BE340" s="150">
        <f t="shared" si="4"/>
        <v>0</v>
      </c>
      <c r="BF340" s="150">
        <f t="shared" si="5"/>
        <v>0</v>
      </c>
      <c r="BG340" s="150">
        <f t="shared" si="6"/>
        <v>0</v>
      </c>
      <c r="BH340" s="150">
        <f t="shared" si="7"/>
        <v>0</v>
      </c>
      <c r="BI340" s="150">
        <f t="shared" si="8"/>
        <v>0</v>
      </c>
      <c r="BJ340" s="15" t="s">
        <v>79</v>
      </c>
      <c r="BK340" s="150">
        <f t="shared" si="9"/>
        <v>0</v>
      </c>
      <c r="BL340" s="15" t="s">
        <v>274</v>
      </c>
      <c r="BM340" s="149" t="s">
        <v>464</v>
      </c>
    </row>
    <row r="341" spans="2:65" s="1" customFormat="1" ht="16.5" customHeight="1">
      <c r="B341" s="137"/>
      <c r="C341" s="138" t="s">
        <v>465</v>
      </c>
      <c r="D341" s="138" t="s">
        <v>124</v>
      </c>
      <c r="E341" s="139" t="s">
        <v>466</v>
      </c>
      <c r="F341" s="140" t="s">
        <v>467</v>
      </c>
      <c r="G341" s="141" t="s">
        <v>184</v>
      </c>
      <c r="H341" s="142">
        <v>4</v>
      </c>
      <c r="I341" s="143"/>
      <c r="J341" s="143">
        <f t="shared" si="0"/>
        <v>0</v>
      </c>
      <c r="K341" s="144"/>
      <c r="L341" s="27"/>
      <c r="M341" s="145" t="s">
        <v>1</v>
      </c>
      <c r="N341" s="146" t="s">
        <v>33</v>
      </c>
      <c r="O341" s="147">
        <v>0.28799999999999998</v>
      </c>
      <c r="P341" s="147">
        <f t="shared" si="1"/>
        <v>1.1519999999999999</v>
      </c>
      <c r="Q341" s="147">
        <v>0</v>
      </c>
      <c r="R341" s="147">
        <f t="shared" si="2"/>
        <v>0</v>
      </c>
      <c r="S341" s="147">
        <v>0</v>
      </c>
      <c r="T341" s="148">
        <f t="shared" si="3"/>
        <v>0</v>
      </c>
      <c r="AR341" s="149" t="s">
        <v>274</v>
      </c>
      <c r="AT341" s="149" t="s">
        <v>124</v>
      </c>
      <c r="AU341" s="149" t="s">
        <v>79</v>
      </c>
      <c r="AY341" s="15" t="s">
        <v>122</v>
      </c>
      <c r="BE341" s="150">
        <f t="shared" si="4"/>
        <v>0</v>
      </c>
      <c r="BF341" s="150">
        <f t="shared" si="5"/>
        <v>0</v>
      </c>
      <c r="BG341" s="150">
        <f t="shared" si="6"/>
        <v>0</v>
      </c>
      <c r="BH341" s="150">
        <f t="shared" si="7"/>
        <v>0</v>
      </c>
      <c r="BI341" s="150">
        <f t="shared" si="8"/>
        <v>0</v>
      </c>
      <c r="BJ341" s="15" t="s">
        <v>79</v>
      </c>
      <c r="BK341" s="150">
        <f t="shared" si="9"/>
        <v>0</v>
      </c>
      <c r="BL341" s="15" t="s">
        <v>274</v>
      </c>
      <c r="BM341" s="149" t="s">
        <v>468</v>
      </c>
    </row>
    <row r="342" spans="2:65" s="1" customFormat="1" ht="16.5" customHeight="1">
      <c r="B342" s="137"/>
      <c r="C342" s="164" t="s">
        <v>297</v>
      </c>
      <c r="D342" s="164" t="s">
        <v>181</v>
      </c>
      <c r="E342" s="165" t="s">
        <v>469</v>
      </c>
      <c r="F342" s="166" t="s">
        <v>470</v>
      </c>
      <c r="G342" s="167" t="s">
        <v>184</v>
      </c>
      <c r="H342" s="168">
        <v>4</v>
      </c>
      <c r="I342" s="169"/>
      <c r="J342" s="169">
        <f t="shared" si="0"/>
        <v>0</v>
      </c>
      <c r="K342" s="170"/>
      <c r="L342" s="171"/>
      <c r="M342" s="172" t="s">
        <v>1</v>
      </c>
      <c r="N342" s="173" t="s">
        <v>33</v>
      </c>
      <c r="O342" s="147">
        <v>0</v>
      </c>
      <c r="P342" s="147">
        <f t="shared" si="1"/>
        <v>0</v>
      </c>
      <c r="Q342" s="147">
        <v>1E-4</v>
      </c>
      <c r="R342" s="147">
        <f t="shared" si="2"/>
        <v>4.0000000000000002E-4</v>
      </c>
      <c r="S342" s="147">
        <v>0</v>
      </c>
      <c r="T342" s="148">
        <f t="shared" si="3"/>
        <v>0</v>
      </c>
      <c r="AR342" s="149" t="s">
        <v>418</v>
      </c>
      <c r="AT342" s="149" t="s">
        <v>181</v>
      </c>
      <c r="AU342" s="149" t="s">
        <v>79</v>
      </c>
      <c r="AY342" s="15" t="s">
        <v>122</v>
      </c>
      <c r="BE342" s="150">
        <f t="shared" si="4"/>
        <v>0</v>
      </c>
      <c r="BF342" s="150">
        <f t="shared" si="5"/>
        <v>0</v>
      </c>
      <c r="BG342" s="150">
        <f t="shared" si="6"/>
        <v>0</v>
      </c>
      <c r="BH342" s="150">
        <f t="shared" si="7"/>
        <v>0</v>
      </c>
      <c r="BI342" s="150">
        <f t="shared" si="8"/>
        <v>0</v>
      </c>
      <c r="BJ342" s="15" t="s">
        <v>79</v>
      </c>
      <c r="BK342" s="150">
        <f t="shared" si="9"/>
        <v>0</v>
      </c>
      <c r="BL342" s="15" t="s">
        <v>418</v>
      </c>
      <c r="BM342" s="149" t="s">
        <v>471</v>
      </c>
    </row>
    <row r="343" spans="2:65" s="1" customFormat="1" ht="24.15" customHeight="1">
      <c r="B343" s="137"/>
      <c r="C343" s="138" t="s">
        <v>472</v>
      </c>
      <c r="D343" s="138" t="s">
        <v>124</v>
      </c>
      <c r="E343" s="139" t="s">
        <v>473</v>
      </c>
      <c r="F343" s="140" t="s">
        <v>474</v>
      </c>
      <c r="G343" s="141" t="s">
        <v>184</v>
      </c>
      <c r="H343" s="142">
        <v>2</v>
      </c>
      <c r="I343" s="143"/>
      <c r="J343" s="143">
        <f t="shared" si="0"/>
        <v>0</v>
      </c>
      <c r="K343" s="144"/>
      <c r="L343" s="27"/>
      <c r="M343" s="145" t="s">
        <v>1</v>
      </c>
      <c r="N343" s="146" t="s">
        <v>33</v>
      </c>
      <c r="O343" s="147">
        <v>0.25800000000000001</v>
      </c>
      <c r="P343" s="147">
        <f t="shared" si="1"/>
        <v>0.51600000000000001</v>
      </c>
      <c r="Q343" s="147">
        <v>0</v>
      </c>
      <c r="R343" s="147">
        <f t="shared" si="2"/>
        <v>0</v>
      </c>
      <c r="S343" s="147">
        <v>0</v>
      </c>
      <c r="T343" s="148">
        <f t="shared" si="3"/>
        <v>0</v>
      </c>
      <c r="AR343" s="149" t="s">
        <v>274</v>
      </c>
      <c r="AT343" s="149" t="s">
        <v>124</v>
      </c>
      <c r="AU343" s="149" t="s">
        <v>79</v>
      </c>
      <c r="AY343" s="15" t="s">
        <v>122</v>
      </c>
      <c r="BE343" s="150">
        <f t="shared" si="4"/>
        <v>0</v>
      </c>
      <c r="BF343" s="150">
        <f t="shared" si="5"/>
        <v>0</v>
      </c>
      <c r="BG343" s="150">
        <f t="shared" si="6"/>
        <v>0</v>
      </c>
      <c r="BH343" s="150">
        <f t="shared" si="7"/>
        <v>0</v>
      </c>
      <c r="BI343" s="150">
        <f t="shared" si="8"/>
        <v>0</v>
      </c>
      <c r="BJ343" s="15" t="s">
        <v>79</v>
      </c>
      <c r="BK343" s="150">
        <f t="shared" si="9"/>
        <v>0</v>
      </c>
      <c r="BL343" s="15" t="s">
        <v>274</v>
      </c>
      <c r="BM343" s="149" t="s">
        <v>475</v>
      </c>
    </row>
    <row r="344" spans="2:65" s="1" customFormat="1" ht="16.5" customHeight="1">
      <c r="B344" s="137"/>
      <c r="C344" s="164" t="s">
        <v>301</v>
      </c>
      <c r="D344" s="164" t="s">
        <v>181</v>
      </c>
      <c r="E344" s="165" t="s">
        <v>476</v>
      </c>
      <c r="F344" s="166" t="s">
        <v>477</v>
      </c>
      <c r="G344" s="167" t="s">
        <v>184</v>
      </c>
      <c r="H344" s="168">
        <v>2</v>
      </c>
      <c r="I344" s="169"/>
      <c r="J344" s="169">
        <f t="shared" si="0"/>
        <v>0</v>
      </c>
      <c r="K344" s="170"/>
      <c r="L344" s="171"/>
      <c r="M344" s="172" t="s">
        <v>1</v>
      </c>
      <c r="N344" s="173" t="s">
        <v>33</v>
      </c>
      <c r="O344" s="147">
        <v>0</v>
      </c>
      <c r="P344" s="147">
        <f t="shared" si="1"/>
        <v>0</v>
      </c>
      <c r="Q344" s="147">
        <v>3.0000000000000001E-5</v>
      </c>
      <c r="R344" s="147">
        <f t="shared" si="2"/>
        <v>6.0000000000000002E-5</v>
      </c>
      <c r="S344" s="147">
        <v>0</v>
      </c>
      <c r="T344" s="148">
        <f t="shared" si="3"/>
        <v>0</v>
      </c>
      <c r="AR344" s="149" t="s">
        <v>418</v>
      </c>
      <c r="AT344" s="149" t="s">
        <v>181</v>
      </c>
      <c r="AU344" s="149" t="s">
        <v>79</v>
      </c>
      <c r="AY344" s="15" t="s">
        <v>122</v>
      </c>
      <c r="BE344" s="150">
        <f t="shared" si="4"/>
        <v>0</v>
      </c>
      <c r="BF344" s="150">
        <f t="shared" si="5"/>
        <v>0</v>
      </c>
      <c r="BG344" s="150">
        <f t="shared" si="6"/>
        <v>0</v>
      </c>
      <c r="BH344" s="150">
        <f t="shared" si="7"/>
        <v>0</v>
      </c>
      <c r="BI344" s="150">
        <f t="shared" si="8"/>
        <v>0</v>
      </c>
      <c r="BJ344" s="15" t="s">
        <v>79</v>
      </c>
      <c r="BK344" s="150">
        <f t="shared" si="9"/>
        <v>0</v>
      </c>
      <c r="BL344" s="15" t="s">
        <v>418</v>
      </c>
      <c r="BM344" s="149" t="s">
        <v>478</v>
      </c>
    </row>
    <row r="345" spans="2:65" s="1" customFormat="1" ht="16.5" customHeight="1">
      <c r="B345" s="137"/>
      <c r="C345" s="164" t="s">
        <v>479</v>
      </c>
      <c r="D345" s="164" t="s">
        <v>181</v>
      </c>
      <c r="E345" s="165" t="s">
        <v>480</v>
      </c>
      <c r="F345" s="166" t="s">
        <v>481</v>
      </c>
      <c r="G345" s="167" t="s">
        <v>184</v>
      </c>
      <c r="H345" s="168">
        <v>2</v>
      </c>
      <c r="I345" s="169"/>
      <c r="J345" s="169">
        <f t="shared" si="0"/>
        <v>0</v>
      </c>
      <c r="K345" s="170"/>
      <c r="L345" s="171"/>
      <c r="M345" s="172" t="s">
        <v>1</v>
      </c>
      <c r="N345" s="173" t="s">
        <v>33</v>
      </c>
      <c r="O345" s="147">
        <v>0</v>
      </c>
      <c r="P345" s="147">
        <f t="shared" si="1"/>
        <v>0</v>
      </c>
      <c r="Q345" s="147">
        <v>8.0000000000000007E-5</v>
      </c>
      <c r="R345" s="147">
        <f t="shared" si="2"/>
        <v>1.6000000000000001E-4</v>
      </c>
      <c r="S345" s="147">
        <v>0</v>
      </c>
      <c r="T345" s="148">
        <f t="shared" si="3"/>
        <v>0</v>
      </c>
      <c r="AR345" s="149" t="s">
        <v>418</v>
      </c>
      <c r="AT345" s="149" t="s">
        <v>181</v>
      </c>
      <c r="AU345" s="149" t="s">
        <v>79</v>
      </c>
      <c r="AY345" s="15" t="s">
        <v>122</v>
      </c>
      <c r="BE345" s="150">
        <f t="shared" si="4"/>
        <v>0</v>
      </c>
      <c r="BF345" s="150">
        <f t="shared" si="5"/>
        <v>0</v>
      </c>
      <c r="BG345" s="150">
        <f t="shared" si="6"/>
        <v>0</v>
      </c>
      <c r="BH345" s="150">
        <f t="shared" si="7"/>
        <v>0</v>
      </c>
      <c r="BI345" s="150">
        <f t="shared" si="8"/>
        <v>0</v>
      </c>
      <c r="BJ345" s="15" t="s">
        <v>79</v>
      </c>
      <c r="BK345" s="150">
        <f t="shared" si="9"/>
        <v>0</v>
      </c>
      <c r="BL345" s="15" t="s">
        <v>418</v>
      </c>
      <c r="BM345" s="149" t="s">
        <v>482</v>
      </c>
    </row>
    <row r="346" spans="2:65" s="1" customFormat="1" ht="21.75" customHeight="1">
      <c r="B346" s="137"/>
      <c r="C346" s="138" t="s">
        <v>305</v>
      </c>
      <c r="D346" s="138" t="s">
        <v>124</v>
      </c>
      <c r="E346" s="139" t="s">
        <v>483</v>
      </c>
      <c r="F346" s="140" t="s">
        <v>484</v>
      </c>
      <c r="G346" s="141" t="s">
        <v>184</v>
      </c>
      <c r="H346" s="142">
        <v>3</v>
      </c>
      <c r="I346" s="143"/>
      <c r="J346" s="143">
        <f t="shared" si="0"/>
        <v>0</v>
      </c>
      <c r="K346" s="144"/>
      <c r="L346" s="27"/>
      <c r="M346" s="145" t="s">
        <v>1</v>
      </c>
      <c r="N346" s="146" t="s">
        <v>33</v>
      </c>
      <c r="O346" s="147">
        <v>0.38700000000000001</v>
      </c>
      <c r="P346" s="147">
        <f t="shared" si="1"/>
        <v>1.161</v>
      </c>
      <c r="Q346" s="147">
        <v>0</v>
      </c>
      <c r="R346" s="147">
        <f t="shared" si="2"/>
        <v>0</v>
      </c>
      <c r="S346" s="147">
        <v>0</v>
      </c>
      <c r="T346" s="148">
        <f t="shared" si="3"/>
        <v>0</v>
      </c>
      <c r="AR346" s="149" t="s">
        <v>274</v>
      </c>
      <c r="AT346" s="149" t="s">
        <v>124</v>
      </c>
      <c r="AU346" s="149" t="s">
        <v>79</v>
      </c>
      <c r="AY346" s="15" t="s">
        <v>122</v>
      </c>
      <c r="BE346" s="150">
        <f t="shared" si="4"/>
        <v>0</v>
      </c>
      <c r="BF346" s="150">
        <f t="shared" si="5"/>
        <v>0</v>
      </c>
      <c r="BG346" s="150">
        <f t="shared" si="6"/>
        <v>0</v>
      </c>
      <c r="BH346" s="150">
        <f t="shared" si="7"/>
        <v>0</v>
      </c>
      <c r="BI346" s="150">
        <f t="shared" si="8"/>
        <v>0</v>
      </c>
      <c r="BJ346" s="15" t="s">
        <v>79</v>
      </c>
      <c r="BK346" s="150">
        <f t="shared" si="9"/>
        <v>0</v>
      </c>
      <c r="BL346" s="15" t="s">
        <v>274</v>
      </c>
      <c r="BM346" s="149" t="s">
        <v>485</v>
      </c>
    </row>
    <row r="347" spans="2:65" s="1" customFormat="1" ht="16.5" customHeight="1">
      <c r="B347" s="137"/>
      <c r="C347" s="164" t="s">
        <v>486</v>
      </c>
      <c r="D347" s="164" t="s">
        <v>181</v>
      </c>
      <c r="E347" s="165" t="s">
        <v>487</v>
      </c>
      <c r="F347" s="166" t="s">
        <v>488</v>
      </c>
      <c r="G347" s="167" t="s">
        <v>184</v>
      </c>
      <c r="H347" s="168">
        <v>3</v>
      </c>
      <c r="I347" s="169"/>
      <c r="J347" s="169">
        <f t="shared" si="0"/>
        <v>0</v>
      </c>
      <c r="K347" s="170"/>
      <c r="L347" s="171"/>
      <c r="M347" s="172" t="s">
        <v>1</v>
      </c>
      <c r="N347" s="173" t="s">
        <v>33</v>
      </c>
      <c r="O347" s="147">
        <v>0</v>
      </c>
      <c r="P347" s="147">
        <f t="shared" si="1"/>
        <v>0</v>
      </c>
      <c r="Q347" s="147">
        <v>3.1E-4</v>
      </c>
      <c r="R347" s="147">
        <f t="shared" si="2"/>
        <v>9.3000000000000005E-4</v>
      </c>
      <c r="S347" s="147">
        <v>0</v>
      </c>
      <c r="T347" s="148">
        <f t="shared" si="3"/>
        <v>0</v>
      </c>
      <c r="AR347" s="149" t="s">
        <v>418</v>
      </c>
      <c r="AT347" s="149" t="s">
        <v>181</v>
      </c>
      <c r="AU347" s="149" t="s">
        <v>79</v>
      </c>
      <c r="AY347" s="15" t="s">
        <v>122</v>
      </c>
      <c r="BE347" s="150">
        <f t="shared" si="4"/>
        <v>0</v>
      </c>
      <c r="BF347" s="150">
        <f t="shared" si="5"/>
        <v>0</v>
      </c>
      <c r="BG347" s="150">
        <f t="shared" si="6"/>
        <v>0</v>
      </c>
      <c r="BH347" s="150">
        <f t="shared" si="7"/>
        <v>0</v>
      </c>
      <c r="BI347" s="150">
        <f t="shared" si="8"/>
        <v>0</v>
      </c>
      <c r="BJ347" s="15" t="s">
        <v>79</v>
      </c>
      <c r="BK347" s="150">
        <f t="shared" si="9"/>
        <v>0</v>
      </c>
      <c r="BL347" s="15" t="s">
        <v>418</v>
      </c>
      <c r="BM347" s="149" t="s">
        <v>489</v>
      </c>
    </row>
    <row r="348" spans="2:65" s="1" customFormat="1" ht="24.15" customHeight="1">
      <c r="B348" s="137"/>
      <c r="C348" s="138" t="s">
        <v>308</v>
      </c>
      <c r="D348" s="138" t="s">
        <v>124</v>
      </c>
      <c r="E348" s="139" t="s">
        <v>490</v>
      </c>
      <c r="F348" s="140" t="s">
        <v>491</v>
      </c>
      <c r="G348" s="141" t="s">
        <v>184</v>
      </c>
      <c r="H348" s="142">
        <v>1</v>
      </c>
      <c r="I348" s="143"/>
      <c r="J348" s="143">
        <f t="shared" si="0"/>
        <v>0</v>
      </c>
      <c r="K348" s="144"/>
      <c r="L348" s="27"/>
      <c r="M348" s="145" t="s">
        <v>1</v>
      </c>
      <c r="N348" s="146" t="s">
        <v>33</v>
      </c>
      <c r="O348" s="147">
        <v>0.87</v>
      </c>
      <c r="P348" s="147">
        <f t="shared" si="1"/>
        <v>0.87</v>
      </c>
      <c r="Q348" s="147">
        <v>0</v>
      </c>
      <c r="R348" s="147">
        <f t="shared" si="2"/>
        <v>0</v>
      </c>
      <c r="S348" s="147">
        <v>0</v>
      </c>
      <c r="T348" s="148">
        <f t="shared" si="3"/>
        <v>0</v>
      </c>
      <c r="AR348" s="149" t="s">
        <v>274</v>
      </c>
      <c r="AT348" s="149" t="s">
        <v>124</v>
      </c>
      <c r="AU348" s="149" t="s">
        <v>79</v>
      </c>
      <c r="AY348" s="15" t="s">
        <v>122</v>
      </c>
      <c r="BE348" s="150">
        <f t="shared" si="4"/>
        <v>0</v>
      </c>
      <c r="BF348" s="150">
        <f t="shared" si="5"/>
        <v>0</v>
      </c>
      <c r="BG348" s="150">
        <f t="shared" si="6"/>
        <v>0</v>
      </c>
      <c r="BH348" s="150">
        <f t="shared" si="7"/>
        <v>0</v>
      </c>
      <c r="BI348" s="150">
        <f t="shared" si="8"/>
        <v>0</v>
      </c>
      <c r="BJ348" s="15" t="s">
        <v>79</v>
      </c>
      <c r="BK348" s="150">
        <f t="shared" si="9"/>
        <v>0</v>
      </c>
      <c r="BL348" s="15" t="s">
        <v>274</v>
      </c>
      <c r="BM348" s="149" t="s">
        <v>492</v>
      </c>
    </row>
    <row r="349" spans="2:65" s="1" customFormat="1" ht="21.75" customHeight="1">
      <c r="B349" s="137"/>
      <c r="C349" s="164" t="s">
        <v>493</v>
      </c>
      <c r="D349" s="164" t="s">
        <v>181</v>
      </c>
      <c r="E349" s="165" t="s">
        <v>494</v>
      </c>
      <c r="F349" s="166" t="s">
        <v>495</v>
      </c>
      <c r="G349" s="167" t="s">
        <v>184</v>
      </c>
      <c r="H349" s="168">
        <v>1</v>
      </c>
      <c r="I349" s="169"/>
      <c r="J349" s="169">
        <f t="shared" si="0"/>
        <v>0</v>
      </c>
      <c r="K349" s="170"/>
      <c r="L349" s="171"/>
      <c r="M349" s="172" t="s">
        <v>1</v>
      </c>
      <c r="N349" s="173" t="s">
        <v>33</v>
      </c>
      <c r="O349" s="147">
        <v>0</v>
      </c>
      <c r="P349" s="147">
        <f t="shared" si="1"/>
        <v>0</v>
      </c>
      <c r="Q349" s="147">
        <v>1.6E-2</v>
      </c>
      <c r="R349" s="147">
        <f t="shared" si="2"/>
        <v>1.6E-2</v>
      </c>
      <c r="S349" s="147">
        <v>0</v>
      </c>
      <c r="T349" s="148">
        <f t="shared" si="3"/>
        <v>0</v>
      </c>
      <c r="AR349" s="149" t="s">
        <v>418</v>
      </c>
      <c r="AT349" s="149" t="s">
        <v>181</v>
      </c>
      <c r="AU349" s="149" t="s">
        <v>79</v>
      </c>
      <c r="AY349" s="15" t="s">
        <v>122</v>
      </c>
      <c r="BE349" s="150">
        <f t="shared" si="4"/>
        <v>0</v>
      </c>
      <c r="BF349" s="150">
        <f t="shared" si="5"/>
        <v>0</v>
      </c>
      <c r="BG349" s="150">
        <f t="shared" si="6"/>
        <v>0</v>
      </c>
      <c r="BH349" s="150">
        <f t="shared" si="7"/>
        <v>0</v>
      </c>
      <c r="BI349" s="150">
        <f t="shared" si="8"/>
        <v>0</v>
      </c>
      <c r="BJ349" s="15" t="s">
        <v>79</v>
      </c>
      <c r="BK349" s="150">
        <f t="shared" si="9"/>
        <v>0</v>
      </c>
      <c r="BL349" s="15" t="s">
        <v>418</v>
      </c>
      <c r="BM349" s="149" t="s">
        <v>496</v>
      </c>
    </row>
    <row r="350" spans="2:65" s="1" customFormat="1" ht="21.75" customHeight="1">
      <c r="B350" s="137"/>
      <c r="C350" s="138" t="s">
        <v>313</v>
      </c>
      <c r="D350" s="138" t="s">
        <v>124</v>
      </c>
      <c r="E350" s="139" t="s">
        <v>497</v>
      </c>
      <c r="F350" s="140" t="s">
        <v>498</v>
      </c>
      <c r="G350" s="141" t="s">
        <v>184</v>
      </c>
      <c r="H350" s="142">
        <v>4</v>
      </c>
      <c r="I350" s="143"/>
      <c r="J350" s="143">
        <f t="shared" si="0"/>
        <v>0</v>
      </c>
      <c r="K350" s="144"/>
      <c r="L350" s="27"/>
      <c r="M350" s="145" t="s">
        <v>1</v>
      </c>
      <c r="N350" s="146" t="s">
        <v>33</v>
      </c>
      <c r="O350" s="147">
        <v>0.73</v>
      </c>
      <c r="P350" s="147">
        <f t="shared" si="1"/>
        <v>2.92</v>
      </c>
      <c r="Q350" s="147">
        <v>0</v>
      </c>
      <c r="R350" s="147">
        <f t="shared" si="2"/>
        <v>0</v>
      </c>
      <c r="S350" s="147">
        <v>0</v>
      </c>
      <c r="T350" s="148">
        <f t="shared" si="3"/>
        <v>0</v>
      </c>
      <c r="AR350" s="149" t="s">
        <v>274</v>
      </c>
      <c r="AT350" s="149" t="s">
        <v>124</v>
      </c>
      <c r="AU350" s="149" t="s">
        <v>79</v>
      </c>
      <c r="AY350" s="15" t="s">
        <v>122</v>
      </c>
      <c r="BE350" s="150">
        <f t="shared" si="4"/>
        <v>0</v>
      </c>
      <c r="BF350" s="150">
        <f t="shared" si="5"/>
        <v>0</v>
      </c>
      <c r="BG350" s="150">
        <f t="shared" si="6"/>
        <v>0</v>
      </c>
      <c r="BH350" s="150">
        <f t="shared" si="7"/>
        <v>0</v>
      </c>
      <c r="BI350" s="150">
        <f t="shared" si="8"/>
        <v>0</v>
      </c>
      <c r="BJ350" s="15" t="s">
        <v>79</v>
      </c>
      <c r="BK350" s="150">
        <f t="shared" si="9"/>
        <v>0</v>
      </c>
      <c r="BL350" s="15" t="s">
        <v>274</v>
      </c>
      <c r="BM350" s="149" t="s">
        <v>499</v>
      </c>
    </row>
    <row r="351" spans="2:65" s="1" customFormat="1" ht="16.5" customHeight="1">
      <c r="B351" s="137"/>
      <c r="C351" s="164" t="s">
        <v>500</v>
      </c>
      <c r="D351" s="164" t="s">
        <v>181</v>
      </c>
      <c r="E351" s="165" t="s">
        <v>501</v>
      </c>
      <c r="F351" s="166" t="s">
        <v>502</v>
      </c>
      <c r="G351" s="167" t="s">
        <v>184</v>
      </c>
      <c r="H351" s="168">
        <v>4</v>
      </c>
      <c r="I351" s="169"/>
      <c r="J351" s="169">
        <f t="shared" si="0"/>
        <v>0</v>
      </c>
      <c r="K351" s="170"/>
      <c r="L351" s="171"/>
      <c r="M351" s="172" t="s">
        <v>1</v>
      </c>
      <c r="N351" s="173" t="s">
        <v>33</v>
      </c>
      <c r="O351" s="147">
        <v>0</v>
      </c>
      <c r="P351" s="147">
        <f t="shared" si="1"/>
        <v>0</v>
      </c>
      <c r="Q351" s="147">
        <v>3.0000000000000001E-3</v>
      </c>
      <c r="R351" s="147">
        <f t="shared" si="2"/>
        <v>1.2E-2</v>
      </c>
      <c r="S351" s="147">
        <v>0</v>
      </c>
      <c r="T351" s="148">
        <f t="shared" si="3"/>
        <v>0</v>
      </c>
      <c r="AR351" s="149" t="s">
        <v>418</v>
      </c>
      <c r="AT351" s="149" t="s">
        <v>181</v>
      </c>
      <c r="AU351" s="149" t="s">
        <v>79</v>
      </c>
      <c r="AY351" s="15" t="s">
        <v>122</v>
      </c>
      <c r="BE351" s="150">
        <f t="shared" si="4"/>
        <v>0</v>
      </c>
      <c r="BF351" s="150">
        <f t="shared" si="5"/>
        <v>0</v>
      </c>
      <c r="BG351" s="150">
        <f t="shared" si="6"/>
        <v>0</v>
      </c>
      <c r="BH351" s="150">
        <f t="shared" si="7"/>
        <v>0</v>
      </c>
      <c r="BI351" s="150">
        <f t="shared" si="8"/>
        <v>0</v>
      </c>
      <c r="BJ351" s="15" t="s">
        <v>79</v>
      </c>
      <c r="BK351" s="150">
        <f t="shared" si="9"/>
        <v>0</v>
      </c>
      <c r="BL351" s="15" t="s">
        <v>418</v>
      </c>
      <c r="BM351" s="149" t="s">
        <v>503</v>
      </c>
    </row>
    <row r="352" spans="2:65" s="1" customFormat="1" ht="16.5" customHeight="1">
      <c r="B352" s="137"/>
      <c r="C352" s="138" t="s">
        <v>317</v>
      </c>
      <c r="D352" s="138" t="s">
        <v>124</v>
      </c>
      <c r="E352" s="139" t="s">
        <v>504</v>
      </c>
      <c r="F352" s="140" t="s">
        <v>505</v>
      </c>
      <c r="G352" s="141" t="s">
        <v>177</v>
      </c>
      <c r="H352" s="142">
        <v>32</v>
      </c>
      <c r="I352" s="143"/>
      <c r="J352" s="143">
        <f t="shared" si="0"/>
        <v>0</v>
      </c>
      <c r="K352" s="144"/>
      <c r="L352" s="27"/>
      <c r="M352" s="145" t="s">
        <v>1</v>
      </c>
      <c r="N352" s="146" t="s">
        <v>33</v>
      </c>
      <c r="O352" s="147">
        <v>4.7E-2</v>
      </c>
      <c r="P352" s="147">
        <f t="shared" si="1"/>
        <v>1.504</v>
      </c>
      <c r="Q352" s="147">
        <v>0</v>
      </c>
      <c r="R352" s="147">
        <f t="shared" si="2"/>
        <v>0</v>
      </c>
      <c r="S352" s="147">
        <v>0</v>
      </c>
      <c r="T352" s="148">
        <f t="shared" si="3"/>
        <v>0</v>
      </c>
      <c r="AR352" s="149" t="s">
        <v>274</v>
      </c>
      <c r="AT352" s="149" t="s">
        <v>124</v>
      </c>
      <c r="AU352" s="149" t="s">
        <v>79</v>
      </c>
      <c r="AY352" s="15" t="s">
        <v>122</v>
      </c>
      <c r="BE352" s="150">
        <f t="shared" si="4"/>
        <v>0</v>
      </c>
      <c r="BF352" s="150">
        <f t="shared" si="5"/>
        <v>0</v>
      </c>
      <c r="BG352" s="150">
        <f t="shared" si="6"/>
        <v>0</v>
      </c>
      <c r="BH352" s="150">
        <f t="shared" si="7"/>
        <v>0</v>
      </c>
      <c r="BI352" s="150">
        <f t="shared" si="8"/>
        <v>0</v>
      </c>
      <c r="BJ352" s="15" t="s">
        <v>79</v>
      </c>
      <c r="BK352" s="150">
        <f t="shared" si="9"/>
        <v>0</v>
      </c>
      <c r="BL352" s="15" t="s">
        <v>274</v>
      </c>
      <c r="BM352" s="149" t="s">
        <v>506</v>
      </c>
    </row>
    <row r="353" spans="2:65" s="1" customFormat="1" ht="16.5" customHeight="1">
      <c r="B353" s="137"/>
      <c r="C353" s="164" t="s">
        <v>507</v>
      </c>
      <c r="D353" s="164" t="s">
        <v>181</v>
      </c>
      <c r="E353" s="165" t="s">
        <v>508</v>
      </c>
      <c r="F353" s="166" t="s">
        <v>509</v>
      </c>
      <c r="G353" s="167" t="s">
        <v>177</v>
      </c>
      <c r="H353" s="168">
        <v>32</v>
      </c>
      <c r="I353" s="169"/>
      <c r="J353" s="169">
        <f t="shared" si="0"/>
        <v>0</v>
      </c>
      <c r="K353" s="170"/>
      <c r="L353" s="171"/>
      <c r="M353" s="172" t="s">
        <v>1</v>
      </c>
      <c r="N353" s="173" t="s">
        <v>33</v>
      </c>
      <c r="O353" s="147">
        <v>0</v>
      </c>
      <c r="P353" s="147">
        <f t="shared" si="1"/>
        <v>0</v>
      </c>
      <c r="Q353" s="147">
        <v>7.2999999999999996E-4</v>
      </c>
      <c r="R353" s="147">
        <f t="shared" si="2"/>
        <v>2.3359999999999999E-2</v>
      </c>
      <c r="S353" s="147">
        <v>0</v>
      </c>
      <c r="T353" s="148">
        <f t="shared" si="3"/>
        <v>0</v>
      </c>
      <c r="AR353" s="149" t="s">
        <v>418</v>
      </c>
      <c r="AT353" s="149" t="s">
        <v>181</v>
      </c>
      <c r="AU353" s="149" t="s">
        <v>79</v>
      </c>
      <c r="AY353" s="15" t="s">
        <v>122</v>
      </c>
      <c r="BE353" s="150">
        <f t="shared" si="4"/>
        <v>0</v>
      </c>
      <c r="BF353" s="150">
        <f t="shared" si="5"/>
        <v>0</v>
      </c>
      <c r="BG353" s="150">
        <f t="shared" si="6"/>
        <v>0</v>
      </c>
      <c r="BH353" s="150">
        <f t="shared" si="7"/>
        <v>0</v>
      </c>
      <c r="BI353" s="150">
        <f t="shared" si="8"/>
        <v>0</v>
      </c>
      <c r="BJ353" s="15" t="s">
        <v>79</v>
      </c>
      <c r="BK353" s="150">
        <f t="shared" si="9"/>
        <v>0</v>
      </c>
      <c r="BL353" s="15" t="s">
        <v>418</v>
      </c>
      <c r="BM353" s="149" t="s">
        <v>510</v>
      </c>
    </row>
    <row r="354" spans="2:65" s="1" customFormat="1" ht="16.5" customHeight="1">
      <c r="B354" s="137"/>
      <c r="C354" s="138" t="s">
        <v>323</v>
      </c>
      <c r="D354" s="138" t="s">
        <v>124</v>
      </c>
      <c r="E354" s="139" t="s">
        <v>511</v>
      </c>
      <c r="F354" s="140" t="s">
        <v>512</v>
      </c>
      <c r="G354" s="141" t="s">
        <v>177</v>
      </c>
      <c r="H354" s="142">
        <v>156.87</v>
      </c>
      <c r="I354" s="143"/>
      <c r="J354" s="143">
        <f t="shared" si="0"/>
        <v>0</v>
      </c>
      <c r="K354" s="144"/>
      <c r="L354" s="27"/>
      <c r="M354" s="145" t="s">
        <v>1</v>
      </c>
      <c r="N354" s="146" t="s">
        <v>33</v>
      </c>
      <c r="O354" s="147">
        <v>9.1999999999999998E-2</v>
      </c>
      <c r="P354" s="147">
        <f t="shared" si="1"/>
        <v>14.432040000000001</v>
      </c>
      <c r="Q354" s="147">
        <v>0</v>
      </c>
      <c r="R354" s="147">
        <f t="shared" si="2"/>
        <v>0</v>
      </c>
      <c r="S354" s="147">
        <v>0</v>
      </c>
      <c r="T354" s="148">
        <f t="shared" si="3"/>
        <v>0</v>
      </c>
      <c r="AR354" s="149" t="s">
        <v>274</v>
      </c>
      <c r="AT354" s="149" t="s">
        <v>124</v>
      </c>
      <c r="AU354" s="149" t="s">
        <v>79</v>
      </c>
      <c r="AY354" s="15" t="s">
        <v>122</v>
      </c>
      <c r="BE354" s="150">
        <f t="shared" si="4"/>
        <v>0</v>
      </c>
      <c r="BF354" s="150">
        <f t="shared" si="5"/>
        <v>0</v>
      </c>
      <c r="BG354" s="150">
        <f t="shared" si="6"/>
        <v>0</v>
      </c>
      <c r="BH354" s="150">
        <f t="shared" si="7"/>
        <v>0</v>
      </c>
      <c r="BI354" s="150">
        <f t="shared" si="8"/>
        <v>0</v>
      </c>
      <c r="BJ354" s="15" t="s">
        <v>79</v>
      </c>
      <c r="BK354" s="150">
        <f t="shared" si="9"/>
        <v>0</v>
      </c>
      <c r="BL354" s="15" t="s">
        <v>274</v>
      </c>
      <c r="BM354" s="149" t="s">
        <v>513</v>
      </c>
    </row>
    <row r="355" spans="2:65" s="1" customFormat="1" ht="16.5" customHeight="1">
      <c r="B355" s="137"/>
      <c r="C355" s="164" t="s">
        <v>514</v>
      </c>
      <c r="D355" s="164" t="s">
        <v>181</v>
      </c>
      <c r="E355" s="165" t="s">
        <v>515</v>
      </c>
      <c r="F355" s="166" t="s">
        <v>516</v>
      </c>
      <c r="G355" s="167" t="s">
        <v>177</v>
      </c>
      <c r="H355" s="168">
        <v>156.87</v>
      </c>
      <c r="I355" s="169"/>
      <c r="J355" s="169">
        <f t="shared" si="0"/>
        <v>0</v>
      </c>
      <c r="K355" s="170"/>
      <c r="L355" s="171"/>
      <c r="M355" s="172" t="s">
        <v>1</v>
      </c>
      <c r="N355" s="173" t="s">
        <v>33</v>
      </c>
      <c r="O355" s="147">
        <v>0</v>
      </c>
      <c r="P355" s="147">
        <f t="shared" si="1"/>
        <v>0</v>
      </c>
      <c r="Q355" s="147">
        <v>5.9999999999999995E-4</v>
      </c>
      <c r="R355" s="147">
        <f t="shared" si="2"/>
        <v>9.4121999999999997E-2</v>
      </c>
      <c r="S355" s="147">
        <v>0</v>
      </c>
      <c r="T355" s="148">
        <f t="shared" si="3"/>
        <v>0</v>
      </c>
      <c r="AR355" s="149" t="s">
        <v>418</v>
      </c>
      <c r="AT355" s="149" t="s">
        <v>181</v>
      </c>
      <c r="AU355" s="149" t="s">
        <v>79</v>
      </c>
      <c r="AY355" s="15" t="s">
        <v>122</v>
      </c>
      <c r="BE355" s="150">
        <f t="shared" si="4"/>
        <v>0</v>
      </c>
      <c r="BF355" s="150">
        <f t="shared" si="5"/>
        <v>0</v>
      </c>
      <c r="BG355" s="150">
        <f t="shared" si="6"/>
        <v>0</v>
      </c>
      <c r="BH355" s="150">
        <f t="shared" si="7"/>
        <v>0</v>
      </c>
      <c r="BI355" s="150">
        <f t="shared" si="8"/>
        <v>0</v>
      </c>
      <c r="BJ355" s="15" t="s">
        <v>79</v>
      </c>
      <c r="BK355" s="150">
        <f t="shared" si="9"/>
        <v>0</v>
      </c>
      <c r="BL355" s="15" t="s">
        <v>418</v>
      </c>
      <c r="BM355" s="149" t="s">
        <v>517</v>
      </c>
    </row>
    <row r="356" spans="2:65" s="1" customFormat="1" ht="16.5" customHeight="1">
      <c r="B356" s="137"/>
      <c r="C356" s="138" t="s">
        <v>331</v>
      </c>
      <c r="D356" s="138" t="s">
        <v>124</v>
      </c>
      <c r="E356" s="139" t="s">
        <v>518</v>
      </c>
      <c r="F356" s="140" t="s">
        <v>519</v>
      </c>
      <c r="G356" s="141" t="s">
        <v>520</v>
      </c>
      <c r="H356" s="142">
        <v>8</v>
      </c>
      <c r="I356" s="143"/>
      <c r="J356" s="143">
        <f t="shared" si="0"/>
        <v>0</v>
      </c>
      <c r="K356" s="144"/>
      <c r="L356" s="27"/>
      <c r="M356" s="145" t="s">
        <v>1</v>
      </c>
      <c r="N356" s="146" t="s">
        <v>33</v>
      </c>
      <c r="O356" s="147">
        <v>0</v>
      </c>
      <c r="P356" s="147">
        <f t="shared" si="1"/>
        <v>0</v>
      </c>
      <c r="Q356" s="147">
        <v>0</v>
      </c>
      <c r="R356" s="147">
        <f t="shared" si="2"/>
        <v>0</v>
      </c>
      <c r="S356" s="147">
        <v>0</v>
      </c>
      <c r="T356" s="148">
        <f t="shared" si="3"/>
        <v>0</v>
      </c>
      <c r="AR356" s="149" t="s">
        <v>274</v>
      </c>
      <c r="AT356" s="149" t="s">
        <v>124</v>
      </c>
      <c r="AU356" s="149" t="s">
        <v>79</v>
      </c>
      <c r="AY356" s="15" t="s">
        <v>122</v>
      </c>
      <c r="BE356" s="150">
        <f t="shared" si="4"/>
        <v>0</v>
      </c>
      <c r="BF356" s="150">
        <f t="shared" si="5"/>
        <v>0</v>
      </c>
      <c r="BG356" s="150">
        <f t="shared" si="6"/>
        <v>0</v>
      </c>
      <c r="BH356" s="150">
        <f t="shared" si="7"/>
        <v>0</v>
      </c>
      <c r="BI356" s="150">
        <f t="shared" si="8"/>
        <v>0</v>
      </c>
      <c r="BJ356" s="15" t="s">
        <v>79</v>
      </c>
      <c r="BK356" s="150">
        <f t="shared" si="9"/>
        <v>0</v>
      </c>
      <c r="BL356" s="15" t="s">
        <v>274</v>
      </c>
      <c r="BM356" s="149" t="s">
        <v>521</v>
      </c>
    </row>
    <row r="357" spans="2:65" s="1" customFormat="1" ht="16.5" customHeight="1">
      <c r="B357" s="137"/>
      <c r="C357" s="138" t="s">
        <v>522</v>
      </c>
      <c r="D357" s="138" t="s">
        <v>124</v>
      </c>
      <c r="E357" s="139" t="s">
        <v>523</v>
      </c>
      <c r="F357" s="140" t="s">
        <v>524</v>
      </c>
      <c r="G357" s="141" t="s">
        <v>346</v>
      </c>
      <c r="H357" s="142">
        <v>20.067</v>
      </c>
      <c r="I357" s="143"/>
      <c r="J357" s="143">
        <f t="shared" si="0"/>
        <v>0</v>
      </c>
      <c r="K357" s="144"/>
      <c r="L357" s="27"/>
      <c r="M357" s="145" t="s">
        <v>1</v>
      </c>
      <c r="N357" s="146" t="s">
        <v>33</v>
      </c>
      <c r="O357" s="147">
        <v>0</v>
      </c>
      <c r="P357" s="147">
        <f t="shared" si="1"/>
        <v>0</v>
      </c>
      <c r="Q357" s="147">
        <v>0</v>
      </c>
      <c r="R357" s="147">
        <f t="shared" si="2"/>
        <v>0</v>
      </c>
      <c r="S357" s="147">
        <v>0</v>
      </c>
      <c r="T357" s="148">
        <f t="shared" si="3"/>
        <v>0</v>
      </c>
      <c r="AR357" s="149" t="s">
        <v>274</v>
      </c>
      <c r="AT357" s="149" t="s">
        <v>124</v>
      </c>
      <c r="AU357" s="149" t="s">
        <v>79</v>
      </c>
      <c r="AY357" s="15" t="s">
        <v>122</v>
      </c>
      <c r="BE357" s="150">
        <f t="shared" si="4"/>
        <v>0</v>
      </c>
      <c r="BF357" s="150">
        <f t="shared" si="5"/>
        <v>0</v>
      </c>
      <c r="BG357" s="150">
        <f t="shared" si="6"/>
        <v>0</v>
      </c>
      <c r="BH357" s="150">
        <f t="shared" si="7"/>
        <v>0</v>
      </c>
      <c r="BI357" s="150">
        <f t="shared" si="8"/>
        <v>0</v>
      </c>
      <c r="BJ357" s="15" t="s">
        <v>79</v>
      </c>
      <c r="BK357" s="150">
        <f t="shared" si="9"/>
        <v>0</v>
      </c>
      <c r="BL357" s="15" t="s">
        <v>274</v>
      </c>
      <c r="BM357" s="149" t="s">
        <v>525</v>
      </c>
    </row>
    <row r="358" spans="2:65" s="1" customFormat="1" ht="16.5" customHeight="1">
      <c r="B358" s="137"/>
      <c r="C358" s="138" t="s">
        <v>336</v>
      </c>
      <c r="D358" s="138" t="s">
        <v>124</v>
      </c>
      <c r="E358" s="139" t="s">
        <v>526</v>
      </c>
      <c r="F358" s="140" t="s">
        <v>527</v>
      </c>
      <c r="G358" s="141" t="s">
        <v>346</v>
      </c>
      <c r="H358" s="142">
        <v>13.302</v>
      </c>
      <c r="I358" s="143"/>
      <c r="J358" s="143">
        <f t="shared" si="0"/>
        <v>0</v>
      </c>
      <c r="K358" s="144"/>
      <c r="L358" s="27"/>
      <c r="M358" s="145" t="s">
        <v>1</v>
      </c>
      <c r="N358" s="146" t="s">
        <v>33</v>
      </c>
      <c r="O358" s="147">
        <v>0</v>
      </c>
      <c r="P358" s="147">
        <f t="shared" si="1"/>
        <v>0</v>
      </c>
      <c r="Q358" s="147">
        <v>0</v>
      </c>
      <c r="R358" s="147">
        <f t="shared" si="2"/>
        <v>0</v>
      </c>
      <c r="S358" s="147">
        <v>0</v>
      </c>
      <c r="T358" s="148">
        <f t="shared" si="3"/>
        <v>0</v>
      </c>
      <c r="AR358" s="149" t="s">
        <v>418</v>
      </c>
      <c r="AT358" s="149" t="s">
        <v>124</v>
      </c>
      <c r="AU358" s="149" t="s">
        <v>79</v>
      </c>
      <c r="AY358" s="15" t="s">
        <v>122</v>
      </c>
      <c r="BE358" s="150">
        <f t="shared" si="4"/>
        <v>0</v>
      </c>
      <c r="BF358" s="150">
        <f t="shared" si="5"/>
        <v>0</v>
      </c>
      <c r="BG358" s="150">
        <f t="shared" si="6"/>
        <v>0</v>
      </c>
      <c r="BH358" s="150">
        <f t="shared" si="7"/>
        <v>0</v>
      </c>
      <c r="BI358" s="150">
        <f t="shared" si="8"/>
        <v>0</v>
      </c>
      <c r="BJ358" s="15" t="s">
        <v>79</v>
      </c>
      <c r="BK358" s="150">
        <f t="shared" si="9"/>
        <v>0</v>
      </c>
      <c r="BL358" s="15" t="s">
        <v>418</v>
      </c>
      <c r="BM358" s="149" t="s">
        <v>528</v>
      </c>
    </row>
    <row r="359" spans="2:65" s="1" customFormat="1" ht="16.5" customHeight="1">
      <c r="B359" s="137"/>
      <c r="C359" s="138" t="s">
        <v>529</v>
      </c>
      <c r="D359" s="138" t="s">
        <v>124</v>
      </c>
      <c r="E359" s="139" t="s">
        <v>530</v>
      </c>
      <c r="F359" s="140" t="s">
        <v>531</v>
      </c>
      <c r="G359" s="141" t="s">
        <v>346</v>
      </c>
      <c r="H359" s="142">
        <v>20.067</v>
      </c>
      <c r="I359" s="143"/>
      <c r="J359" s="143">
        <f t="shared" si="0"/>
        <v>0</v>
      </c>
      <c r="K359" s="144"/>
      <c r="L359" s="27"/>
      <c r="M359" s="174" t="s">
        <v>1</v>
      </c>
      <c r="N359" s="175" t="s">
        <v>33</v>
      </c>
      <c r="O359" s="176">
        <v>0</v>
      </c>
      <c r="P359" s="176">
        <f t="shared" si="1"/>
        <v>0</v>
      </c>
      <c r="Q359" s="176">
        <v>0</v>
      </c>
      <c r="R359" s="176">
        <f t="shared" si="2"/>
        <v>0</v>
      </c>
      <c r="S359" s="176">
        <v>0</v>
      </c>
      <c r="T359" s="177">
        <f t="shared" si="3"/>
        <v>0</v>
      </c>
      <c r="AR359" s="149" t="s">
        <v>274</v>
      </c>
      <c r="AT359" s="149" t="s">
        <v>124</v>
      </c>
      <c r="AU359" s="149" t="s">
        <v>79</v>
      </c>
      <c r="AY359" s="15" t="s">
        <v>122</v>
      </c>
      <c r="BE359" s="150">
        <f t="shared" si="4"/>
        <v>0</v>
      </c>
      <c r="BF359" s="150">
        <f t="shared" si="5"/>
        <v>0</v>
      </c>
      <c r="BG359" s="150">
        <f t="shared" si="6"/>
        <v>0</v>
      </c>
      <c r="BH359" s="150">
        <f t="shared" si="7"/>
        <v>0</v>
      </c>
      <c r="BI359" s="150">
        <f t="shared" si="8"/>
        <v>0</v>
      </c>
      <c r="BJ359" s="15" t="s">
        <v>79</v>
      </c>
      <c r="BK359" s="150">
        <f t="shared" si="9"/>
        <v>0</v>
      </c>
      <c r="BL359" s="15" t="s">
        <v>274</v>
      </c>
      <c r="BM359" s="149" t="s">
        <v>532</v>
      </c>
    </row>
    <row r="360" spans="2:65" s="1" customFormat="1" ht="6.9" customHeight="1">
      <c r="B360" s="42"/>
      <c r="C360" s="43"/>
      <c r="D360" s="43"/>
      <c r="E360" s="43"/>
      <c r="F360" s="43"/>
      <c r="G360" s="43"/>
      <c r="H360" s="43"/>
      <c r="I360" s="43"/>
      <c r="J360" s="43"/>
      <c r="K360" s="43"/>
      <c r="L360" s="27"/>
    </row>
  </sheetData>
  <autoFilter ref="C134:K359" xr:uid="{00000000-0009-0000-0000-000001000000}"/>
  <mergeCells count="12">
    <mergeCell ref="E127:H127"/>
    <mergeCell ref="L2:V2"/>
    <mergeCell ref="E85:H85"/>
    <mergeCell ref="E87:H87"/>
    <mergeCell ref="E89:H89"/>
    <mergeCell ref="E123:H123"/>
    <mergeCell ref="E125:H125"/>
    <mergeCell ref="E7:H7"/>
    <mergeCell ref="E11:H11"/>
    <mergeCell ref="E20:H20"/>
    <mergeCell ref="E29:H29"/>
    <mergeCell ref="E9:AI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52"/>
  <sheetViews>
    <sheetView showGridLines="0" topLeftCell="A127" workbookViewId="0">
      <selection activeCell="E115" sqref="E115:H115"/>
    </sheetView>
  </sheetViews>
  <sheetFormatPr defaultRowHeight="10.3"/>
  <cols>
    <col min="1" max="1" width="8.26953125" customWidth="1"/>
    <col min="2" max="2" width="1.1796875" customWidth="1"/>
    <col min="3" max="3" width="4.1796875" customWidth="1"/>
    <col min="4" max="4" width="4.26953125" customWidth="1"/>
    <col min="5" max="5" width="17.1796875" customWidth="1"/>
    <col min="6" max="6" width="50.81640625" customWidth="1"/>
    <col min="7" max="7" width="7.453125" customWidth="1"/>
    <col min="8" max="8" width="14" customWidth="1"/>
    <col min="9" max="9" width="15.81640625" customWidth="1"/>
    <col min="10" max="10" width="22.26953125" customWidth="1"/>
    <col min="11" max="11" width="22.26953125" hidden="1" customWidth="1"/>
    <col min="12" max="12" width="9.26953125" customWidth="1"/>
    <col min="13" max="13" width="10.81640625" hidden="1" customWidth="1"/>
    <col min="14" max="14" width="9.26953125" hidden="1"/>
    <col min="15" max="20" width="14.1796875" hidden="1" customWidth="1"/>
    <col min="21" max="21" width="16.26953125" hidden="1" customWidth="1"/>
    <col min="22" max="22" width="12.26953125" customWidth="1"/>
    <col min="23" max="23" width="16.26953125" customWidth="1"/>
    <col min="24" max="24" width="12.26953125" customWidth="1"/>
    <col min="25" max="25" width="15" customWidth="1"/>
    <col min="26" max="26" width="11" customWidth="1"/>
    <col min="27" max="27" width="15" customWidth="1"/>
    <col min="28" max="28" width="16.26953125" customWidth="1"/>
    <col min="29" max="29" width="11" customWidth="1"/>
    <col min="30" max="30" width="15" customWidth="1"/>
    <col min="31" max="31" width="16.26953125" customWidth="1"/>
    <col min="44" max="65" width="9.26953125" hidden="1"/>
  </cols>
  <sheetData>
    <row r="2" spans="2:46" ht="36.9" customHeight="1">
      <c r="L2" s="211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5" t="s">
        <v>83</v>
      </c>
    </row>
    <row r="3" spans="2:46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67</v>
      </c>
    </row>
    <row r="4" spans="2:46" ht="24.9" customHeight="1">
      <c r="B4" s="18"/>
      <c r="D4" s="19" t="s">
        <v>84</v>
      </c>
      <c r="L4" s="18"/>
      <c r="M4" s="90" t="s">
        <v>9</v>
      </c>
      <c r="AT4" s="15" t="s">
        <v>3</v>
      </c>
    </row>
    <row r="5" spans="2:46" ht="6.9" customHeight="1">
      <c r="B5" s="18"/>
      <c r="L5" s="18"/>
    </row>
    <row r="6" spans="2:46" ht="12" customHeight="1">
      <c r="B6" s="18"/>
      <c r="D6" s="24" t="s">
        <v>13</v>
      </c>
      <c r="L6" s="18"/>
    </row>
    <row r="7" spans="2:46" ht="16.5" customHeight="1">
      <c r="B7" s="18"/>
      <c r="E7" s="226" t="str">
        <f>'Rekapitulácia stavby'!K6</f>
        <v xml:space="preserve">Stavebné úpravy skladu na maštaľ pre voľné ustajnenie HD č. 182/6, k.u. Rovné </v>
      </c>
      <c r="F7" s="227"/>
      <c r="G7" s="227"/>
      <c r="H7" s="227"/>
      <c r="L7" s="18"/>
    </row>
    <row r="8" spans="2:46" ht="12" customHeight="1">
      <c r="B8" s="18"/>
      <c r="D8" s="24" t="s">
        <v>85</v>
      </c>
      <c r="L8" s="18"/>
    </row>
    <row r="9" spans="2:46" s="1" customFormat="1" ht="23.25" customHeight="1">
      <c r="B9" s="27"/>
      <c r="E9" s="226" t="s">
        <v>563</v>
      </c>
      <c r="F9" s="225"/>
      <c r="G9" s="225"/>
      <c r="H9" s="225"/>
      <c r="L9" s="27"/>
    </row>
    <row r="10" spans="2:46" s="1" customFormat="1" ht="12" customHeight="1">
      <c r="B10" s="27"/>
      <c r="D10" s="24" t="s">
        <v>86</v>
      </c>
      <c r="L10" s="27"/>
    </row>
    <row r="11" spans="2:46" s="1" customFormat="1" ht="16.5" customHeight="1">
      <c r="B11" s="27"/>
      <c r="E11" s="212" t="s">
        <v>533</v>
      </c>
      <c r="F11" s="225"/>
      <c r="G11" s="225"/>
      <c r="H11" s="225"/>
      <c r="L11" s="27"/>
    </row>
    <row r="12" spans="2:46" s="1" customFormat="1">
      <c r="B12" s="27"/>
      <c r="L12" s="27"/>
    </row>
    <row r="13" spans="2:46" s="1" customFormat="1" ht="12" customHeight="1">
      <c r="B13" s="27"/>
      <c r="D13" s="24" t="s">
        <v>14</v>
      </c>
      <c r="F13" s="22" t="s">
        <v>1</v>
      </c>
      <c r="I13" s="24" t="s">
        <v>15</v>
      </c>
      <c r="J13" s="22" t="s">
        <v>1</v>
      </c>
      <c r="L13" s="27"/>
    </row>
    <row r="14" spans="2:46" s="1" customFormat="1" ht="12" customHeight="1">
      <c r="B14" s="27"/>
      <c r="D14" s="24" t="s">
        <v>16</v>
      </c>
      <c r="F14" s="22" t="s">
        <v>17</v>
      </c>
      <c r="I14" s="24" t="s">
        <v>18</v>
      </c>
      <c r="J14" s="50"/>
      <c r="L14" s="27"/>
    </row>
    <row r="15" spans="2:46" s="1" customFormat="1" ht="10.85" customHeight="1">
      <c r="B15" s="27"/>
      <c r="L15" s="27"/>
    </row>
    <row r="16" spans="2:46" s="1" customFormat="1" ht="12" customHeight="1">
      <c r="B16" s="27"/>
      <c r="D16" s="24" t="s">
        <v>19</v>
      </c>
      <c r="F16" s="181" t="s">
        <v>560</v>
      </c>
      <c r="I16" s="24" t="s">
        <v>20</v>
      </c>
      <c r="J16" s="22" t="str">
        <f>IF('Rekapitulácia stavby'!AN10="","",'Rekapitulácia stavby'!AN10)</f>
        <v/>
      </c>
      <c r="L16" s="27"/>
    </row>
    <row r="17" spans="2:12" s="1" customFormat="1" ht="18" customHeight="1">
      <c r="B17" s="27"/>
      <c r="E17" s="22" t="str">
        <f>IF('Rekapitulácia stavby'!E11="","",'Rekapitulácia stavby'!E11)</f>
        <v xml:space="preserve"> </v>
      </c>
      <c r="I17" s="24" t="s">
        <v>21</v>
      </c>
      <c r="J17" s="22" t="str">
        <f>IF('Rekapitulácia stavby'!AN11="","",'Rekapitulácia stavby'!AN11)</f>
        <v/>
      </c>
      <c r="L17" s="27"/>
    </row>
    <row r="18" spans="2:12" s="1" customFormat="1" ht="6.9" customHeight="1">
      <c r="B18" s="27"/>
      <c r="L18" s="27"/>
    </row>
    <row r="19" spans="2:12" s="1" customFormat="1" ht="12" customHeight="1">
      <c r="B19" s="27"/>
      <c r="D19" s="24" t="s">
        <v>22</v>
      </c>
      <c r="I19" s="24" t="s">
        <v>20</v>
      </c>
      <c r="J19" s="22" t="str">
        <f>'Rekapitulácia stavby'!AN13</f>
        <v/>
      </c>
      <c r="L19" s="27"/>
    </row>
    <row r="20" spans="2:12" s="1" customFormat="1" ht="18" customHeight="1">
      <c r="B20" s="27"/>
      <c r="E20" s="184" t="str">
        <f>'Rekapitulácia stavby'!E14</f>
        <v xml:space="preserve"> </v>
      </c>
      <c r="F20" s="184"/>
      <c r="G20" s="184"/>
      <c r="H20" s="184"/>
      <c r="I20" s="24" t="s">
        <v>21</v>
      </c>
      <c r="J20" s="22" t="str">
        <f>'Rekapitulácia stavby'!AN14</f>
        <v/>
      </c>
      <c r="L20" s="27"/>
    </row>
    <row r="21" spans="2:12" s="1" customFormat="1" ht="6.9" customHeight="1">
      <c r="B21" s="27"/>
      <c r="L21" s="27"/>
    </row>
    <row r="22" spans="2:12" s="1" customFormat="1" ht="12" customHeight="1">
      <c r="B22" s="27"/>
      <c r="D22" s="24" t="s">
        <v>23</v>
      </c>
      <c r="F22" s="183" t="s">
        <v>561</v>
      </c>
      <c r="I22" s="24" t="s">
        <v>20</v>
      </c>
      <c r="J22" s="22" t="str">
        <f>IF('Rekapitulácia stavby'!AN16="","",'Rekapitulácia stavby'!AN16)</f>
        <v/>
      </c>
      <c r="L22" s="27"/>
    </row>
    <row r="23" spans="2:12" s="1" customFormat="1" ht="18" customHeight="1">
      <c r="B23" s="27"/>
      <c r="E23" s="22" t="str">
        <f>IF('Rekapitulácia stavby'!E17="","",'Rekapitulácia stavby'!E17)</f>
        <v xml:space="preserve"> </v>
      </c>
      <c r="I23" s="24" t="s">
        <v>21</v>
      </c>
      <c r="J23" s="22" t="str">
        <f>IF('Rekapitulácia stavby'!AN17="","",'Rekapitulácia stavby'!AN17)</f>
        <v/>
      </c>
      <c r="L23" s="27"/>
    </row>
    <row r="24" spans="2:12" s="1" customFormat="1" ht="6.9" customHeight="1">
      <c r="B24" s="27"/>
      <c r="L24" s="27"/>
    </row>
    <row r="25" spans="2:12" s="1" customFormat="1" ht="12" customHeight="1">
      <c r="B25" s="27"/>
      <c r="D25" s="24" t="s">
        <v>25</v>
      </c>
      <c r="I25" s="24" t="s">
        <v>20</v>
      </c>
      <c r="J25" s="22" t="str">
        <f>IF('Rekapitulácia stavby'!AN19="","",'Rekapitulácia stavby'!AN19)</f>
        <v/>
      </c>
      <c r="L25" s="27"/>
    </row>
    <row r="26" spans="2:12" s="1" customFormat="1" ht="18" customHeight="1">
      <c r="B26" s="27"/>
      <c r="E26" s="22" t="str">
        <f>IF('Rekapitulácia stavby'!E20="","",'Rekapitulácia stavby'!E20)</f>
        <v xml:space="preserve"> </v>
      </c>
      <c r="I26" s="24" t="s">
        <v>21</v>
      </c>
      <c r="J26" s="22" t="str">
        <f>IF('Rekapitulácia stavby'!AN20="","",'Rekapitulácia stavby'!AN20)</f>
        <v/>
      </c>
      <c r="L26" s="27"/>
    </row>
    <row r="27" spans="2:12" s="1" customFormat="1" ht="6.9" customHeight="1">
      <c r="B27" s="27"/>
      <c r="L27" s="27"/>
    </row>
    <row r="28" spans="2:12" s="1" customFormat="1" ht="12" customHeight="1">
      <c r="B28" s="27"/>
      <c r="D28" s="24" t="s">
        <v>26</v>
      </c>
      <c r="L28" s="27"/>
    </row>
    <row r="29" spans="2:12" s="7" customFormat="1" ht="16.5" customHeight="1">
      <c r="B29" s="91"/>
      <c r="E29" s="187" t="s">
        <v>1</v>
      </c>
      <c r="F29" s="187"/>
      <c r="G29" s="187"/>
      <c r="H29" s="187"/>
      <c r="L29" s="91"/>
    </row>
    <row r="30" spans="2:12" s="1" customFormat="1" ht="6.9" customHeight="1">
      <c r="B30" s="27"/>
      <c r="L30" s="27"/>
    </row>
    <row r="31" spans="2:12" s="1" customFormat="1" ht="6.9" customHeight="1">
      <c r="B31" s="27"/>
      <c r="D31" s="51"/>
      <c r="E31" s="51"/>
      <c r="F31" s="51"/>
      <c r="G31" s="51"/>
      <c r="H31" s="51"/>
      <c r="I31" s="51"/>
      <c r="J31" s="51"/>
      <c r="K31" s="51"/>
      <c r="L31" s="27"/>
    </row>
    <row r="32" spans="2:12" s="1" customFormat="1" ht="25.4" customHeight="1">
      <c r="B32" s="27"/>
      <c r="D32" s="92" t="s">
        <v>27</v>
      </c>
      <c r="J32" s="63">
        <f>ROUND(J125, 2)</f>
        <v>0</v>
      </c>
      <c r="L32" s="27"/>
    </row>
    <row r="33" spans="2:12" s="1" customFormat="1" ht="6.9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14.4" customHeight="1">
      <c r="B34" s="27"/>
      <c r="F34" s="30" t="s">
        <v>29</v>
      </c>
      <c r="I34" s="30" t="s">
        <v>28</v>
      </c>
      <c r="J34" s="30" t="s">
        <v>30</v>
      </c>
      <c r="L34" s="27"/>
    </row>
    <row r="35" spans="2:12" s="1" customFormat="1" ht="14.4" customHeight="1">
      <c r="B35" s="27"/>
      <c r="D35" s="93" t="s">
        <v>31</v>
      </c>
      <c r="E35" s="32" t="s">
        <v>32</v>
      </c>
      <c r="F35" s="94">
        <f>ROUND((SUM(BE125:BE151)),  2)</f>
        <v>0</v>
      </c>
      <c r="G35" s="95"/>
      <c r="H35" s="95"/>
      <c r="I35" s="96">
        <v>0.2</v>
      </c>
      <c r="J35" s="94">
        <f>ROUND(((SUM(BE125:BE151))*I35),  2)</f>
        <v>0</v>
      </c>
      <c r="L35" s="27"/>
    </row>
    <row r="36" spans="2:12" s="1" customFormat="1" ht="14.4" customHeight="1">
      <c r="B36" s="27"/>
      <c r="E36" s="32" t="s">
        <v>33</v>
      </c>
      <c r="F36" s="83">
        <f>ROUND((SUM(BF125:BF151)),  2)</f>
        <v>0</v>
      </c>
      <c r="I36" s="97">
        <v>0.2</v>
      </c>
      <c r="J36" s="83">
        <f>ROUND(((SUM(BF125:BF151))*I36),  2)</f>
        <v>0</v>
      </c>
      <c r="L36" s="27"/>
    </row>
    <row r="37" spans="2:12" s="1" customFormat="1" ht="14.4" hidden="1" customHeight="1">
      <c r="B37" s="27"/>
      <c r="E37" s="24" t="s">
        <v>34</v>
      </c>
      <c r="F37" s="83">
        <f>ROUND((SUM(BG125:BG151)),  2)</f>
        <v>0</v>
      </c>
      <c r="I37" s="97">
        <v>0.2</v>
      </c>
      <c r="J37" s="83">
        <f>0</f>
        <v>0</v>
      </c>
      <c r="L37" s="27"/>
    </row>
    <row r="38" spans="2:12" s="1" customFormat="1" ht="14.4" hidden="1" customHeight="1">
      <c r="B38" s="27"/>
      <c r="E38" s="24" t="s">
        <v>35</v>
      </c>
      <c r="F38" s="83">
        <f>ROUND((SUM(BH125:BH151)),  2)</f>
        <v>0</v>
      </c>
      <c r="I38" s="97">
        <v>0.2</v>
      </c>
      <c r="J38" s="83">
        <f>0</f>
        <v>0</v>
      </c>
      <c r="L38" s="27"/>
    </row>
    <row r="39" spans="2:12" s="1" customFormat="1" ht="14.4" hidden="1" customHeight="1">
      <c r="B39" s="27"/>
      <c r="E39" s="32" t="s">
        <v>36</v>
      </c>
      <c r="F39" s="94">
        <f>ROUND((SUM(BI125:BI151)),  2)</f>
        <v>0</v>
      </c>
      <c r="G39" s="95"/>
      <c r="H39" s="95"/>
      <c r="I39" s="96">
        <v>0</v>
      </c>
      <c r="J39" s="94">
        <f>0</f>
        <v>0</v>
      </c>
      <c r="L39" s="27"/>
    </row>
    <row r="40" spans="2:12" s="1" customFormat="1" ht="6.9" customHeight="1">
      <c r="B40" s="27"/>
      <c r="L40" s="27"/>
    </row>
    <row r="41" spans="2:12" s="1" customFormat="1" ht="25.4" customHeight="1">
      <c r="B41" s="27"/>
      <c r="C41" s="98"/>
      <c r="D41" s="99" t="s">
        <v>37</v>
      </c>
      <c r="E41" s="54"/>
      <c r="F41" s="54"/>
      <c r="G41" s="100" t="s">
        <v>38</v>
      </c>
      <c r="H41" s="101" t="s">
        <v>39</v>
      </c>
      <c r="I41" s="54"/>
      <c r="J41" s="102">
        <f>SUM(J32:J39)</f>
        <v>0</v>
      </c>
      <c r="K41" s="103"/>
      <c r="L41" s="27"/>
    </row>
    <row r="42" spans="2:12" s="1" customFormat="1" ht="14.4" customHeight="1">
      <c r="B42" s="27"/>
      <c r="L42" s="27"/>
    </row>
    <row r="43" spans="2:12" ht="14.4" customHeight="1">
      <c r="B43" s="18"/>
      <c r="L43" s="18"/>
    </row>
    <row r="44" spans="2:12" ht="14.4" customHeight="1">
      <c r="B44" s="18"/>
      <c r="L44" s="18"/>
    </row>
    <row r="45" spans="2:12" ht="14.4" customHeight="1">
      <c r="B45" s="18"/>
      <c r="L45" s="18"/>
    </row>
    <row r="46" spans="2:12" ht="14.4" customHeight="1">
      <c r="B46" s="18"/>
      <c r="L46" s="18"/>
    </row>
    <row r="47" spans="2:12" ht="14.4" customHeight="1">
      <c r="B47" s="18"/>
      <c r="L47" s="18"/>
    </row>
    <row r="48" spans="2:12" ht="14.4" customHeight="1">
      <c r="B48" s="18"/>
      <c r="L48" s="18"/>
    </row>
    <row r="49" spans="2:12" ht="14.4" customHeight="1">
      <c r="B49" s="18"/>
      <c r="L49" s="18"/>
    </row>
    <row r="50" spans="2:12" s="1" customFormat="1" ht="14.4" customHeight="1">
      <c r="B50" s="27"/>
      <c r="D50" s="39" t="s">
        <v>40</v>
      </c>
      <c r="E50" s="40"/>
      <c r="F50" s="40"/>
      <c r="G50" s="39" t="s">
        <v>41</v>
      </c>
      <c r="H50" s="40"/>
      <c r="I50" s="40"/>
      <c r="J50" s="40"/>
      <c r="K50" s="40"/>
      <c r="L50" s="27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2.45">
      <c r="B61" s="27"/>
      <c r="D61" s="41" t="s">
        <v>42</v>
      </c>
      <c r="E61" s="29"/>
      <c r="F61" s="104" t="s">
        <v>43</v>
      </c>
      <c r="G61" s="41" t="s">
        <v>42</v>
      </c>
      <c r="H61" s="29"/>
      <c r="I61" s="29"/>
      <c r="J61" s="105" t="s">
        <v>43</v>
      </c>
      <c r="K61" s="29"/>
      <c r="L61" s="27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2.45">
      <c r="B65" s="27"/>
      <c r="D65" s="39" t="s">
        <v>44</v>
      </c>
      <c r="E65" s="40"/>
      <c r="F65" s="40"/>
      <c r="G65" s="39" t="s">
        <v>45</v>
      </c>
      <c r="H65" s="40"/>
      <c r="I65" s="40"/>
      <c r="J65" s="40"/>
      <c r="K65" s="40"/>
      <c r="L65" s="27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2.45">
      <c r="B76" s="27"/>
      <c r="D76" s="41" t="s">
        <v>42</v>
      </c>
      <c r="E76" s="29"/>
      <c r="F76" s="104" t="s">
        <v>43</v>
      </c>
      <c r="G76" s="41" t="s">
        <v>42</v>
      </c>
      <c r="H76" s="29"/>
      <c r="I76" s="29"/>
      <c r="J76" s="105" t="s">
        <v>43</v>
      </c>
      <c r="K76" s="29"/>
      <c r="L76" s="27"/>
    </row>
    <row r="77" spans="2:12" s="1" customFormat="1" ht="14.4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12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4.9" customHeight="1">
      <c r="B82" s="27"/>
      <c r="C82" s="19" t="s">
        <v>88</v>
      </c>
      <c r="L82" s="27"/>
    </row>
    <row r="83" spans="2:12" s="1" customFormat="1" ht="6.9" customHeight="1">
      <c r="B83" s="27"/>
      <c r="L83" s="27"/>
    </row>
    <row r="84" spans="2:12" s="1" customFormat="1" ht="12" customHeight="1">
      <c r="B84" s="27"/>
      <c r="C84" s="24" t="s">
        <v>13</v>
      </c>
      <c r="L84" s="27"/>
    </row>
    <row r="85" spans="2:12" s="1" customFormat="1" ht="16.5" customHeight="1">
      <c r="B85" s="27"/>
      <c r="E85" s="226" t="str">
        <f>E7</f>
        <v xml:space="preserve">Stavebné úpravy skladu na maštaľ pre voľné ustajnenie HD č. 182/6, k.u. Rovné </v>
      </c>
      <c r="F85" s="227"/>
      <c r="G85" s="227"/>
      <c r="H85" s="227"/>
      <c r="L85" s="27"/>
    </row>
    <row r="86" spans="2:12" ht="12" customHeight="1">
      <c r="B86" s="18"/>
      <c r="C86" s="24" t="s">
        <v>85</v>
      </c>
      <c r="L86" s="18"/>
    </row>
    <row r="87" spans="2:12" s="1" customFormat="1" ht="23.25" customHeight="1">
      <c r="B87" s="27"/>
      <c r="E87" s="226" t="s">
        <v>563</v>
      </c>
      <c r="F87" s="225"/>
      <c r="G87" s="225"/>
      <c r="H87" s="225"/>
      <c r="L87" s="27"/>
    </row>
    <row r="88" spans="2:12" s="1" customFormat="1" ht="12" customHeight="1">
      <c r="B88" s="27"/>
      <c r="C88" s="24" t="s">
        <v>86</v>
      </c>
      <c r="L88" s="27"/>
    </row>
    <row r="89" spans="2:12" s="1" customFormat="1" ht="16.5" customHeight="1">
      <c r="B89" s="27"/>
      <c r="E89" s="212" t="str">
        <f>E11</f>
        <v>01.2 - Búracie práce</v>
      </c>
      <c r="F89" s="225"/>
      <c r="G89" s="225"/>
      <c r="H89" s="225"/>
      <c r="L89" s="27"/>
    </row>
    <row r="90" spans="2:12" s="1" customFormat="1" ht="6.9" customHeight="1">
      <c r="B90" s="27"/>
      <c r="L90" s="27"/>
    </row>
    <row r="91" spans="2:12" s="1" customFormat="1" ht="12" customHeight="1">
      <c r="B91" s="27"/>
      <c r="C91" s="24" t="s">
        <v>16</v>
      </c>
      <c r="F91" s="22" t="str">
        <f>F14</f>
        <v xml:space="preserve"> </v>
      </c>
      <c r="I91" s="24" t="s">
        <v>18</v>
      </c>
      <c r="J91" s="50" t="str">
        <f>IF(J14="","",J14)</f>
        <v/>
      </c>
      <c r="L91" s="27"/>
    </row>
    <row r="92" spans="2:12" s="1" customFormat="1" ht="6.9" customHeight="1">
      <c r="B92" s="27"/>
      <c r="L92" s="27"/>
    </row>
    <row r="93" spans="2:12" s="1" customFormat="1" ht="15.15" customHeight="1">
      <c r="B93" s="27"/>
      <c r="C93" s="24" t="s">
        <v>19</v>
      </c>
      <c r="F93" s="22" t="str">
        <f>E17</f>
        <v xml:space="preserve"> </v>
      </c>
      <c r="I93" s="24" t="s">
        <v>23</v>
      </c>
      <c r="J93" s="25" t="str">
        <f>E23</f>
        <v xml:space="preserve"> </v>
      </c>
      <c r="L93" s="27"/>
    </row>
    <row r="94" spans="2:12" s="1" customFormat="1" ht="15.15" customHeight="1">
      <c r="B94" s="27"/>
      <c r="C94" s="24" t="s">
        <v>22</v>
      </c>
      <c r="F94" s="22" t="str">
        <f>IF(E20="","",E20)</f>
        <v xml:space="preserve"> </v>
      </c>
      <c r="I94" s="24" t="s">
        <v>25</v>
      </c>
      <c r="J94" s="25" t="str">
        <f>E26</f>
        <v xml:space="preserve"> </v>
      </c>
      <c r="L94" s="27"/>
    </row>
    <row r="95" spans="2:12" s="1" customFormat="1" ht="10.4" customHeight="1">
      <c r="B95" s="27"/>
      <c r="L95" s="27"/>
    </row>
    <row r="96" spans="2:12" s="1" customFormat="1" ht="29.25" customHeight="1">
      <c r="B96" s="27"/>
      <c r="C96" s="106" t="s">
        <v>89</v>
      </c>
      <c r="D96" s="98"/>
      <c r="E96" s="98"/>
      <c r="F96" s="98"/>
      <c r="G96" s="98"/>
      <c r="H96" s="98"/>
      <c r="I96" s="98"/>
      <c r="J96" s="107" t="s">
        <v>90</v>
      </c>
      <c r="K96" s="98"/>
      <c r="L96" s="27"/>
    </row>
    <row r="97" spans="2:47" s="1" customFormat="1" ht="10.4" customHeight="1">
      <c r="B97" s="27"/>
      <c r="L97" s="27"/>
    </row>
    <row r="98" spans="2:47" s="1" customFormat="1" ht="22.85" customHeight="1">
      <c r="B98" s="27"/>
      <c r="C98" s="108" t="s">
        <v>91</v>
      </c>
      <c r="J98" s="63">
        <f>J125</f>
        <v>0</v>
      </c>
      <c r="L98" s="27"/>
      <c r="AU98" s="15" t="s">
        <v>92</v>
      </c>
    </row>
    <row r="99" spans="2:47" s="8" customFormat="1" ht="24.9" customHeight="1">
      <c r="B99" s="109"/>
      <c r="D99" s="110" t="s">
        <v>93</v>
      </c>
      <c r="E99" s="111"/>
      <c r="F99" s="111"/>
      <c r="G99" s="111"/>
      <c r="H99" s="111"/>
      <c r="I99" s="111"/>
      <c r="J99" s="112">
        <f>J126</f>
        <v>0</v>
      </c>
      <c r="L99" s="109"/>
    </row>
    <row r="100" spans="2:47" s="9" customFormat="1" ht="19.95" customHeight="1">
      <c r="B100" s="113"/>
      <c r="D100" s="114" t="s">
        <v>99</v>
      </c>
      <c r="E100" s="115"/>
      <c r="F100" s="115"/>
      <c r="G100" s="115"/>
      <c r="H100" s="115"/>
      <c r="I100" s="115"/>
      <c r="J100" s="116">
        <f>J127</f>
        <v>0</v>
      </c>
      <c r="L100" s="113"/>
    </row>
    <row r="101" spans="2:47" s="8" customFormat="1" ht="24.9" customHeight="1">
      <c r="B101" s="109"/>
      <c r="D101" s="110" t="s">
        <v>101</v>
      </c>
      <c r="E101" s="111"/>
      <c r="F101" s="111"/>
      <c r="G101" s="111"/>
      <c r="H101" s="111"/>
      <c r="I101" s="111"/>
      <c r="J101" s="112">
        <f>J137</f>
        <v>0</v>
      </c>
      <c r="L101" s="109"/>
    </row>
    <row r="102" spans="2:47" s="9" customFormat="1" ht="19.95" customHeight="1">
      <c r="B102" s="113"/>
      <c r="D102" s="114" t="s">
        <v>534</v>
      </c>
      <c r="E102" s="115"/>
      <c r="F102" s="115"/>
      <c r="G102" s="115"/>
      <c r="H102" s="115"/>
      <c r="I102" s="115"/>
      <c r="J102" s="116">
        <f>J138</f>
        <v>0</v>
      </c>
      <c r="L102" s="113"/>
    </row>
    <row r="103" spans="2:47" s="9" customFormat="1" ht="19.95" customHeight="1">
      <c r="B103" s="113"/>
      <c r="D103" s="114" t="s">
        <v>103</v>
      </c>
      <c r="E103" s="115"/>
      <c r="F103" s="115"/>
      <c r="G103" s="115"/>
      <c r="H103" s="115"/>
      <c r="I103" s="115"/>
      <c r="J103" s="116">
        <f>J142</f>
        <v>0</v>
      </c>
      <c r="L103" s="113"/>
    </row>
    <row r="104" spans="2:47" s="1" customFormat="1" ht="21.75" customHeight="1">
      <c r="B104" s="27"/>
      <c r="L104" s="27"/>
    </row>
    <row r="105" spans="2:47" s="1" customFormat="1" ht="6.9" customHeight="1"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27"/>
    </row>
    <row r="109" spans="2:47" s="1" customFormat="1" ht="6.9" customHeight="1"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27"/>
    </row>
    <row r="110" spans="2:47" s="1" customFormat="1" ht="24.9" customHeight="1">
      <c r="B110" s="27"/>
      <c r="C110" s="19" t="s">
        <v>108</v>
      </c>
      <c r="L110" s="27"/>
    </row>
    <row r="111" spans="2:47" s="1" customFormat="1" ht="6.9" customHeight="1">
      <c r="B111" s="27"/>
      <c r="L111" s="27"/>
    </row>
    <row r="112" spans="2:47" s="1" customFormat="1" ht="12" customHeight="1">
      <c r="B112" s="27"/>
      <c r="C112" s="24" t="s">
        <v>13</v>
      </c>
      <c r="L112" s="27"/>
    </row>
    <row r="113" spans="2:65" s="1" customFormat="1" ht="16.5" customHeight="1">
      <c r="B113" s="27"/>
      <c r="E113" s="226" t="str">
        <f>E7</f>
        <v xml:space="preserve">Stavebné úpravy skladu na maštaľ pre voľné ustajnenie HD č. 182/6, k.u. Rovné </v>
      </c>
      <c r="F113" s="227"/>
      <c r="G113" s="227"/>
      <c r="H113" s="227"/>
      <c r="L113" s="27"/>
    </row>
    <row r="114" spans="2:65" ht="12" customHeight="1">
      <c r="B114" s="18"/>
      <c r="C114" s="24" t="s">
        <v>85</v>
      </c>
      <c r="L114" s="18"/>
    </row>
    <row r="115" spans="2:65" s="1" customFormat="1" ht="23.25" customHeight="1">
      <c r="B115" s="27"/>
      <c r="E115" s="226" t="s">
        <v>563</v>
      </c>
      <c r="F115" s="225"/>
      <c r="G115" s="225"/>
      <c r="H115" s="225"/>
      <c r="L115" s="27"/>
    </row>
    <row r="116" spans="2:65" s="1" customFormat="1" ht="12" customHeight="1">
      <c r="B116" s="27"/>
      <c r="C116" s="24" t="s">
        <v>86</v>
      </c>
      <c r="L116" s="27"/>
    </row>
    <row r="117" spans="2:65" s="1" customFormat="1" ht="16.5" customHeight="1">
      <c r="B117" s="27"/>
      <c r="E117" s="212" t="str">
        <f>E11</f>
        <v>01.2 - Búracie práce</v>
      </c>
      <c r="F117" s="225"/>
      <c r="G117" s="225"/>
      <c r="H117" s="225"/>
      <c r="L117" s="27"/>
    </row>
    <row r="118" spans="2:65" s="1" customFormat="1" ht="6.9" customHeight="1">
      <c r="B118" s="27"/>
      <c r="L118" s="27"/>
    </row>
    <row r="119" spans="2:65" s="1" customFormat="1" ht="12" customHeight="1">
      <c r="B119" s="27"/>
      <c r="C119" s="24" t="s">
        <v>16</v>
      </c>
      <c r="F119" s="22" t="str">
        <f>F14</f>
        <v xml:space="preserve"> </v>
      </c>
      <c r="I119" s="24" t="s">
        <v>18</v>
      </c>
      <c r="J119" s="50" t="str">
        <f>IF(J14="","",J14)</f>
        <v/>
      </c>
      <c r="L119" s="27"/>
    </row>
    <row r="120" spans="2:65" s="1" customFormat="1" ht="6.9" customHeight="1">
      <c r="B120" s="27"/>
      <c r="L120" s="27"/>
    </row>
    <row r="121" spans="2:65" s="1" customFormat="1" ht="15.15" customHeight="1">
      <c r="B121" s="27"/>
      <c r="C121" s="24" t="s">
        <v>19</v>
      </c>
      <c r="F121" s="22" t="str">
        <f>E17</f>
        <v xml:space="preserve"> </v>
      </c>
      <c r="I121" s="24" t="s">
        <v>23</v>
      </c>
      <c r="J121" s="25" t="str">
        <f>E23</f>
        <v xml:space="preserve"> </v>
      </c>
      <c r="L121" s="27"/>
    </row>
    <row r="122" spans="2:65" s="1" customFormat="1" ht="15.15" customHeight="1">
      <c r="B122" s="27"/>
      <c r="C122" s="24" t="s">
        <v>22</v>
      </c>
      <c r="F122" s="22" t="str">
        <f>IF(E20="","",E20)</f>
        <v xml:space="preserve"> </v>
      </c>
      <c r="I122" s="24" t="s">
        <v>25</v>
      </c>
      <c r="J122" s="25" t="str">
        <f>E26</f>
        <v xml:space="preserve"> </v>
      </c>
      <c r="L122" s="27"/>
    </row>
    <row r="123" spans="2:65" s="1" customFormat="1" ht="10.4" customHeight="1">
      <c r="B123" s="27"/>
      <c r="L123" s="27"/>
    </row>
    <row r="124" spans="2:65" s="10" customFormat="1" ht="29.25" customHeight="1">
      <c r="B124" s="117"/>
      <c r="C124" s="118" t="s">
        <v>109</v>
      </c>
      <c r="D124" s="119" t="s">
        <v>52</v>
      </c>
      <c r="E124" s="119" t="s">
        <v>48</v>
      </c>
      <c r="F124" s="119" t="s">
        <v>49</v>
      </c>
      <c r="G124" s="119" t="s">
        <v>110</v>
      </c>
      <c r="H124" s="119" t="s">
        <v>111</v>
      </c>
      <c r="I124" s="119" t="s">
        <v>112</v>
      </c>
      <c r="J124" s="120" t="s">
        <v>90</v>
      </c>
      <c r="K124" s="121" t="s">
        <v>113</v>
      </c>
      <c r="L124" s="117"/>
      <c r="M124" s="56" t="s">
        <v>1</v>
      </c>
      <c r="N124" s="57" t="s">
        <v>31</v>
      </c>
      <c r="O124" s="57" t="s">
        <v>114</v>
      </c>
      <c r="P124" s="57" t="s">
        <v>115</v>
      </c>
      <c r="Q124" s="57" t="s">
        <v>116</v>
      </c>
      <c r="R124" s="57" t="s">
        <v>117</v>
      </c>
      <c r="S124" s="57" t="s">
        <v>118</v>
      </c>
      <c r="T124" s="58" t="s">
        <v>119</v>
      </c>
    </row>
    <row r="125" spans="2:65" s="1" customFormat="1" ht="22.85" customHeight="1">
      <c r="B125" s="27"/>
      <c r="C125" s="61" t="s">
        <v>91</v>
      </c>
      <c r="J125" s="122">
        <f>BK125</f>
        <v>0</v>
      </c>
      <c r="L125" s="27"/>
      <c r="M125" s="59"/>
      <c r="N125" s="51"/>
      <c r="O125" s="51"/>
      <c r="P125" s="123">
        <f>P126+P137</f>
        <v>29.354199999999999</v>
      </c>
      <c r="Q125" s="51"/>
      <c r="R125" s="123">
        <f>R126+R137</f>
        <v>0</v>
      </c>
      <c r="S125" s="51"/>
      <c r="T125" s="124">
        <f>T126+T137</f>
        <v>1.3921600000000001</v>
      </c>
      <c r="AT125" s="15" t="s">
        <v>66</v>
      </c>
      <c r="AU125" s="15" t="s">
        <v>92</v>
      </c>
      <c r="BK125" s="125">
        <f>BK126+BK137</f>
        <v>0</v>
      </c>
    </row>
    <row r="126" spans="2:65" s="11" customFormat="1" ht="25.95" customHeight="1">
      <c r="B126" s="126"/>
      <c r="D126" s="127" t="s">
        <v>66</v>
      </c>
      <c r="E126" s="128" t="s">
        <v>120</v>
      </c>
      <c r="F126" s="128" t="s">
        <v>121</v>
      </c>
      <c r="J126" s="129">
        <f>BK126</f>
        <v>0</v>
      </c>
      <c r="L126" s="126"/>
      <c r="M126" s="130"/>
      <c r="P126" s="131">
        <f>P127</f>
        <v>4.55748</v>
      </c>
      <c r="R126" s="131">
        <f>R127</f>
        <v>0</v>
      </c>
      <c r="T126" s="132">
        <f>T127</f>
        <v>0</v>
      </c>
      <c r="AR126" s="127" t="s">
        <v>73</v>
      </c>
      <c r="AT126" s="133" t="s">
        <v>66</v>
      </c>
      <c r="AU126" s="133" t="s">
        <v>67</v>
      </c>
      <c r="AY126" s="127" t="s">
        <v>122</v>
      </c>
      <c r="BK126" s="134">
        <f>BK127</f>
        <v>0</v>
      </c>
    </row>
    <row r="127" spans="2:65" s="11" customFormat="1" ht="22.85" customHeight="1">
      <c r="B127" s="126"/>
      <c r="D127" s="127" t="s">
        <v>66</v>
      </c>
      <c r="E127" s="135" t="s">
        <v>160</v>
      </c>
      <c r="F127" s="135" t="s">
        <v>278</v>
      </c>
      <c r="J127" s="136">
        <f>BK127</f>
        <v>0</v>
      </c>
      <c r="L127" s="126"/>
      <c r="M127" s="130"/>
      <c r="P127" s="131">
        <f>SUM(P128:P136)</f>
        <v>4.55748</v>
      </c>
      <c r="R127" s="131">
        <f>SUM(R128:R136)</f>
        <v>0</v>
      </c>
      <c r="T127" s="132">
        <f>SUM(T128:T136)</f>
        <v>0</v>
      </c>
      <c r="AR127" s="127" t="s">
        <v>73</v>
      </c>
      <c r="AT127" s="133" t="s">
        <v>66</v>
      </c>
      <c r="AU127" s="133" t="s">
        <v>73</v>
      </c>
      <c r="AY127" s="127" t="s">
        <v>122</v>
      </c>
      <c r="BK127" s="134">
        <f>SUM(BK128:BK136)</f>
        <v>0</v>
      </c>
    </row>
    <row r="128" spans="2:65" s="1" customFormat="1" ht="21.75" customHeight="1">
      <c r="B128" s="137"/>
      <c r="C128" s="138" t="s">
        <v>73</v>
      </c>
      <c r="D128" s="138" t="s">
        <v>124</v>
      </c>
      <c r="E128" s="139" t="s">
        <v>535</v>
      </c>
      <c r="F128" s="140" t="s">
        <v>536</v>
      </c>
      <c r="G128" s="141" t="s">
        <v>229</v>
      </c>
      <c r="H128" s="142">
        <v>1.956</v>
      </c>
      <c r="I128" s="143"/>
      <c r="J128" s="143">
        <f>ROUND(I128*H128,2)</f>
        <v>0</v>
      </c>
      <c r="K128" s="144"/>
      <c r="L128" s="27"/>
      <c r="M128" s="145" t="s">
        <v>1</v>
      </c>
      <c r="N128" s="146" t="s">
        <v>33</v>
      </c>
      <c r="O128" s="147">
        <v>0.59799999999999998</v>
      </c>
      <c r="P128" s="147">
        <f>O128*H128</f>
        <v>1.1696879999999998</v>
      </c>
      <c r="Q128" s="147">
        <v>0</v>
      </c>
      <c r="R128" s="147">
        <f>Q128*H128</f>
        <v>0</v>
      </c>
      <c r="S128" s="147">
        <v>0</v>
      </c>
      <c r="T128" s="148">
        <f>S128*H128</f>
        <v>0</v>
      </c>
      <c r="AR128" s="149" t="s">
        <v>128</v>
      </c>
      <c r="AT128" s="149" t="s">
        <v>124</v>
      </c>
      <c r="AU128" s="149" t="s">
        <v>79</v>
      </c>
      <c r="AY128" s="15" t="s">
        <v>122</v>
      </c>
      <c r="BE128" s="150">
        <f>IF(N128="základná",J128,0)</f>
        <v>0</v>
      </c>
      <c r="BF128" s="150">
        <f>IF(N128="znížená",J128,0)</f>
        <v>0</v>
      </c>
      <c r="BG128" s="150">
        <f>IF(N128="zákl. prenesená",J128,0)</f>
        <v>0</v>
      </c>
      <c r="BH128" s="150">
        <f>IF(N128="zníž. prenesená",J128,0)</f>
        <v>0</v>
      </c>
      <c r="BI128" s="150">
        <f>IF(N128="nulová",J128,0)</f>
        <v>0</v>
      </c>
      <c r="BJ128" s="15" t="s">
        <v>79</v>
      </c>
      <c r="BK128" s="150">
        <f>ROUND(I128*H128,2)</f>
        <v>0</v>
      </c>
      <c r="BL128" s="15" t="s">
        <v>128</v>
      </c>
      <c r="BM128" s="149" t="s">
        <v>79</v>
      </c>
    </row>
    <row r="129" spans="2:65" s="1" customFormat="1" ht="24.15" customHeight="1">
      <c r="B129" s="137"/>
      <c r="C129" s="138" t="s">
        <v>79</v>
      </c>
      <c r="D129" s="138" t="s">
        <v>124</v>
      </c>
      <c r="E129" s="139" t="s">
        <v>537</v>
      </c>
      <c r="F129" s="140" t="s">
        <v>538</v>
      </c>
      <c r="G129" s="141" t="s">
        <v>229</v>
      </c>
      <c r="H129" s="142">
        <v>11.736000000000001</v>
      </c>
      <c r="I129" s="143"/>
      <c r="J129" s="143">
        <f>ROUND(I129*H129,2)</f>
        <v>0</v>
      </c>
      <c r="K129" s="144"/>
      <c r="L129" s="27"/>
      <c r="M129" s="145" t="s">
        <v>1</v>
      </c>
      <c r="N129" s="146" t="s">
        <v>33</v>
      </c>
      <c r="O129" s="147">
        <v>7.0000000000000001E-3</v>
      </c>
      <c r="P129" s="147">
        <f>O129*H129</f>
        <v>8.2152000000000003E-2</v>
      </c>
      <c r="Q129" s="147">
        <v>0</v>
      </c>
      <c r="R129" s="147">
        <f>Q129*H129</f>
        <v>0</v>
      </c>
      <c r="S129" s="147">
        <v>0</v>
      </c>
      <c r="T129" s="148">
        <f>S129*H129</f>
        <v>0</v>
      </c>
      <c r="AR129" s="149" t="s">
        <v>128</v>
      </c>
      <c r="AT129" s="149" t="s">
        <v>124</v>
      </c>
      <c r="AU129" s="149" t="s">
        <v>79</v>
      </c>
      <c r="AY129" s="15" t="s">
        <v>122</v>
      </c>
      <c r="BE129" s="150">
        <f>IF(N129="základná",J129,0)</f>
        <v>0</v>
      </c>
      <c r="BF129" s="150">
        <f>IF(N129="znížená",J129,0)</f>
        <v>0</v>
      </c>
      <c r="BG129" s="150">
        <f>IF(N129="zákl. prenesená",J129,0)</f>
        <v>0</v>
      </c>
      <c r="BH129" s="150">
        <f>IF(N129="zníž. prenesená",J129,0)</f>
        <v>0</v>
      </c>
      <c r="BI129" s="150">
        <f>IF(N129="nulová",J129,0)</f>
        <v>0</v>
      </c>
      <c r="BJ129" s="15" t="s">
        <v>79</v>
      </c>
      <c r="BK129" s="150">
        <f>ROUND(I129*H129,2)</f>
        <v>0</v>
      </c>
      <c r="BL129" s="15" t="s">
        <v>128</v>
      </c>
      <c r="BM129" s="149" t="s">
        <v>128</v>
      </c>
    </row>
    <row r="130" spans="2:65" s="12" customFormat="1">
      <c r="B130" s="151"/>
      <c r="D130" s="152" t="s">
        <v>129</v>
      </c>
      <c r="E130" s="153" t="s">
        <v>1</v>
      </c>
      <c r="F130" s="154" t="s">
        <v>539</v>
      </c>
      <c r="H130" s="155">
        <v>11.736000000000001</v>
      </c>
      <c r="L130" s="151"/>
      <c r="M130" s="156"/>
      <c r="T130" s="157"/>
      <c r="AT130" s="153" t="s">
        <v>129</v>
      </c>
      <c r="AU130" s="153" t="s">
        <v>79</v>
      </c>
      <c r="AV130" s="12" t="s">
        <v>79</v>
      </c>
      <c r="AW130" s="12" t="s">
        <v>24</v>
      </c>
      <c r="AX130" s="12" t="s">
        <v>67</v>
      </c>
      <c r="AY130" s="153" t="s">
        <v>122</v>
      </c>
    </row>
    <row r="131" spans="2:65" s="13" customFormat="1">
      <c r="B131" s="158"/>
      <c r="D131" s="152" t="s">
        <v>129</v>
      </c>
      <c r="E131" s="159" t="s">
        <v>1</v>
      </c>
      <c r="F131" s="160" t="s">
        <v>134</v>
      </c>
      <c r="H131" s="161">
        <v>11.736000000000001</v>
      </c>
      <c r="L131" s="158"/>
      <c r="M131" s="162"/>
      <c r="T131" s="163"/>
      <c r="AT131" s="159" t="s">
        <v>129</v>
      </c>
      <c r="AU131" s="159" t="s">
        <v>79</v>
      </c>
      <c r="AV131" s="13" t="s">
        <v>128</v>
      </c>
      <c r="AW131" s="13" t="s">
        <v>24</v>
      </c>
      <c r="AX131" s="13" t="s">
        <v>73</v>
      </c>
      <c r="AY131" s="159" t="s">
        <v>122</v>
      </c>
    </row>
    <row r="132" spans="2:65" s="1" customFormat="1" ht="24.15" customHeight="1">
      <c r="B132" s="137"/>
      <c r="C132" s="138" t="s">
        <v>137</v>
      </c>
      <c r="D132" s="138" t="s">
        <v>124</v>
      </c>
      <c r="E132" s="139" t="s">
        <v>540</v>
      </c>
      <c r="F132" s="140" t="s">
        <v>541</v>
      </c>
      <c r="G132" s="141" t="s">
        <v>229</v>
      </c>
      <c r="H132" s="142">
        <v>1.956</v>
      </c>
      <c r="I132" s="143"/>
      <c r="J132" s="143">
        <f>ROUND(I132*H132,2)</f>
        <v>0</v>
      </c>
      <c r="K132" s="144"/>
      <c r="L132" s="27"/>
      <c r="M132" s="145" t="s">
        <v>1</v>
      </c>
      <c r="N132" s="146" t="s">
        <v>33</v>
      </c>
      <c r="O132" s="147">
        <v>0.89</v>
      </c>
      <c r="P132" s="147">
        <f>O132*H132</f>
        <v>1.7408399999999999</v>
      </c>
      <c r="Q132" s="147">
        <v>0</v>
      </c>
      <c r="R132" s="147">
        <f>Q132*H132</f>
        <v>0</v>
      </c>
      <c r="S132" s="147">
        <v>0</v>
      </c>
      <c r="T132" s="148">
        <f>S132*H132</f>
        <v>0</v>
      </c>
      <c r="AR132" s="149" t="s">
        <v>128</v>
      </c>
      <c r="AT132" s="149" t="s">
        <v>124</v>
      </c>
      <c r="AU132" s="149" t="s">
        <v>79</v>
      </c>
      <c r="AY132" s="15" t="s">
        <v>122</v>
      </c>
      <c r="BE132" s="150">
        <f>IF(N132="základná",J132,0)</f>
        <v>0</v>
      </c>
      <c r="BF132" s="150">
        <f>IF(N132="znížená",J132,0)</f>
        <v>0</v>
      </c>
      <c r="BG132" s="150">
        <f>IF(N132="zákl. prenesená",J132,0)</f>
        <v>0</v>
      </c>
      <c r="BH132" s="150">
        <f>IF(N132="zníž. prenesená",J132,0)</f>
        <v>0</v>
      </c>
      <c r="BI132" s="150">
        <f>IF(N132="nulová",J132,0)</f>
        <v>0</v>
      </c>
      <c r="BJ132" s="15" t="s">
        <v>79</v>
      </c>
      <c r="BK132" s="150">
        <f>ROUND(I132*H132,2)</f>
        <v>0</v>
      </c>
      <c r="BL132" s="15" t="s">
        <v>128</v>
      </c>
      <c r="BM132" s="149" t="s">
        <v>140</v>
      </c>
    </row>
    <row r="133" spans="2:65" s="1" customFormat="1" ht="24.15" customHeight="1">
      <c r="B133" s="137"/>
      <c r="C133" s="138" t="s">
        <v>128</v>
      </c>
      <c r="D133" s="138" t="s">
        <v>124</v>
      </c>
      <c r="E133" s="139" t="s">
        <v>542</v>
      </c>
      <c r="F133" s="140" t="s">
        <v>543</v>
      </c>
      <c r="G133" s="141" t="s">
        <v>229</v>
      </c>
      <c r="H133" s="142">
        <v>15.648</v>
      </c>
      <c r="I133" s="143"/>
      <c r="J133" s="143">
        <f>ROUND(I133*H133,2)</f>
        <v>0</v>
      </c>
      <c r="K133" s="144"/>
      <c r="L133" s="27"/>
      <c r="M133" s="145" t="s">
        <v>1</v>
      </c>
      <c r="N133" s="146" t="s">
        <v>33</v>
      </c>
      <c r="O133" s="147">
        <v>0.1</v>
      </c>
      <c r="P133" s="147">
        <f>O133*H133</f>
        <v>1.5648</v>
      </c>
      <c r="Q133" s="147">
        <v>0</v>
      </c>
      <c r="R133" s="147">
        <f>Q133*H133</f>
        <v>0</v>
      </c>
      <c r="S133" s="147">
        <v>0</v>
      </c>
      <c r="T133" s="148">
        <f>S133*H133</f>
        <v>0</v>
      </c>
      <c r="AR133" s="149" t="s">
        <v>128</v>
      </c>
      <c r="AT133" s="149" t="s">
        <v>124</v>
      </c>
      <c r="AU133" s="149" t="s">
        <v>79</v>
      </c>
      <c r="AY133" s="15" t="s">
        <v>122</v>
      </c>
      <c r="BE133" s="150">
        <f>IF(N133="základná",J133,0)</f>
        <v>0</v>
      </c>
      <c r="BF133" s="150">
        <f>IF(N133="znížená",J133,0)</f>
        <v>0</v>
      </c>
      <c r="BG133" s="150">
        <f>IF(N133="zákl. prenesená",J133,0)</f>
        <v>0</v>
      </c>
      <c r="BH133" s="150">
        <f>IF(N133="zníž. prenesená",J133,0)</f>
        <v>0</v>
      </c>
      <c r="BI133" s="150">
        <f>IF(N133="nulová",J133,0)</f>
        <v>0</v>
      </c>
      <c r="BJ133" s="15" t="s">
        <v>79</v>
      </c>
      <c r="BK133" s="150">
        <f>ROUND(I133*H133,2)</f>
        <v>0</v>
      </c>
      <c r="BL133" s="15" t="s">
        <v>128</v>
      </c>
      <c r="BM133" s="149" t="s">
        <v>144</v>
      </c>
    </row>
    <row r="134" spans="2:65" s="12" customFormat="1">
      <c r="B134" s="151"/>
      <c r="D134" s="152" t="s">
        <v>129</v>
      </c>
      <c r="E134" s="153" t="s">
        <v>1</v>
      </c>
      <c r="F134" s="154" t="s">
        <v>544</v>
      </c>
      <c r="H134" s="155">
        <v>15.648</v>
      </c>
      <c r="L134" s="151"/>
      <c r="M134" s="156"/>
      <c r="T134" s="157"/>
      <c r="AT134" s="153" t="s">
        <v>129</v>
      </c>
      <c r="AU134" s="153" t="s">
        <v>79</v>
      </c>
      <c r="AV134" s="12" t="s">
        <v>79</v>
      </c>
      <c r="AW134" s="12" t="s">
        <v>24</v>
      </c>
      <c r="AX134" s="12" t="s">
        <v>67</v>
      </c>
      <c r="AY134" s="153" t="s">
        <v>122</v>
      </c>
    </row>
    <row r="135" spans="2:65" s="13" customFormat="1">
      <c r="B135" s="158"/>
      <c r="D135" s="152" t="s">
        <v>129</v>
      </c>
      <c r="E135" s="159" t="s">
        <v>1</v>
      </c>
      <c r="F135" s="160" t="s">
        <v>134</v>
      </c>
      <c r="H135" s="161">
        <v>15.648</v>
      </c>
      <c r="L135" s="158"/>
      <c r="M135" s="162"/>
      <c r="T135" s="163"/>
      <c r="AT135" s="159" t="s">
        <v>129</v>
      </c>
      <c r="AU135" s="159" t="s">
        <v>79</v>
      </c>
      <c r="AV135" s="13" t="s">
        <v>128</v>
      </c>
      <c r="AW135" s="13" t="s">
        <v>24</v>
      </c>
      <c r="AX135" s="13" t="s">
        <v>73</v>
      </c>
      <c r="AY135" s="159" t="s">
        <v>122</v>
      </c>
    </row>
    <row r="136" spans="2:65" s="1" customFormat="1" ht="24.15" customHeight="1">
      <c r="B136" s="137"/>
      <c r="C136" s="138" t="s">
        <v>145</v>
      </c>
      <c r="D136" s="138" t="s">
        <v>124</v>
      </c>
      <c r="E136" s="139" t="s">
        <v>545</v>
      </c>
      <c r="F136" s="140" t="s">
        <v>546</v>
      </c>
      <c r="G136" s="141" t="s">
        <v>229</v>
      </c>
      <c r="H136" s="142">
        <v>1.956</v>
      </c>
      <c r="I136" s="143"/>
      <c r="J136" s="143">
        <f>ROUND(I136*H136,2)</f>
        <v>0</v>
      </c>
      <c r="K136" s="144"/>
      <c r="L136" s="27"/>
      <c r="M136" s="145" t="s">
        <v>1</v>
      </c>
      <c r="N136" s="146" t="s">
        <v>33</v>
      </c>
      <c r="O136" s="147">
        <v>0</v>
      </c>
      <c r="P136" s="147">
        <f>O136*H136</f>
        <v>0</v>
      </c>
      <c r="Q136" s="147">
        <v>0</v>
      </c>
      <c r="R136" s="147">
        <f>Q136*H136</f>
        <v>0</v>
      </c>
      <c r="S136" s="147">
        <v>0</v>
      </c>
      <c r="T136" s="148">
        <f>S136*H136</f>
        <v>0</v>
      </c>
      <c r="AR136" s="149" t="s">
        <v>128</v>
      </c>
      <c r="AT136" s="149" t="s">
        <v>124</v>
      </c>
      <c r="AU136" s="149" t="s">
        <v>79</v>
      </c>
      <c r="AY136" s="15" t="s">
        <v>122</v>
      </c>
      <c r="BE136" s="150">
        <f>IF(N136="základná",J136,0)</f>
        <v>0</v>
      </c>
      <c r="BF136" s="150">
        <f>IF(N136="znížená",J136,0)</f>
        <v>0</v>
      </c>
      <c r="BG136" s="150">
        <f>IF(N136="zákl. prenesená",J136,0)</f>
        <v>0</v>
      </c>
      <c r="BH136" s="150">
        <f>IF(N136="zníž. prenesená",J136,0)</f>
        <v>0</v>
      </c>
      <c r="BI136" s="150">
        <f>IF(N136="nulová",J136,0)</f>
        <v>0</v>
      </c>
      <c r="BJ136" s="15" t="s">
        <v>79</v>
      </c>
      <c r="BK136" s="150">
        <f>ROUND(I136*H136,2)</f>
        <v>0</v>
      </c>
      <c r="BL136" s="15" t="s">
        <v>128</v>
      </c>
      <c r="BM136" s="149" t="s">
        <v>148</v>
      </c>
    </row>
    <row r="137" spans="2:65" s="11" customFormat="1" ht="25.95" customHeight="1">
      <c r="B137" s="126"/>
      <c r="D137" s="127" t="s">
        <v>66</v>
      </c>
      <c r="E137" s="128" t="s">
        <v>324</v>
      </c>
      <c r="F137" s="128" t="s">
        <v>325</v>
      </c>
      <c r="J137" s="129">
        <f>BK137</f>
        <v>0</v>
      </c>
      <c r="L137" s="126"/>
      <c r="M137" s="130"/>
      <c r="P137" s="131">
        <f>P138+P142</f>
        <v>24.796719999999997</v>
      </c>
      <c r="R137" s="131">
        <f>R138+R142</f>
        <v>0</v>
      </c>
      <c r="T137" s="132">
        <f>T138+T142</f>
        <v>1.3921600000000001</v>
      </c>
      <c r="AR137" s="127" t="s">
        <v>79</v>
      </c>
      <c r="AT137" s="133" t="s">
        <v>66</v>
      </c>
      <c r="AU137" s="133" t="s">
        <v>67</v>
      </c>
      <c r="AY137" s="127" t="s">
        <v>122</v>
      </c>
      <c r="BK137" s="134">
        <f>BK138+BK142</f>
        <v>0</v>
      </c>
    </row>
    <row r="138" spans="2:65" s="11" customFormat="1" ht="22.85" customHeight="1">
      <c r="B138" s="126"/>
      <c r="D138" s="127" t="s">
        <v>66</v>
      </c>
      <c r="E138" s="135" t="s">
        <v>547</v>
      </c>
      <c r="F138" s="135" t="s">
        <v>548</v>
      </c>
      <c r="J138" s="136">
        <f>BK138</f>
        <v>0</v>
      </c>
      <c r="L138" s="126"/>
      <c r="M138" s="130"/>
      <c r="P138" s="131">
        <f>SUM(P139:P141)</f>
        <v>7.6568800000000001</v>
      </c>
      <c r="R138" s="131">
        <f>SUM(R139:R141)</f>
        <v>0</v>
      </c>
      <c r="T138" s="132">
        <f>SUM(T139:T141)</f>
        <v>0.88592000000000004</v>
      </c>
      <c r="AR138" s="127" t="s">
        <v>79</v>
      </c>
      <c r="AT138" s="133" t="s">
        <v>66</v>
      </c>
      <c r="AU138" s="133" t="s">
        <v>73</v>
      </c>
      <c r="AY138" s="127" t="s">
        <v>122</v>
      </c>
      <c r="BK138" s="134">
        <f>SUM(BK139:BK141)</f>
        <v>0</v>
      </c>
    </row>
    <row r="139" spans="2:65" s="1" customFormat="1" ht="33" customHeight="1">
      <c r="B139" s="137"/>
      <c r="C139" s="138" t="s">
        <v>140</v>
      </c>
      <c r="D139" s="138" t="s">
        <v>124</v>
      </c>
      <c r="E139" s="139" t="s">
        <v>549</v>
      </c>
      <c r="F139" s="140" t="s">
        <v>550</v>
      </c>
      <c r="G139" s="141" t="s">
        <v>177</v>
      </c>
      <c r="H139" s="142">
        <v>63.28</v>
      </c>
      <c r="I139" s="143"/>
      <c r="J139" s="143">
        <f>ROUND(I139*H139,2)</f>
        <v>0</v>
      </c>
      <c r="K139" s="144"/>
      <c r="L139" s="27"/>
      <c r="M139" s="145" t="s">
        <v>1</v>
      </c>
      <c r="N139" s="146" t="s">
        <v>33</v>
      </c>
      <c r="O139" s="147">
        <v>0.121</v>
      </c>
      <c r="P139" s="147">
        <f>O139*H139</f>
        <v>7.6568800000000001</v>
      </c>
      <c r="Q139" s="147">
        <v>0</v>
      </c>
      <c r="R139" s="147">
        <f>Q139*H139</f>
        <v>0</v>
      </c>
      <c r="S139" s="147">
        <v>1.4E-2</v>
      </c>
      <c r="T139" s="148">
        <f>S139*H139</f>
        <v>0.88592000000000004</v>
      </c>
      <c r="AR139" s="149" t="s">
        <v>159</v>
      </c>
      <c r="AT139" s="149" t="s">
        <v>124</v>
      </c>
      <c r="AU139" s="149" t="s">
        <v>79</v>
      </c>
      <c r="AY139" s="15" t="s">
        <v>122</v>
      </c>
      <c r="BE139" s="150">
        <f>IF(N139="základná",J139,0)</f>
        <v>0</v>
      </c>
      <c r="BF139" s="150">
        <f>IF(N139="znížená",J139,0)</f>
        <v>0</v>
      </c>
      <c r="BG139" s="150">
        <f>IF(N139="zákl. prenesená",J139,0)</f>
        <v>0</v>
      </c>
      <c r="BH139" s="150">
        <f>IF(N139="zníž. prenesená",J139,0)</f>
        <v>0</v>
      </c>
      <c r="BI139" s="150">
        <f>IF(N139="nulová",J139,0)</f>
        <v>0</v>
      </c>
      <c r="BJ139" s="15" t="s">
        <v>79</v>
      </c>
      <c r="BK139" s="150">
        <f>ROUND(I139*H139,2)</f>
        <v>0</v>
      </c>
      <c r="BL139" s="15" t="s">
        <v>159</v>
      </c>
      <c r="BM139" s="149" t="s">
        <v>152</v>
      </c>
    </row>
    <row r="140" spans="2:65" s="12" customFormat="1">
      <c r="B140" s="151"/>
      <c r="D140" s="152" t="s">
        <v>129</v>
      </c>
      <c r="E140" s="153" t="s">
        <v>1</v>
      </c>
      <c r="F140" s="154" t="s">
        <v>551</v>
      </c>
      <c r="H140" s="155">
        <v>63.28</v>
      </c>
      <c r="L140" s="151"/>
      <c r="M140" s="156"/>
      <c r="T140" s="157"/>
      <c r="AT140" s="153" t="s">
        <v>129</v>
      </c>
      <c r="AU140" s="153" t="s">
        <v>79</v>
      </c>
      <c r="AV140" s="12" t="s">
        <v>79</v>
      </c>
      <c r="AW140" s="12" t="s">
        <v>24</v>
      </c>
      <c r="AX140" s="12" t="s">
        <v>67</v>
      </c>
      <c r="AY140" s="153" t="s">
        <v>122</v>
      </c>
    </row>
    <row r="141" spans="2:65" s="13" customFormat="1">
      <c r="B141" s="158"/>
      <c r="D141" s="152" t="s">
        <v>129</v>
      </c>
      <c r="E141" s="159" t="s">
        <v>1</v>
      </c>
      <c r="F141" s="160" t="s">
        <v>134</v>
      </c>
      <c r="H141" s="161">
        <v>63.28</v>
      </c>
      <c r="L141" s="158"/>
      <c r="M141" s="162"/>
      <c r="T141" s="163"/>
      <c r="AT141" s="159" t="s">
        <v>129</v>
      </c>
      <c r="AU141" s="159" t="s">
        <v>79</v>
      </c>
      <c r="AV141" s="13" t="s">
        <v>128</v>
      </c>
      <c r="AW141" s="13" t="s">
        <v>24</v>
      </c>
      <c r="AX141" s="13" t="s">
        <v>73</v>
      </c>
      <c r="AY141" s="159" t="s">
        <v>122</v>
      </c>
    </row>
    <row r="142" spans="2:65" s="11" customFormat="1" ht="22.85" customHeight="1">
      <c r="B142" s="126"/>
      <c r="D142" s="127" t="s">
        <v>66</v>
      </c>
      <c r="E142" s="135" t="s">
        <v>348</v>
      </c>
      <c r="F142" s="135" t="s">
        <v>349</v>
      </c>
      <c r="J142" s="136">
        <f>BK142</f>
        <v>0</v>
      </c>
      <c r="L142" s="126"/>
      <c r="M142" s="130"/>
      <c r="P142" s="131">
        <f>SUM(P143:P151)</f>
        <v>17.139839999999996</v>
      </c>
      <c r="R142" s="131">
        <f>SUM(R143:R151)</f>
        <v>0</v>
      </c>
      <c r="T142" s="132">
        <f>SUM(T143:T151)</f>
        <v>0.50623999999999991</v>
      </c>
      <c r="AR142" s="127" t="s">
        <v>79</v>
      </c>
      <c r="AT142" s="133" t="s">
        <v>66</v>
      </c>
      <c r="AU142" s="133" t="s">
        <v>73</v>
      </c>
      <c r="AY142" s="127" t="s">
        <v>122</v>
      </c>
      <c r="BK142" s="134">
        <f>SUM(BK143:BK151)</f>
        <v>0</v>
      </c>
    </row>
    <row r="143" spans="2:65" s="1" customFormat="1" ht="16.5" customHeight="1">
      <c r="B143" s="137"/>
      <c r="C143" s="138" t="s">
        <v>153</v>
      </c>
      <c r="D143" s="138" t="s">
        <v>124</v>
      </c>
      <c r="E143" s="139" t="s">
        <v>552</v>
      </c>
      <c r="F143" s="140" t="s">
        <v>553</v>
      </c>
      <c r="G143" s="141" t="s">
        <v>177</v>
      </c>
      <c r="H143" s="142">
        <v>90</v>
      </c>
      <c r="I143" s="143"/>
      <c r="J143" s="143">
        <f>ROUND(I143*H143,2)</f>
        <v>0</v>
      </c>
      <c r="K143" s="144"/>
      <c r="L143" s="27"/>
      <c r="M143" s="145" t="s">
        <v>1</v>
      </c>
      <c r="N143" s="146" t="s">
        <v>33</v>
      </c>
      <c r="O143" s="147">
        <v>0</v>
      </c>
      <c r="P143" s="147">
        <f>O143*H143</f>
        <v>0</v>
      </c>
      <c r="Q143" s="147">
        <v>0</v>
      </c>
      <c r="R143" s="147">
        <f>Q143*H143</f>
        <v>0</v>
      </c>
      <c r="S143" s="147">
        <v>0</v>
      </c>
      <c r="T143" s="148">
        <f>S143*H143</f>
        <v>0</v>
      </c>
      <c r="AR143" s="149" t="s">
        <v>159</v>
      </c>
      <c r="AT143" s="149" t="s">
        <v>124</v>
      </c>
      <c r="AU143" s="149" t="s">
        <v>79</v>
      </c>
      <c r="AY143" s="15" t="s">
        <v>122</v>
      </c>
      <c r="BE143" s="150">
        <f>IF(N143="základná",J143,0)</f>
        <v>0</v>
      </c>
      <c r="BF143" s="150">
        <f>IF(N143="znížená",J143,0)</f>
        <v>0</v>
      </c>
      <c r="BG143" s="150">
        <f>IF(N143="zákl. prenesená",J143,0)</f>
        <v>0</v>
      </c>
      <c r="BH143" s="150">
        <f>IF(N143="zníž. prenesená",J143,0)</f>
        <v>0</v>
      </c>
      <c r="BI143" s="150">
        <f>IF(N143="nulová",J143,0)</f>
        <v>0</v>
      </c>
      <c r="BJ143" s="15" t="s">
        <v>79</v>
      </c>
      <c r="BK143" s="150">
        <f>ROUND(I143*H143,2)</f>
        <v>0</v>
      </c>
      <c r="BL143" s="15" t="s">
        <v>159</v>
      </c>
      <c r="BM143" s="149" t="s">
        <v>156</v>
      </c>
    </row>
    <row r="144" spans="2:65" s="12" customFormat="1">
      <c r="B144" s="151"/>
      <c r="D144" s="152" t="s">
        <v>129</v>
      </c>
      <c r="E144" s="153" t="s">
        <v>1</v>
      </c>
      <c r="F144" s="154" t="s">
        <v>554</v>
      </c>
      <c r="H144" s="155">
        <v>90</v>
      </c>
      <c r="L144" s="151"/>
      <c r="M144" s="156"/>
      <c r="T144" s="157"/>
      <c r="AT144" s="153" t="s">
        <v>129</v>
      </c>
      <c r="AU144" s="153" t="s">
        <v>79</v>
      </c>
      <c r="AV144" s="12" t="s">
        <v>79</v>
      </c>
      <c r="AW144" s="12" t="s">
        <v>24</v>
      </c>
      <c r="AX144" s="12" t="s">
        <v>67</v>
      </c>
      <c r="AY144" s="153" t="s">
        <v>122</v>
      </c>
    </row>
    <row r="145" spans="2:65" s="13" customFormat="1">
      <c r="B145" s="158"/>
      <c r="D145" s="152" t="s">
        <v>129</v>
      </c>
      <c r="E145" s="159" t="s">
        <v>1</v>
      </c>
      <c r="F145" s="160" t="s">
        <v>134</v>
      </c>
      <c r="H145" s="161">
        <v>90</v>
      </c>
      <c r="L145" s="158"/>
      <c r="M145" s="162"/>
      <c r="T145" s="163"/>
      <c r="AT145" s="159" t="s">
        <v>129</v>
      </c>
      <c r="AU145" s="159" t="s">
        <v>79</v>
      </c>
      <c r="AV145" s="13" t="s">
        <v>128</v>
      </c>
      <c r="AW145" s="13" t="s">
        <v>24</v>
      </c>
      <c r="AX145" s="13" t="s">
        <v>73</v>
      </c>
      <c r="AY145" s="159" t="s">
        <v>122</v>
      </c>
    </row>
    <row r="146" spans="2:65" s="1" customFormat="1" ht="24.15" customHeight="1">
      <c r="B146" s="137"/>
      <c r="C146" s="138" t="s">
        <v>144</v>
      </c>
      <c r="D146" s="138" t="s">
        <v>124</v>
      </c>
      <c r="E146" s="139" t="s">
        <v>555</v>
      </c>
      <c r="F146" s="140" t="s">
        <v>556</v>
      </c>
      <c r="G146" s="141" t="s">
        <v>177</v>
      </c>
      <c r="H146" s="142">
        <v>32</v>
      </c>
      <c r="I146" s="143"/>
      <c r="J146" s="143">
        <f>ROUND(I146*H146,2)</f>
        <v>0</v>
      </c>
      <c r="K146" s="144"/>
      <c r="L146" s="27"/>
      <c r="M146" s="145" t="s">
        <v>1</v>
      </c>
      <c r="N146" s="146" t="s">
        <v>33</v>
      </c>
      <c r="O146" s="147">
        <v>0</v>
      </c>
      <c r="P146" s="147">
        <f>O146*H146</f>
        <v>0</v>
      </c>
      <c r="Q146" s="147">
        <v>0</v>
      </c>
      <c r="R146" s="147">
        <f>Q146*H146</f>
        <v>0</v>
      </c>
      <c r="S146" s="147">
        <v>0</v>
      </c>
      <c r="T146" s="148">
        <f>S146*H146</f>
        <v>0</v>
      </c>
      <c r="AR146" s="149" t="s">
        <v>159</v>
      </c>
      <c r="AT146" s="149" t="s">
        <v>124</v>
      </c>
      <c r="AU146" s="149" t="s">
        <v>79</v>
      </c>
      <c r="AY146" s="15" t="s">
        <v>122</v>
      </c>
      <c r="BE146" s="150">
        <f>IF(N146="základná",J146,0)</f>
        <v>0</v>
      </c>
      <c r="BF146" s="150">
        <f>IF(N146="znížená",J146,0)</f>
        <v>0</v>
      </c>
      <c r="BG146" s="150">
        <f>IF(N146="zákl. prenesená",J146,0)</f>
        <v>0</v>
      </c>
      <c r="BH146" s="150">
        <f>IF(N146="zníž. prenesená",J146,0)</f>
        <v>0</v>
      </c>
      <c r="BI146" s="150">
        <f>IF(N146="nulová",J146,0)</f>
        <v>0</v>
      </c>
      <c r="BJ146" s="15" t="s">
        <v>79</v>
      </c>
      <c r="BK146" s="150">
        <f>ROUND(I146*H146,2)</f>
        <v>0</v>
      </c>
      <c r="BL146" s="15" t="s">
        <v>159</v>
      </c>
      <c r="BM146" s="149" t="s">
        <v>159</v>
      </c>
    </row>
    <row r="147" spans="2:65" s="12" customFormat="1">
      <c r="B147" s="151"/>
      <c r="D147" s="152" t="s">
        <v>129</v>
      </c>
      <c r="E147" s="153" t="s">
        <v>1</v>
      </c>
      <c r="F147" s="154" t="s">
        <v>375</v>
      </c>
      <c r="H147" s="155">
        <v>32</v>
      </c>
      <c r="L147" s="151"/>
      <c r="M147" s="156"/>
      <c r="T147" s="157"/>
      <c r="AT147" s="153" t="s">
        <v>129</v>
      </c>
      <c r="AU147" s="153" t="s">
        <v>79</v>
      </c>
      <c r="AV147" s="12" t="s">
        <v>79</v>
      </c>
      <c r="AW147" s="12" t="s">
        <v>24</v>
      </c>
      <c r="AX147" s="12" t="s">
        <v>67</v>
      </c>
      <c r="AY147" s="153" t="s">
        <v>122</v>
      </c>
    </row>
    <row r="148" spans="2:65" s="13" customFormat="1">
      <c r="B148" s="158"/>
      <c r="D148" s="152" t="s">
        <v>129</v>
      </c>
      <c r="E148" s="159" t="s">
        <v>1</v>
      </c>
      <c r="F148" s="160" t="s">
        <v>134</v>
      </c>
      <c r="H148" s="161">
        <v>32</v>
      </c>
      <c r="L148" s="158"/>
      <c r="M148" s="162"/>
      <c r="T148" s="163"/>
      <c r="AT148" s="159" t="s">
        <v>129</v>
      </c>
      <c r="AU148" s="159" t="s">
        <v>79</v>
      </c>
      <c r="AV148" s="13" t="s">
        <v>128</v>
      </c>
      <c r="AW148" s="13" t="s">
        <v>24</v>
      </c>
      <c r="AX148" s="13" t="s">
        <v>73</v>
      </c>
      <c r="AY148" s="159" t="s">
        <v>122</v>
      </c>
    </row>
    <row r="149" spans="2:65" s="1" customFormat="1" ht="24.15" customHeight="1">
      <c r="B149" s="137"/>
      <c r="C149" s="138" t="s">
        <v>160</v>
      </c>
      <c r="D149" s="138" t="s">
        <v>124</v>
      </c>
      <c r="E149" s="139" t="s">
        <v>557</v>
      </c>
      <c r="F149" s="140" t="s">
        <v>558</v>
      </c>
      <c r="G149" s="141" t="s">
        <v>167</v>
      </c>
      <c r="H149" s="142">
        <v>72.319999999999993</v>
      </c>
      <c r="I149" s="143"/>
      <c r="J149" s="143">
        <f>ROUND(I149*H149,2)</f>
        <v>0</v>
      </c>
      <c r="K149" s="144"/>
      <c r="L149" s="27"/>
      <c r="M149" s="145" t="s">
        <v>1</v>
      </c>
      <c r="N149" s="146" t="s">
        <v>33</v>
      </c>
      <c r="O149" s="147">
        <v>0.23699999999999999</v>
      </c>
      <c r="P149" s="147">
        <f>O149*H149</f>
        <v>17.139839999999996</v>
      </c>
      <c r="Q149" s="147">
        <v>0</v>
      </c>
      <c r="R149" s="147">
        <f>Q149*H149</f>
        <v>0</v>
      </c>
      <c r="S149" s="147">
        <v>7.0000000000000001E-3</v>
      </c>
      <c r="T149" s="148">
        <f>S149*H149</f>
        <v>0.50623999999999991</v>
      </c>
      <c r="AR149" s="149" t="s">
        <v>159</v>
      </c>
      <c r="AT149" s="149" t="s">
        <v>124</v>
      </c>
      <c r="AU149" s="149" t="s">
        <v>79</v>
      </c>
      <c r="AY149" s="15" t="s">
        <v>122</v>
      </c>
      <c r="BE149" s="150">
        <f>IF(N149="základná",J149,0)</f>
        <v>0</v>
      </c>
      <c r="BF149" s="150">
        <f>IF(N149="znížená",J149,0)</f>
        <v>0</v>
      </c>
      <c r="BG149" s="150">
        <f>IF(N149="zákl. prenesená",J149,0)</f>
        <v>0</v>
      </c>
      <c r="BH149" s="150">
        <f>IF(N149="zníž. prenesená",J149,0)</f>
        <v>0</v>
      </c>
      <c r="BI149" s="150">
        <f>IF(N149="nulová",J149,0)</f>
        <v>0</v>
      </c>
      <c r="BJ149" s="15" t="s">
        <v>79</v>
      </c>
      <c r="BK149" s="150">
        <f>ROUND(I149*H149,2)</f>
        <v>0</v>
      </c>
      <c r="BL149" s="15" t="s">
        <v>159</v>
      </c>
      <c r="BM149" s="149" t="s">
        <v>163</v>
      </c>
    </row>
    <row r="150" spans="2:65" s="12" customFormat="1">
      <c r="B150" s="151"/>
      <c r="D150" s="152" t="s">
        <v>129</v>
      </c>
      <c r="E150" s="153" t="s">
        <v>1</v>
      </c>
      <c r="F150" s="154" t="s">
        <v>559</v>
      </c>
      <c r="H150" s="155">
        <v>72.319999999999993</v>
      </c>
      <c r="L150" s="151"/>
      <c r="M150" s="156"/>
      <c r="T150" s="157"/>
      <c r="AT150" s="153" t="s">
        <v>129</v>
      </c>
      <c r="AU150" s="153" t="s">
        <v>79</v>
      </c>
      <c r="AV150" s="12" t="s">
        <v>79</v>
      </c>
      <c r="AW150" s="12" t="s">
        <v>24</v>
      </c>
      <c r="AX150" s="12" t="s">
        <v>67</v>
      </c>
      <c r="AY150" s="153" t="s">
        <v>122</v>
      </c>
    </row>
    <row r="151" spans="2:65" s="13" customFormat="1">
      <c r="B151" s="158"/>
      <c r="D151" s="152" t="s">
        <v>129</v>
      </c>
      <c r="E151" s="159" t="s">
        <v>1</v>
      </c>
      <c r="F151" s="160" t="s">
        <v>134</v>
      </c>
      <c r="H151" s="161">
        <v>72.319999999999993</v>
      </c>
      <c r="L151" s="158"/>
      <c r="M151" s="178"/>
      <c r="N151" s="179"/>
      <c r="O151" s="179"/>
      <c r="P151" s="179"/>
      <c r="Q151" s="179"/>
      <c r="R151" s="179"/>
      <c r="S151" s="179"/>
      <c r="T151" s="180"/>
      <c r="AT151" s="159" t="s">
        <v>129</v>
      </c>
      <c r="AU151" s="159" t="s">
        <v>79</v>
      </c>
      <c r="AV151" s="13" t="s">
        <v>128</v>
      </c>
      <c r="AW151" s="13" t="s">
        <v>24</v>
      </c>
      <c r="AX151" s="13" t="s">
        <v>73</v>
      </c>
      <c r="AY151" s="159" t="s">
        <v>122</v>
      </c>
    </row>
    <row r="152" spans="2:65" s="1" customFormat="1" ht="6.9" customHeight="1">
      <c r="B152" s="42"/>
      <c r="C152" s="43"/>
      <c r="D152" s="43"/>
      <c r="E152" s="43"/>
      <c r="F152" s="43"/>
      <c r="G152" s="43"/>
      <c r="H152" s="43"/>
      <c r="I152" s="43"/>
      <c r="J152" s="43"/>
      <c r="K152" s="43"/>
      <c r="L152" s="27"/>
    </row>
  </sheetData>
  <autoFilter ref="C124:K151" xr:uid="{00000000-0009-0000-0000-000002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01.1 - ASR</vt:lpstr>
      <vt:lpstr>01.2 - Búracie práce</vt:lpstr>
      <vt:lpstr>'01.1 - ASR'!Názvy_tlače</vt:lpstr>
      <vt:lpstr>'01.2 - Búracie práce'!Názvy_tlače</vt:lpstr>
      <vt:lpstr>'Rekapitulácia stavby'!Názvy_tlače</vt:lpstr>
      <vt:lpstr>'01.1 - ASR'!Oblasť_tlače</vt:lpstr>
      <vt:lpstr>'01.2 - Búracie práce'!Oblasť_tlače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Džatko</dc:creator>
  <cp:lastModifiedBy>Roman Mikušinec</cp:lastModifiedBy>
  <cp:lastPrinted>2022-06-19T15:42:54Z</cp:lastPrinted>
  <dcterms:created xsi:type="dcterms:W3CDTF">2022-06-09T21:12:04Z</dcterms:created>
  <dcterms:modified xsi:type="dcterms:W3CDTF">2024-10-20T18:20:13Z</dcterms:modified>
</cp:coreProperties>
</file>