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4_2024_A_VC Moravský Ján_mini harvester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ponuka'!$A$1:$O$54</definedName>
  </definedNames>
  <calcPr calcId="162913"/>
</workbook>
</file>

<file path=xl/calcChain.xml><?xml version="1.0" encoding="utf-8"?>
<calcChain xmlns="http://schemas.openxmlformats.org/spreadsheetml/2006/main">
  <c r="P13" i="1" l="1"/>
  <c r="P14" i="1"/>
  <c r="P23" i="1"/>
  <c r="P24" i="1"/>
  <c r="P39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G36" i="1"/>
  <c r="G25" i="1"/>
  <c r="G26" i="1"/>
  <c r="G27" i="1"/>
  <c r="G28" i="1"/>
  <c r="G29" i="1"/>
  <c r="G30" i="1"/>
  <c r="G31" i="1"/>
  <c r="G32" i="1"/>
  <c r="G33" i="1"/>
  <c r="G34" i="1"/>
  <c r="G35" i="1"/>
  <c r="G37" i="1"/>
  <c r="G38" i="1" l="1"/>
  <c r="O38" i="1" s="1"/>
  <c r="C4" i="4" l="1"/>
  <c r="G15" i="1"/>
  <c r="O15" i="1" s="1"/>
  <c r="G16" i="1"/>
  <c r="O16" i="1" s="1"/>
  <c r="G17" i="1"/>
  <c r="O17" i="1" s="1"/>
  <c r="G18" i="1"/>
  <c r="O18" i="1" s="1"/>
  <c r="G19" i="1"/>
  <c r="O19" i="1" s="1"/>
  <c r="G20" i="1"/>
  <c r="O20" i="1" s="1"/>
  <c r="G21" i="1"/>
  <c r="O21" i="1" s="1"/>
  <c r="G22" i="1"/>
  <c r="O22" i="1" s="1"/>
  <c r="G23" i="1"/>
  <c r="O23" i="1" s="1"/>
  <c r="G24" i="1"/>
  <c r="L39" i="1" l="1"/>
  <c r="G13" i="1"/>
  <c r="G14" i="1"/>
  <c r="G12" i="1"/>
  <c r="G39" i="1" l="1"/>
  <c r="L4" i="4"/>
  <c r="I4" i="4"/>
  <c r="F4" i="4"/>
  <c r="E7" i="4" l="1"/>
  <c r="O14" i="1"/>
  <c r="O12" i="1"/>
  <c r="O24" i="1" l="1"/>
  <c r="O13" i="1"/>
  <c r="O39" i="1" l="1"/>
  <c r="O41" i="1" l="1"/>
  <c r="O40" i="1" s="1"/>
</calcChain>
</file>

<file path=xl/sharedStrings.xml><?xml version="1.0" encoding="utf-8"?>
<sst xmlns="http://schemas.openxmlformats.org/spreadsheetml/2006/main" count="190" uniqueCount="102">
  <si>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</si>
  <si>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</si>
  <si>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</si>
  <si>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</si>
  <si>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</si>
  <si>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</si>
  <si>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</si>
  <si>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</si>
  <si>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</si>
  <si>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</si>
  <si>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</si>
  <si>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</si>
  <si>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</si>
  <si>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</si>
  <si>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</si>
  <si>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</si>
  <si>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</si>
  <si>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</si>
  <si>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</si>
  <si>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</si>
  <si>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</si>
  <si>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</si>
  <si>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</si>
  <si>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</si>
  <si>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</si>
  <si>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</si>
  <si>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</si>
  <si>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</si>
  <si>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</si>
  <si>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</si>
  <si>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</si>
  <si>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</si>
  <si>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</si>
  <si>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</si>
  <si>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</si>
  <si>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</si>
  <si>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</si>
  <si>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</si>
  <si>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</si>
  <si>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</si>
  <si>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</si>
  <si>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</si>
  <si>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</si>
  <si>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</si>
  <si>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</si>
  <si>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</si>
  <si>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</si>
  <si>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</si>
  <si>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</si>
  <si>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</si>
  <si>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</si>
  <si>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</si>
  <si>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</si>
  <si>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</si>
  <si>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</si>
  <si>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</si>
  <si>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</si>
  <si>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</si>
  <si>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</si>
  <si>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</si>
  <si>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</si>
  <si>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</si>
  <si>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</si>
  <si>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</si>
  <si>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</si>
  <si>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</si>
  <si>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</si>
  <si>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</si>
  <si>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</si>
  <si>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</si>
  <si>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</si>
  <si>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</si>
  <si>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</si>
  <si>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LO 10 Adamov</t>
  </si>
  <si>
    <t xml:space="preserve">Lesnícke služby v ťažbovom procese - viacoperačné technológie na OZ Karpary, VC Moravský ján - Gbely, LS Malacky  </t>
  </si>
  <si>
    <t>268C</t>
  </si>
  <si>
    <t>278A</t>
  </si>
  <si>
    <t>410A2</t>
  </si>
  <si>
    <t>412C</t>
  </si>
  <si>
    <t>433A</t>
  </si>
  <si>
    <t>433C</t>
  </si>
  <si>
    <t>435-2</t>
  </si>
  <si>
    <t>448A</t>
  </si>
  <si>
    <t>448D</t>
  </si>
  <si>
    <t>449C</t>
  </si>
  <si>
    <t>450B</t>
  </si>
  <si>
    <t>450C</t>
  </si>
  <si>
    <t>451A</t>
  </si>
  <si>
    <t>451C</t>
  </si>
  <si>
    <t>480A</t>
  </si>
  <si>
    <t>481C</t>
  </si>
  <si>
    <t>482A1</t>
  </si>
  <si>
    <t>482A2</t>
  </si>
  <si>
    <t>LO12 Kútsky Les</t>
  </si>
  <si>
    <t>460A</t>
  </si>
  <si>
    <t>460B</t>
  </si>
  <si>
    <t>49B</t>
  </si>
  <si>
    <t>54B</t>
  </si>
  <si>
    <t>55B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</si>
  <si>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zákazky: január 2025 až júl 2025.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</si>
  <si>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Ing. Smolarčík 15.11.2024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</si>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</sst>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0" xfId="0" applyFont="1" applyFill="1" applyBorder="1" applyProtection="1"/>
    <xf numFmtId="0" fontId="10" fillId="3" borderId="2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11" fontId="10" fillId="3" borderId="1" xfId="0" applyNumberFormat="1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44" xfId="0" applyFill="1" applyBorder="1" applyProtection="1"/>
    <xf numFmtId="0" fontId="6" fillId="3" borderId="45" xfId="0" applyFont="1" applyFill="1" applyBorder="1" applyAlignment="1" applyProtection="1">
      <alignment vertical="center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0" fontId="6" fillId="3" borderId="44" xfId="0" applyFont="1" applyFill="1" applyBorder="1" applyAlignment="1" applyProtection="1">
      <alignment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3" fillId="3" borderId="49" xfId="0" applyFont="1" applyFill="1" applyBorder="1" applyAlignment="1" applyProtection="1">
      <alignment horizontal="center" vertical="center"/>
    </xf>
    <xf numFmtId="2" fontId="10" fillId="3" borderId="49" xfId="0" applyNumberFormat="1" applyFont="1" applyFill="1" applyBorder="1" applyAlignment="1" applyProtection="1">
      <alignment horizontal="right" vertical="center" wrapText="1"/>
    </xf>
    <xf numFmtId="2" fontId="6" fillId="3" borderId="45" xfId="0" applyNumberFormat="1" applyFont="1" applyFill="1" applyBorder="1" applyAlignment="1" applyProtection="1">
      <alignment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47" xfId="0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view="pageBreakPreview" zoomScale="110" zoomScaleNormal="100" zoomScaleSheetLayoutView="110" workbookViewId="0">
      <selection activeCell="M1" sqref="M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6" t="s">
        <v>101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31" t="s">
        <v>74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6"/>
      <c r="F5" s="12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7" t="s">
        <v>72</v>
      </c>
      <c r="C6" s="127"/>
      <c r="D6" s="127"/>
      <c r="E6" s="127"/>
      <c r="F6" s="12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8"/>
      <c r="C7" s="128"/>
      <c r="D7" s="128"/>
      <c r="E7" s="128"/>
      <c r="F7" s="12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4" t="s">
        <v>66</v>
      </c>
      <c r="B8" s="12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3" t="s">
        <v>69</v>
      </c>
      <c r="B9" s="129" t="s">
        <v>2</v>
      </c>
      <c r="C9" s="116" t="s">
        <v>53</v>
      </c>
      <c r="D9" s="117"/>
      <c r="E9" s="118" t="s">
        <v>3</v>
      </c>
      <c r="F9" s="119"/>
      <c r="G9" s="120"/>
      <c r="H9" s="111" t="s">
        <v>4</v>
      </c>
      <c r="I9" s="108" t="s">
        <v>5</v>
      </c>
      <c r="J9" s="134" t="s">
        <v>6</v>
      </c>
      <c r="K9" s="114" t="s">
        <v>7</v>
      </c>
      <c r="L9" s="108" t="s">
        <v>54</v>
      </c>
      <c r="M9" s="108" t="s">
        <v>60</v>
      </c>
      <c r="N9" s="132" t="s">
        <v>58</v>
      </c>
      <c r="O9" s="100" t="s">
        <v>59</v>
      </c>
    </row>
    <row r="10" spans="1:16" ht="21.75" customHeight="1" x14ac:dyDescent="0.25">
      <c r="A10" s="25"/>
      <c r="B10" s="130"/>
      <c r="C10" s="102" t="s">
        <v>67</v>
      </c>
      <c r="D10" s="103"/>
      <c r="E10" s="102" t="s">
        <v>9</v>
      </c>
      <c r="F10" s="104" t="s">
        <v>10</v>
      </c>
      <c r="G10" s="106" t="s">
        <v>11</v>
      </c>
      <c r="H10" s="112"/>
      <c r="I10" s="109"/>
      <c r="J10" s="135"/>
      <c r="K10" s="115"/>
      <c r="L10" s="109"/>
      <c r="M10" s="109"/>
      <c r="N10" s="133"/>
      <c r="O10" s="101"/>
    </row>
    <row r="11" spans="1:16" ht="50.25" customHeight="1" thickBot="1" x14ac:dyDescent="0.3">
      <c r="A11" s="26"/>
      <c r="B11" s="130"/>
      <c r="C11" s="102"/>
      <c r="D11" s="103"/>
      <c r="E11" s="102"/>
      <c r="F11" s="105"/>
      <c r="G11" s="107"/>
      <c r="H11" s="113"/>
      <c r="I11" s="109"/>
      <c r="J11" s="136"/>
      <c r="K11" s="115"/>
      <c r="L11" s="109"/>
      <c r="M11" s="110"/>
      <c r="N11" s="133"/>
      <c r="O11" s="101"/>
    </row>
    <row r="12" spans="1:16" x14ac:dyDescent="0.25">
      <c r="A12" s="54" t="s">
        <v>73</v>
      </c>
      <c r="B12" s="46" t="s">
        <v>75</v>
      </c>
      <c r="C12" s="122" t="s">
        <v>71</v>
      </c>
      <c r="D12" s="123"/>
      <c r="E12" s="47">
        <v>80</v>
      </c>
      <c r="F12" s="48"/>
      <c r="G12" s="67">
        <f t="shared" ref="G12:G14" si="0">E12+F12</f>
        <v>80</v>
      </c>
      <c r="H12" s="49" t="s">
        <v>71</v>
      </c>
      <c r="I12" s="50">
        <v>0</v>
      </c>
      <c r="J12" s="50">
        <v>0.08</v>
      </c>
      <c r="K12" s="51">
        <v>400</v>
      </c>
      <c r="L12" s="62">
        <v>2522.2399999999998</v>
      </c>
      <c r="M12" s="61" t="s">
        <v>61</v>
      </c>
      <c r="N12" s="58"/>
      <c r="O12" s="59">
        <f>SUM(N12*G12)</f>
        <v>0</v>
      </c>
      <c r="P12" s="12"/>
    </row>
    <row r="13" spans="1:16" x14ac:dyDescent="0.25">
      <c r="A13" s="27"/>
      <c r="B13" s="28" t="s">
        <v>76</v>
      </c>
      <c r="C13" s="82" t="s">
        <v>71</v>
      </c>
      <c r="D13" s="82"/>
      <c r="E13" s="55">
        <v>196.95</v>
      </c>
      <c r="F13" s="55"/>
      <c r="G13" s="57">
        <f t="shared" si="0"/>
        <v>196.95</v>
      </c>
      <c r="H13" s="44" t="s">
        <v>71</v>
      </c>
      <c r="I13" s="28">
        <v>0</v>
      </c>
      <c r="J13" s="28">
        <v>0.374</v>
      </c>
      <c r="K13" s="64">
        <v>400</v>
      </c>
      <c r="L13" s="52">
        <v>3264.3</v>
      </c>
      <c r="M13" s="30" t="s">
        <v>61</v>
      </c>
      <c r="N13" s="60"/>
      <c r="O13" s="29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27"/>
      <c r="B14" s="31" t="s">
        <v>77</v>
      </c>
      <c r="C14" s="82" t="s">
        <v>71</v>
      </c>
      <c r="D14" s="82"/>
      <c r="E14" s="56">
        <v>250</v>
      </c>
      <c r="F14" s="56">
        <v>25</v>
      </c>
      <c r="G14" s="57">
        <f t="shared" si="0"/>
        <v>275</v>
      </c>
      <c r="H14" s="45" t="s">
        <v>71</v>
      </c>
      <c r="I14" s="31">
        <v>0</v>
      </c>
      <c r="J14" s="31">
        <v>4.2999999999999997E-2</v>
      </c>
      <c r="K14" s="42">
        <v>300</v>
      </c>
      <c r="L14" s="52">
        <v>8734.4500000000007</v>
      </c>
      <c r="M14" s="32" t="s">
        <v>61</v>
      </c>
      <c r="N14" s="60"/>
      <c r="O14" s="29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/>
      <c r="B15" s="31">
        <v>411</v>
      </c>
      <c r="C15" s="82" t="s">
        <v>71</v>
      </c>
      <c r="D15" s="82"/>
      <c r="E15" s="56">
        <v>74.108999999999995</v>
      </c>
      <c r="F15" s="56">
        <v>35.99</v>
      </c>
      <c r="G15" s="57">
        <f t="shared" ref="G15:G38" si="2">E15+F15</f>
        <v>110.09899999999999</v>
      </c>
      <c r="H15" s="45" t="s">
        <v>71</v>
      </c>
      <c r="I15" s="31">
        <v>0</v>
      </c>
      <c r="J15" s="31">
        <v>0.15</v>
      </c>
      <c r="K15" s="42">
        <v>300</v>
      </c>
      <c r="L15" s="52">
        <v>2815.2</v>
      </c>
      <c r="M15" s="32" t="s">
        <v>61</v>
      </c>
      <c r="N15" s="60"/>
      <c r="O15" s="29">
        <f t="shared" ref="O15:O23" si="3">SUM(N15*G15)</f>
        <v>0</v>
      </c>
      <c r="P15" s="12"/>
    </row>
    <row r="16" spans="1:16" x14ac:dyDescent="0.25">
      <c r="A16" s="27"/>
      <c r="B16" s="31" t="s">
        <v>78</v>
      </c>
      <c r="C16" s="82" t="s">
        <v>71</v>
      </c>
      <c r="D16" s="82"/>
      <c r="E16" s="56">
        <v>45.45</v>
      </c>
      <c r="F16" s="56"/>
      <c r="G16" s="57">
        <f t="shared" si="2"/>
        <v>45.45</v>
      </c>
      <c r="H16" s="45" t="s">
        <v>71</v>
      </c>
      <c r="I16" s="31">
        <v>0</v>
      </c>
      <c r="J16" s="31">
        <v>0.10299999999999999</v>
      </c>
      <c r="K16" s="42">
        <v>300</v>
      </c>
      <c r="L16" s="52">
        <v>1023.67</v>
      </c>
      <c r="M16" s="32" t="s">
        <v>61</v>
      </c>
      <c r="N16" s="60"/>
      <c r="O16" s="29">
        <f t="shared" si="3"/>
        <v>0</v>
      </c>
      <c r="P16" s="12"/>
    </row>
    <row r="17" spans="1:16" x14ac:dyDescent="0.25">
      <c r="A17" s="27"/>
      <c r="B17" s="31">
        <v>413</v>
      </c>
      <c r="C17" s="82" t="s">
        <v>71</v>
      </c>
      <c r="D17" s="82"/>
      <c r="E17" s="56">
        <v>60</v>
      </c>
      <c r="F17" s="56"/>
      <c r="G17" s="57">
        <f t="shared" si="2"/>
        <v>60</v>
      </c>
      <c r="H17" s="45" t="s">
        <v>71</v>
      </c>
      <c r="I17" s="31">
        <v>0</v>
      </c>
      <c r="J17" s="31">
        <v>0.14000000000000001</v>
      </c>
      <c r="K17" s="42">
        <v>100</v>
      </c>
      <c r="L17" s="52">
        <v>1419.1</v>
      </c>
      <c r="M17" s="32" t="s">
        <v>61</v>
      </c>
      <c r="N17" s="60"/>
      <c r="O17" s="29">
        <f t="shared" si="3"/>
        <v>0</v>
      </c>
      <c r="P17" s="12"/>
    </row>
    <row r="18" spans="1:16" x14ac:dyDescent="0.25">
      <c r="A18" s="27"/>
      <c r="B18" s="31" t="s">
        <v>79</v>
      </c>
      <c r="C18" s="82" t="s">
        <v>71</v>
      </c>
      <c r="D18" s="82"/>
      <c r="E18" s="56">
        <v>150</v>
      </c>
      <c r="F18" s="56"/>
      <c r="G18" s="57">
        <f t="shared" si="2"/>
        <v>150</v>
      </c>
      <c r="H18" s="45" t="s">
        <v>71</v>
      </c>
      <c r="I18" s="31">
        <v>0</v>
      </c>
      <c r="J18" s="31">
        <v>0.05</v>
      </c>
      <c r="K18" s="42">
        <v>300</v>
      </c>
      <c r="L18" s="52">
        <v>4530.33</v>
      </c>
      <c r="M18" s="32" t="s">
        <v>61</v>
      </c>
      <c r="N18" s="60"/>
      <c r="O18" s="29">
        <f t="shared" si="3"/>
        <v>0</v>
      </c>
      <c r="P18" s="12"/>
    </row>
    <row r="19" spans="1:16" x14ac:dyDescent="0.25">
      <c r="A19" s="27"/>
      <c r="B19" s="31" t="s">
        <v>80</v>
      </c>
      <c r="C19" s="82" t="s">
        <v>71</v>
      </c>
      <c r="D19" s="82"/>
      <c r="E19" s="56">
        <v>48.18</v>
      </c>
      <c r="F19" s="56"/>
      <c r="G19" s="57">
        <f t="shared" si="2"/>
        <v>48.18</v>
      </c>
      <c r="H19" s="45" t="s">
        <v>71</v>
      </c>
      <c r="I19" s="31">
        <v>0</v>
      </c>
      <c r="J19" s="31">
        <v>0.22600000000000001</v>
      </c>
      <c r="K19" s="42">
        <v>100</v>
      </c>
      <c r="L19" s="52">
        <v>994.58</v>
      </c>
      <c r="M19" s="32" t="s">
        <v>61</v>
      </c>
      <c r="N19" s="60"/>
      <c r="O19" s="29">
        <f t="shared" si="3"/>
        <v>0</v>
      </c>
      <c r="P19" s="12"/>
    </row>
    <row r="20" spans="1:16" x14ac:dyDescent="0.25">
      <c r="A20" s="27"/>
      <c r="B20" s="31" t="s">
        <v>81</v>
      </c>
      <c r="C20" s="82" t="s">
        <v>71</v>
      </c>
      <c r="D20" s="82"/>
      <c r="E20" s="56">
        <v>105.63</v>
      </c>
      <c r="F20" s="56"/>
      <c r="G20" s="57">
        <f t="shared" si="2"/>
        <v>105.63</v>
      </c>
      <c r="H20" s="45" t="s">
        <v>71</v>
      </c>
      <c r="I20" s="31">
        <v>0</v>
      </c>
      <c r="J20" s="31">
        <v>0.10100000000000001</v>
      </c>
      <c r="K20" s="42">
        <v>400</v>
      </c>
      <c r="L20" s="52">
        <v>2928.1</v>
      </c>
      <c r="M20" s="32" t="s">
        <v>61</v>
      </c>
      <c r="N20" s="60"/>
      <c r="O20" s="29">
        <f t="shared" si="3"/>
        <v>0</v>
      </c>
      <c r="P20" s="12"/>
    </row>
    <row r="21" spans="1:16" x14ac:dyDescent="0.25">
      <c r="A21" s="27"/>
      <c r="B21" s="31" t="s">
        <v>82</v>
      </c>
      <c r="C21" s="82" t="s">
        <v>71</v>
      </c>
      <c r="D21" s="82"/>
      <c r="E21" s="56">
        <v>86</v>
      </c>
      <c r="F21" s="56"/>
      <c r="G21" s="57">
        <f t="shared" si="2"/>
        <v>86</v>
      </c>
      <c r="H21" s="45" t="s">
        <v>71</v>
      </c>
      <c r="I21" s="31">
        <v>0</v>
      </c>
      <c r="J21" s="31">
        <v>0.111</v>
      </c>
      <c r="K21" s="42">
        <v>400</v>
      </c>
      <c r="L21" s="52">
        <v>2383.9499999999998</v>
      </c>
      <c r="M21" s="32" t="s">
        <v>61</v>
      </c>
      <c r="N21" s="60"/>
      <c r="O21" s="29">
        <f t="shared" si="3"/>
        <v>0</v>
      </c>
      <c r="P21" s="12"/>
    </row>
    <row r="22" spans="1:16" x14ac:dyDescent="0.25">
      <c r="A22" s="27"/>
      <c r="B22" s="31" t="s">
        <v>83</v>
      </c>
      <c r="C22" s="82" t="s">
        <v>71</v>
      </c>
      <c r="D22" s="82"/>
      <c r="E22" s="56">
        <v>153</v>
      </c>
      <c r="F22" s="56">
        <v>15.84</v>
      </c>
      <c r="G22" s="57">
        <f t="shared" si="2"/>
        <v>168.84</v>
      </c>
      <c r="H22" s="45" t="s">
        <v>71</v>
      </c>
      <c r="I22" s="31">
        <v>0</v>
      </c>
      <c r="J22" s="31">
        <v>0.24299999999999999</v>
      </c>
      <c r="K22" s="42">
        <v>300</v>
      </c>
      <c r="L22" s="52">
        <v>2876.27</v>
      </c>
      <c r="M22" s="32" t="s">
        <v>61</v>
      </c>
      <c r="N22" s="60"/>
      <c r="O22" s="29">
        <f t="shared" si="3"/>
        <v>0</v>
      </c>
      <c r="P22" s="12"/>
    </row>
    <row r="23" spans="1:16" x14ac:dyDescent="0.25">
      <c r="A23" s="27"/>
      <c r="B23" s="63" t="s">
        <v>84</v>
      </c>
      <c r="C23" s="82" t="s">
        <v>71</v>
      </c>
      <c r="D23" s="82"/>
      <c r="E23" s="55">
        <v>155</v>
      </c>
      <c r="F23" s="56"/>
      <c r="G23" s="57">
        <f t="shared" si="2"/>
        <v>155</v>
      </c>
      <c r="H23" s="45" t="s">
        <v>71</v>
      </c>
      <c r="I23" s="31">
        <v>0</v>
      </c>
      <c r="J23" s="31">
        <v>0.25</v>
      </c>
      <c r="K23" s="42">
        <v>300</v>
      </c>
      <c r="L23" s="52">
        <v>2719.48</v>
      </c>
      <c r="M23" s="32" t="s">
        <v>61</v>
      </c>
      <c r="N23" s="60"/>
      <c r="O23" s="29">
        <f t="shared" si="3"/>
        <v>0</v>
      </c>
      <c r="P23" s="12" t="str">
        <f t="shared" ref="P23:P24" si="4">IF( O23=0," ", IF(100-((L23/O23)*100)&gt;20,"viac ako 20%",0))</f>
        <v xml:space="preserve"> </v>
      </c>
    </row>
    <row r="24" spans="1:16" ht="15" customHeight="1" x14ac:dyDescent="0.25">
      <c r="A24" s="27"/>
      <c r="B24" s="28" t="s">
        <v>85</v>
      </c>
      <c r="C24" s="82" t="s">
        <v>71</v>
      </c>
      <c r="D24" s="82"/>
      <c r="E24" s="55">
        <v>65.614000000000004</v>
      </c>
      <c r="F24" s="55">
        <v>32.179000000000002</v>
      </c>
      <c r="G24" s="57">
        <f t="shared" si="2"/>
        <v>97.793000000000006</v>
      </c>
      <c r="H24" s="44" t="s">
        <v>71</v>
      </c>
      <c r="I24" s="28">
        <v>0</v>
      </c>
      <c r="J24" s="28">
        <v>0.379</v>
      </c>
      <c r="K24" s="64">
        <v>300</v>
      </c>
      <c r="L24" s="52">
        <v>1871.4</v>
      </c>
      <c r="M24" s="32" t="s">
        <v>61</v>
      </c>
      <c r="N24" s="60"/>
      <c r="O24" s="29">
        <f t="shared" ref="O24:O38" si="5">SUM(N24*G24)</f>
        <v>0</v>
      </c>
      <c r="P24" s="12" t="str">
        <f t="shared" si="4"/>
        <v xml:space="preserve"> </v>
      </c>
    </row>
    <row r="25" spans="1:16" ht="15" customHeight="1" x14ac:dyDescent="0.25">
      <c r="A25" s="27"/>
      <c r="B25" s="28" t="s">
        <v>86</v>
      </c>
      <c r="C25" s="73" t="s">
        <v>71</v>
      </c>
      <c r="D25" s="74"/>
      <c r="E25" s="55">
        <v>153.81</v>
      </c>
      <c r="F25" s="55"/>
      <c r="G25" s="57">
        <f t="shared" si="2"/>
        <v>153.81</v>
      </c>
      <c r="H25" s="44" t="s">
        <v>71</v>
      </c>
      <c r="I25" s="28">
        <v>0</v>
      </c>
      <c r="J25" s="28">
        <v>0.161</v>
      </c>
      <c r="K25" s="64">
        <v>300</v>
      </c>
      <c r="L25" s="52">
        <v>3101.85</v>
      </c>
      <c r="M25" s="32" t="s">
        <v>61</v>
      </c>
      <c r="N25" s="60"/>
      <c r="O25" s="29">
        <f t="shared" si="5"/>
        <v>0</v>
      </c>
      <c r="P25" s="12"/>
    </row>
    <row r="26" spans="1:16" ht="15" customHeight="1" x14ac:dyDescent="0.25">
      <c r="A26" s="27"/>
      <c r="B26" s="28" t="s">
        <v>87</v>
      </c>
      <c r="C26" s="73" t="s">
        <v>71</v>
      </c>
      <c r="D26" s="74"/>
      <c r="E26" s="55">
        <v>89.085999999999999</v>
      </c>
      <c r="F26" s="55"/>
      <c r="G26" s="57">
        <f t="shared" si="2"/>
        <v>89.085999999999999</v>
      </c>
      <c r="H26" s="44" t="s">
        <v>71</v>
      </c>
      <c r="I26" s="28">
        <v>0</v>
      </c>
      <c r="J26" s="28">
        <v>0.14099999999999999</v>
      </c>
      <c r="K26" s="64">
        <v>300</v>
      </c>
      <c r="L26" s="52">
        <v>1796.58</v>
      </c>
      <c r="M26" s="32" t="s">
        <v>61</v>
      </c>
      <c r="N26" s="60"/>
      <c r="O26" s="29">
        <f t="shared" si="5"/>
        <v>0</v>
      </c>
      <c r="P26" s="12"/>
    </row>
    <row r="27" spans="1:16" ht="15" customHeight="1" x14ac:dyDescent="0.25">
      <c r="A27" s="27"/>
      <c r="B27" s="28" t="s">
        <v>88</v>
      </c>
      <c r="C27" s="73" t="s">
        <v>71</v>
      </c>
      <c r="D27" s="74"/>
      <c r="E27" s="55">
        <v>97.778000000000006</v>
      </c>
      <c r="F27" s="55"/>
      <c r="G27" s="57">
        <f t="shared" si="2"/>
        <v>97.778000000000006</v>
      </c>
      <c r="H27" s="44" t="s">
        <v>71</v>
      </c>
      <c r="I27" s="28">
        <v>0</v>
      </c>
      <c r="J27" s="28">
        <v>0.111</v>
      </c>
      <c r="K27" s="64">
        <v>300</v>
      </c>
      <c r="L27" s="52">
        <v>2577.64</v>
      </c>
      <c r="M27" s="32" t="s">
        <v>61</v>
      </c>
      <c r="N27" s="60"/>
      <c r="O27" s="29">
        <f t="shared" si="5"/>
        <v>0</v>
      </c>
      <c r="P27" s="12"/>
    </row>
    <row r="28" spans="1:16" ht="15" customHeight="1" x14ac:dyDescent="0.25">
      <c r="A28" s="27"/>
      <c r="B28" s="28" t="s">
        <v>89</v>
      </c>
      <c r="C28" s="73" t="s">
        <v>71</v>
      </c>
      <c r="D28" s="74"/>
      <c r="E28" s="55">
        <v>250</v>
      </c>
      <c r="F28" s="55"/>
      <c r="G28" s="57">
        <f t="shared" si="2"/>
        <v>250</v>
      </c>
      <c r="H28" s="44" t="s">
        <v>71</v>
      </c>
      <c r="I28" s="28">
        <v>0</v>
      </c>
      <c r="J28" s="28">
        <v>0.17</v>
      </c>
      <c r="K28" s="64">
        <v>250</v>
      </c>
      <c r="L28" s="52">
        <v>5912.93</v>
      </c>
      <c r="M28" s="32" t="s">
        <v>61</v>
      </c>
      <c r="N28" s="60"/>
      <c r="O28" s="29">
        <f t="shared" si="5"/>
        <v>0</v>
      </c>
      <c r="P28" s="12"/>
    </row>
    <row r="29" spans="1:16" ht="15" customHeight="1" x14ac:dyDescent="0.25">
      <c r="A29" s="27"/>
      <c r="B29" s="28" t="s">
        <v>90</v>
      </c>
      <c r="C29" s="73" t="s">
        <v>71</v>
      </c>
      <c r="D29" s="74"/>
      <c r="E29" s="55">
        <v>139.02600000000001</v>
      </c>
      <c r="F29" s="55">
        <v>25.631</v>
      </c>
      <c r="G29" s="57">
        <f t="shared" si="2"/>
        <v>164.65700000000001</v>
      </c>
      <c r="H29" s="44" t="s">
        <v>71</v>
      </c>
      <c r="I29" s="28">
        <v>0</v>
      </c>
      <c r="J29" s="28">
        <v>0.52</v>
      </c>
      <c r="K29" s="64">
        <v>600</v>
      </c>
      <c r="L29" s="52">
        <v>3218.6</v>
      </c>
      <c r="M29" s="32" t="s">
        <v>61</v>
      </c>
      <c r="N29" s="60"/>
      <c r="O29" s="29">
        <f t="shared" si="5"/>
        <v>0</v>
      </c>
      <c r="P29" s="12"/>
    </row>
    <row r="30" spans="1:16" ht="15" customHeight="1" x14ac:dyDescent="0.25">
      <c r="A30" s="27"/>
      <c r="B30" s="28" t="s">
        <v>91</v>
      </c>
      <c r="C30" s="73" t="s">
        <v>71</v>
      </c>
      <c r="D30" s="74"/>
      <c r="E30" s="55">
        <v>92.68</v>
      </c>
      <c r="F30" s="55">
        <v>53.625</v>
      </c>
      <c r="G30" s="57">
        <f t="shared" si="2"/>
        <v>146.30500000000001</v>
      </c>
      <c r="H30" s="44" t="s">
        <v>71</v>
      </c>
      <c r="I30" s="28">
        <v>0</v>
      </c>
      <c r="J30" s="28">
        <v>0.40899999999999997</v>
      </c>
      <c r="K30" s="64">
        <v>600</v>
      </c>
      <c r="L30" s="52">
        <v>3051.85</v>
      </c>
      <c r="M30" s="32" t="s">
        <v>61</v>
      </c>
      <c r="N30" s="60"/>
      <c r="O30" s="29">
        <f t="shared" si="5"/>
        <v>0</v>
      </c>
      <c r="P30" s="12"/>
    </row>
    <row r="31" spans="1:16" ht="15" customHeight="1" x14ac:dyDescent="0.25">
      <c r="A31" s="27"/>
      <c r="B31" s="28" t="s">
        <v>92</v>
      </c>
      <c r="C31" s="73" t="s">
        <v>71</v>
      </c>
      <c r="D31" s="74"/>
      <c r="E31" s="55">
        <v>107.86799999999999</v>
      </c>
      <c r="F31" s="55"/>
      <c r="G31" s="57">
        <f t="shared" si="2"/>
        <v>107.86799999999999</v>
      </c>
      <c r="H31" s="44" t="s">
        <v>71</v>
      </c>
      <c r="I31" s="28">
        <v>0</v>
      </c>
      <c r="J31" s="28">
        <v>0.22600000000000001</v>
      </c>
      <c r="K31" s="64">
        <v>600</v>
      </c>
      <c r="L31" s="52">
        <v>2362.7600000000002</v>
      </c>
      <c r="M31" s="32" t="s">
        <v>61</v>
      </c>
      <c r="N31" s="60"/>
      <c r="O31" s="29">
        <f t="shared" si="5"/>
        <v>0</v>
      </c>
      <c r="P31" s="12"/>
    </row>
    <row r="32" spans="1:16" ht="15" customHeight="1" x14ac:dyDescent="0.25">
      <c r="A32" s="27" t="s">
        <v>93</v>
      </c>
      <c r="B32" s="28" t="s">
        <v>94</v>
      </c>
      <c r="C32" s="73" t="s">
        <v>71</v>
      </c>
      <c r="D32" s="74"/>
      <c r="E32" s="55">
        <v>142.19</v>
      </c>
      <c r="F32" s="55"/>
      <c r="G32" s="57">
        <f t="shared" si="2"/>
        <v>142.19</v>
      </c>
      <c r="H32" s="44" t="s">
        <v>71</v>
      </c>
      <c r="I32" s="28">
        <v>0</v>
      </c>
      <c r="J32" s="28">
        <v>0.311</v>
      </c>
      <c r="K32" s="64">
        <v>300</v>
      </c>
      <c r="L32" s="52">
        <v>2213.21</v>
      </c>
      <c r="M32" s="32" t="s">
        <v>61</v>
      </c>
      <c r="N32" s="60"/>
      <c r="O32" s="29">
        <f t="shared" si="5"/>
        <v>0</v>
      </c>
      <c r="P32" s="12"/>
    </row>
    <row r="33" spans="1:16" ht="15" customHeight="1" x14ac:dyDescent="0.25">
      <c r="A33" s="27"/>
      <c r="B33" s="28" t="s">
        <v>95</v>
      </c>
      <c r="C33" s="73" t="s">
        <v>71</v>
      </c>
      <c r="D33" s="74"/>
      <c r="E33" s="55">
        <v>194.5</v>
      </c>
      <c r="F33" s="55"/>
      <c r="G33" s="57">
        <f t="shared" si="2"/>
        <v>194.5</v>
      </c>
      <c r="H33" s="44" t="s">
        <v>71</v>
      </c>
      <c r="I33" s="28">
        <v>0</v>
      </c>
      <c r="J33" s="28">
        <v>0.27400000000000002</v>
      </c>
      <c r="K33" s="64">
        <v>300</v>
      </c>
      <c r="L33" s="52">
        <v>3412.49</v>
      </c>
      <c r="M33" s="32" t="s">
        <v>61</v>
      </c>
      <c r="N33" s="60"/>
      <c r="O33" s="29">
        <f t="shared" si="5"/>
        <v>0</v>
      </c>
      <c r="P33" s="12"/>
    </row>
    <row r="34" spans="1:16" ht="15" customHeight="1" x14ac:dyDescent="0.25">
      <c r="A34" s="27"/>
      <c r="B34" s="28" t="s">
        <v>96</v>
      </c>
      <c r="C34" s="73" t="s">
        <v>71</v>
      </c>
      <c r="D34" s="74"/>
      <c r="E34" s="55">
        <v>380</v>
      </c>
      <c r="F34" s="55"/>
      <c r="G34" s="57">
        <f t="shared" si="2"/>
        <v>380</v>
      </c>
      <c r="H34" s="44" t="s">
        <v>71</v>
      </c>
      <c r="I34" s="28">
        <v>0</v>
      </c>
      <c r="J34" s="28">
        <v>0.04</v>
      </c>
      <c r="K34" s="64">
        <v>400</v>
      </c>
      <c r="L34" s="52">
        <v>11530.91</v>
      </c>
      <c r="M34" s="32" t="s">
        <v>61</v>
      </c>
      <c r="N34" s="60"/>
      <c r="O34" s="29">
        <f t="shared" si="5"/>
        <v>0</v>
      </c>
      <c r="P34" s="12"/>
    </row>
    <row r="35" spans="1:16" ht="15" customHeight="1" x14ac:dyDescent="0.25">
      <c r="A35" s="27"/>
      <c r="B35" s="28">
        <v>537</v>
      </c>
      <c r="C35" s="73" t="s">
        <v>71</v>
      </c>
      <c r="D35" s="74"/>
      <c r="E35" s="55">
        <v>430</v>
      </c>
      <c r="F35" s="55"/>
      <c r="G35" s="57">
        <f t="shared" si="2"/>
        <v>430</v>
      </c>
      <c r="H35" s="44" t="s">
        <v>71</v>
      </c>
      <c r="I35" s="28">
        <v>0</v>
      </c>
      <c r="J35" s="28">
        <v>0.08</v>
      </c>
      <c r="K35" s="64">
        <v>300</v>
      </c>
      <c r="L35" s="52">
        <v>12202.7</v>
      </c>
      <c r="M35" s="32" t="s">
        <v>61</v>
      </c>
      <c r="N35" s="60"/>
      <c r="O35" s="29">
        <f t="shared" si="5"/>
        <v>0</v>
      </c>
      <c r="P35" s="12"/>
    </row>
    <row r="36" spans="1:16" ht="15" customHeight="1" x14ac:dyDescent="0.25">
      <c r="A36" s="27"/>
      <c r="B36" s="28" t="s">
        <v>97</v>
      </c>
      <c r="C36" s="73" t="s">
        <v>71</v>
      </c>
      <c r="D36" s="74"/>
      <c r="E36" s="55">
        <v>161.05000000000001</v>
      </c>
      <c r="F36" s="55"/>
      <c r="G36" s="57">
        <f t="shared" si="2"/>
        <v>161.05000000000001</v>
      </c>
      <c r="H36" s="44" t="s">
        <v>71</v>
      </c>
      <c r="I36" s="28">
        <v>0</v>
      </c>
      <c r="J36" s="28">
        <v>0.255</v>
      </c>
      <c r="K36" s="64">
        <v>200</v>
      </c>
      <c r="L36" s="52">
        <v>2825.61</v>
      </c>
      <c r="M36" s="32" t="s">
        <v>61</v>
      </c>
      <c r="N36" s="60"/>
      <c r="O36" s="29">
        <f t="shared" si="5"/>
        <v>0</v>
      </c>
      <c r="P36" s="12"/>
    </row>
    <row r="37" spans="1:16" ht="15" customHeight="1" x14ac:dyDescent="0.25">
      <c r="A37" s="27"/>
      <c r="B37" s="28">
        <v>554</v>
      </c>
      <c r="C37" s="73" t="s">
        <v>71</v>
      </c>
      <c r="D37" s="74"/>
      <c r="E37" s="55">
        <v>250</v>
      </c>
      <c r="F37" s="55"/>
      <c r="G37" s="57">
        <f t="shared" si="2"/>
        <v>250</v>
      </c>
      <c r="H37" s="44" t="s">
        <v>71</v>
      </c>
      <c r="I37" s="28">
        <v>0</v>
      </c>
      <c r="J37" s="28">
        <v>0.05</v>
      </c>
      <c r="K37" s="64">
        <v>500</v>
      </c>
      <c r="L37" s="52">
        <v>7359.76</v>
      </c>
      <c r="M37" s="32" t="s">
        <v>61</v>
      </c>
      <c r="N37" s="60"/>
      <c r="O37" s="29">
        <f t="shared" si="5"/>
        <v>0</v>
      </c>
      <c r="P37" s="12"/>
    </row>
    <row r="38" spans="1:16" ht="15" customHeight="1" x14ac:dyDescent="0.25">
      <c r="A38" s="27"/>
      <c r="B38" s="28" t="s">
        <v>98</v>
      </c>
      <c r="C38" s="82" t="s">
        <v>71</v>
      </c>
      <c r="D38" s="82"/>
      <c r="E38" s="55">
        <v>87.87</v>
      </c>
      <c r="F38" s="69"/>
      <c r="G38" s="71">
        <f t="shared" si="2"/>
        <v>87.87</v>
      </c>
      <c r="H38" s="27" t="s">
        <v>71</v>
      </c>
      <c r="I38" s="28">
        <v>0</v>
      </c>
      <c r="J38" s="28">
        <v>0.17499999999999999</v>
      </c>
      <c r="K38" s="70">
        <v>300</v>
      </c>
      <c r="L38" s="52">
        <v>1772.05</v>
      </c>
      <c r="M38" s="32" t="s">
        <v>61</v>
      </c>
      <c r="N38" s="60"/>
      <c r="O38" s="29">
        <f t="shared" si="5"/>
        <v>0</v>
      </c>
      <c r="P38" s="12"/>
    </row>
    <row r="39" spans="1:16" ht="15.75" thickBot="1" x14ac:dyDescent="0.3">
      <c r="A39" s="65"/>
      <c r="B39" s="66"/>
      <c r="C39" s="66"/>
      <c r="D39" s="66"/>
      <c r="E39" s="66"/>
      <c r="F39" s="66"/>
      <c r="G39" s="72">
        <f>SUM(G12:G38)</f>
        <v>4234.0559999999996</v>
      </c>
      <c r="H39" s="66"/>
      <c r="I39" s="66"/>
      <c r="J39" s="75" t="s">
        <v>13</v>
      </c>
      <c r="K39" s="76"/>
      <c r="L39" s="35">
        <f>SUM(L12:L38)</f>
        <v>101422.01000000001</v>
      </c>
      <c r="M39" s="34"/>
      <c r="N39" s="68" t="s">
        <v>14</v>
      </c>
      <c r="O39" s="35">
        <f>SUM(O12:O38)</f>
        <v>0</v>
      </c>
      <c r="P39" s="12" t="str">
        <f>IF(O39&gt;L39,"prekročená cena","nižšia ako stanovená")</f>
        <v>nižšia ako stanovená</v>
      </c>
    </row>
    <row r="40" spans="1:16" ht="15.75" thickBot="1" x14ac:dyDescent="0.3">
      <c r="A40" s="77" t="s">
        <v>15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9"/>
      <c r="O40" s="33">
        <f>O41-O39</f>
        <v>0</v>
      </c>
    </row>
    <row r="41" spans="1:16" ht="15.75" thickBot="1" x14ac:dyDescent="0.3">
      <c r="A41" s="77" t="s">
        <v>16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9"/>
      <c r="O41" s="33">
        <f>IF("nie"=MID(I49,1,3),O39,(O39*1.2))</f>
        <v>0</v>
      </c>
    </row>
    <row r="42" spans="1:16" x14ac:dyDescent="0.25">
      <c r="A42" s="89" t="s">
        <v>17</v>
      </c>
      <c r="B42" s="89"/>
      <c r="C42" s="89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1:16" x14ac:dyDescent="0.25">
      <c r="A43" s="80" t="s">
        <v>65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</row>
    <row r="44" spans="1:16" ht="25.5" customHeight="1" x14ac:dyDescent="0.25">
      <c r="A44" s="37" t="s">
        <v>57</v>
      </c>
      <c r="B44" s="37"/>
      <c r="C44" s="37"/>
      <c r="D44" s="37"/>
      <c r="E44" s="37"/>
      <c r="F44" s="37"/>
      <c r="G44" s="38" t="s">
        <v>55</v>
      </c>
      <c r="H44" s="37"/>
      <c r="I44" s="37"/>
      <c r="J44" s="39"/>
      <c r="K44" s="39"/>
      <c r="L44" s="39"/>
      <c r="M44" s="39"/>
      <c r="N44" s="39"/>
      <c r="O44" s="39"/>
    </row>
    <row r="45" spans="1:16" ht="15" customHeight="1" x14ac:dyDescent="0.25">
      <c r="A45" s="91" t="s">
        <v>99</v>
      </c>
      <c r="B45" s="92"/>
      <c r="C45" s="92"/>
      <c r="D45" s="92"/>
      <c r="E45" s="93"/>
      <c r="F45" s="90" t="s">
        <v>56</v>
      </c>
      <c r="G45" s="40" t="s">
        <v>18</v>
      </c>
      <c r="H45" s="83"/>
      <c r="I45" s="84"/>
      <c r="J45" s="84"/>
      <c r="K45" s="84"/>
      <c r="L45" s="84"/>
      <c r="M45" s="84"/>
      <c r="N45" s="84"/>
      <c r="O45" s="85"/>
    </row>
    <row r="46" spans="1:16" x14ac:dyDescent="0.25">
      <c r="A46" s="94"/>
      <c r="B46" s="95"/>
      <c r="C46" s="95"/>
      <c r="D46" s="95"/>
      <c r="E46" s="96"/>
      <c r="F46" s="90"/>
      <c r="G46" s="40" t="s">
        <v>19</v>
      </c>
      <c r="H46" s="83"/>
      <c r="I46" s="84"/>
      <c r="J46" s="84"/>
      <c r="K46" s="84"/>
      <c r="L46" s="84"/>
      <c r="M46" s="84"/>
      <c r="N46" s="84"/>
      <c r="O46" s="85"/>
    </row>
    <row r="47" spans="1:16" ht="18" customHeight="1" x14ac:dyDescent="0.25">
      <c r="A47" s="94"/>
      <c r="B47" s="95"/>
      <c r="C47" s="95"/>
      <c r="D47" s="95"/>
      <c r="E47" s="96"/>
      <c r="F47" s="90"/>
      <c r="G47" s="40" t="s">
        <v>20</v>
      </c>
      <c r="H47" s="83"/>
      <c r="I47" s="84"/>
      <c r="J47" s="84"/>
      <c r="K47" s="84"/>
      <c r="L47" s="84"/>
      <c r="M47" s="84"/>
      <c r="N47" s="84"/>
      <c r="O47" s="85"/>
    </row>
    <row r="48" spans="1:16" x14ac:dyDescent="0.25">
      <c r="A48" s="94"/>
      <c r="B48" s="95"/>
      <c r="C48" s="95"/>
      <c r="D48" s="95"/>
      <c r="E48" s="96"/>
      <c r="F48" s="90"/>
      <c r="G48" s="40" t="s">
        <v>21</v>
      </c>
      <c r="H48" s="83"/>
      <c r="I48" s="84"/>
      <c r="J48" s="84"/>
      <c r="K48" s="84"/>
      <c r="L48" s="84"/>
      <c r="M48" s="84"/>
      <c r="N48" s="84"/>
      <c r="O48" s="85"/>
    </row>
    <row r="49" spans="1:15" x14ac:dyDescent="0.25">
      <c r="A49" s="94"/>
      <c r="B49" s="95"/>
      <c r="C49" s="95"/>
      <c r="D49" s="95"/>
      <c r="E49" s="96"/>
      <c r="F49" s="90"/>
      <c r="G49" s="40" t="s">
        <v>22</v>
      </c>
      <c r="H49" s="83"/>
      <c r="I49" s="84"/>
      <c r="J49" s="84"/>
      <c r="K49" s="84"/>
      <c r="L49" s="84"/>
      <c r="M49" s="84"/>
      <c r="N49" s="84"/>
      <c r="O49" s="85"/>
    </row>
    <row r="50" spans="1:15" x14ac:dyDescent="0.25">
      <c r="A50" s="94"/>
      <c r="B50" s="95"/>
      <c r="C50" s="95"/>
      <c r="D50" s="95"/>
      <c r="E50" s="96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1:15" x14ac:dyDescent="0.25">
      <c r="A51" s="94"/>
      <c r="B51" s="95"/>
      <c r="C51" s="95"/>
      <c r="D51" s="95"/>
      <c r="E51" s="96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1:15" x14ac:dyDescent="0.25">
      <c r="A52" s="97"/>
      <c r="B52" s="98"/>
      <c r="C52" s="98"/>
      <c r="D52" s="98"/>
      <c r="E52" s="99"/>
      <c r="F52" s="39"/>
      <c r="G52" s="24"/>
      <c r="H52" s="18"/>
      <c r="I52" s="24"/>
      <c r="J52" s="24" t="s">
        <v>23</v>
      </c>
      <c r="K52" s="24"/>
      <c r="L52" s="86"/>
      <c r="M52" s="87"/>
      <c r="N52" s="88"/>
      <c r="O52" s="24"/>
    </row>
    <row r="53" spans="1:15" x14ac:dyDescent="0.25">
      <c r="A53" s="39"/>
      <c r="B53" s="39"/>
      <c r="C53" s="39"/>
      <c r="D53" s="39"/>
      <c r="E53" s="39"/>
      <c r="F53" s="39"/>
      <c r="G53" s="24"/>
      <c r="H53" s="24"/>
      <c r="I53" s="24"/>
      <c r="J53" s="24"/>
      <c r="K53" s="24"/>
      <c r="L53" s="24"/>
      <c r="M53" s="24"/>
      <c r="N53" s="24"/>
      <c r="O53" s="24"/>
    </row>
    <row r="54" spans="1:15" x14ac:dyDescent="0.25">
      <c r="A54" s="21" t="s">
        <v>100</v>
      </c>
      <c r="B54" s="21"/>
      <c r="C54" s="21"/>
      <c r="D54" s="21"/>
      <c r="E54" s="21"/>
      <c r="F54" s="21"/>
      <c r="G54" s="24"/>
      <c r="H54" s="24"/>
      <c r="I54" s="24"/>
      <c r="J54" s="24"/>
      <c r="K54" s="24"/>
      <c r="L54" s="24"/>
      <c r="M54" s="24"/>
      <c r="N54" s="24"/>
      <c r="O54" s="24"/>
    </row>
  </sheetData>
  <mergeCells count="61">
    <mergeCell ref="C23:D23"/>
    <mergeCell ref="J9:J11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3:N3"/>
    <mergeCell ref="N9:N11"/>
    <mergeCell ref="C24:D24"/>
    <mergeCell ref="C25:D25"/>
    <mergeCell ref="C26:D26"/>
    <mergeCell ref="C27:D27"/>
    <mergeCell ref="C35:D35"/>
    <mergeCell ref="C20:D20"/>
    <mergeCell ref="C21:D21"/>
    <mergeCell ref="C22:D22"/>
    <mergeCell ref="C15:D15"/>
    <mergeCell ref="C16:D16"/>
    <mergeCell ref="C17:D17"/>
    <mergeCell ref="C18:D18"/>
    <mergeCell ref="C19:D19"/>
    <mergeCell ref="O9:O11"/>
    <mergeCell ref="C10:D11"/>
    <mergeCell ref="E10:E11"/>
    <mergeCell ref="F10:F11"/>
    <mergeCell ref="G10:G11"/>
    <mergeCell ref="M9:M11"/>
    <mergeCell ref="H9:H11"/>
    <mergeCell ref="I9:I11"/>
    <mergeCell ref="K9:K11"/>
    <mergeCell ref="C9:D9"/>
    <mergeCell ref="E9:G9"/>
    <mergeCell ref="H49:O49"/>
    <mergeCell ref="L52:N52"/>
    <mergeCell ref="A42:C42"/>
    <mergeCell ref="F45:F49"/>
    <mergeCell ref="H45:O45"/>
    <mergeCell ref="H46:O46"/>
    <mergeCell ref="H47:O47"/>
    <mergeCell ref="H48:O48"/>
    <mergeCell ref="A45:E52"/>
    <mergeCell ref="J39:K39"/>
    <mergeCell ref="A40:N40"/>
    <mergeCell ref="A41:N41"/>
    <mergeCell ref="A43:O43"/>
    <mergeCell ref="C38:D38"/>
    <mergeCell ref="C28:D28"/>
    <mergeCell ref="C37:D37"/>
    <mergeCell ref="C29:D29"/>
    <mergeCell ref="C30:D30"/>
    <mergeCell ref="C31:D31"/>
    <mergeCell ref="C32:D32"/>
    <mergeCell ref="C33:D33"/>
    <mergeCell ref="C34:D34"/>
    <mergeCell ref="C36:D3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  <rowBreaks count="1" manualBreakCount="1">
    <brk id="3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"/>
  <sheetViews>
    <sheetView workbookViewId="0">
      <selection activeCell="F4" sqref="F4"/>
    </sheetView>
  </sheetViews>
  <sheetFormatPr defaultRowHeight="15" x14ac:dyDescent="0.25"/>
  <cols>
    <col min="5" max="5" width="16.28515625" bestFit="1" customWidth="1"/>
  </cols>
  <sheetData>
    <row r="3" spans="1:12" x14ac:dyDescent="0.25">
      <c r="A3" s="53" t="s">
        <v>61</v>
      </c>
      <c r="B3" s="53" t="s">
        <v>70</v>
      </c>
      <c r="D3" s="53" t="s">
        <v>61</v>
      </c>
      <c r="E3" s="53" t="s">
        <v>70</v>
      </c>
      <c r="F3" s="53"/>
      <c r="G3" s="53" t="s">
        <v>61</v>
      </c>
      <c r="H3" s="53" t="s">
        <v>70</v>
      </c>
      <c r="I3" s="53"/>
      <c r="J3" s="53" t="s">
        <v>61</v>
      </c>
      <c r="K3" s="53" t="s">
        <v>70</v>
      </c>
    </row>
    <row r="4" spans="1:12" x14ac:dyDescent="0.25">
      <c r="A4">
        <v>11.927</v>
      </c>
      <c r="B4">
        <v>0.38500000000000001</v>
      </c>
      <c r="C4" s="53">
        <f>A4*B4</f>
        <v>4.5918950000000001</v>
      </c>
      <c r="D4" s="53">
        <v>90.093000000000004</v>
      </c>
      <c r="E4" s="53">
        <v>0.248</v>
      </c>
      <c r="F4" s="53">
        <f>D4*E4</f>
        <v>22.343064000000002</v>
      </c>
      <c r="G4" s="53"/>
      <c r="H4" s="53"/>
      <c r="I4" s="53">
        <f>G4*H4</f>
        <v>0</v>
      </c>
      <c r="J4" s="53"/>
      <c r="K4" s="53"/>
      <c r="L4" s="53">
        <f>J4*K4</f>
        <v>0</v>
      </c>
    </row>
    <row r="7" spans="1:12" x14ac:dyDescent="0.25">
      <c r="E7">
        <f>(F4+I4+L4+C4)/(D4+G4+J4+A4)</f>
        <v>0.26401645755734171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9" t="s">
        <v>51</v>
      </c>
      <c r="M2" s="139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41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2022-12-12T07:39:55Z</cp:lastPrinted>
  <dcterms:created xsi:type="dcterms:W3CDTF">2012-08-13T12:29:09Z</dcterms:created>
  <dcterms:modified xsi:type="dcterms:W3CDTF">2024-12-03T13:32:08Z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