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 filterPrivacy="1"/>
  <xr:revisionPtr revIDLastSave="0" documentId="13_ncr:1_{0881A094-9748-4C02-8793-ACA27A687CD9}" xr6:coauthVersionLast="47" xr6:coauthVersionMax="47" xr10:uidLastSave="{00000000-0000-0000-0000-000000000000}"/>
  <bookViews>
    <workbookView xWindow="-98" yWindow="-98" windowWidth="21795" windowHeight="12975" xr2:uid="{00000000-000D-0000-FFFF-FFFF00000000}"/>
  </bookViews>
  <sheets>
    <sheet name="ChastiaData" sheetId="1" r:id="rId1"/>
  </sheets>
  <definedNames>
    <definedName name="_xlnm._FilterDatabase" localSheetId="0" hidden="1">ChastiaData!$A$3:$AK$296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220" i="1" l="1"/>
  <c r="X220" i="1" s="1"/>
  <c r="AJ101" i="1"/>
  <c r="AI101" i="1" a="1"/>
  <c r="AI101" i="1" s="1"/>
  <c r="AI92" i="1"/>
  <c r="AI90" i="1"/>
  <c r="AJ98" i="1"/>
  <c r="AI98" i="1"/>
  <c r="AJ220" i="1"/>
  <c r="AJ217" i="1"/>
  <c r="AJ215" i="1"/>
  <c r="AI294" i="1"/>
  <c r="AJ294" i="1" s="1"/>
  <c r="AI290" i="1"/>
  <c r="AJ290" i="1" s="1"/>
  <c r="W294" i="1"/>
  <c r="X294" i="1" s="1"/>
  <c r="W290" i="1"/>
  <c r="X290" i="1" s="1"/>
  <c r="I225" i="1"/>
  <c r="I222" i="1"/>
  <c r="AI281" i="1" a="1"/>
  <c r="AI281" i="1" s="1"/>
  <c r="AJ281" i="1" s="1"/>
  <c r="AI275" i="1"/>
  <c r="AJ275" i="1" s="1"/>
  <c r="AI261" i="1"/>
  <c r="AJ261" i="1" s="1"/>
  <c r="AI252" i="1" a="1"/>
  <c r="AI252" i="1" s="1"/>
  <c r="AJ252" i="1" s="1"/>
  <c r="L281" i="1"/>
  <c r="J281" i="1" s="1"/>
  <c r="L275" i="1"/>
  <c r="AF275" i="1" s="1" a="1"/>
  <c r="AF275" i="1" s="1"/>
  <c r="AG275" i="1" s="1"/>
  <c r="L261" i="1"/>
  <c r="AF261" i="1" s="1" a="1"/>
  <c r="AF261" i="1" s="1"/>
  <c r="AG261" i="1" s="1"/>
  <c r="L248" i="1"/>
  <c r="AF248" i="1" s="1" a="1"/>
  <c r="AF248" i="1" s="1"/>
  <c r="AG248" i="1" s="1"/>
  <c r="AI248" i="1" a="1"/>
  <c r="AI248" i="1" s="1"/>
  <c r="AJ248" i="1" s="1"/>
  <c r="AI246" i="1"/>
  <c r="AJ246" i="1" s="1"/>
  <c r="AI244" i="1"/>
  <c r="AJ244" i="1" s="1"/>
  <c r="AI242" i="1"/>
  <c r="AJ242" i="1" s="1"/>
  <c r="AI240" i="1"/>
  <c r="AJ240" i="1" s="1"/>
  <c r="AI238" i="1"/>
  <c r="AJ238" i="1" s="1"/>
  <c r="AI236" i="1"/>
  <c r="AJ236" i="1" s="1"/>
  <c r="AI234" i="1"/>
  <c r="AJ234" i="1" s="1"/>
  <c r="AI232" i="1"/>
  <c r="AJ232" i="1" s="1"/>
  <c r="AI230" i="1"/>
  <c r="AJ230" i="1" s="1"/>
  <c r="AI228" i="1"/>
  <c r="AJ228" i="1" s="1"/>
  <c r="AI226" i="1"/>
  <c r="AJ226" i="1" s="1"/>
  <c r="L252" i="1"/>
  <c r="J252" i="1" s="1"/>
  <c r="K247" i="1"/>
  <c r="K245" i="1"/>
  <c r="I244" i="1" s="1"/>
  <c r="AC244" i="1" s="1"/>
  <c r="AD244" i="1" s="1"/>
  <c r="K243" i="1"/>
  <c r="I242" i="1" s="1"/>
  <c r="AC242" i="1" s="1"/>
  <c r="AD242" i="1" s="1"/>
  <c r="K241" i="1"/>
  <c r="K239" i="1"/>
  <c r="K237" i="1"/>
  <c r="K235" i="1"/>
  <c r="K233" i="1"/>
  <c r="K231" i="1"/>
  <c r="I230" i="1" s="1"/>
  <c r="K229" i="1"/>
  <c r="I228" i="1" s="1"/>
  <c r="K227" i="1"/>
  <c r="W215" i="1"/>
  <c r="X215" i="1" s="1"/>
  <c r="G218" i="1"/>
  <c r="W217" i="1" s="1"/>
  <c r="X217" i="1" s="1"/>
  <c r="AF183" i="1" a="1"/>
  <c r="AF183" i="1" s="1"/>
  <c r="AG183" i="1" s="1"/>
  <c r="AI213" i="1"/>
  <c r="AJ213" i="1" s="1"/>
  <c r="AI211" i="1"/>
  <c r="AJ211" i="1" s="1"/>
  <c r="AI209" i="1"/>
  <c r="AJ209" i="1" s="1"/>
  <c r="AI207" i="1"/>
  <c r="AJ207" i="1" s="1"/>
  <c r="AI204" i="1"/>
  <c r="AJ204" i="1" s="1"/>
  <c r="AJ181" i="1"/>
  <c r="AI201" i="1"/>
  <c r="AJ201" i="1" s="1"/>
  <c r="K209" i="1"/>
  <c r="J209" i="1" s="1"/>
  <c r="AC209" i="1" s="1" a="1"/>
  <c r="AC209" i="1" s="1"/>
  <c r="AD209" i="1" s="1"/>
  <c r="K207" i="1"/>
  <c r="J207" i="1" s="1"/>
  <c r="AC207" i="1" s="1" a="1"/>
  <c r="AC207" i="1" s="1"/>
  <c r="AD207" i="1" s="1"/>
  <c r="K204" i="1"/>
  <c r="J204" i="1" s="1"/>
  <c r="I204" i="1" s="1"/>
  <c r="K201" i="1"/>
  <c r="J201" i="1" s="1"/>
  <c r="K213" i="1"/>
  <c r="J213" i="1" s="1"/>
  <c r="K211" i="1"/>
  <c r="J211" i="1" s="1"/>
  <c r="AI179" i="1"/>
  <c r="AI183" i="1"/>
  <c r="AJ183" i="1" s="1"/>
  <c r="W183" i="1"/>
  <c r="X183" i="1" s="1"/>
  <c r="I181" i="1"/>
  <c r="AC181" i="1" s="1"/>
  <c r="AD181" i="1" s="1"/>
  <c r="I179" i="1"/>
  <c r="AC179" i="1" s="1"/>
  <c r="AD179" i="1" s="1"/>
  <c r="I177" i="1"/>
  <c r="AC177" i="1" s="1"/>
  <c r="AD177" i="1" s="1"/>
  <c r="I175" i="1"/>
  <c r="AC175" i="1" s="1"/>
  <c r="AD175" i="1" s="1"/>
  <c r="I172" i="1"/>
  <c r="AC172" i="1" s="1"/>
  <c r="AD172" i="1" s="1"/>
  <c r="I169" i="1"/>
  <c r="AC169" i="1" s="1"/>
  <c r="AD169" i="1" s="1"/>
  <c r="I167" i="1"/>
  <c r="AC167" i="1" s="1"/>
  <c r="AD167" i="1" s="1"/>
  <c r="I164" i="1"/>
  <c r="AC164" i="1" s="1"/>
  <c r="AD164" i="1" s="1"/>
  <c r="I162" i="1"/>
  <c r="AC162" i="1" s="1"/>
  <c r="AD162" i="1" s="1"/>
  <c r="I159" i="1"/>
  <c r="AC159" i="1" s="1"/>
  <c r="AD159" i="1" s="1"/>
  <c r="I156" i="1"/>
  <c r="AC156" i="1" s="1"/>
  <c r="AD156" i="1" s="1"/>
  <c r="I154" i="1"/>
  <c r="AC154" i="1" s="1"/>
  <c r="AD154" i="1" s="1"/>
  <c r="I152" i="1"/>
  <c r="AC152" i="1" s="1"/>
  <c r="AD152" i="1" s="1"/>
  <c r="I150" i="1"/>
  <c r="AC150" i="1" s="1"/>
  <c r="AD150" i="1" s="1"/>
  <c r="I148" i="1"/>
  <c r="AC148" i="1" s="1"/>
  <c r="AD148" i="1" s="1"/>
  <c r="I146" i="1"/>
  <c r="AC146" i="1" s="1"/>
  <c r="AD146" i="1" s="1"/>
  <c r="I144" i="1"/>
  <c r="AC144" i="1" s="1"/>
  <c r="AD144" i="1" s="1"/>
  <c r="I142" i="1"/>
  <c r="AC142" i="1" s="1"/>
  <c r="AD142" i="1" s="1"/>
  <c r="I140" i="1"/>
  <c r="AC140" i="1" s="1"/>
  <c r="AD140" i="1" s="1"/>
  <c r="I138" i="1"/>
  <c r="AC138" i="1" s="1"/>
  <c r="AD138" i="1" s="1"/>
  <c r="I136" i="1"/>
  <c r="AC136" i="1" s="1"/>
  <c r="AD136" i="1" s="1"/>
  <c r="I134" i="1"/>
  <c r="AC134" i="1" s="1"/>
  <c r="AD134" i="1" s="1"/>
  <c r="I132" i="1"/>
  <c r="AC132" i="1" s="1"/>
  <c r="AD132" i="1" s="1"/>
  <c r="I130" i="1"/>
  <c r="AC130" i="1" s="1"/>
  <c r="AD130" i="1" s="1"/>
  <c r="I128" i="1"/>
  <c r="AC128" i="1" s="1"/>
  <c r="AD128" i="1" s="1"/>
  <c r="I126" i="1"/>
  <c r="AC126" i="1" s="1"/>
  <c r="AD126" i="1" s="1"/>
  <c r="I124" i="1"/>
  <c r="AC124" i="1" s="1"/>
  <c r="AD124" i="1" s="1"/>
  <c r="AI181" i="1"/>
  <c r="AJ179" i="1"/>
  <c r="AJ177" i="1"/>
  <c r="AI177" i="1"/>
  <c r="AJ175" i="1"/>
  <c r="AI175" i="1"/>
  <c r="AJ172" i="1"/>
  <c r="AI172" i="1"/>
  <c r="AJ169" i="1"/>
  <c r="AI169" i="1"/>
  <c r="AJ167" i="1"/>
  <c r="AI167" i="1"/>
  <c r="AJ164" i="1"/>
  <c r="AI164" i="1"/>
  <c r="AJ162" i="1"/>
  <c r="AI162" i="1"/>
  <c r="AJ159" i="1"/>
  <c r="AI159" i="1"/>
  <c r="AI156" i="1"/>
  <c r="AJ156" i="1"/>
  <c r="AJ154" i="1"/>
  <c r="AI154" i="1"/>
  <c r="AJ152" i="1"/>
  <c r="AI152" i="1"/>
  <c r="AJ150" i="1"/>
  <c r="AI150" i="1"/>
  <c r="AJ148" i="1"/>
  <c r="AI148" i="1"/>
  <c r="AJ146" i="1"/>
  <c r="AI146" i="1"/>
  <c r="AJ144" i="1"/>
  <c r="AI144" i="1"/>
  <c r="AJ142" i="1"/>
  <c r="AI142" i="1"/>
  <c r="AJ140" i="1"/>
  <c r="AI140" i="1"/>
  <c r="AJ138" i="1"/>
  <c r="AI138" i="1"/>
  <c r="AJ136" i="1"/>
  <c r="AI136" i="1"/>
  <c r="AJ134" i="1"/>
  <c r="AI134" i="1"/>
  <c r="AJ132" i="1"/>
  <c r="AI132" i="1"/>
  <c r="AJ130" i="1"/>
  <c r="AI130" i="1"/>
  <c r="AJ128" i="1"/>
  <c r="AI128" i="1"/>
  <c r="AJ126" i="1"/>
  <c r="AI126" i="1"/>
  <c r="AJ124" i="1"/>
  <c r="AI124" i="1"/>
  <c r="W115" i="1"/>
  <c r="X115" i="1" s="1"/>
  <c r="AF110" i="1"/>
  <c r="AG110" i="1" s="1"/>
  <c r="AF101" i="1"/>
  <c r="AG101" i="1" s="1"/>
  <c r="Z94" i="1"/>
  <c r="AA94" i="1" s="1"/>
  <c r="AC110" i="1"/>
  <c r="AD110" i="1" s="1"/>
  <c r="AC101" i="1"/>
  <c r="AD101" i="1" s="1"/>
  <c r="AC98" i="1"/>
  <c r="AD98" i="1" s="1"/>
  <c r="X94" i="1"/>
  <c r="W94" i="1"/>
  <c r="AC92" i="1"/>
  <c r="AD92" i="1" s="1"/>
  <c r="W86" i="1"/>
  <c r="AC90" i="1"/>
  <c r="AD90" i="1" s="1"/>
  <c r="Z89" i="1"/>
  <c r="AA89" i="1" s="1"/>
  <c r="AI86" i="1"/>
  <c r="AI83" i="1"/>
  <c r="W83" i="1"/>
  <c r="W79" i="1"/>
  <c r="AI79" i="1"/>
  <c r="W75" i="1"/>
  <c r="W73" i="1"/>
  <c r="X73" i="1"/>
  <c r="W70" i="1"/>
  <c r="W67" i="1"/>
  <c r="AI75" i="1"/>
  <c r="AI70" i="1"/>
  <c r="AI67" i="1"/>
  <c r="AI64" i="1"/>
  <c r="W64" i="1"/>
  <c r="W60" i="1"/>
  <c r="W57" i="1"/>
  <c r="W54" i="1"/>
  <c r="X54" i="1"/>
  <c r="AI60" i="1"/>
  <c r="AI57" i="1"/>
  <c r="AI54" i="1"/>
  <c r="AI51" i="1"/>
  <c r="W51" i="1"/>
  <c r="X51" i="1"/>
  <c r="W49" i="1"/>
  <c r="W47" i="1"/>
  <c r="W21" i="1"/>
  <c r="X47" i="1"/>
  <c r="AI43" i="1"/>
  <c r="AF43" i="1"/>
  <c r="W43" i="1"/>
  <c r="AI35" i="1"/>
  <c r="AF35" i="1"/>
  <c r="W35" i="1"/>
  <c r="AI21" i="1"/>
  <c r="AF21" i="1"/>
  <c r="AF11" i="1"/>
  <c r="AG11" i="1"/>
  <c r="W11" i="1"/>
  <c r="X11" i="1"/>
  <c r="AI11" i="1"/>
  <c r="AI4" i="1"/>
  <c r="AF4" i="1"/>
  <c r="AG4" i="1"/>
  <c r="W4" i="1"/>
  <c r="X4" i="1"/>
  <c r="X86" i="1"/>
  <c r="X43" i="1"/>
  <c r="X35" i="1"/>
  <c r="X21" i="1"/>
  <c r="X83" i="1"/>
  <c r="AJ86" i="1"/>
  <c r="AJ83" i="1"/>
  <c r="AJ79" i="1"/>
  <c r="X79" i="1"/>
  <c r="AJ75" i="1"/>
  <c r="X75" i="1"/>
  <c r="AJ70" i="1"/>
  <c r="X70" i="1"/>
  <c r="AJ67" i="1"/>
  <c r="X67" i="1"/>
  <c r="AJ64" i="1"/>
  <c r="X64" i="1"/>
  <c r="X60" i="1"/>
  <c r="AJ60" i="1"/>
  <c r="AJ57" i="1"/>
  <c r="X57" i="1"/>
  <c r="AJ54" i="1"/>
  <c r="AJ51" i="1"/>
  <c r="AJ43" i="1"/>
  <c r="X49" i="1"/>
  <c r="AG43" i="1"/>
  <c r="AJ21" i="1"/>
  <c r="AJ11" i="1"/>
  <c r="AJ4" i="1"/>
  <c r="AJ35" i="1"/>
  <c r="AG35" i="1"/>
  <c r="AG21" i="1"/>
  <c r="J248" i="1" l="1"/>
  <c r="I248" i="1" s="1"/>
  <c r="I281" i="1"/>
  <c r="AC281" i="1"/>
  <c r="AD281" i="1" s="1"/>
  <c r="AC213" i="1" a="1"/>
  <c r="AC213" i="1" s="1"/>
  <c r="AD213" i="1" s="1"/>
  <c r="I213" i="1"/>
  <c r="AC230" i="1"/>
  <c r="AD230" i="1" s="1"/>
  <c r="I232" i="1"/>
  <c r="AC232" i="1" s="1"/>
  <c r="AD232" i="1" s="1"/>
  <c r="AF281" i="1" a="1"/>
  <c r="AF281" i="1" s="1"/>
  <c r="AG281" i="1" s="1"/>
  <c r="I246" i="1"/>
  <c r="AC246" i="1" s="1"/>
  <c r="AD246" i="1" s="1"/>
  <c r="AC228" i="1"/>
  <c r="AD228" i="1" s="1"/>
  <c r="AF252" i="1" a="1"/>
  <c r="AF252" i="1" s="1"/>
  <c r="AG252" i="1" s="1"/>
  <c r="I252" i="1"/>
  <c r="AC252" i="1"/>
  <c r="AD252" i="1" s="1"/>
  <c r="AC236" i="1"/>
  <c r="AD236" i="1" s="1"/>
  <c r="AC211" i="1" a="1"/>
  <c r="AC211" i="1" s="1"/>
  <c r="AD211" i="1" s="1"/>
  <c r="I211" i="1"/>
  <c r="Z115" i="1"/>
  <c r="AA115" i="1" s="1"/>
  <c r="I226" i="1"/>
  <c r="AC226" i="1" s="1"/>
  <c r="AD226" i="1" s="1"/>
  <c r="I238" i="1"/>
  <c r="AC238" i="1" s="1"/>
  <c r="AD238" i="1" s="1"/>
  <c r="I209" i="1"/>
  <c r="I240" i="1"/>
  <c r="AC240" i="1" s="1"/>
  <c r="AD240" i="1" s="1"/>
  <c r="AC248" i="1"/>
  <c r="AD248" i="1" s="1"/>
  <c r="I234" i="1"/>
  <c r="AC234" i="1" s="1"/>
  <c r="AD234" i="1" s="1"/>
  <c r="I236" i="1"/>
  <c r="J275" i="1"/>
  <c r="I275" i="1" s="1"/>
  <c r="J261" i="1"/>
  <c r="I261" i="1" s="1"/>
  <c r="I207" i="1"/>
  <c r="AC204" i="1" a="1"/>
  <c r="AC204" i="1" s="1"/>
  <c r="AD204" i="1" s="1"/>
  <c r="AC201" i="1" a="1"/>
  <c r="AC201" i="1" s="1"/>
  <c r="AD201" i="1" s="1"/>
  <c r="Z183" i="1"/>
  <c r="AA183" i="1" s="1"/>
  <c r="I201" i="1"/>
  <c r="AC261" i="1" l="1"/>
  <c r="AD261" i="1" s="1"/>
  <c r="I220" i="1"/>
  <c r="Z220" i="1" s="1"/>
  <c r="AA220" i="1" s="1"/>
  <c r="AC275" i="1"/>
  <c r="AD275" i="1" s="1"/>
</calcChain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<sst xmlns="http://schemas.openxmlformats.org/spreadsheetml/2006/main" count="782" uniqueCount="332">
  <si>
    <t>ZP Závadská 16B</t>
  </si>
  <si>
    <t>Kadnárova 104</t>
  </si>
  <si>
    <t>ZP DK  Malokrasňanská 6</t>
  </si>
  <si>
    <t>Závadská 14,16</t>
  </si>
  <si>
    <t>Teplo zo sek.</t>
  </si>
  <si>
    <t>ZS Plickova 9</t>
  </si>
  <si>
    <t>Karpatské nám. 25</t>
  </si>
  <si>
    <t>ZŠ Tbiliská 4</t>
  </si>
  <si>
    <t>Pekná cesta 3-5</t>
  </si>
  <si>
    <t>Hagarova 17</t>
  </si>
  <si>
    <t>ZP DK Rubínová 4</t>
  </si>
  <si>
    <t>Zdravotné stredisko Tbiliská 6</t>
  </si>
  <si>
    <t>Novohorská 22-30</t>
  </si>
  <si>
    <t>Kafendova 12</t>
  </si>
  <si>
    <t>Barónka 1 - vl.sp.</t>
  </si>
  <si>
    <t>Kadnárova 57-59-61</t>
  </si>
  <si>
    <t>Mudrochova 1-11</t>
  </si>
  <si>
    <t>Hečkova 16</t>
  </si>
  <si>
    <t>Barónka 4 - vl.sp.</t>
  </si>
  <si>
    <t>Kafendova 2-6</t>
  </si>
  <si>
    <t>Kadnárova 53 NP</t>
  </si>
  <si>
    <t>Závadská 16A NP</t>
  </si>
  <si>
    <t>ZP DK Na Grunte 5</t>
  </si>
  <si>
    <t>Malokrasňanská 4</t>
  </si>
  <si>
    <t>Hečkova 14</t>
  </si>
  <si>
    <t>MÚ Bratislava Rača  Kubačova 21</t>
  </si>
  <si>
    <t>Kadnárova 100</t>
  </si>
  <si>
    <t>Karpatské nám. 8</t>
  </si>
  <si>
    <t>Úžiny 3</t>
  </si>
  <si>
    <t>Svätovavrinecká 2, 2A,2B</t>
  </si>
  <si>
    <t>Kadnárova 47</t>
  </si>
  <si>
    <t>Závadská 5</t>
  </si>
  <si>
    <t>Barónka 5 - vl.sp.</t>
  </si>
  <si>
    <t>Malokrasňanská 12</t>
  </si>
  <si>
    <t>Závadská 6</t>
  </si>
  <si>
    <t>Gelnická 16</t>
  </si>
  <si>
    <t>Kadnárova 106</t>
  </si>
  <si>
    <t>Vyrobené teplo spolu v OST</t>
  </si>
  <si>
    <t>Závadská 10</t>
  </si>
  <si>
    <t>Račany Bianco F 9819</t>
  </si>
  <si>
    <t>KS Žarnovická</t>
  </si>
  <si>
    <t>Rustaveliho 16</t>
  </si>
  <si>
    <t>ZP_Barónka 1</t>
  </si>
  <si>
    <t>ZP_BK Kadnárova 93</t>
  </si>
  <si>
    <t>Račany Bianco C 9799</t>
  </si>
  <si>
    <t>ZP Malokrasňanská 4</t>
  </si>
  <si>
    <t>Kadnárova 108</t>
  </si>
  <si>
    <t>Kadnárova 35 NP</t>
  </si>
  <si>
    <t>ZP Závadská 16A</t>
  </si>
  <si>
    <t>Učinnosť sekundár</t>
  </si>
  <si>
    <t>ZP DK Malokrasňanská 10</t>
  </si>
  <si>
    <t>Gelnická 6</t>
  </si>
  <si>
    <t>Račany Bianco A 9797</t>
  </si>
  <si>
    <t>Kadnárova 98</t>
  </si>
  <si>
    <t>Gelnická 8</t>
  </si>
  <si>
    <t>Gelnická 2</t>
  </si>
  <si>
    <t>Sadmelijská 5</t>
  </si>
  <si>
    <t>Karpatské nám. 26</t>
  </si>
  <si>
    <t>Novohorská 32-42</t>
  </si>
  <si>
    <t>Kafendova 10</t>
  </si>
  <si>
    <t>Závadská 18</t>
  </si>
  <si>
    <t>Kadnárova 29</t>
  </si>
  <si>
    <t>ZP MÚ Bratislava Rača  Kubačova 21</t>
  </si>
  <si>
    <t>Rustaveliho 5</t>
  </si>
  <si>
    <t>Závadská 7</t>
  </si>
  <si>
    <t>Plickova 3-7</t>
  </si>
  <si>
    <t>Na pasekách 18-22</t>
  </si>
  <si>
    <t>Rustaveliho 10.</t>
  </si>
  <si>
    <t>Gelnická 18</t>
  </si>
  <si>
    <t>Račianska 159</t>
  </si>
  <si>
    <t>Škola KalŠ Kadnárova 7</t>
  </si>
  <si>
    <t>Závadská 16A</t>
  </si>
  <si>
    <t>Gelnická 24</t>
  </si>
  <si>
    <t>Závadská 20</t>
  </si>
  <si>
    <t>Horská 11</t>
  </si>
  <si>
    <t>ZP_Barónka 5</t>
  </si>
  <si>
    <t>Teplo do rozv.</t>
  </si>
  <si>
    <t>Račianska 161</t>
  </si>
  <si>
    <t>Hečkova 18 NP</t>
  </si>
  <si>
    <t>Gelnická 28</t>
  </si>
  <si>
    <t>Horná 3</t>
  </si>
  <si>
    <t>Cígeľská 12</t>
  </si>
  <si>
    <t>Hečkova 2-6</t>
  </si>
  <si>
    <t>TT</t>
  </si>
  <si>
    <t>Rustaveliho 10100/2</t>
  </si>
  <si>
    <t>Rustaveliho 9973</t>
  </si>
  <si>
    <t>Dátum do</t>
  </si>
  <si>
    <t>Závadská 16B</t>
  </si>
  <si>
    <t>ZP_Záhumenice</t>
  </si>
  <si>
    <t>Malokrasňanská 6</t>
  </si>
  <si>
    <t>Svätovavrinecká 4 - 10</t>
  </si>
  <si>
    <t>Na pasekách 14-16</t>
  </si>
  <si>
    <t>Kadnárova 93</t>
  </si>
  <si>
    <t>ZP_Experiment</t>
  </si>
  <si>
    <t>Mudrochova 15</t>
  </si>
  <si>
    <t>Tbiliská 5</t>
  </si>
  <si>
    <t>Úžiny 1</t>
  </si>
  <si>
    <t>Na Grunte 5 NP</t>
  </si>
  <si>
    <t>Rustaveliho 10072/4A,4B,4C,4D</t>
  </si>
  <si>
    <t>Malokrasňanská 2 NP</t>
  </si>
  <si>
    <t>Plickova 2-12</t>
  </si>
  <si>
    <t>DK Dopravná 57</t>
  </si>
  <si>
    <t>Malokrasňanská 10</t>
  </si>
  <si>
    <t>Račany Bianco B 9798 NP</t>
  </si>
  <si>
    <t>Hečkova 5 NP</t>
  </si>
  <si>
    <t>Hagarova 13</t>
  </si>
  <si>
    <t>MŠ Gelnická 34</t>
  </si>
  <si>
    <t>ZP DK Malokrasňanská 12</t>
  </si>
  <si>
    <t>Račany Bianco A 9797 NP</t>
  </si>
  <si>
    <t>Odberné miesto</t>
  </si>
  <si>
    <t>Detvianska 12</t>
  </si>
  <si>
    <t>Malokrasňanská 8</t>
  </si>
  <si>
    <t>Tbiliská 1,3</t>
  </si>
  <si>
    <t>ZP Malokrasňanská 2</t>
  </si>
  <si>
    <t>Gelnická 4</t>
  </si>
  <si>
    <t>Kadnárova 11</t>
  </si>
  <si>
    <t>Rustaveliho 10005/6</t>
  </si>
  <si>
    <t>Kadnárova 94</t>
  </si>
  <si>
    <t>Sadmelijská 1</t>
  </si>
  <si>
    <t>Tramínova 1-3</t>
  </si>
  <si>
    <t>ZP DK Horská 11</t>
  </si>
  <si>
    <t>Sadmelijská 3</t>
  </si>
  <si>
    <t>Kadnárova 35</t>
  </si>
  <si>
    <t>Experiment - vl.sp.</t>
  </si>
  <si>
    <t>Kadnárova 23</t>
  </si>
  <si>
    <t>MŠ Tbiliská 2</t>
  </si>
  <si>
    <t>Rustaveliho 10054/4</t>
  </si>
  <si>
    <t>Kadnárova 4</t>
  </si>
  <si>
    <t>Kadnárova 41</t>
  </si>
  <si>
    <t>Malokrasňanská 2</t>
  </si>
  <si>
    <t>Rustaveliho 10100/2A, 2B</t>
  </si>
  <si>
    <t>Závadská 12</t>
  </si>
  <si>
    <t>Karpatské nám. 7</t>
  </si>
  <si>
    <t>Hagarova 3</t>
  </si>
  <si>
    <t>Gelnická 26</t>
  </si>
  <si>
    <t>Kafendova 20-30</t>
  </si>
  <si>
    <t>Gelnická 30</t>
  </si>
  <si>
    <t>Hagarova 5</t>
  </si>
  <si>
    <t>Na Grunte 5</t>
  </si>
  <si>
    <t>Hagarova 1</t>
  </si>
  <si>
    <t>Karpatské nám. 19</t>
  </si>
  <si>
    <t>Kubačova 1-11</t>
  </si>
  <si>
    <t>Materská škola Barónka 17</t>
  </si>
  <si>
    <t>Mudrochova 13</t>
  </si>
  <si>
    <t>Žarnovická 1</t>
  </si>
  <si>
    <t>Účinnosť primár (TR)</t>
  </si>
  <si>
    <t>Kadnárova 96</t>
  </si>
  <si>
    <t>Cígeľská 6</t>
  </si>
  <si>
    <t>Hagarova 21</t>
  </si>
  <si>
    <t>Kadnárova 17</t>
  </si>
  <si>
    <t>ZP DK Detvianska 12</t>
  </si>
  <si>
    <t>ZP DK Tramínová 3</t>
  </si>
  <si>
    <t>Kadnárova 91</t>
  </si>
  <si>
    <t>Kadnárova 23 NP</t>
  </si>
  <si>
    <t xml:space="preserve">Rustaveliho 10 údržba zelene </t>
  </si>
  <si>
    <t>Karpatské nám. 17</t>
  </si>
  <si>
    <t>Hagarova 19</t>
  </si>
  <si>
    <t>Hečkova 12</t>
  </si>
  <si>
    <t>Karpatské nám. 27</t>
  </si>
  <si>
    <t>Rustaveliho 14</t>
  </si>
  <si>
    <t>Kafendova 16</t>
  </si>
  <si>
    <t>TT / TV</t>
  </si>
  <si>
    <t>ZP_Barónka 4</t>
  </si>
  <si>
    <t>Svätovavrinecká 2, 2A,2B NP</t>
  </si>
  <si>
    <t>ZP DK Dopravná 57</t>
  </si>
  <si>
    <t>Kadnárova 53</t>
  </si>
  <si>
    <t>Teplo do sek.</t>
  </si>
  <si>
    <t>Nakúpené teplo</t>
  </si>
  <si>
    <t>Kafendova 8</t>
  </si>
  <si>
    <t>Kadnárova 41 NP</t>
  </si>
  <si>
    <t>ÚK</t>
  </si>
  <si>
    <t>Karpatské nám. 27-29</t>
  </si>
  <si>
    <t>Kafendova 18</t>
  </si>
  <si>
    <t>Tbiliská 9-13</t>
  </si>
  <si>
    <t>Horná 1</t>
  </si>
  <si>
    <t>Jurkovičova 3</t>
  </si>
  <si>
    <t>Účinnosť OST</t>
  </si>
  <si>
    <t>Hagarova 11</t>
  </si>
  <si>
    <t>Účinnosť výroby tepla</t>
  </si>
  <si>
    <t>BILLA</t>
  </si>
  <si>
    <t>Hlinická 2A, 2B</t>
  </si>
  <si>
    <t>ZP_Barónka 2</t>
  </si>
  <si>
    <t>Rustaveliho 12</t>
  </si>
  <si>
    <t>Račany Bianco D 9800</t>
  </si>
  <si>
    <t>Karpatské nám. 28</t>
  </si>
  <si>
    <t>Kadnárova 17 NP</t>
  </si>
  <si>
    <t>Závadská 8</t>
  </si>
  <si>
    <t>Rustaveliho 1</t>
  </si>
  <si>
    <t>Tbiliská 27-29</t>
  </si>
  <si>
    <t/>
  </si>
  <si>
    <t>Račany Bianco B 9798</t>
  </si>
  <si>
    <t>Karpatské nám. 18</t>
  </si>
  <si>
    <t>Teplo do OST</t>
  </si>
  <si>
    <t>SV na TV</t>
  </si>
  <si>
    <t>Karpatské nám. 24</t>
  </si>
  <si>
    <t>Karpatské nám. 24-26</t>
  </si>
  <si>
    <t>Barónka 2 - vl. sp.</t>
  </si>
  <si>
    <t>ZP DK Na Grunte 7</t>
  </si>
  <si>
    <t>Cígeľská 10</t>
  </si>
  <si>
    <t>Karpatské nám. 9</t>
  </si>
  <si>
    <t>Karpatské nám. 10</t>
  </si>
  <si>
    <t>ZP_Kadnárova 3</t>
  </si>
  <si>
    <t>Kafendova 14</t>
  </si>
  <si>
    <t>Teplo z rozv.</t>
  </si>
  <si>
    <t>Kadnárova 67</t>
  </si>
  <si>
    <t>Energia do zdroja</t>
  </si>
  <si>
    <t>ZP_Komisárky</t>
  </si>
  <si>
    <t>Hečkova 18</t>
  </si>
  <si>
    <t>Na Grunte 7</t>
  </si>
  <si>
    <t>Račany Bianco E 9827</t>
  </si>
  <si>
    <t>Cígeľská 8</t>
  </si>
  <si>
    <t xml:space="preserve">Na Grunte 7 NP </t>
  </si>
  <si>
    <t>Cyprichova 4</t>
  </si>
  <si>
    <t>Tbiliská 7</t>
  </si>
  <si>
    <t>Pekná cesta 9-11</t>
  </si>
  <si>
    <t>Hagarova 15</t>
  </si>
  <si>
    <t>Kubačova 13-17</t>
  </si>
  <si>
    <t>Jurkovičova 1</t>
  </si>
  <si>
    <t>Rustaveliho 3</t>
  </si>
  <si>
    <t>Minitelocvičňa Tbiliská 9841</t>
  </si>
  <si>
    <t>Komisárky - vl.sp.</t>
  </si>
  <si>
    <t>Cyprichova 20-22</t>
  </si>
  <si>
    <t>ZP DK Malokrasňanská 8</t>
  </si>
  <si>
    <t>Závadská 22</t>
  </si>
  <si>
    <t>Novohorská 2-10</t>
  </si>
  <si>
    <t>Hubeného 2</t>
  </si>
  <si>
    <t>Rubínova 2-10</t>
  </si>
  <si>
    <t>Cyprichova 16</t>
  </si>
  <si>
    <t>Novohorská 12-20</t>
  </si>
  <si>
    <t>Cyprichova 10</t>
  </si>
  <si>
    <t>Vyrobené teplo spolu</t>
  </si>
  <si>
    <t>Cyprichova 1-3</t>
  </si>
  <si>
    <t>Karpatské nám. 29</t>
  </si>
  <si>
    <t>Závadská 2,4</t>
  </si>
  <si>
    <t>Barónka 1</t>
  </si>
  <si>
    <t>Barónka 2</t>
  </si>
  <si>
    <t>Barónka 4</t>
  </si>
  <si>
    <t>Barónka 5</t>
  </si>
  <si>
    <t>BK Kadnárova 93</t>
  </si>
  <si>
    <t>DK Detvianska 12</t>
  </si>
  <si>
    <t>DK Horská 11</t>
  </si>
  <si>
    <t>DK Malokrasňanská 10</t>
  </si>
  <si>
    <t>DK Malokrasňanská 12</t>
  </si>
  <si>
    <t>DK Malokrasňanská 2</t>
  </si>
  <si>
    <t>DK Malokrasňanská 4</t>
  </si>
  <si>
    <t>DK Malokrasňanská 6</t>
  </si>
  <si>
    <t>DK Malokrasňanská 8</t>
  </si>
  <si>
    <t>DK MÚ Kubačova 21</t>
  </si>
  <si>
    <t>DK Na Grunte 5</t>
  </si>
  <si>
    <t>DK Na Grunte 7</t>
  </si>
  <si>
    <t>DK Rubínová 4</t>
  </si>
  <si>
    <t>DK Tramínová 3</t>
  </si>
  <si>
    <t>Dopravná 12</t>
  </si>
  <si>
    <t>Experiment</t>
  </si>
  <si>
    <t>Kadnárova 3</t>
  </si>
  <si>
    <t>Komisárky</t>
  </si>
  <si>
    <t>PK Svätovavrinecká 10</t>
  </si>
  <si>
    <t>PK Svätovavrinecká 2 A</t>
  </si>
  <si>
    <t>Záhumenice</t>
  </si>
  <si>
    <t>zdroja</t>
  </si>
  <si>
    <t>OST</t>
  </si>
  <si>
    <t>DOST Cyprichova 10</t>
  </si>
  <si>
    <t>DOST Cyprichova 1-3</t>
  </si>
  <si>
    <t>DOST Cyprichova 16</t>
  </si>
  <si>
    <t>DOST Cyprichova 4</t>
  </si>
  <si>
    <t>DOST Hagarova 1</t>
  </si>
  <si>
    <t>DOST Hagarova 11</t>
  </si>
  <si>
    <t>DOST Hagarova 13</t>
  </si>
  <si>
    <t>DOST Hagarova 15</t>
  </si>
  <si>
    <t>DOST Hagarova 17</t>
  </si>
  <si>
    <t>DOST Hagarova 19</t>
  </si>
  <si>
    <t>DOST Hagarova 21</t>
  </si>
  <si>
    <t>DOST Hagarova 3</t>
  </si>
  <si>
    <t>DOST Hagarova 5</t>
  </si>
  <si>
    <t>DOST Horná 3</t>
  </si>
  <si>
    <t>DOST Hubeného 2</t>
  </si>
  <si>
    <t>DOST Kadnárova 11</t>
  </si>
  <si>
    <t>DOST Kadnárova 17</t>
  </si>
  <si>
    <t>DOST Kadnárova 23</t>
  </si>
  <si>
    <t>DOST Kadnárova 29</t>
  </si>
  <si>
    <t>DOST Kadnárova 35</t>
  </si>
  <si>
    <t>DOST Kadnárova 4</t>
  </si>
  <si>
    <t>DOST Kadnárova 41</t>
  </si>
  <si>
    <t>DOST Kadnárova 53</t>
  </si>
  <si>
    <t>DOST Kadnárova 57-59-61</t>
  </si>
  <si>
    <t>DOST Kadnárova 67</t>
  </si>
  <si>
    <t>DOST Pekná cesta 3-5</t>
  </si>
  <si>
    <t>DOST Pekná cesta 9-11</t>
  </si>
  <si>
    <t>DOST Račany Bianco A 9797</t>
  </si>
  <si>
    <t>DOST Račany Bianco B 9798</t>
  </si>
  <si>
    <t>DOST Račany Bianco C 9799</t>
  </si>
  <si>
    <t>DOST Račany Bianco D 9800</t>
  </si>
  <si>
    <t>DOST Račany Bianco E 9827</t>
  </si>
  <si>
    <t>DOST Račany Bianco F 9819</t>
  </si>
  <si>
    <t>DOST MŠ Gelnická 34</t>
  </si>
  <si>
    <t>DOST Rustaveliho 10005</t>
  </si>
  <si>
    <t>DOST Rustaveliho 10054/4</t>
  </si>
  <si>
    <t>DOST Rustaveliho 10072/4A,4B,4C,4D</t>
  </si>
  <si>
    <t>DOST Rustaveliho 10100/2</t>
  </si>
  <si>
    <t>DOST Rustaveliho 10100/2A, 2B</t>
  </si>
  <si>
    <t>DOST Rustaveliho 8</t>
  </si>
  <si>
    <t>DOST Tbiliská 27-29</t>
  </si>
  <si>
    <t>DOST Zdravotné stredisko Tbiliská 6</t>
  </si>
  <si>
    <t>DOST Žarnovická 1</t>
  </si>
  <si>
    <t>OST Záhumenice OST - 1</t>
  </si>
  <si>
    <t>OST Záhumenice OST - 2</t>
  </si>
  <si>
    <t>OST Záhumenice OST - 3</t>
  </si>
  <si>
    <t>OST Záhumenice OST - 5</t>
  </si>
  <si>
    <t>OST Záhumenice OST - 6</t>
  </si>
  <si>
    <t>OST Na Pasekách 14</t>
  </si>
  <si>
    <t>OST Na Pasekách 18</t>
  </si>
  <si>
    <t>OST Hečkova 18</t>
  </si>
  <si>
    <t>OST Hečkova 2</t>
  </si>
  <si>
    <t>OST Kadnárova 104</t>
  </si>
  <si>
    <t>OST MŠ Tbiliská</t>
  </si>
  <si>
    <t>Normatívna účinnosť výroby tepla</t>
  </si>
  <si>
    <t>účinnosť výroby tepla</t>
  </si>
  <si>
    <t>Normatívna účinnosť primár (TR)</t>
  </si>
  <si>
    <t>účinnosť primár (TR)</t>
  </si>
  <si>
    <t>Normatívna účinnosť OST</t>
  </si>
  <si>
    <t xml:space="preserve"> účinnosť OST</t>
  </si>
  <si>
    <t>Normatívna účinnosť sekundár</t>
  </si>
  <si>
    <t>účinnosť sekundár</t>
  </si>
  <si>
    <t>Norm. merná spotreba TÚV</t>
  </si>
  <si>
    <r>
      <t xml:space="preserve">merná spotreba TÚV  </t>
    </r>
    <r>
      <rPr>
        <b/>
        <sz val="10"/>
        <color indexed="53"/>
        <rFont val="Microsoft Sans Serif"/>
        <family val="2"/>
        <charset val="238"/>
      </rPr>
      <t>prekročenie o</t>
    </r>
  </si>
  <si>
    <t>Nákup cez normatív</t>
  </si>
  <si>
    <t>Skutočná účinnosť výroby tepla</t>
  </si>
  <si>
    <t>Skutočná účinnosť primár (TR)</t>
  </si>
  <si>
    <t>Skutočná účinnosť OST</t>
  </si>
  <si>
    <t>skutočná účinnosť sekundár</t>
  </si>
  <si>
    <t>Skutočná merná spotreba TÚV</t>
  </si>
  <si>
    <t>hodnota vypočítaná cez normatívnu účinnosť - nie je bilančný merač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</si>
</sst>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0&quot; %&quot;"/>
    <numFmt numFmtId="165" formatCode="#,##0.00&quot; kWh&quot;"/>
    <numFmt numFmtId="166" formatCode="#,##0.00&quot; %&quot;"/>
    <numFmt numFmtId="167" formatCode="#,##0.00&quot; kWh/m3&quot;"/>
  </numFmts>
  <fonts count="11" x14ac:knownFonts="1">
    <font>
      <sz val="11"/>
      <color theme="1"/>
      <name val="Calibri"/>
      <family val="2"/>
      <scheme val="minor"/>
    </font>
    <font>
      <sz val="8"/>
      <name val="Microsoft Sans Serif"/>
      <family val="2"/>
    </font>
    <font>
      <sz val="8"/>
      <color rgb="FF000000"/>
      <name val="Microsoft Sans Serif"/>
      <family val="2"/>
    </font>
    <font>
      <sz val="8"/>
      <color indexed="72"/>
      <name val="Microsoft Sans Serif"/>
      <family val="2"/>
      <charset val="238"/>
    </font>
    <font>
      <b/>
      <sz val="10"/>
      <color indexed="53"/>
      <name val="Microsoft Sans Serif"/>
      <family val="2"/>
      <charset val="238"/>
    </font>
    <font>
      <sz val="9"/>
      <name val="Arial"/>
      <family val="2"/>
      <charset val="238"/>
    </font>
    <font>
      <sz val="8"/>
      <color rgb="FF0000FF"/>
      <name val="Microsoft Sans Serif"/>
      <family val="2"/>
      <charset val="238"/>
    </font>
    <font>
      <sz val="8"/>
      <name val="Microsoft Sans Serif"/>
      <family val="2"/>
      <charset val="238"/>
    </font>
    <font>
      <sz val="11"/>
      <color theme="1"/>
      <name val="Calibri"/>
      <family val="2"/>
      <charset val="238"/>
    </font>
    <font>
      <b/>
      <sz val="8"/>
      <name val="Microsoft Sans Serif"/>
      <family val="2"/>
      <charset val="238"/>
    </font>
    <font>
      <i/>
      <sz val="11"/>
      <color theme="1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0F0F0"/>
        <bgColor indexed="64"/>
      </patternFill>
    </fill>
    <fill>
      <patternFill patternType="solid">
        <fgColor rgb="FF00B0F0"/>
        <bgColor indexed="12"/>
      </patternFill>
    </fill>
    <fill>
      <patternFill patternType="solid">
        <fgColor rgb="FFFFC000"/>
        <bgColor indexed="12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-0.249977111117893"/>
        <bgColor indexed="12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2" xfId="0" applyFont="1" applyBorder="1" applyAlignment="1">
      <alignment horizontal="right" vertical="top"/>
    </xf>
    <xf numFmtId="0" fontId="1" fillId="0" borderId="1" xfId="0" applyFont="1" applyBorder="1" applyAlignment="1">
      <alignment horizontal="left" vertical="top"/>
    </xf>
    <xf numFmtId="0" fontId="1" fillId="0" borderId="2" xfId="0" applyFont="1" applyBorder="1" applyAlignment="1">
      <alignment horizontal="left" vertical="top"/>
    </xf>
    <xf numFmtId="0" fontId="1" fillId="0" borderId="1" xfId="0" applyFont="1" applyBorder="1" applyAlignment="1">
      <alignment horizontal="right" vertical="top"/>
    </xf>
    <xf numFmtId="49" fontId="1" fillId="0" borderId="1" xfId="0" applyNumberFormat="1" applyFont="1" applyBorder="1" applyAlignment="1">
      <alignment horizontal="right" vertical="top"/>
    </xf>
    <xf numFmtId="49" fontId="1" fillId="0" borderId="2" xfId="0" applyNumberFormat="1" applyFont="1" applyBorder="1" applyAlignment="1">
      <alignment horizontal="right" vertical="top"/>
    </xf>
    <xf numFmtId="49" fontId="0" fillId="0" borderId="0" xfId="0" applyNumberFormat="1"/>
    <xf numFmtId="164" fontId="3" fillId="3" borderId="4" xfId="0" applyNumberFormat="1" applyFont="1" applyFill="1" applyBorder="1" applyAlignment="1">
      <alignment horizontal="center" vertical="center" wrapText="1"/>
    </xf>
    <xf numFmtId="164" fontId="3" fillId="4" borderId="4" xfId="0" applyNumberFormat="1" applyFont="1" applyFill="1" applyBorder="1" applyAlignment="1">
      <alignment horizontal="center" vertical="center" wrapText="1"/>
    </xf>
    <xf numFmtId="10" fontId="3" fillId="4" borderId="4" xfId="0" applyNumberFormat="1" applyFont="1" applyFill="1" applyBorder="1" applyAlignment="1">
      <alignment horizontal="center" vertical="center" wrapText="1"/>
    </xf>
    <xf numFmtId="165" fontId="5" fillId="5" borderId="0" xfId="0" applyNumberFormat="1" applyFont="1" applyFill="1" applyAlignment="1">
      <alignment horizontal="center" vertical="center" wrapText="1"/>
    </xf>
    <xf numFmtId="166" fontId="6" fillId="6" borderId="4" xfId="0" applyNumberFormat="1" applyFont="1" applyFill="1" applyBorder="1"/>
    <xf numFmtId="166" fontId="7" fillId="7" borderId="4" xfId="0" applyNumberFormat="1" applyFont="1" applyFill="1" applyBorder="1"/>
    <xf numFmtId="166" fontId="7" fillId="6" borderId="4" xfId="0" applyNumberFormat="1" applyFont="1" applyFill="1" applyBorder="1"/>
    <xf numFmtId="165" fontId="7" fillId="6" borderId="4" xfId="0" applyNumberFormat="1" applyFont="1" applyFill="1" applyBorder="1"/>
    <xf numFmtId="165" fontId="5" fillId="8" borderId="4" xfId="0" applyNumberFormat="1" applyFont="1" applyFill="1" applyBorder="1"/>
    <xf numFmtId="4" fontId="1" fillId="0" borderId="1" xfId="0" applyNumberFormat="1" applyFont="1" applyBorder="1" applyAlignment="1">
      <alignment horizontal="right" vertical="top"/>
    </xf>
    <xf numFmtId="4" fontId="0" fillId="0" borderId="0" xfId="0" applyNumberFormat="1"/>
    <xf numFmtId="0" fontId="2" fillId="2" borderId="3" xfId="0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4" fontId="2" fillId="2" borderId="3" xfId="0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4" fontId="1" fillId="0" borderId="2" xfId="0" applyNumberFormat="1" applyFont="1" applyBorder="1" applyAlignment="1">
      <alignment horizontal="right" vertical="top"/>
    </xf>
    <xf numFmtId="0" fontId="1" fillId="9" borderId="1" xfId="0" applyFont="1" applyFill="1" applyBorder="1" applyAlignment="1">
      <alignment horizontal="left" vertical="top"/>
    </xf>
    <xf numFmtId="0" fontId="1" fillId="9" borderId="1" xfId="0" applyFont="1" applyFill="1" applyBorder="1" applyAlignment="1">
      <alignment horizontal="right" vertical="top"/>
    </xf>
    <xf numFmtId="49" fontId="1" fillId="9" borderId="1" xfId="0" applyNumberFormat="1" applyFont="1" applyFill="1" applyBorder="1" applyAlignment="1">
      <alignment horizontal="right" vertical="top"/>
    </xf>
    <xf numFmtId="4" fontId="1" fillId="9" borderId="1" xfId="0" applyNumberFormat="1" applyFont="1" applyFill="1" applyBorder="1" applyAlignment="1">
      <alignment horizontal="right" vertical="top"/>
    </xf>
    <xf numFmtId="164" fontId="3" fillId="10" borderId="4" xfId="0" applyNumberFormat="1" applyFont="1" applyFill="1" applyBorder="1" applyAlignment="1">
      <alignment horizontal="center" vertical="center" wrapText="1"/>
    </xf>
    <xf numFmtId="166" fontId="6" fillId="8" borderId="4" xfId="0" applyNumberFormat="1" applyFont="1" applyFill="1" applyBorder="1"/>
    <xf numFmtId="167" fontId="6" fillId="8" borderId="4" xfId="0" applyNumberFormat="1" applyFont="1" applyFill="1" applyBorder="1"/>
    <xf numFmtId="0" fontId="9" fillId="9" borderId="1" xfId="0" applyFont="1" applyFill="1" applyBorder="1" applyAlignment="1">
      <alignment horizontal="left" vertical="top"/>
    </xf>
    <xf numFmtId="0" fontId="8" fillId="0" borderId="0" xfId="0" applyFont="1"/>
    <xf numFmtId="4" fontId="1" fillId="8" borderId="1" xfId="0" applyNumberFormat="1" applyFont="1" applyFill="1" applyBorder="1" applyAlignment="1">
      <alignment horizontal="right" vertical="top"/>
    </xf>
    <xf numFmtId="0" fontId="0" fillId="8" borderId="0" xfId="0" applyFill="1"/>
    <xf numFmtId="0" fontId="10" fillId="0" borderId="0" xfId="0" applyFont="1"/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eetMetadata" Target="metadata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AK296"/>
  <sheetViews>
    <sheetView tabSelected="1" zoomScaleNormal="100" workbookViewId="0">
      <pane xSplit="7" ySplit="3" topLeftCell="H40" activePane="bottomRight" state="frozen"/>
      <selection pane="topRight" activeCell="H1" sqref="H1"/>
      <selection pane="bottomLeft" activeCell="A2" sqref="A2"/>
      <selection pane="bottomRight" activeCell="H1" sqref="H1:H1048576"/>
    </sheetView>
  </sheetViews>
  <sheetFormatPr defaultColWidth="15.1328125" defaultRowHeight="14.25" x14ac:dyDescent="0.45"/>
  <cols>
    <col min="1" max="1" width="20" bestFit="1" customWidth="1"/>
    <col min="2" max="2" width="15.1328125" customWidth="1"/>
    <col min="3" max="3" width="28.59765625" bestFit="1" customWidth="1"/>
    <col min="4" max="4" width="15.1328125" customWidth="1"/>
    <col min="5" max="5" width="19.265625" customWidth="1"/>
    <col min="6" max="6" width="15.1328125" customWidth="1"/>
    <col min="7" max="7" width="9.796875" style="7" customWidth="1"/>
    <col min="8" max="23" width="11.86328125" style="18" customWidth="1"/>
    <col min="24" max="24" width="8.59765625" style="18" customWidth="1"/>
    <col min="25" max="26" width="12.265625" customWidth="1"/>
    <col min="27" max="27" width="9" customWidth="1"/>
    <col min="28" max="29" width="12.1328125" customWidth="1"/>
    <col min="30" max="30" width="8.86328125" customWidth="1"/>
    <col min="31" max="32" width="12.265625" customWidth="1"/>
    <col min="33" max="33" width="10.1328125" bestFit="1" customWidth="1"/>
    <col min="34" max="35" width="12" customWidth="1"/>
    <col min="36" max="36" width="8.73046875" customWidth="1"/>
    <col min="37" max="38" width="12.3984375" customWidth="1"/>
  </cols>
  <sheetData>
    <row r="1" spans="1:37" x14ac:dyDescent="0.45">
      <c r="A1" s="34"/>
      <c r="B1" s="35" t="s">
        <v>331</v>
      </c>
      <c r="D1" s="7"/>
      <c r="E1" s="18"/>
      <c r="F1" s="18"/>
      <c r="G1" s="18"/>
      <c r="V1"/>
      <c r="W1"/>
      <c r="X1"/>
    </row>
    <row r="2" spans="1:37" x14ac:dyDescent="0.45">
      <c r="D2" s="7"/>
      <c r="E2" s="18"/>
      <c r="F2" s="18"/>
      <c r="G2" s="18"/>
      <c r="V2"/>
      <c r="W2"/>
      <c r="X2"/>
    </row>
    <row r="3" spans="1:37" s="22" customFormat="1" ht="33.75" customHeight="1" x14ac:dyDescent="0.45">
      <c r="A3" s="19" t="s">
        <v>259</v>
      </c>
      <c r="B3" s="19" t="s">
        <v>260</v>
      </c>
      <c r="C3" s="19" t="s">
        <v>109</v>
      </c>
      <c r="D3" s="20" t="s">
        <v>86</v>
      </c>
      <c r="E3" s="21" t="s">
        <v>167</v>
      </c>
      <c r="F3" s="21" t="s">
        <v>205</v>
      </c>
      <c r="G3" s="21" t="s">
        <v>230</v>
      </c>
      <c r="H3" s="21" t="s">
        <v>76</v>
      </c>
      <c r="I3" s="21" t="s">
        <v>203</v>
      </c>
      <c r="J3" s="21" t="s">
        <v>192</v>
      </c>
      <c r="K3" s="21" t="s">
        <v>37</v>
      </c>
      <c r="L3" s="21" t="s">
        <v>166</v>
      </c>
      <c r="M3" s="21" t="s">
        <v>4</v>
      </c>
      <c r="N3" s="21" t="s">
        <v>178</v>
      </c>
      <c r="O3" s="21" t="s">
        <v>145</v>
      </c>
      <c r="P3" s="21" t="s">
        <v>176</v>
      </c>
      <c r="Q3" s="21" t="s">
        <v>49</v>
      </c>
      <c r="R3" s="21" t="s">
        <v>161</v>
      </c>
      <c r="S3" s="21" t="s">
        <v>170</v>
      </c>
      <c r="T3" s="21" t="s">
        <v>83</v>
      </c>
      <c r="U3" s="21" t="s">
        <v>193</v>
      </c>
      <c r="V3" s="8" t="s">
        <v>315</v>
      </c>
      <c r="W3" s="28" t="s">
        <v>326</v>
      </c>
      <c r="X3" s="9" t="s">
        <v>316</v>
      </c>
      <c r="Y3" s="8" t="s">
        <v>317</v>
      </c>
      <c r="Z3" s="28" t="s">
        <v>327</v>
      </c>
      <c r="AA3" s="9" t="s">
        <v>318</v>
      </c>
      <c r="AB3" s="8" t="s">
        <v>319</v>
      </c>
      <c r="AC3" s="28" t="s">
        <v>328</v>
      </c>
      <c r="AD3" s="9" t="s">
        <v>320</v>
      </c>
      <c r="AE3" s="8" t="s">
        <v>321</v>
      </c>
      <c r="AF3" s="28" t="s">
        <v>329</v>
      </c>
      <c r="AG3" s="9" t="s">
        <v>322</v>
      </c>
      <c r="AH3" s="8" t="s">
        <v>323</v>
      </c>
      <c r="AI3" s="28" t="s">
        <v>330</v>
      </c>
      <c r="AJ3" s="10" t="s">
        <v>324</v>
      </c>
      <c r="AK3" s="11" t="s">
        <v>325</v>
      </c>
    </row>
    <row r="4" spans="1:37" x14ac:dyDescent="0.45">
      <c r="A4" s="31" t="s">
        <v>234</v>
      </c>
      <c r="B4" s="24"/>
      <c r="C4" s="24" t="s">
        <v>189</v>
      </c>
      <c r="D4" s="26">
        <v>2023</v>
      </c>
      <c r="E4" s="27"/>
      <c r="F4" s="27"/>
      <c r="G4" s="27">
        <v>1088886.111112</v>
      </c>
      <c r="H4" s="27">
        <v>652188.88888800004</v>
      </c>
      <c r="I4" s="27"/>
      <c r="J4" s="27"/>
      <c r="K4" s="27"/>
      <c r="L4" s="27"/>
      <c r="M4" s="27"/>
      <c r="N4" s="27"/>
      <c r="O4" s="27">
        <v>0</v>
      </c>
      <c r="P4" s="27"/>
      <c r="Q4" s="27"/>
      <c r="R4" s="27">
        <v>74.868176335281902</v>
      </c>
      <c r="S4" s="27"/>
      <c r="T4" s="27"/>
      <c r="U4" s="27">
        <v>5508.2</v>
      </c>
      <c r="V4" s="12">
        <v>88.3</v>
      </c>
      <c r="W4" s="29">
        <f>G4/F10*100</f>
        <v>88.361963731764163</v>
      </c>
      <c r="X4" s="13" t="str">
        <f>IF((G4/F10*100)&gt;V4,"OK",(G4/F10*100)-V4)</f>
        <v>OK</v>
      </c>
      <c r="Y4" s="14"/>
      <c r="Z4" s="29"/>
      <c r="AA4" s="13"/>
      <c r="AB4" s="14"/>
      <c r="AC4" s="29"/>
      <c r="AD4" s="13"/>
      <c r="AE4" s="14">
        <v>94</v>
      </c>
      <c r="AF4" s="29">
        <f>SUM(S5:S8)/H4*100</f>
        <v>94.101915941317742</v>
      </c>
      <c r="AG4" s="13" t="str">
        <f>IF((SUM(S5:S8)/H4*100)&gt;AE4,"OK",(SUM(S5:S8)/H4*100)-AE4)</f>
        <v>OK</v>
      </c>
      <c r="AH4" s="15">
        <v>93.9</v>
      </c>
      <c r="AI4" s="30">
        <f>SUM(T5:T8)/U4</f>
        <v>74.868178352274796</v>
      </c>
      <c r="AJ4" s="13" t="str">
        <f>IF((SUM(T5:T8)/U4)&lt;AH4,"OK",((SUM(T5:T8)/U4)-AH4)/AH4*100)</f>
        <v>OK</v>
      </c>
      <c r="AK4" s="16"/>
    </row>
    <row r="5" spans="1:37" x14ac:dyDescent="0.45">
      <c r="A5" s="2" t="s">
        <v>234</v>
      </c>
      <c r="B5" s="2"/>
      <c r="C5" s="2" t="s">
        <v>28</v>
      </c>
      <c r="D5" s="5">
        <v>2023</v>
      </c>
      <c r="E5" s="17"/>
      <c r="F5" s="17"/>
      <c r="G5" s="17"/>
      <c r="H5" s="17"/>
      <c r="I5" s="17">
        <v>145222.22222299999</v>
      </c>
      <c r="J5" s="17"/>
      <c r="K5" s="17"/>
      <c r="L5" s="17"/>
      <c r="M5" s="17"/>
      <c r="N5" s="17"/>
      <c r="O5" s="17"/>
      <c r="P5" s="17"/>
      <c r="Q5" s="17"/>
      <c r="R5" s="17"/>
      <c r="S5" s="17">
        <v>145222.23000000001</v>
      </c>
      <c r="T5" s="17">
        <v>110882.98</v>
      </c>
      <c r="U5" s="17"/>
      <c r="V5"/>
      <c r="W5"/>
      <c r="X5"/>
    </row>
    <row r="6" spans="1:37" x14ac:dyDescent="0.45">
      <c r="A6" s="2" t="s">
        <v>234</v>
      </c>
      <c r="B6" s="2"/>
      <c r="C6" s="2" t="s">
        <v>56</v>
      </c>
      <c r="D6" s="5">
        <v>2023</v>
      </c>
      <c r="E6" s="17"/>
      <c r="F6" s="17"/>
      <c r="G6" s="17"/>
      <c r="H6" s="17"/>
      <c r="I6" s="17">
        <v>152416.66666700001</v>
      </c>
      <c r="J6" s="17"/>
      <c r="K6" s="17"/>
      <c r="L6" s="17"/>
      <c r="M6" s="17"/>
      <c r="N6" s="17"/>
      <c r="O6" s="17"/>
      <c r="P6" s="17"/>
      <c r="Q6" s="17"/>
      <c r="R6" s="17"/>
      <c r="S6" s="17">
        <v>152416.67000000001</v>
      </c>
      <c r="T6" s="17">
        <v>85940.35</v>
      </c>
      <c r="U6" s="17"/>
      <c r="V6"/>
      <c r="W6"/>
      <c r="X6"/>
    </row>
    <row r="7" spans="1:37" x14ac:dyDescent="0.45">
      <c r="A7" s="2" t="s">
        <v>234</v>
      </c>
      <c r="B7" s="2"/>
      <c r="C7" s="2" t="s">
        <v>121</v>
      </c>
      <c r="D7" s="5">
        <v>2023</v>
      </c>
      <c r="E7" s="17"/>
      <c r="F7" s="17"/>
      <c r="G7" s="17"/>
      <c r="H7" s="17"/>
      <c r="I7" s="17">
        <v>170055.555555</v>
      </c>
      <c r="J7" s="17"/>
      <c r="K7" s="17"/>
      <c r="L7" s="17"/>
      <c r="M7" s="17"/>
      <c r="N7" s="17"/>
      <c r="O7" s="17"/>
      <c r="P7" s="17"/>
      <c r="Q7" s="17"/>
      <c r="R7" s="17"/>
      <c r="S7" s="17">
        <v>170055.55</v>
      </c>
      <c r="T7" s="17">
        <v>113331.01</v>
      </c>
      <c r="U7" s="17"/>
      <c r="V7"/>
      <c r="W7"/>
      <c r="X7"/>
    </row>
    <row r="8" spans="1:37" x14ac:dyDescent="0.45">
      <c r="A8" s="2" t="s">
        <v>234</v>
      </c>
      <c r="B8" s="2"/>
      <c r="C8" s="2" t="s">
        <v>96</v>
      </c>
      <c r="D8" s="5">
        <v>2023</v>
      </c>
      <c r="E8" s="17"/>
      <c r="F8" s="17"/>
      <c r="G8" s="17"/>
      <c r="H8" s="17"/>
      <c r="I8" s="17">
        <v>146027.777779</v>
      </c>
      <c r="J8" s="17"/>
      <c r="K8" s="17"/>
      <c r="L8" s="17"/>
      <c r="M8" s="17"/>
      <c r="N8" s="17"/>
      <c r="O8" s="17"/>
      <c r="P8" s="17"/>
      <c r="Q8" s="17"/>
      <c r="R8" s="17"/>
      <c r="S8" s="17">
        <v>146027.79</v>
      </c>
      <c r="T8" s="17">
        <v>102234.56</v>
      </c>
      <c r="U8" s="17"/>
      <c r="V8"/>
      <c r="W8"/>
      <c r="X8"/>
    </row>
    <row r="9" spans="1:37" x14ac:dyDescent="0.45">
      <c r="A9" s="2" t="s">
        <v>234</v>
      </c>
      <c r="B9" s="2"/>
      <c r="C9" s="2" t="s">
        <v>14</v>
      </c>
      <c r="D9" s="5">
        <v>2023</v>
      </c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/>
      <c r="W9"/>
      <c r="X9"/>
    </row>
    <row r="10" spans="1:37" x14ac:dyDescent="0.45">
      <c r="A10" s="2" t="s">
        <v>234</v>
      </c>
      <c r="B10" s="2"/>
      <c r="C10" s="2" t="s">
        <v>42</v>
      </c>
      <c r="D10" s="5">
        <v>2023</v>
      </c>
      <c r="E10" s="17"/>
      <c r="F10" s="17">
        <v>1232301.8470000001</v>
      </c>
      <c r="G10" s="17"/>
      <c r="H10" s="17"/>
      <c r="I10" s="17"/>
      <c r="J10" s="17"/>
      <c r="K10" s="17"/>
      <c r="L10" s="17"/>
      <c r="M10" s="17"/>
      <c r="N10" s="17">
        <v>0</v>
      </c>
      <c r="O10" s="17"/>
      <c r="P10" s="17"/>
      <c r="Q10" s="17"/>
      <c r="R10" s="17"/>
      <c r="S10" s="17"/>
      <c r="T10" s="17"/>
      <c r="U10" s="17"/>
      <c r="V10"/>
      <c r="W10"/>
      <c r="X10"/>
    </row>
    <row r="11" spans="1:37" x14ac:dyDescent="0.45">
      <c r="A11" s="31" t="s">
        <v>235</v>
      </c>
      <c r="B11" s="24"/>
      <c r="C11" s="24" t="s">
        <v>189</v>
      </c>
      <c r="D11" s="26">
        <v>2023</v>
      </c>
      <c r="E11" s="27"/>
      <c r="F11" s="27"/>
      <c r="G11" s="27">
        <v>2105428.8888909998</v>
      </c>
      <c r="H11" s="27">
        <v>1321984.444446</v>
      </c>
      <c r="I11" s="27"/>
      <c r="J11" s="27"/>
      <c r="K11" s="27"/>
      <c r="L11" s="27"/>
      <c r="M11" s="27"/>
      <c r="N11" s="27"/>
      <c r="O11" s="27">
        <v>0</v>
      </c>
      <c r="P11" s="27"/>
      <c r="Q11" s="27"/>
      <c r="R11" s="27">
        <v>94.781212807077793</v>
      </c>
      <c r="S11" s="27"/>
      <c r="T11" s="27"/>
      <c r="U11" s="25">
        <v>8265.82</v>
      </c>
      <c r="V11" s="12">
        <v>89.9</v>
      </c>
      <c r="W11" s="29">
        <f>G11/F19*100</f>
        <v>94.838404355200481</v>
      </c>
      <c r="X11" s="13" t="str">
        <f>IF((G11/F19*100)&gt;V11,"OK",(G11/F19*100)-V11)</f>
        <v>OK</v>
      </c>
      <c r="Y11" s="14"/>
      <c r="Z11" s="29"/>
      <c r="AA11" s="13"/>
      <c r="AB11" s="14"/>
      <c r="AC11" s="29"/>
      <c r="AD11" s="13"/>
      <c r="AE11" s="14">
        <v>94</v>
      </c>
      <c r="AF11" s="29">
        <f>SUM(S12:S18)/H11*100</f>
        <v>99.071261806628499</v>
      </c>
      <c r="AG11" s="13" t="str">
        <f>IF((SUM(S12:S18)/H11*100)&gt;AE11,"OK",(SUM(S12:S18)/H11*100)-AE11)</f>
        <v>OK</v>
      </c>
      <c r="AH11" s="15">
        <v>93.9</v>
      </c>
      <c r="AI11" s="30">
        <f>SUM(T12:T18)/U11</f>
        <v>94.781213479122457</v>
      </c>
      <c r="AJ11" s="13">
        <f>IF((SUM(T12:T18)/U11)&lt;AH11,"OK",((SUM(T12:T18)/U11)-AH11)/AH11)*100</f>
        <v>0.93845950918258858</v>
      </c>
      <c r="AK11" s="16"/>
    </row>
    <row r="12" spans="1:37" x14ac:dyDescent="0.45">
      <c r="A12" s="2" t="s">
        <v>235</v>
      </c>
      <c r="B12" s="2"/>
      <c r="C12" s="2" t="s">
        <v>100</v>
      </c>
      <c r="D12" s="5">
        <v>2023</v>
      </c>
      <c r="E12" s="17"/>
      <c r="F12" s="17"/>
      <c r="G12" s="17"/>
      <c r="H12" s="17"/>
      <c r="I12" s="17">
        <v>253916.666666</v>
      </c>
      <c r="J12" s="17"/>
      <c r="K12" s="17"/>
      <c r="L12" s="17"/>
      <c r="M12" s="17"/>
      <c r="N12" s="17"/>
      <c r="O12" s="17"/>
      <c r="P12" s="17"/>
      <c r="Q12" s="17"/>
      <c r="R12" s="17"/>
      <c r="S12" s="17">
        <v>253916.66</v>
      </c>
      <c r="T12" s="17">
        <v>175936.76</v>
      </c>
      <c r="U12" s="4"/>
      <c r="V12"/>
      <c r="W12"/>
      <c r="X12"/>
    </row>
    <row r="13" spans="1:37" x14ac:dyDescent="0.45">
      <c r="A13" s="2" t="s">
        <v>235</v>
      </c>
      <c r="B13" s="2"/>
      <c r="C13" s="2" t="s">
        <v>65</v>
      </c>
      <c r="D13" s="5">
        <v>2023</v>
      </c>
      <c r="E13" s="17"/>
      <c r="F13" s="17"/>
      <c r="G13" s="17"/>
      <c r="H13" s="17"/>
      <c r="I13" s="17">
        <v>182947.77777799999</v>
      </c>
      <c r="J13" s="17"/>
      <c r="K13" s="17"/>
      <c r="L13" s="17"/>
      <c r="M13" s="17"/>
      <c r="N13" s="17"/>
      <c r="O13" s="17"/>
      <c r="P13" s="17"/>
      <c r="Q13" s="17"/>
      <c r="R13" s="17"/>
      <c r="S13" s="17">
        <v>182947.78</v>
      </c>
      <c r="T13" s="17">
        <v>153008.84</v>
      </c>
      <c r="U13" s="4"/>
      <c r="V13"/>
      <c r="W13"/>
      <c r="X13"/>
    </row>
    <row r="14" spans="1:37" x14ac:dyDescent="0.45">
      <c r="A14" s="2" t="s">
        <v>235</v>
      </c>
      <c r="B14" s="2"/>
      <c r="C14" s="2" t="s">
        <v>142</v>
      </c>
      <c r="D14" s="5">
        <v>2023</v>
      </c>
      <c r="E14" s="17"/>
      <c r="F14" s="17"/>
      <c r="G14" s="17"/>
      <c r="H14" s="17"/>
      <c r="I14" s="17">
        <v>83647.777778000003</v>
      </c>
      <c r="J14" s="17"/>
      <c r="K14" s="17"/>
      <c r="L14" s="17"/>
      <c r="M14" s="17"/>
      <c r="N14" s="17"/>
      <c r="O14" s="17"/>
      <c r="P14" s="17"/>
      <c r="Q14" s="17"/>
      <c r="R14" s="17"/>
      <c r="S14" s="17">
        <v>83647.78</v>
      </c>
      <c r="T14" s="17"/>
      <c r="U14" s="4"/>
      <c r="V14"/>
      <c r="W14"/>
      <c r="X14"/>
    </row>
    <row r="15" spans="1:37" x14ac:dyDescent="0.45">
      <c r="A15" s="2" t="s">
        <v>235</v>
      </c>
      <c r="B15" s="2"/>
      <c r="C15" s="2" t="s">
        <v>58</v>
      </c>
      <c r="D15" s="5">
        <v>2023</v>
      </c>
      <c r="E15" s="17"/>
      <c r="F15" s="17"/>
      <c r="G15" s="17"/>
      <c r="H15" s="17"/>
      <c r="I15" s="17">
        <v>245555.55555600001</v>
      </c>
      <c r="J15" s="17"/>
      <c r="K15" s="17"/>
      <c r="L15" s="17"/>
      <c r="M15" s="17"/>
      <c r="N15" s="17"/>
      <c r="O15" s="17"/>
      <c r="P15" s="17"/>
      <c r="Q15" s="17"/>
      <c r="R15" s="17"/>
      <c r="S15" s="17">
        <v>245555.56</v>
      </c>
      <c r="T15" s="17">
        <v>161924.64000000001</v>
      </c>
      <c r="U15" s="4"/>
      <c r="V15"/>
      <c r="W15"/>
      <c r="X15"/>
    </row>
    <row r="16" spans="1:37" x14ac:dyDescent="0.45">
      <c r="A16" s="2" t="s">
        <v>235</v>
      </c>
      <c r="B16" s="2"/>
      <c r="C16" s="2" t="s">
        <v>12</v>
      </c>
      <c r="D16" s="5">
        <v>2023</v>
      </c>
      <c r="E16" s="17"/>
      <c r="F16" s="17"/>
      <c r="G16" s="17"/>
      <c r="H16" s="17"/>
      <c r="I16" s="17">
        <v>158083.33333299999</v>
      </c>
      <c r="J16" s="17"/>
      <c r="K16" s="17"/>
      <c r="L16" s="17"/>
      <c r="M16" s="17"/>
      <c r="N16" s="17"/>
      <c r="O16" s="17"/>
      <c r="P16" s="17"/>
      <c r="Q16" s="17"/>
      <c r="R16" s="17"/>
      <c r="S16" s="17">
        <v>158083.32999999999</v>
      </c>
      <c r="T16" s="17">
        <v>97715.53</v>
      </c>
      <c r="U16" s="4"/>
      <c r="V16"/>
      <c r="W16"/>
      <c r="X16"/>
    </row>
    <row r="17" spans="1:37" x14ac:dyDescent="0.45">
      <c r="A17" s="2" t="s">
        <v>235</v>
      </c>
      <c r="B17" s="2"/>
      <c r="C17" s="2" t="s">
        <v>228</v>
      </c>
      <c r="D17" s="5">
        <v>2023</v>
      </c>
      <c r="E17" s="17"/>
      <c r="F17" s="17"/>
      <c r="G17" s="17"/>
      <c r="H17" s="17"/>
      <c r="I17" s="17">
        <v>195194.44444399999</v>
      </c>
      <c r="J17" s="17"/>
      <c r="K17" s="17"/>
      <c r="L17" s="17"/>
      <c r="M17" s="17"/>
      <c r="N17" s="17"/>
      <c r="O17" s="17"/>
      <c r="P17" s="17"/>
      <c r="Q17" s="17"/>
      <c r="R17" s="17"/>
      <c r="S17" s="17">
        <v>195194.44</v>
      </c>
      <c r="T17" s="17">
        <v>110035.11</v>
      </c>
      <c r="U17" s="4"/>
      <c r="V17"/>
      <c r="W17"/>
      <c r="X17"/>
    </row>
    <row r="18" spans="1:37" x14ac:dyDescent="0.45">
      <c r="A18" s="2" t="s">
        <v>235</v>
      </c>
      <c r="B18" s="2"/>
      <c r="C18" s="2" t="s">
        <v>224</v>
      </c>
      <c r="D18" s="5">
        <v>2023</v>
      </c>
      <c r="E18" s="17"/>
      <c r="F18" s="17"/>
      <c r="G18" s="17"/>
      <c r="H18" s="17"/>
      <c r="I18" s="17">
        <v>190361.11111200001</v>
      </c>
      <c r="J18" s="17"/>
      <c r="K18" s="17"/>
      <c r="L18" s="17"/>
      <c r="M18" s="17"/>
      <c r="N18" s="17"/>
      <c r="O18" s="17"/>
      <c r="P18" s="17"/>
      <c r="Q18" s="17"/>
      <c r="R18" s="17"/>
      <c r="S18" s="17">
        <v>190361.12</v>
      </c>
      <c r="T18" s="17">
        <v>84823.57</v>
      </c>
      <c r="U18" s="4"/>
      <c r="V18"/>
      <c r="W18"/>
      <c r="X18"/>
    </row>
    <row r="19" spans="1:37" x14ac:dyDescent="0.45">
      <c r="A19" s="2" t="s">
        <v>235</v>
      </c>
      <c r="B19" s="2"/>
      <c r="C19" s="2" t="s">
        <v>181</v>
      </c>
      <c r="D19" s="5">
        <v>2023</v>
      </c>
      <c r="E19" s="17"/>
      <c r="F19" s="17">
        <v>2220017.2000000002</v>
      </c>
      <c r="G19" s="17"/>
      <c r="H19" s="17"/>
      <c r="I19" s="17"/>
      <c r="J19" s="17"/>
      <c r="K19" s="17"/>
      <c r="L19" s="17"/>
      <c r="M19" s="17"/>
      <c r="N19" s="17">
        <v>0</v>
      </c>
      <c r="O19" s="17"/>
      <c r="P19" s="17"/>
      <c r="Q19" s="17"/>
      <c r="R19" s="17"/>
      <c r="S19" s="17"/>
      <c r="T19" s="17"/>
      <c r="U19" s="4"/>
      <c r="V19"/>
      <c r="W19"/>
      <c r="X19"/>
    </row>
    <row r="20" spans="1:37" x14ac:dyDescent="0.45">
      <c r="A20" s="2" t="s">
        <v>235</v>
      </c>
      <c r="B20" s="2"/>
      <c r="C20" s="2" t="s">
        <v>196</v>
      </c>
      <c r="D20" s="5">
        <v>2023</v>
      </c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4"/>
      <c r="V20"/>
      <c r="W20"/>
      <c r="X20"/>
    </row>
    <row r="21" spans="1:37" x14ac:dyDescent="0.45">
      <c r="A21" s="31" t="s">
        <v>236</v>
      </c>
      <c r="B21" s="24"/>
      <c r="C21" s="24" t="s">
        <v>189</v>
      </c>
      <c r="D21" s="26">
        <v>2023</v>
      </c>
      <c r="E21" s="27"/>
      <c r="F21" s="27"/>
      <c r="G21" s="27">
        <v>1675972.2222200001</v>
      </c>
      <c r="H21" s="27">
        <v>1016944.444444</v>
      </c>
      <c r="I21" s="27"/>
      <c r="J21" s="27"/>
      <c r="K21" s="27"/>
      <c r="L21" s="27"/>
      <c r="M21" s="27"/>
      <c r="N21" s="27"/>
      <c r="O21" s="27">
        <v>0</v>
      </c>
      <c r="P21" s="27"/>
      <c r="Q21" s="27"/>
      <c r="R21" s="27">
        <v>86.046862591449795</v>
      </c>
      <c r="S21" s="27"/>
      <c r="T21" s="27"/>
      <c r="U21" s="25">
        <v>7583.4</v>
      </c>
      <c r="V21" s="12">
        <v>90</v>
      </c>
      <c r="W21" s="29">
        <f>G21/F33*100</f>
        <v>89.812232338767345</v>
      </c>
      <c r="X21" s="13">
        <f>IF((G21/F33*100)&gt;V21,"OK",(G21/F33*100)-V21)</f>
        <v>-0.18776766123265531</v>
      </c>
      <c r="Y21" s="14"/>
      <c r="Z21" s="29"/>
      <c r="AA21" s="13"/>
      <c r="AB21" s="14"/>
      <c r="AC21" s="29"/>
      <c r="AD21" s="13"/>
      <c r="AE21" s="14">
        <v>94</v>
      </c>
      <c r="AF21" s="29">
        <f>SUM(S22:S31)/H21*100</f>
        <v>94.09996831470923</v>
      </c>
      <c r="AG21" s="13" t="str">
        <f>IF((SUM(S22:S34)/H21*100)&gt;AE21,"OK",(SUM(S22:S34)/H21*100)-AE21)</f>
        <v>OK</v>
      </c>
      <c r="AH21" s="15">
        <v>93.9</v>
      </c>
      <c r="AI21" s="30">
        <f>SUM(T22:T31)/U21</f>
        <v>86.046860247382426</v>
      </c>
      <c r="AJ21" s="13" t="str">
        <f>IF((SUM(T22:T34)/U21)&lt;AH21,"OK",((SUM(T22:T34)/U21)-AH21)/AH21*100)</f>
        <v>OK</v>
      </c>
      <c r="AK21" s="16"/>
    </row>
    <row r="22" spans="1:37" x14ac:dyDescent="0.45">
      <c r="A22" s="2" t="s">
        <v>236</v>
      </c>
      <c r="B22" s="2"/>
      <c r="C22" s="2" t="s">
        <v>216</v>
      </c>
      <c r="D22" s="5">
        <v>2023</v>
      </c>
      <c r="E22" s="17"/>
      <c r="F22" s="17"/>
      <c r="G22" s="17"/>
      <c r="H22" s="17"/>
      <c r="I22" s="17">
        <v>116722.222222</v>
      </c>
      <c r="J22" s="17"/>
      <c r="K22" s="17"/>
      <c r="L22" s="17"/>
      <c r="M22" s="17"/>
      <c r="N22" s="17"/>
      <c r="O22" s="17"/>
      <c r="P22" s="17"/>
      <c r="Q22" s="17"/>
      <c r="R22" s="17"/>
      <c r="S22" s="17">
        <v>116722.22</v>
      </c>
      <c r="T22" s="17">
        <v>73173.86</v>
      </c>
      <c r="U22" s="4"/>
      <c r="V22"/>
      <c r="W22"/>
      <c r="X22"/>
    </row>
    <row r="23" spans="1:37" x14ac:dyDescent="0.45">
      <c r="A23" s="2" t="s">
        <v>236</v>
      </c>
      <c r="B23" s="2"/>
      <c r="C23" s="2" t="s">
        <v>135</v>
      </c>
      <c r="D23" s="5">
        <v>2023</v>
      </c>
      <c r="E23" s="17"/>
      <c r="F23" s="17"/>
      <c r="G23" s="17"/>
      <c r="H23" s="17"/>
      <c r="I23" s="17">
        <v>178888.88888799999</v>
      </c>
      <c r="J23" s="17"/>
      <c r="K23" s="17"/>
      <c r="L23" s="17"/>
      <c r="M23" s="17"/>
      <c r="N23" s="17"/>
      <c r="O23" s="17"/>
      <c r="P23" s="17"/>
      <c r="Q23" s="17"/>
      <c r="R23" s="17"/>
      <c r="S23" s="17">
        <v>178888.88</v>
      </c>
      <c r="T23" s="17">
        <v>130609.64</v>
      </c>
      <c r="U23" s="4"/>
      <c r="V23"/>
      <c r="W23"/>
      <c r="X23"/>
    </row>
    <row r="24" spans="1:37" x14ac:dyDescent="0.45">
      <c r="A24" s="2" t="s">
        <v>236</v>
      </c>
      <c r="B24" s="2"/>
      <c r="C24" s="2" t="s">
        <v>168</v>
      </c>
      <c r="D24" s="5">
        <v>2023</v>
      </c>
      <c r="E24" s="17"/>
      <c r="F24" s="17"/>
      <c r="G24" s="17"/>
      <c r="H24" s="17"/>
      <c r="I24" s="17">
        <v>42277.777778999996</v>
      </c>
      <c r="J24" s="17"/>
      <c r="K24" s="17"/>
      <c r="L24" s="17"/>
      <c r="M24" s="17"/>
      <c r="N24" s="17"/>
      <c r="O24" s="17"/>
      <c r="P24" s="17"/>
      <c r="Q24" s="17"/>
      <c r="R24" s="17"/>
      <c r="S24" s="17">
        <v>42277.79</v>
      </c>
      <c r="T24" s="17">
        <v>27536.400000000001</v>
      </c>
      <c r="U24" s="4"/>
      <c r="V24"/>
      <c r="W24"/>
      <c r="X24"/>
    </row>
    <row r="25" spans="1:37" x14ac:dyDescent="0.45">
      <c r="A25" s="2" t="s">
        <v>236</v>
      </c>
      <c r="B25" s="2"/>
      <c r="C25" s="2" t="s">
        <v>59</v>
      </c>
      <c r="D25" s="5">
        <v>2023</v>
      </c>
      <c r="E25" s="17"/>
      <c r="F25" s="17"/>
      <c r="G25" s="17"/>
      <c r="H25" s="17"/>
      <c r="I25" s="17">
        <v>33611.111109999998</v>
      </c>
      <c r="J25" s="17"/>
      <c r="K25" s="17"/>
      <c r="L25" s="17"/>
      <c r="M25" s="17"/>
      <c r="N25" s="17"/>
      <c r="O25" s="17"/>
      <c r="P25" s="17"/>
      <c r="Q25" s="17"/>
      <c r="R25" s="17"/>
      <c r="S25" s="17">
        <v>33611.1</v>
      </c>
      <c r="T25" s="17">
        <v>23621.53</v>
      </c>
      <c r="U25" s="4"/>
      <c r="V25"/>
      <c r="W25"/>
      <c r="X25"/>
    </row>
    <row r="26" spans="1:37" x14ac:dyDescent="0.45">
      <c r="A26" s="2" t="s">
        <v>236</v>
      </c>
      <c r="B26" s="2"/>
      <c r="C26" s="2" t="s">
        <v>13</v>
      </c>
      <c r="D26" s="5">
        <v>2023</v>
      </c>
      <c r="E26" s="17"/>
      <c r="F26" s="17"/>
      <c r="G26" s="17"/>
      <c r="H26" s="17"/>
      <c r="I26" s="17">
        <v>31833.333332999999</v>
      </c>
      <c r="J26" s="17"/>
      <c r="K26" s="17"/>
      <c r="L26" s="17"/>
      <c r="M26" s="17"/>
      <c r="N26" s="17"/>
      <c r="O26" s="17"/>
      <c r="P26" s="17"/>
      <c r="Q26" s="17"/>
      <c r="R26" s="17"/>
      <c r="S26" s="17">
        <v>31833.33</v>
      </c>
      <c r="T26" s="17">
        <v>35422.29</v>
      </c>
      <c r="U26" s="4"/>
      <c r="V26"/>
      <c r="W26"/>
      <c r="X26"/>
    </row>
    <row r="27" spans="1:37" x14ac:dyDescent="0.45">
      <c r="A27" s="2" t="s">
        <v>236</v>
      </c>
      <c r="B27" s="2"/>
      <c r="C27" s="2" t="s">
        <v>202</v>
      </c>
      <c r="D27" s="5">
        <v>2023</v>
      </c>
      <c r="E27" s="17"/>
      <c r="F27" s="17"/>
      <c r="G27" s="17"/>
      <c r="H27" s="17"/>
      <c r="I27" s="17">
        <v>28222.222221</v>
      </c>
      <c r="J27" s="17"/>
      <c r="K27" s="17"/>
      <c r="L27" s="17"/>
      <c r="M27" s="17"/>
      <c r="N27" s="17"/>
      <c r="O27" s="17"/>
      <c r="P27" s="17"/>
      <c r="Q27" s="17"/>
      <c r="R27" s="17"/>
      <c r="S27" s="17">
        <v>28222.21</v>
      </c>
      <c r="T27" s="17">
        <v>22978.99</v>
      </c>
      <c r="U27" s="4"/>
      <c r="V27"/>
      <c r="W27"/>
      <c r="X27"/>
    </row>
    <row r="28" spans="1:37" x14ac:dyDescent="0.45">
      <c r="A28" s="2" t="s">
        <v>236</v>
      </c>
      <c r="B28" s="2"/>
      <c r="C28" s="2" t="s">
        <v>160</v>
      </c>
      <c r="D28" s="5">
        <v>2023</v>
      </c>
      <c r="E28" s="17"/>
      <c r="F28" s="17"/>
      <c r="G28" s="17"/>
      <c r="H28" s="17"/>
      <c r="I28" s="17">
        <v>32916.666666999998</v>
      </c>
      <c r="J28" s="17"/>
      <c r="K28" s="17"/>
      <c r="L28" s="17"/>
      <c r="M28" s="17"/>
      <c r="N28" s="17"/>
      <c r="O28" s="17"/>
      <c r="P28" s="17"/>
      <c r="Q28" s="17"/>
      <c r="R28" s="17"/>
      <c r="S28" s="17">
        <v>32916.67</v>
      </c>
      <c r="T28" s="17">
        <v>40388.49</v>
      </c>
      <c r="U28" s="4"/>
      <c r="V28"/>
      <c r="W28"/>
      <c r="X28"/>
    </row>
    <row r="29" spans="1:37" x14ac:dyDescent="0.45">
      <c r="A29" s="2" t="s">
        <v>236</v>
      </c>
      <c r="B29" s="2"/>
      <c r="C29" s="2" t="s">
        <v>172</v>
      </c>
      <c r="D29" s="5">
        <v>2023</v>
      </c>
      <c r="E29" s="17"/>
      <c r="F29" s="17"/>
      <c r="G29" s="17"/>
      <c r="H29" s="17"/>
      <c r="I29" s="17">
        <v>44500</v>
      </c>
      <c r="J29" s="17"/>
      <c r="K29" s="17"/>
      <c r="L29" s="17"/>
      <c r="M29" s="17"/>
      <c r="N29" s="17"/>
      <c r="O29" s="17"/>
      <c r="P29" s="17"/>
      <c r="Q29" s="17"/>
      <c r="R29" s="17"/>
      <c r="S29" s="17">
        <v>44500</v>
      </c>
      <c r="T29" s="17">
        <v>32693</v>
      </c>
      <c r="U29" s="4"/>
      <c r="V29"/>
      <c r="W29"/>
      <c r="X29"/>
    </row>
    <row r="30" spans="1:37" x14ac:dyDescent="0.45">
      <c r="A30" s="2" t="s">
        <v>236</v>
      </c>
      <c r="B30" s="2"/>
      <c r="C30" s="2" t="s">
        <v>141</v>
      </c>
      <c r="D30" s="5">
        <v>2023</v>
      </c>
      <c r="E30" s="17"/>
      <c r="F30" s="17"/>
      <c r="G30" s="17"/>
      <c r="H30" s="17"/>
      <c r="I30" s="17">
        <v>240611.11111</v>
      </c>
      <c r="J30" s="17"/>
      <c r="K30" s="17"/>
      <c r="L30" s="17"/>
      <c r="M30" s="17"/>
      <c r="N30" s="17"/>
      <c r="O30" s="17"/>
      <c r="P30" s="17"/>
      <c r="Q30" s="17"/>
      <c r="R30" s="17"/>
      <c r="S30" s="17">
        <v>240611.1</v>
      </c>
      <c r="T30" s="17">
        <v>158498.6</v>
      </c>
      <c r="U30" s="4"/>
      <c r="V30"/>
      <c r="W30"/>
      <c r="X30"/>
    </row>
    <row r="31" spans="1:37" x14ac:dyDescent="0.45">
      <c r="A31" s="2" t="s">
        <v>236</v>
      </c>
      <c r="B31" s="2"/>
      <c r="C31" s="2" t="s">
        <v>19</v>
      </c>
      <c r="D31" s="5">
        <v>2023</v>
      </c>
      <c r="E31" s="17"/>
      <c r="F31" s="17"/>
      <c r="G31" s="17"/>
      <c r="H31" s="17"/>
      <c r="I31" s="17">
        <v>207361.11111</v>
      </c>
      <c r="J31" s="17"/>
      <c r="K31" s="17"/>
      <c r="L31" s="17"/>
      <c r="M31" s="17"/>
      <c r="N31" s="17"/>
      <c r="O31" s="17"/>
      <c r="P31" s="17"/>
      <c r="Q31" s="17"/>
      <c r="R31" s="17"/>
      <c r="S31" s="17">
        <v>207361.1</v>
      </c>
      <c r="T31" s="17">
        <v>107604.96</v>
      </c>
      <c r="U31" s="4"/>
      <c r="V31"/>
      <c r="W31"/>
      <c r="X31"/>
    </row>
    <row r="32" spans="1:37" x14ac:dyDescent="0.45">
      <c r="A32" s="2" t="s">
        <v>236</v>
      </c>
      <c r="B32" s="2"/>
      <c r="C32" s="2" t="s">
        <v>18</v>
      </c>
      <c r="D32" s="5">
        <v>2023</v>
      </c>
      <c r="E32" s="17"/>
      <c r="F32" s="17"/>
      <c r="G32" s="17"/>
      <c r="H32" s="17"/>
      <c r="I32" s="17">
        <v>27.777778000000001</v>
      </c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4"/>
      <c r="V32"/>
      <c r="W32"/>
      <c r="X32"/>
    </row>
    <row r="33" spans="1:37" x14ac:dyDescent="0.45">
      <c r="A33" s="2" t="s">
        <v>236</v>
      </c>
      <c r="B33" s="2"/>
      <c r="C33" s="2" t="s">
        <v>162</v>
      </c>
      <c r="D33" s="5">
        <v>2023</v>
      </c>
      <c r="E33" s="17"/>
      <c r="F33" s="17">
        <v>1866084.584</v>
      </c>
      <c r="G33" s="17"/>
      <c r="H33" s="17"/>
      <c r="I33" s="17"/>
      <c r="J33" s="17"/>
      <c r="K33" s="17"/>
      <c r="L33" s="17"/>
      <c r="M33" s="17"/>
      <c r="N33" s="17">
        <v>0</v>
      </c>
      <c r="O33" s="17"/>
      <c r="P33" s="17"/>
      <c r="Q33" s="17"/>
      <c r="R33" s="17"/>
      <c r="S33" s="17"/>
      <c r="T33" s="17"/>
      <c r="U33" s="4"/>
      <c r="V33"/>
      <c r="W33"/>
      <c r="X33"/>
    </row>
    <row r="34" spans="1:37" x14ac:dyDescent="0.45">
      <c r="A34" s="2" t="s">
        <v>236</v>
      </c>
      <c r="B34" s="2"/>
      <c r="C34" s="2" t="s">
        <v>5</v>
      </c>
      <c r="D34" s="5">
        <v>2023</v>
      </c>
      <c r="E34" s="17"/>
      <c r="F34" s="17"/>
      <c r="G34" s="17"/>
      <c r="H34" s="17"/>
      <c r="I34" s="17">
        <v>61000</v>
      </c>
      <c r="J34" s="17"/>
      <c r="K34" s="17"/>
      <c r="L34" s="17"/>
      <c r="M34" s="17"/>
      <c r="N34" s="17"/>
      <c r="O34" s="17"/>
      <c r="P34" s="17"/>
      <c r="Q34" s="17"/>
      <c r="R34" s="17"/>
      <c r="S34" s="17">
        <v>61000</v>
      </c>
      <c r="T34" s="17">
        <v>6500</v>
      </c>
      <c r="U34" s="4"/>
      <c r="V34"/>
      <c r="W34"/>
      <c r="X34"/>
    </row>
    <row r="35" spans="1:37" x14ac:dyDescent="0.45">
      <c r="A35" s="31" t="s">
        <v>237</v>
      </c>
      <c r="B35" s="24"/>
      <c r="C35" s="24" t="s">
        <v>189</v>
      </c>
      <c r="D35" s="26">
        <v>2023</v>
      </c>
      <c r="E35" s="27"/>
      <c r="F35" s="27"/>
      <c r="G35" s="27">
        <v>1644250.000001</v>
      </c>
      <c r="H35" s="27">
        <v>1000000</v>
      </c>
      <c r="I35" s="27"/>
      <c r="J35" s="27"/>
      <c r="K35" s="27"/>
      <c r="L35" s="27"/>
      <c r="M35" s="27"/>
      <c r="N35" s="27"/>
      <c r="O35" s="27">
        <v>0</v>
      </c>
      <c r="P35" s="27"/>
      <c r="Q35" s="27"/>
      <c r="R35" s="27">
        <v>92.108084924011706</v>
      </c>
      <c r="S35" s="27"/>
      <c r="T35" s="27"/>
      <c r="U35" s="25">
        <v>6994.5</v>
      </c>
      <c r="V35" s="12">
        <v>90</v>
      </c>
      <c r="W35" s="29">
        <f>G35/F42*100</f>
        <v>97.999041826013098</v>
      </c>
      <c r="X35" s="13" t="str">
        <f>IF((G35/F42*100)&gt;V35,"OK",(G35/F42*100)-V35)</f>
        <v>OK</v>
      </c>
      <c r="Y35" s="14"/>
      <c r="Z35" s="29"/>
      <c r="AA35" s="13"/>
      <c r="AB35" s="14"/>
      <c r="AC35" s="29"/>
      <c r="AD35" s="13"/>
      <c r="AE35" s="14">
        <v>94</v>
      </c>
      <c r="AF35" s="29">
        <f>SUM(S36:S40)/H35*100</f>
        <v>92.563889000000003</v>
      </c>
      <c r="AG35" s="13">
        <f>IF((SUM(S36:S40)/H35*100)&gt;AE35,"OK",(SUM(S36:S40)/H35*100)-AE35)</f>
        <v>-1.4361109999999968</v>
      </c>
      <c r="AH35" s="15">
        <v>90.6</v>
      </c>
      <c r="AI35" s="30">
        <f>SUM(T36:T40)/U35</f>
        <v>92.108086353563522</v>
      </c>
      <c r="AJ35" s="13">
        <f>IF((SUM(T36:T40)/U35)&lt;AH35,"OK",((SUM(T36:T40)/U35)-AH35)/AH35)*100</f>
        <v>1.6645544741319289</v>
      </c>
      <c r="AK35" s="16"/>
    </row>
    <row r="36" spans="1:37" x14ac:dyDescent="0.45">
      <c r="A36" s="2" t="s">
        <v>237</v>
      </c>
      <c r="B36" s="2"/>
      <c r="C36" s="2" t="s">
        <v>175</v>
      </c>
      <c r="D36" s="5">
        <v>2023</v>
      </c>
      <c r="E36" s="17"/>
      <c r="F36" s="17"/>
      <c r="G36" s="17"/>
      <c r="H36" s="17"/>
      <c r="I36" s="17">
        <v>192666.66666799999</v>
      </c>
      <c r="J36" s="17"/>
      <c r="K36" s="17"/>
      <c r="L36" s="17"/>
      <c r="M36" s="17"/>
      <c r="N36" s="17"/>
      <c r="O36" s="17"/>
      <c r="P36" s="17"/>
      <c r="Q36" s="17"/>
      <c r="R36" s="17"/>
      <c r="S36" s="17">
        <v>192666.68</v>
      </c>
      <c r="T36" s="17">
        <v>133532.01</v>
      </c>
      <c r="U36" s="4"/>
      <c r="V36"/>
      <c r="W36"/>
      <c r="X36"/>
    </row>
    <row r="37" spans="1:37" x14ac:dyDescent="0.45">
      <c r="A37" s="2" t="s">
        <v>237</v>
      </c>
      <c r="B37" s="2"/>
      <c r="C37" s="2" t="s">
        <v>217</v>
      </c>
      <c r="D37" s="5">
        <v>2023</v>
      </c>
      <c r="E37" s="17"/>
      <c r="F37" s="17"/>
      <c r="G37" s="17"/>
      <c r="H37" s="17"/>
      <c r="I37" s="17">
        <v>155972.22222299999</v>
      </c>
      <c r="J37" s="17"/>
      <c r="K37" s="17"/>
      <c r="L37" s="17"/>
      <c r="M37" s="17"/>
      <c r="N37" s="17"/>
      <c r="O37" s="17"/>
      <c r="P37" s="17"/>
      <c r="Q37" s="17"/>
      <c r="R37" s="17"/>
      <c r="S37" s="17">
        <v>155972.23000000001</v>
      </c>
      <c r="T37" s="17">
        <v>123999.66</v>
      </c>
      <c r="U37" s="4"/>
      <c r="V37"/>
      <c r="W37"/>
      <c r="X37"/>
    </row>
    <row r="38" spans="1:37" x14ac:dyDescent="0.45">
      <c r="A38" s="2" t="s">
        <v>237</v>
      </c>
      <c r="B38" s="2"/>
      <c r="C38" s="2" t="s">
        <v>94</v>
      </c>
      <c r="D38" s="5">
        <v>2023</v>
      </c>
      <c r="E38" s="17"/>
      <c r="F38" s="17"/>
      <c r="G38" s="17"/>
      <c r="H38" s="17"/>
      <c r="I38" s="17">
        <v>184694.44444399999</v>
      </c>
      <c r="J38" s="17"/>
      <c r="K38" s="17"/>
      <c r="L38" s="17"/>
      <c r="M38" s="17"/>
      <c r="N38" s="17"/>
      <c r="O38" s="17"/>
      <c r="P38" s="17"/>
      <c r="Q38" s="17"/>
      <c r="R38" s="17"/>
      <c r="S38" s="17">
        <v>184694.44</v>
      </c>
      <c r="T38" s="17">
        <v>128714.31</v>
      </c>
      <c r="U38" s="4"/>
      <c r="V38"/>
      <c r="W38"/>
      <c r="X38"/>
    </row>
    <row r="39" spans="1:37" x14ac:dyDescent="0.45">
      <c r="A39" s="2" t="s">
        <v>237</v>
      </c>
      <c r="B39" s="2"/>
      <c r="C39" s="2" t="s">
        <v>143</v>
      </c>
      <c r="D39" s="5">
        <v>2023</v>
      </c>
      <c r="E39" s="17"/>
      <c r="F39" s="17"/>
      <c r="G39" s="17"/>
      <c r="H39" s="17"/>
      <c r="I39" s="17">
        <v>145444.44444299999</v>
      </c>
      <c r="J39" s="17"/>
      <c r="K39" s="17"/>
      <c r="L39" s="17"/>
      <c r="M39" s="17"/>
      <c r="N39" s="17"/>
      <c r="O39" s="17"/>
      <c r="P39" s="17"/>
      <c r="Q39" s="17"/>
      <c r="R39" s="17"/>
      <c r="S39" s="17">
        <v>145444.43</v>
      </c>
      <c r="T39" s="17">
        <v>110935.2</v>
      </c>
      <c r="U39" s="4"/>
      <c r="V39"/>
      <c r="W39"/>
      <c r="X39"/>
    </row>
    <row r="40" spans="1:37" x14ac:dyDescent="0.45">
      <c r="A40" s="2" t="s">
        <v>237</v>
      </c>
      <c r="B40" s="2"/>
      <c r="C40" s="2" t="s">
        <v>16</v>
      </c>
      <c r="D40" s="5">
        <v>2023</v>
      </c>
      <c r="E40" s="17"/>
      <c r="F40" s="17"/>
      <c r="G40" s="17"/>
      <c r="H40" s="17"/>
      <c r="I40" s="17">
        <v>246861.11111100001</v>
      </c>
      <c r="J40" s="17"/>
      <c r="K40" s="17"/>
      <c r="L40" s="17"/>
      <c r="M40" s="17"/>
      <c r="N40" s="17"/>
      <c r="O40" s="17"/>
      <c r="P40" s="17"/>
      <c r="Q40" s="17"/>
      <c r="R40" s="17"/>
      <c r="S40" s="17">
        <v>246861.11</v>
      </c>
      <c r="T40" s="17">
        <v>147068.82999999999</v>
      </c>
      <c r="U40" s="4"/>
      <c r="V40"/>
      <c r="W40"/>
      <c r="X40"/>
    </row>
    <row r="41" spans="1:37" x14ac:dyDescent="0.45">
      <c r="A41" s="2" t="s">
        <v>237</v>
      </c>
      <c r="B41" s="2"/>
      <c r="C41" s="2" t="s">
        <v>32</v>
      </c>
      <c r="D41" s="5">
        <v>2023</v>
      </c>
      <c r="E41" s="17"/>
      <c r="F41" s="17"/>
      <c r="G41" s="17"/>
      <c r="H41" s="17"/>
      <c r="I41" s="17">
        <v>34472.222223999997</v>
      </c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4"/>
      <c r="V41"/>
      <c r="W41"/>
      <c r="X41"/>
    </row>
    <row r="42" spans="1:37" x14ac:dyDescent="0.45">
      <c r="A42" s="2" t="s">
        <v>237</v>
      </c>
      <c r="B42" s="2"/>
      <c r="C42" s="2" t="s">
        <v>75</v>
      </c>
      <c r="D42" s="5">
        <v>2023</v>
      </c>
      <c r="E42" s="17"/>
      <c r="F42" s="17">
        <v>1677822.527</v>
      </c>
      <c r="G42" s="17"/>
      <c r="H42" s="17"/>
      <c r="I42" s="17"/>
      <c r="J42" s="17"/>
      <c r="K42" s="17"/>
      <c r="L42" s="17"/>
      <c r="M42" s="17"/>
      <c r="N42" s="17">
        <v>0</v>
      </c>
      <c r="O42" s="17"/>
      <c r="P42" s="17"/>
      <c r="Q42" s="17"/>
      <c r="R42" s="17"/>
      <c r="S42" s="17"/>
      <c r="T42" s="17"/>
      <c r="U42" s="4"/>
      <c r="V42"/>
      <c r="W42"/>
      <c r="X42"/>
    </row>
    <row r="43" spans="1:37" x14ac:dyDescent="0.45">
      <c r="A43" s="31" t="s">
        <v>238</v>
      </c>
      <c r="B43" s="24"/>
      <c r="C43" s="24" t="s">
        <v>189</v>
      </c>
      <c r="D43" s="26">
        <v>2023</v>
      </c>
      <c r="E43" s="27"/>
      <c r="F43" s="27"/>
      <c r="G43" s="27">
        <v>303472.22222</v>
      </c>
      <c r="H43" s="27">
        <v>214499.99999700001</v>
      </c>
      <c r="I43" s="27"/>
      <c r="J43" s="27"/>
      <c r="K43" s="27"/>
      <c r="L43" s="27"/>
      <c r="M43" s="27"/>
      <c r="N43" s="27"/>
      <c r="O43" s="27">
        <v>0</v>
      </c>
      <c r="P43" s="27"/>
      <c r="Q43" s="27"/>
      <c r="R43" s="27">
        <v>75.700744699747801</v>
      </c>
      <c r="S43" s="27"/>
      <c r="T43" s="27"/>
      <c r="U43" s="25">
        <v>1990.66</v>
      </c>
      <c r="V43" s="12">
        <v>96</v>
      </c>
      <c r="W43" s="29">
        <f>G43/F46*100</f>
        <v>95.866910768584532</v>
      </c>
      <c r="X43" s="13">
        <f>IF((G43/F46*100)&gt;V43,"OK",(G43/F46*100)-V43)</f>
        <v>-0.13308923141546813</v>
      </c>
      <c r="Y43" s="14"/>
      <c r="Z43" s="29"/>
      <c r="AA43" s="13"/>
      <c r="AB43" s="14"/>
      <c r="AC43" s="29"/>
      <c r="AD43" s="13"/>
      <c r="AE43" s="14">
        <v>94</v>
      </c>
      <c r="AF43" s="29">
        <f>SUM(S44:S45)/H43*100</f>
        <v>72.514890443904633</v>
      </c>
      <c r="AG43" s="13">
        <f>IF((SUM(S44:S45)/H43*100)&gt;AE43,"OK",(SUM(S44:S45)/H43*100)-AE43)</f>
        <v>-21.485109556095367</v>
      </c>
      <c r="AH43" s="15">
        <v>93.9</v>
      </c>
      <c r="AI43" s="30">
        <f>SUM(T44:T45)/U43</f>
        <v>75.700742467322399</v>
      </c>
      <c r="AJ43" s="13" t="str">
        <f>IF(SUM(T44:T45)/U43&lt;AH43,"OK",(SUM(T44:T45)/U43-AH43)/AH43*100)</f>
        <v>OK</v>
      </c>
      <c r="AK43" s="16"/>
    </row>
    <row r="44" spans="1:37" x14ac:dyDescent="0.45">
      <c r="A44" s="2" t="s">
        <v>238</v>
      </c>
      <c r="B44" s="2"/>
      <c r="C44" s="2" t="s">
        <v>152</v>
      </c>
      <c r="D44" s="5">
        <v>2023</v>
      </c>
      <c r="E44" s="17"/>
      <c r="F44" s="17"/>
      <c r="G44" s="17"/>
      <c r="H44" s="17"/>
      <c r="I44" s="17">
        <v>71933.333333000002</v>
      </c>
      <c r="J44" s="17"/>
      <c r="K44" s="17"/>
      <c r="L44" s="17"/>
      <c r="M44" s="17"/>
      <c r="N44" s="17"/>
      <c r="O44" s="17"/>
      <c r="P44" s="17"/>
      <c r="Q44" s="17"/>
      <c r="R44" s="17"/>
      <c r="S44" s="17">
        <v>71933.33</v>
      </c>
      <c r="T44" s="17">
        <v>42644.14</v>
      </c>
      <c r="U44" s="4"/>
      <c r="V44"/>
      <c r="W44"/>
      <c r="X44"/>
    </row>
    <row r="45" spans="1:37" x14ac:dyDescent="0.45">
      <c r="A45" s="2" t="s">
        <v>238</v>
      </c>
      <c r="B45" s="2"/>
      <c r="C45" s="2" t="s">
        <v>92</v>
      </c>
      <c r="D45" s="5">
        <v>2023</v>
      </c>
      <c r="E45" s="17"/>
      <c r="F45" s="17"/>
      <c r="G45" s="17"/>
      <c r="H45" s="17"/>
      <c r="I45" s="17">
        <v>83611.111111000006</v>
      </c>
      <c r="J45" s="17"/>
      <c r="K45" s="17"/>
      <c r="L45" s="17"/>
      <c r="M45" s="17"/>
      <c r="N45" s="17"/>
      <c r="O45" s="17"/>
      <c r="P45" s="17"/>
      <c r="Q45" s="17"/>
      <c r="R45" s="17"/>
      <c r="S45" s="17">
        <v>83611.11</v>
      </c>
      <c r="T45" s="17">
        <v>108050.3</v>
      </c>
      <c r="U45" s="4"/>
      <c r="V45"/>
      <c r="W45"/>
      <c r="X45"/>
    </row>
    <row r="46" spans="1:37" x14ac:dyDescent="0.45">
      <c r="A46" s="2" t="s">
        <v>238</v>
      </c>
      <c r="B46" s="2"/>
      <c r="C46" s="2" t="s">
        <v>43</v>
      </c>
      <c r="D46" s="5">
        <v>2023</v>
      </c>
      <c r="E46" s="17"/>
      <c r="F46" s="17">
        <v>316555.75400000002</v>
      </c>
      <c r="G46" s="17"/>
      <c r="H46" s="17"/>
      <c r="I46" s="17"/>
      <c r="J46" s="17"/>
      <c r="K46" s="17"/>
      <c r="L46" s="17"/>
      <c r="M46" s="17"/>
      <c r="N46" s="17">
        <v>0</v>
      </c>
      <c r="O46" s="17"/>
      <c r="P46" s="17"/>
      <c r="Q46" s="17"/>
      <c r="R46" s="17"/>
      <c r="S46" s="17"/>
      <c r="T46" s="17"/>
      <c r="U46" s="4"/>
      <c r="V46"/>
      <c r="W46"/>
      <c r="X46"/>
    </row>
    <row r="47" spans="1:37" x14ac:dyDescent="0.45">
      <c r="A47" s="31" t="s">
        <v>239</v>
      </c>
      <c r="B47" s="24"/>
      <c r="C47" s="24" t="s">
        <v>110</v>
      </c>
      <c r="D47" s="26">
        <v>2023</v>
      </c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>
        <v>35088</v>
      </c>
      <c r="T47" s="27"/>
      <c r="U47" s="25"/>
      <c r="V47" s="12">
        <v>95</v>
      </c>
      <c r="W47" s="29">
        <f>S47/F48*100</f>
        <v>105.42937229620892</v>
      </c>
      <c r="X47" s="13" t="str">
        <f>IF((S47/F48*100)&gt;V47,"OK",(S47/F48*100)-V47)</f>
        <v>OK</v>
      </c>
      <c r="Y47" s="14"/>
      <c r="Z47" s="29"/>
      <c r="AA47" s="13"/>
      <c r="AB47" s="14"/>
      <c r="AC47" s="29"/>
      <c r="AD47" s="13"/>
      <c r="AE47" s="14"/>
      <c r="AF47" s="29"/>
      <c r="AG47" s="13"/>
      <c r="AH47" s="15"/>
      <c r="AI47" s="30"/>
      <c r="AJ47" s="13"/>
      <c r="AK47" s="16"/>
    </row>
    <row r="48" spans="1:37" x14ac:dyDescent="0.45">
      <c r="A48" s="2" t="s">
        <v>239</v>
      </c>
      <c r="B48" s="2"/>
      <c r="C48" s="2" t="s">
        <v>150</v>
      </c>
      <c r="D48" s="5">
        <v>2023</v>
      </c>
      <c r="E48" s="17"/>
      <c r="F48" s="17">
        <v>33281.048000000003</v>
      </c>
      <c r="G48" s="17"/>
      <c r="H48" s="17"/>
      <c r="I48" s="17"/>
      <c r="J48" s="17"/>
      <c r="K48" s="17"/>
      <c r="L48" s="17"/>
      <c r="M48" s="17"/>
      <c r="N48" s="17">
        <v>0</v>
      </c>
      <c r="O48" s="17"/>
      <c r="P48" s="17"/>
      <c r="Q48" s="17"/>
      <c r="R48" s="17"/>
      <c r="S48" s="17"/>
      <c r="T48" s="17"/>
      <c r="U48" s="4"/>
      <c r="V48"/>
      <c r="W48"/>
      <c r="X48"/>
    </row>
    <row r="49" spans="1:37" x14ac:dyDescent="0.45">
      <c r="A49" s="31" t="s">
        <v>101</v>
      </c>
      <c r="B49" s="24"/>
      <c r="C49" s="24" t="s">
        <v>101</v>
      </c>
      <c r="D49" s="26">
        <v>2023</v>
      </c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>
        <v>80200</v>
      </c>
      <c r="T49" s="27"/>
      <c r="U49" s="25"/>
      <c r="V49" s="12">
        <v>95</v>
      </c>
      <c r="W49" s="29">
        <f>S49/F50*100</f>
        <v>98.862010735206326</v>
      </c>
      <c r="X49" s="13" t="str">
        <f>IF((S49/F50*100)&gt;V49,"OK",(S49/F50*100)-V49)</f>
        <v>OK</v>
      </c>
      <c r="Y49" s="14"/>
      <c r="Z49" s="29"/>
      <c r="AA49" s="13"/>
      <c r="AB49" s="14"/>
      <c r="AC49" s="29"/>
      <c r="AD49" s="13"/>
      <c r="AE49" s="14"/>
      <c r="AF49" s="29"/>
      <c r="AG49" s="13"/>
      <c r="AH49" s="15"/>
      <c r="AI49" s="30"/>
      <c r="AJ49" s="13"/>
      <c r="AK49" s="16"/>
    </row>
    <row r="50" spans="1:37" x14ac:dyDescent="0.45">
      <c r="A50" s="2" t="s">
        <v>101</v>
      </c>
      <c r="B50" s="2"/>
      <c r="C50" s="2" t="s">
        <v>164</v>
      </c>
      <c r="D50" s="5">
        <v>2023</v>
      </c>
      <c r="E50" s="17"/>
      <c r="F50" s="17">
        <v>81123.172999999995</v>
      </c>
      <c r="G50" s="17"/>
      <c r="H50" s="17"/>
      <c r="I50" s="17"/>
      <c r="J50" s="17"/>
      <c r="K50" s="17"/>
      <c r="L50" s="17"/>
      <c r="M50" s="17"/>
      <c r="N50" s="17">
        <v>0</v>
      </c>
      <c r="O50" s="17"/>
      <c r="P50" s="17"/>
      <c r="Q50" s="17"/>
      <c r="R50" s="17"/>
      <c r="S50" s="17"/>
      <c r="T50" s="17"/>
      <c r="U50" s="4"/>
      <c r="V50"/>
      <c r="W50"/>
      <c r="X50"/>
    </row>
    <row r="51" spans="1:37" x14ac:dyDescent="0.45">
      <c r="A51" s="31" t="s">
        <v>240</v>
      </c>
      <c r="B51" s="24"/>
      <c r="C51" s="24" t="s">
        <v>189</v>
      </c>
      <c r="D51" s="26">
        <v>2023</v>
      </c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5">
        <v>1070</v>
      </c>
      <c r="V51" s="12">
        <v>93</v>
      </c>
      <c r="W51" s="29">
        <f>G52/F53*100</f>
        <v>95.443148310502039</v>
      </c>
      <c r="X51" s="13" t="str">
        <f>IF((G52/F53*100)&gt;V51,"OK",(G52/F53*100)-V51)</f>
        <v>OK</v>
      </c>
      <c r="Y51" s="14"/>
      <c r="Z51" s="29"/>
      <c r="AA51" s="13"/>
      <c r="AB51" s="14"/>
      <c r="AC51" s="29"/>
      <c r="AD51" s="13"/>
      <c r="AE51" s="14"/>
      <c r="AF51" s="29"/>
      <c r="AG51" s="13"/>
      <c r="AH51" s="15">
        <v>93.1</v>
      </c>
      <c r="AI51" s="30">
        <f>T52/U51</f>
        <v>58.439252336448597</v>
      </c>
      <c r="AJ51" s="13" t="str">
        <f>IF(SUM(T52)/U51&lt;AH51,"OK",(SUM(T52)/U51-AH51)/AH51*100)</f>
        <v>OK</v>
      </c>
      <c r="AK51" s="16"/>
    </row>
    <row r="52" spans="1:37" x14ac:dyDescent="0.45">
      <c r="A52" s="2" t="s">
        <v>240</v>
      </c>
      <c r="B52" s="2"/>
      <c r="C52" s="2" t="s">
        <v>74</v>
      </c>
      <c r="D52" s="5">
        <v>2023</v>
      </c>
      <c r="E52" s="17"/>
      <c r="F52" s="17"/>
      <c r="G52" s="17">
        <v>245680</v>
      </c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>
        <v>183150</v>
      </c>
      <c r="T52" s="17">
        <v>62530</v>
      </c>
      <c r="U52" s="4"/>
      <c r="V52"/>
      <c r="W52"/>
      <c r="X52"/>
    </row>
    <row r="53" spans="1:37" x14ac:dyDescent="0.45">
      <c r="A53" s="2" t="s">
        <v>240</v>
      </c>
      <c r="B53" s="2"/>
      <c r="C53" s="2" t="s">
        <v>120</v>
      </c>
      <c r="D53" s="5">
        <v>2023</v>
      </c>
      <c r="E53" s="17"/>
      <c r="F53" s="17">
        <v>257409.78200000001</v>
      </c>
      <c r="G53" s="17"/>
      <c r="H53" s="17"/>
      <c r="I53" s="17"/>
      <c r="J53" s="17"/>
      <c r="K53" s="17"/>
      <c r="L53" s="17"/>
      <c r="M53" s="17"/>
      <c r="N53" s="17">
        <v>0</v>
      </c>
      <c r="O53" s="17"/>
      <c r="P53" s="17"/>
      <c r="Q53" s="17"/>
      <c r="R53" s="17"/>
      <c r="S53" s="17"/>
      <c r="T53" s="17"/>
      <c r="U53" s="4"/>
      <c r="V53"/>
      <c r="W53"/>
      <c r="X53"/>
    </row>
    <row r="54" spans="1:37" x14ac:dyDescent="0.45">
      <c r="A54" s="31" t="s">
        <v>241</v>
      </c>
      <c r="B54" s="24"/>
      <c r="C54" s="24" t="s">
        <v>189</v>
      </c>
      <c r="D54" s="26">
        <v>2023</v>
      </c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>
        <v>0</v>
      </c>
      <c r="S54" s="27"/>
      <c r="T54" s="27"/>
      <c r="U54" s="25">
        <v>2226.73</v>
      </c>
      <c r="V54" s="12">
        <v>96</v>
      </c>
      <c r="W54" s="29">
        <f>G55/F56*100</f>
        <v>97.489515015758059</v>
      </c>
      <c r="X54" s="13" t="str">
        <f>IF((G55/F56*100)&gt;V54,"OK",(G55/F56*100)-V54)</f>
        <v>OK</v>
      </c>
      <c r="Y54" s="14"/>
      <c r="Z54" s="29"/>
      <c r="AA54" s="13"/>
      <c r="AB54" s="14"/>
      <c r="AC54" s="29"/>
      <c r="AD54" s="13"/>
      <c r="AE54" s="14"/>
      <c r="AF54" s="29"/>
      <c r="AG54" s="13"/>
      <c r="AH54" s="15">
        <v>89.2</v>
      </c>
      <c r="AI54" s="30">
        <f>T55/U54</f>
        <v>55.85320178018889</v>
      </c>
      <c r="AJ54" s="13" t="str">
        <f>IF(SUM(T55)/U54&lt;AH54,"OK",(SUM(T55)/U54-AH54)/AH54*100)</f>
        <v>OK</v>
      </c>
      <c r="AK54" s="16"/>
    </row>
    <row r="55" spans="1:37" x14ac:dyDescent="0.45">
      <c r="A55" s="2" t="s">
        <v>241</v>
      </c>
      <c r="B55" s="2"/>
      <c r="C55" s="2" t="s">
        <v>102</v>
      </c>
      <c r="D55" s="5">
        <v>2023</v>
      </c>
      <c r="E55" s="17"/>
      <c r="F55" s="17"/>
      <c r="G55" s="17">
        <v>290280</v>
      </c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>
        <v>165910</v>
      </c>
      <c r="T55" s="17">
        <v>124370</v>
      </c>
      <c r="U55" s="4"/>
      <c r="V55"/>
      <c r="W55"/>
      <c r="X55"/>
    </row>
    <row r="56" spans="1:37" x14ac:dyDescent="0.45">
      <c r="A56" s="2" t="s">
        <v>241</v>
      </c>
      <c r="B56" s="2"/>
      <c r="C56" s="2" t="s">
        <v>50</v>
      </c>
      <c r="D56" s="5">
        <v>2023</v>
      </c>
      <c r="E56" s="17"/>
      <c r="F56" s="17">
        <v>297755.09700000001</v>
      </c>
      <c r="G56" s="17"/>
      <c r="H56" s="17"/>
      <c r="I56" s="17"/>
      <c r="J56" s="17"/>
      <c r="K56" s="17"/>
      <c r="L56" s="17"/>
      <c r="M56" s="17"/>
      <c r="N56" s="17">
        <v>0</v>
      </c>
      <c r="O56" s="17"/>
      <c r="P56" s="17"/>
      <c r="Q56" s="17"/>
      <c r="R56" s="17"/>
      <c r="S56" s="17"/>
      <c r="T56" s="17"/>
      <c r="U56" s="4"/>
      <c r="V56"/>
      <c r="W56"/>
      <c r="X56"/>
    </row>
    <row r="57" spans="1:37" x14ac:dyDescent="0.45">
      <c r="A57" s="31" t="s">
        <v>242</v>
      </c>
      <c r="B57" s="24"/>
      <c r="C57" s="24" t="s">
        <v>189</v>
      </c>
      <c r="D57" s="26">
        <v>2023</v>
      </c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>
        <v>0</v>
      </c>
      <c r="S57" s="27"/>
      <c r="T57" s="27"/>
      <c r="U57" s="25">
        <v>2501.2600000000002</v>
      </c>
      <c r="V57" s="12">
        <v>96</v>
      </c>
      <c r="W57" s="29">
        <f>G58/F59*100</f>
        <v>96.186030869577948</v>
      </c>
      <c r="X57" s="13" t="str">
        <f>IF((G58/F59*100)&gt;V57,"OK",(G58/F59*100)-V57)</f>
        <v>OK</v>
      </c>
      <c r="Y57" s="14"/>
      <c r="Z57" s="29"/>
      <c r="AA57" s="13"/>
      <c r="AB57" s="14"/>
      <c r="AC57" s="29"/>
      <c r="AD57" s="13"/>
      <c r="AE57" s="14"/>
      <c r="AF57" s="29"/>
      <c r="AG57" s="13"/>
      <c r="AH57" s="15">
        <v>89.2</v>
      </c>
      <c r="AI57" s="30">
        <f>T58/U57</f>
        <v>62.768364744168935</v>
      </c>
      <c r="AJ57" s="13" t="str">
        <f>IF(SUM(T58)/U57&lt;AH57,"OK",(SUM(T58)/U57-AH57)/AH57*100)</f>
        <v>OK</v>
      </c>
      <c r="AK57" s="16"/>
    </row>
    <row r="58" spans="1:37" x14ac:dyDescent="0.45">
      <c r="A58" s="2" t="s">
        <v>242</v>
      </c>
      <c r="B58" s="2"/>
      <c r="C58" s="2" t="s">
        <v>33</v>
      </c>
      <c r="D58" s="5">
        <v>2023</v>
      </c>
      <c r="E58" s="17"/>
      <c r="F58" s="17"/>
      <c r="G58" s="17">
        <v>336972.22222200001</v>
      </c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>
        <v>179972.22</v>
      </c>
      <c r="T58" s="17">
        <v>157000</v>
      </c>
      <c r="U58" s="4"/>
      <c r="V58"/>
      <c r="W58"/>
      <c r="X58"/>
    </row>
    <row r="59" spans="1:37" x14ac:dyDescent="0.45">
      <c r="A59" s="2" t="s">
        <v>242</v>
      </c>
      <c r="B59" s="2"/>
      <c r="C59" s="2" t="s">
        <v>107</v>
      </c>
      <c r="D59" s="5">
        <v>2023</v>
      </c>
      <c r="E59" s="17"/>
      <c r="F59" s="17">
        <v>350333.84700000001</v>
      </c>
      <c r="G59" s="17"/>
      <c r="H59" s="17"/>
      <c r="I59" s="17"/>
      <c r="J59" s="17"/>
      <c r="K59" s="17"/>
      <c r="L59" s="17"/>
      <c r="M59" s="17"/>
      <c r="N59" s="17">
        <v>0</v>
      </c>
      <c r="O59" s="17"/>
      <c r="P59" s="17"/>
      <c r="Q59" s="17"/>
      <c r="R59" s="17"/>
      <c r="S59" s="17"/>
      <c r="T59" s="17"/>
      <c r="U59" s="4"/>
      <c r="V59"/>
      <c r="W59"/>
      <c r="X59"/>
    </row>
    <row r="60" spans="1:37" x14ac:dyDescent="0.45">
      <c r="A60" s="31" t="s">
        <v>243</v>
      </c>
      <c r="B60" s="24"/>
      <c r="C60" s="24" t="s">
        <v>189</v>
      </c>
      <c r="D60" s="26">
        <v>2023</v>
      </c>
      <c r="E60" s="27"/>
      <c r="F60" s="27"/>
      <c r="G60" s="27">
        <v>120270</v>
      </c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>
        <v>0</v>
      </c>
      <c r="S60" s="27"/>
      <c r="T60" s="27"/>
      <c r="U60" s="25">
        <v>1828.67</v>
      </c>
      <c r="V60" s="12">
        <v>95</v>
      </c>
      <c r="W60" s="29">
        <f>G61/F62*100</f>
        <v>94.719794945085226</v>
      </c>
      <c r="X60" s="13">
        <f>IF((G61/F62*100)&gt;V60,"OK",(G61/F62*100)-V60)</f>
        <v>-0.28020505491477365</v>
      </c>
      <c r="Y60" s="14"/>
      <c r="Z60" s="29"/>
      <c r="AA60" s="13"/>
      <c r="AB60" s="14"/>
      <c r="AC60" s="29"/>
      <c r="AD60" s="13"/>
      <c r="AE60" s="14"/>
      <c r="AF60" s="29"/>
      <c r="AG60" s="13"/>
      <c r="AH60" s="15">
        <v>85.8</v>
      </c>
      <c r="AI60" s="30">
        <f>T61/U60</f>
        <v>72.189077307551386</v>
      </c>
      <c r="AJ60" s="13" t="str">
        <f>IF(SUM(T61)/U60&lt;AH60,"OK",(SUM(T61)/U60-AH60)/AH60*100)</f>
        <v>OK</v>
      </c>
      <c r="AK60" s="16"/>
    </row>
    <row r="61" spans="1:37" x14ac:dyDescent="0.45">
      <c r="A61" s="2" t="s">
        <v>243</v>
      </c>
      <c r="B61" s="2"/>
      <c r="C61" s="2" t="s">
        <v>129</v>
      </c>
      <c r="D61" s="5">
        <v>2023</v>
      </c>
      <c r="E61" s="17"/>
      <c r="F61" s="17"/>
      <c r="G61" s="17">
        <v>252280</v>
      </c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>
        <v>120270</v>
      </c>
      <c r="T61" s="17">
        <v>132010</v>
      </c>
      <c r="U61" s="4"/>
      <c r="V61"/>
      <c r="W61"/>
      <c r="X61"/>
    </row>
    <row r="62" spans="1:37" x14ac:dyDescent="0.45">
      <c r="A62" s="2" t="s">
        <v>243</v>
      </c>
      <c r="B62" s="2"/>
      <c r="C62" s="2" t="s">
        <v>113</v>
      </c>
      <c r="D62" s="5">
        <v>2023</v>
      </c>
      <c r="E62" s="17"/>
      <c r="F62" s="17">
        <v>266343.48200000002</v>
      </c>
      <c r="G62" s="17"/>
      <c r="H62" s="17"/>
      <c r="I62" s="17"/>
      <c r="J62" s="17"/>
      <c r="K62" s="17"/>
      <c r="L62" s="17"/>
      <c r="M62" s="17"/>
      <c r="N62" s="17">
        <v>0</v>
      </c>
      <c r="O62" s="17"/>
      <c r="P62" s="17"/>
      <c r="Q62" s="17"/>
      <c r="R62" s="17"/>
      <c r="S62" s="17"/>
      <c r="T62" s="17"/>
      <c r="U62" s="4"/>
      <c r="V62"/>
      <c r="W62"/>
      <c r="X62"/>
    </row>
    <row r="63" spans="1:37" x14ac:dyDescent="0.45">
      <c r="A63" s="2" t="s">
        <v>243</v>
      </c>
      <c r="B63" s="2"/>
      <c r="C63" s="2" t="s">
        <v>99</v>
      </c>
      <c r="D63" s="5">
        <v>2023</v>
      </c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>
        <v>0</v>
      </c>
      <c r="U63" s="4"/>
      <c r="V63"/>
      <c r="W63"/>
      <c r="X63"/>
    </row>
    <row r="64" spans="1:37" x14ac:dyDescent="0.45">
      <c r="A64" s="31" t="s">
        <v>244</v>
      </c>
      <c r="B64" s="24"/>
      <c r="C64" s="24" t="s">
        <v>189</v>
      </c>
      <c r="D64" s="26">
        <v>2023</v>
      </c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>
        <v>0</v>
      </c>
      <c r="S64" s="27"/>
      <c r="T64" s="27"/>
      <c r="U64" s="25">
        <v>1532.82</v>
      </c>
      <c r="V64" s="12">
        <v>95</v>
      </c>
      <c r="W64" s="29">
        <f>G66/F65*100</f>
        <v>96.351060351955908</v>
      </c>
      <c r="X64" s="13" t="str">
        <f>IF((G66/F65*100)&gt;V64,"OK",(G66/F65*100)-V64)</f>
        <v>OK</v>
      </c>
      <c r="Y64" s="14"/>
      <c r="Z64" s="29"/>
      <c r="AA64" s="13"/>
      <c r="AB64" s="14"/>
      <c r="AC64" s="29"/>
      <c r="AD64" s="13"/>
      <c r="AE64" s="14"/>
      <c r="AF64" s="29"/>
      <c r="AG64" s="13"/>
      <c r="AH64" s="15">
        <v>85.8</v>
      </c>
      <c r="AI64" s="30">
        <f>T66/U64</f>
        <v>75.684033350295536</v>
      </c>
      <c r="AJ64" s="13" t="str">
        <f>IF(SUM(T66)/U64&lt;AH64,"OK",(SUM(T66)/U64-AH64)/AH64*100)</f>
        <v>OK</v>
      </c>
      <c r="AK64" s="16"/>
    </row>
    <row r="65" spans="1:37" x14ac:dyDescent="0.45">
      <c r="A65" s="2" t="s">
        <v>244</v>
      </c>
      <c r="B65" s="2"/>
      <c r="C65" s="2" t="s">
        <v>45</v>
      </c>
      <c r="D65" s="5">
        <v>2023</v>
      </c>
      <c r="E65" s="17"/>
      <c r="F65" s="17">
        <v>219053.11600000001</v>
      </c>
      <c r="G65" s="17"/>
      <c r="H65" s="17"/>
      <c r="I65" s="17"/>
      <c r="J65" s="17"/>
      <c r="K65" s="17"/>
      <c r="L65" s="17"/>
      <c r="M65" s="17"/>
      <c r="N65" s="17">
        <v>0</v>
      </c>
      <c r="O65" s="17"/>
      <c r="P65" s="17"/>
      <c r="Q65" s="17"/>
      <c r="R65" s="17"/>
      <c r="S65" s="17"/>
      <c r="T65" s="17"/>
      <c r="U65" s="4"/>
      <c r="V65"/>
      <c r="W65"/>
      <c r="X65"/>
    </row>
    <row r="66" spans="1:37" x14ac:dyDescent="0.45">
      <c r="A66" s="2" t="s">
        <v>244</v>
      </c>
      <c r="B66" s="2"/>
      <c r="C66" s="2" t="s">
        <v>23</v>
      </c>
      <c r="D66" s="5">
        <v>2023</v>
      </c>
      <c r="E66" s="17"/>
      <c r="F66" s="17"/>
      <c r="G66" s="17">
        <v>211060</v>
      </c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>
        <v>95050</v>
      </c>
      <c r="T66" s="17">
        <v>116010</v>
      </c>
      <c r="U66" s="4"/>
      <c r="V66"/>
      <c r="W66"/>
      <c r="X66"/>
    </row>
    <row r="67" spans="1:37" x14ac:dyDescent="0.45">
      <c r="A67" s="31" t="s">
        <v>245</v>
      </c>
      <c r="B67" s="24"/>
      <c r="C67" s="24" t="s">
        <v>189</v>
      </c>
      <c r="D67" s="26">
        <v>2023</v>
      </c>
      <c r="E67" s="27"/>
      <c r="F67" s="27"/>
      <c r="G67" s="27"/>
      <c r="H67" s="27"/>
      <c r="I67" s="27"/>
      <c r="J67" s="27"/>
      <c r="K67" s="27"/>
      <c r="L67" s="27"/>
      <c r="M67" s="27"/>
      <c r="N67" s="27"/>
      <c r="O67" s="27"/>
      <c r="P67" s="27"/>
      <c r="Q67" s="27"/>
      <c r="R67" s="27">
        <v>0</v>
      </c>
      <c r="S67" s="27"/>
      <c r="T67" s="27"/>
      <c r="U67" s="25">
        <v>2997.36</v>
      </c>
      <c r="V67" s="12">
        <v>96</v>
      </c>
      <c r="W67" s="29">
        <f>G68/F69*100</f>
        <v>98.39727130417532</v>
      </c>
      <c r="X67" s="13" t="str">
        <f>IF((G68/F69*100)&gt;V67,"OK",(G68/F69*100)-V67)</f>
        <v>OK</v>
      </c>
      <c r="Y67" s="14"/>
      <c r="Z67" s="29"/>
      <c r="AA67" s="13"/>
      <c r="AB67" s="14"/>
      <c r="AC67" s="29"/>
      <c r="AD67" s="13"/>
      <c r="AE67" s="14"/>
      <c r="AF67" s="29"/>
      <c r="AG67" s="13"/>
      <c r="AH67" s="15">
        <v>85.8</v>
      </c>
      <c r="AI67" s="30">
        <f>T68/U67</f>
        <v>60.429844930205242</v>
      </c>
      <c r="AJ67" s="13" t="str">
        <f>IF(SUM(T68)/U67&lt;AH67,"OK",(SUM(T68)/U67-AH67)/AH67*100)</f>
        <v>OK</v>
      </c>
      <c r="AK67" s="16"/>
    </row>
    <row r="68" spans="1:37" x14ac:dyDescent="0.45">
      <c r="A68" s="2" t="s">
        <v>245</v>
      </c>
      <c r="B68" s="2"/>
      <c r="C68" s="2" t="s">
        <v>89</v>
      </c>
      <c r="D68" s="5">
        <v>2023</v>
      </c>
      <c r="E68" s="17"/>
      <c r="F68" s="17"/>
      <c r="G68" s="17">
        <v>360530</v>
      </c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>
        <v>179400</v>
      </c>
      <c r="T68" s="17">
        <v>181130</v>
      </c>
      <c r="U68" s="4"/>
      <c r="V68"/>
      <c r="W68"/>
      <c r="X68"/>
    </row>
    <row r="69" spans="1:37" x14ac:dyDescent="0.45">
      <c r="A69" s="2" t="s">
        <v>245</v>
      </c>
      <c r="B69" s="2"/>
      <c r="C69" s="2" t="s">
        <v>2</v>
      </c>
      <c r="D69" s="5">
        <v>2023</v>
      </c>
      <c r="E69" s="17"/>
      <c r="F69" s="17">
        <v>366402.43699999998</v>
      </c>
      <c r="G69" s="17"/>
      <c r="H69" s="17"/>
      <c r="I69" s="17"/>
      <c r="J69" s="17"/>
      <c r="K69" s="17"/>
      <c r="L69" s="17"/>
      <c r="M69" s="17"/>
      <c r="N69" s="17">
        <v>0</v>
      </c>
      <c r="O69" s="17"/>
      <c r="P69" s="17"/>
      <c r="Q69" s="17"/>
      <c r="R69" s="17"/>
      <c r="S69" s="17"/>
      <c r="T69" s="17"/>
      <c r="U69" s="4"/>
      <c r="V69"/>
      <c r="W69"/>
      <c r="X69"/>
    </row>
    <row r="70" spans="1:37" x14ac:dyDescent="0.45">
      <c r="A70" s="31" t="s">
        <v>246</v>
      </c>
      <c r="B70" s="24"/>
      <c r="C70" s="24" t="s">
        <v>189</v>
      </c>
      <c r="D70" s="26">
        <v>2023</v>
      </c>
      <c r="E70" s="27"/>
      <c r="F70" s="27"/>
      <c r="G70" s="27"/>
      <c r="H70" s="27"/>
      <c r="I70" s="27"/>
      <c r="J70" s="27"/>
      <c r="K70" s="27"/>
      <c r="L70" s="27"/>
      <c r="M70" s="27"/>
      <c r="N70" s="27"/>
      <c r="O70" s="27"/>
      <c r="P70" s="27"/>
      <c r="Q70" s="27"/>
      <c r="R70" s="27">
        <v>0</v>
      </c>
      <c r="S70" s="27"/>
      <c r="T70" s="27"/>
      <c r="U70" s="25">
        <v>2622.63</v>
      </c>
      <c r="V70" s="12">
        <v>96</v>
      </c>
      <c r="W70" s="29">
        <f>G71/F72*100</f>
        <v>94.422164634913159</v>
      </c>
      <c r="X70" s="13">
        <f>IF((G71/F72*100)&gt;V70,"OK",(G71/F72*100)-V70)</f>
        <v>-1.5778353650868411</v>
      </c>
      <c r="Y70" s="14"/>
      <c r="Z70" s="29"/>
      <c r="AA70" s="13"/>
      <c r="AB70" s="14"/>
      <c r="AC70" s="29"/>
      <c r="AD70" s="13"/>
      <c r="AE70" s="14"/>
      <c r="AF70" s="29"/>
      <c r="AG70" s="13"/>
      <c r="AH70" s="15">
        <v>89.2</v>
      </c>
      <c r="AI70" s="30">
        <f>T71/U70</f>
        <v>60.99687336757377</v>
      </c>
      <c r="AJ70" s="13" t="str">
        <f>IF(SUM(T71)/U70&lt;AH70,"OK",(SUM(T71)/U70-AH70)/AH70*100)</f>
        <v>OK</v>
      </c>
      <c r="AK70" s="16"/>
    </row>
    <row r="71" spans="1:37" x14ac:dyDescent="0.45">
      <c r="A71" s="2" t="s">
        <v>246</v>
      </c>
      <c r="B71" s="2"/>
      <c r="C71" s="2" t="s">
        <v>111</v>
      </c>
      <c r="D71" s="5">
        <v>2023</v>
      </c>
      <c r="E71" s="17"/>
      <c r="F71" s="17"/>
      <c r="G71" s="17">
        <v>318500.00000100001</v>
      </c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>
        <v>158527.78</v>
      </c>
      <c r="T71" s="17">
        <v>159972.23000000001</v>
      </c>
      <c r="U71" s="4"/>
      <c r="V71"/>
      <c r="W71"/>
      <c r="X71"/>
    </row>
    <row r="72" spans="1:37" x14ac:dyDescent="0.45">
      <c r="A72" s="2" t="s">
        <v>246</v>
      </c>
      <c r="B72" s="2"/>
      <c r="C72" s="2" t="s">
        <v>222</v>
      </c>
      <c r="D72" s="5">
        <v>2023</v>
      </c>
      <c r="E72" s="17"/>
      <c r="F72" s="17">
        <v>337314.86800000002</v>
      </c>
      <c r="G72" s="17"/>
      <c r="H72" s="17"/>
      <c r="I72" s="17"/>
      <c r="J72" s="17"/>
      <c r="K72" s="17"/>
      <c r="L72" s="17"/>
      <c r="M72" s="17"/>
      <c r="N72" s="17">
        <v>0</v>
      </c>
      <c r="O72" s="17"/>
      <c r="P72" s="17"/>
      <c r="Q72" s="17"/>
      <c r="R72" s="17"/>
      <c r="S72" s="17"/>
      <c r="T72" s="17"/>
      <c r="U72" s="4"/>
      <c r="V72"/>
      <c r="W72"/>
      <c r="X72"/>
    </row>
    <row r="73" spans="1:37" x14ac:dyDescent="0.45">
      <c r="A73" s="31" t="s">
        <v>247</v>
      </c>
      <c r="B73" s="24"/>
      <c r="C73" s="24" t="s">
        <v>25</v>
      </c>
      <c r="D73" s="26">
        <v>2023</v>
      </c>
      <c r="E73" s="27"/>
      <c r="F73" s="27"/>
      <c r="G73" s="27"/>
      <c r="H73" s="27"/>
      <c r="I73" s="27"/>
      <c r="J73" s="27"/>
      <c r="K73" s="27"/>
      <c r="L73" s="27"/>
      <c r="M73" s="27"/>
      <c r="N73" s="27"/>
      <c r="O73" s="27"/>
      <c r="P73" s="27"/>
      <c r="Q73" s="27"/>
      <c r="R73" s="27"/>
      <c r="S73" s="27">
        <v>137770</v>
      </c>
      <c r="T73" s="27"/>
      <c r="U73" s="25"/>
      <c r="V73" s="12">
        <v>95</v>
      </c>
      <c r="W73" s="29">
        <f>S73/F74*100</f>
        <v>103.16606754291504</v>
      </c>
      <c r="X73" s="13" t="str">
        <f>IF((S73/F74*100)&gt;V73,"OK",(S73/F74*100)-V73)</f>
        <v>OK</v>
      </c>
      <c r="Y73" s="14"/>
      <c r="Z73" s="29"/>
      <c r="AA73" s="13"/>
      <c r="AB73" s="14"/>
      <c r="AC73" s="29"/>
      <c r="AD73" s="13"/>
      <c r="AE73" s="14"/>
      <c r="AF73" s="29"/>
      <c r="AG73" s="13"/>
      <c r="AH73" s="15"/>
      <c r="AI73" s="30"/>
      <c r="AJ73" s="13"/>
      <c r="AK73" s="16"/>
    </row>
    <row r="74" spans="1:37" x14ac:dyDescent="0.45">
      <c r="A74" s="2" t="s">
        <v>247</v>
      </c>
      <c r="B74" s="2"/>
      <c r="C74" s="2" t="s">
        <v>62</v>
      </c>
      <c r="D74" s="5">
        <v>2023</v>
      </c>
      <c r="E74" s="17"/>
      <c r="F74" s="17">
        <v>133541.97099999999</v>
      </c>
      <c r="G74" s="17"/>
      <c r="H74" s="17"/>
      <c r="I74" s="17"/>
      <c r="J74" s="17"/>
      <c r="K74" s="17"/>
      <c r="L74" s="17"/>
      <c r="M74" s="17"/>
      <c r="N74" s="17">
        <v>0</v>
      </c>
      <c r="O74" s="17"/>
      <c r="P74" s="17"/>
      <c r="Q74" s="17"/>
      <c r="R74" s="17"/>
      <c r="S74" s="17"/>
      <c r="T74" s="17"/>
      <c r="U74" s="4"/>
      <c r="V74"/>
      <c r="W74"/>
      <c r="X74"/>
    </row>
    <row r="75" spans="1:37" x14ac:dyDescent="0.45">
      <c r="A75" s="31" t="s">
        <v>248</v>
      </c>
      <c r="B75" s="24"/>
      <c r="C75" s="24" t="s">
        <v>189</v>
      </c>
      <c r="D75" s="26">
        <v>2023</v>
      </c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25">
        <v>1338</v>
      </c>
      <c r="V75" s="12">
        <v>93</v>
      </c>
      <c r="W75" s="29">
        <f>G76/F77*100</f>
        <v>97.444594575742613</v>
      </c>
      <c r="X75" s="13" t="str">
        <f>IF((G76/F77*100)&gt;V75,"OK",(G76/F77*100)-V75)</f>
        <v>OK</v>
      </c>
      <c r="Y75" s="14"/>
      <c r="Z75" s="29"/>
      <c r="AA75" s="13"/>
      <c r="AB75" s="14"/>
      <c r="AC75" s="29"/>
      <c r="AD75" s="13"/>
      <c r="AE75" s="14"/>
      <c r="AF75" s="29"/>
      <c r="AG75" s="13"/>
      <c r="AH75" s="15">
        <v>80.599999999999994</v>
      </c>
      <c r="AI75" s="30">
        <f>SUM(T76:T78)/U75</f>
        <v>52.96711509715994</v>
      </c>
      <c r="AJ75" s="13" t="str">
        <f>IF(SUM(T76)/U75&lt;AH75,"OK",(SUM(T76)/U75-AH75)/AH75*100)</f>
        <v>OK</v>
      </c>
      <c r="AK75" s="16"/>
    </row>
    <row r="76" spans="1:37" x14ac:dyDescent="0.45">
      <c r="A76" s="2" t="s">
        <v>248</v>
      </c>
      <c r="B76" s="2"/>
      <c r="C76" s="2" t="s">
        <v>138</v>
      </c>
      <c r="D76" s="5">
        <v>2023</v>
      </c>
      <c r="E76" s="17"/>
      <c r="F76" s="17"/>
      <c r="G76" s="17">
        <v>266200</v>
      </c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>
        <v>178950</v>
      </c>
      <c r="T76" s="17">
        <v>70799.13</v>
      </c>
      <c r="U76" s="4"/>
      <c r="V76"/>
      <c r="W76"/>
      <c r="X76"/>
    </row>
    <row r="77" spans="1:37" x14ac:dyDescent="0.45">
      <c r="A77" s="2" t="s">
        <v>248</v>
      </c>
      <c r="B77" s="2"/>
      <c r="C77" s="2" t="s">
        <v>22</v>
      </c>
      <c r="D77" s="5">
        <v>2023</v>
      </c>
      <c r="E77" s="17"/>
      <c r="F77" s="17">
        <v>273180.87900000002</v>
      </c>
      <c r="G77" s="17"/>
      <c r="H77" s="17"/>
      <c r="I77" s="17"/>
      <c r="J77" s="17"/>
      <c r="K77" s="17"/>
      <c r="L77" s="17"/>
      <c r="M77" s="17"/>
      <c r="N77" s="17">
        <v>0</v>
      </c>
      <c r="O77" s="17"/>
      <c r="P77" s="17"/>
      <c r="Q77" s="17"/>
      <c r="R77" s="17"/>
      <c r="S77" s="17"/>
      <c r="T77" s="17"/>
      <c r="U77" s="4"/>
      <c r="V77"/>
      <c r="W77"/>
      <c r="X77"/>
    </row>
    <row r="78" spans="1:37" x14ac:dyDescent="0.45">
      <c r="A78" s="2" t="s">
        <v>248</v>
      </c>
      <c r="B78" s="2"/>
      <c r="C78" s="2" t="s">
        <v>97</v>
      </c>
      <c r="D78" s="5">
        <v>2023</v>
      </c>
      <c r="E78" s="17"/>
      <c r="F78" s="17"/>
      <c r="G78" s="17">
        <v>0</v>
      </c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>
        <v>16380</v>
      </c>
      <c r="T78" s="17">
        <v>70.87</v>
      </c>
      <c r="U78" s="4"/>
      <c r="V78"/>
      <c r="W78"/>
      <c r="X78"/>
    </row>
    <row r="79" spans="1:37" x14ac:dyDescent="0.45">
      <c r="A79" s="31" t="s">
        <v>249</v>
      </c>
      <c r="B79" s="24"/>
      <c r="C79" s="24" t="s">
        <v>189</v>
      </c>
      <c r="D79" s="26">
        <v>2023</v>
      </c>
      <c r="E79" s="27"/>
      <c r="F79" s="27"/>
      <c r="G79" s="27"/>
      <c r="H79" s="27"/>
      <c r="I79" s="27"/>
      <c r="J79" s="27"/>
      <c r="K79" s="27"/>
      <c r="L79" s="27"/>
      <c r="M79" s="27"/>
      <c r="N79" s="27"/>
      <c r="O79" s="27"/>
      <c r="P79" s="27"/>
      <c r="Q79" s="27"/>
      <c r="R79" s="27"/>
      <c r="S79" s="27"/>
      <c r="T79" s="27"/>
      <c r="U79" s="25">
        <v>903</v>
      </c>
      <c r="V79" s="12">
        <v>93</v>
      </c>
      <c r="W79" s="29">
        <f>G80/F81*100</f>
        <v>98.778365732255224</v>
      </c>
      <c r="X79" s="13" t="str">
        <f>IF((G80/F81*100)&gt;V79,"OK",(G80/F81*100)-V79)</f>
        <v>OK</v>
      </c>
      <c r="Y79" s="14"/>
      <c r="Z79" s="29"/>
      <c r="AA79" s="13"/>
      <c r="AB79" s="14"/>
      <c r="AC79" s="29"/>
      <c r="AD79" s="13"/>
      <c r="AE79" s="14"/>
      <c r="AF79" s="29"/>
      <c r="AG79" s="13"/>
      <c r="AH79" s="15">
        <v>89.2</v>
      </c>
      <c r="AI79" s="30">
        <f>SUM(T80:T82)/U79</f>
        <v>57.264673311184936</v>
      </c>
      <c r="AJ79" s="13" t="str">
        <f>IF(SUM(T80)/U79&lt;AH79,"OK",(SUM(T80)/U79-AH79)/AH79*100)</f>
        <v>OK</v>
      </c>
      <c r="AK79" s="16"/>
    </row>
    <row r="80" spans="1:37" x14ac:dyDescent="0.45">
      <c r="A80" s="2" t="s">
        <v>249</v>
      </c>
      <c r="B80" s="2"/>
      <c r="C80" s="2" t="s">
        <v>208</v>
      </c>
      <c r="D80" s="5">
        <v>2023</v>
      </c>
      <c r="E80" s="17"/>
      <c r="F80" s="17"/>
      <c r="G80" s="17">
        <v>181840</v>
      </c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>
        <v>105140</v>
      </c>
      <c r="T80" s="17">
        <v>51637.599999999999</v>
      </c>
      <c r="U80" s="4"/>
      <c r="V80"/>
      <c r="W80"/>
      <c r="X80"/>
    </row>
    <row r="81" spans="1:37" x14ac:dyDescent="0.45">
      <c r="A81" s="2" t="s">
        <v>249</v>
      </c>
      <c r="B81" s="2"/>
      <c r="C81" s="2" t="s">
        <v>197</v>
      </c>
      <c r="D81" s="5">
        <v>2023</v>
      </c>
      <c r="E81" s="17"/>
      <c r="F81" s="17">
        <v>184088.89300000001</v>
      </c>
      <c r="G81" s="17"/>
      <c r="H81" s="17"/>
      <c r="I81" s="17"/>
      <c r="J81" s="17"/>
      <c r="K81" s="17"/>
      <c r="L81" s="17"/>
      <c r="M81" s="17"/>
      <c r="N81" s="17">
        <v>0</v>
      </c>
      <c r="O81" s="17"/>
      <c r="P81" s="17"/>
      <c r="Q81" s="17"/>
      <c r="R81" s="17"/>
      <c r="S81" s="17"/>
      <c r="T81" s="17"/>
      <c r="U81" s="4"/>
      <c r="V81"/>
      <c r="W81"/>
      <c r="X81"/>
    </row>
    <row r="82" spans="1:37" x14ac:dyDescent="0.45">
      <c r="A82" s="2" t="s">
        <v>249</v>
      </c>
      <c r="B82" s="2"/>
      <c r="C82" s="2" t="s">
        <v>211</v>
      </c>
      <c r="D82" s="5">
        <v>2023</v>
      </c>
      <c r="E82" s="17"/>
      <c r="F82" s="17"/>
      <c r="G82" s="17">
        <v>0</v>
      </c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>
        <v>24990</v>
      </c>
      <c r="T82" s="17">
        <v>72.400000000000006</v>
      </c>
      <c r="U82" s="4"/>
      <c r="V82"/>
      <c r="W82"/>
      <c r="X82"/>
    </row>
    <row r="83" spans="1:37" x14ac:dyDescent="0.45">
      <c r="A83" s="31" t="s">
        <v>250</v>
      </c>
      <c r="B83" s="24"/>
      <c r="C83" s="24" t="s">
        <v>189</v>
      </c>
      <c r="D83" s="26">
        <v>2023</v>
      </c>
      <c r="E83" s="27"/>
      <c r="F83" s="27"/>
      <c r="G83" s="27"/>
      <c r="H83" s="27"/>
      <c r="I83" s="27"/>
      <c r="J83" s="27"/>
      <c r="K83" s="27"/>
      <c r="L83" s="27"/>
      <c r="M83" s="27"/>
      <c r="N83" s="27"/>
      <c r="O83" s="27"/>
      <c r="P83" s="27"/>
      <c r="Q83" s="27"/>
      <c r="R83" s="27"/>
      <c r="S83" s="27"/>
      <c r="T83" s="27"/>
      <c r="U83" s="25">
        <v>906</v>
      </c>
      <c r="V83" s="12">
        <v>93</v>
      </c>
      <c r="W83" s="29">
        <f>G84/F85*100</f>
        <v>96.9081548499733</v>
      </c>
      <c r="X83" s="13" t="str">
        <f>IF((G84/F85*100)&gt;V83,"OK",(G84/F85*100)-V83)</f>
        <v>OK</v>
      </c>
      <c r="Y83" s="14"/>
      <c r="Z83" s="29"/>
      <c r="AA83" s="13"/>
      <c r="AB83" s="14"/>
      <c r="AC83" s="29"/>
      <c r="AD83" s="13"/>
      <c r="AE83" s="14"/>
      <c r="AF83" s="29"/>
      <c r="AG83" s="13"/>
      <c r="AH83" s="15">
        <v>89.2</v>
      </c>
      <c r="AI83" s="30">
        <f>SUM(T84:T85)/U83</f>
        <v>59.150110375275936</v>
      </c>
      <c r="AJ83" s="13" t="str">
        <f>IF(SUM(T84)/U83&lt;AH83,"OK",(SUM(T84)/U83-AH83)/AH83*100)</f>
        <v>OK</v>
      </c>
      <c r="AK83" s="16"/>
    </row>
    <row r="84" spans="1:37" x14ac:dyDescent="0.45">
      <c r="A84" s="2" t="s">
        <v>250</v>
      </c>
      <c r="B84" s="2"/>
      <c r="C84" s="2" t="s">
        <v>226</v>
      </c>
      <c r="D84" s="5">
        <v>2023</v>
      </c>
      <c r="E84" s="17"/>
      <c r="F84" s="17"/>
      <c r="G84" s="17">
        <v>192180</v>
      </c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>
        <v>138590</v>
      </c>
      <c r="T84" s="17">
        <v>53590</v>
      </c>
      <c r="U84" s="4"/>
      <c r="V84"/>
      <c r="W84"/>
      <c r="X84"/>
    </row>
    <row r="85" spans="1:37" x14ac:dyDescent="0.45">
      <c r="A85" s="2" t="s">
        <v>250</v>
      </c>
      <c r="B85" s="2"/>
      <c r="C85" s="2" t="s">
        <v>10</v>
      </c>
      <c r="D85" s="5">
        <v>2023</v>
      </c>
      <c r="E85" s="17"/>
      <c r="F85" s="17">
        <v>198311.484</v>
      </c>
      <c r="G85" s="17"/>
      <c r="H85" s="17"/>
      <c r="I85" s="17"/>
      <c r="J85" s="17"/>
      <c r="K85" s="17"/>
      <c r="L85" s="17"/>
      <c r="M85" s="17"/>
      <c r="N85" s="17">
        <v>0</v>
      </c>
      <c r="O85" s="17"/>
      <c r="P85" s="17"/>
      <c r="Q85" s="17"/>
      <c r="R85" s="17"/>
      <c r="S85" s="17"/>
      <c r="T85" s="17"/>
      <c r="U85" s="4"/>
      <c r="V85"/>
      <c r="W85"/>
      <c r="X85"/>
    </row>
    <row r="86" spans="1:37" x14ac:dyDescent="0.45">
      <c r="A86" s="31" t="s">
        <v>251</v>
      </c>
      <c r="B86" s="24"/>
      <c r="C86" s="24" t="s">
        <v>189</v>
      </c>
      <c r="D86" s="26">
        <v>2023</v>
      </c>
      <c r="E86" s="27"/>
      <c r="F86" s="27"/>
      <c r="G86" s="27"/>
      <c r="H86" s="27"/>
      <c r="I86" s="27"/>
      <c r="J86" s="27"/>
      <c r="K86" s="27"/>
      <c r="L86" s="27"/>
      <c r="M86" s="27"/>
      <c r="N86" s="27"/>
      <c r="O86" s="27"/>
      <c r="P86" s="27"/>
      <c r="Q86" s="27"/>
      <c r="R86" s="27"/>
      <c r="S86" s="27"/>
      <c r="T86" s="27"/>
      <c r="U86" s="25">
        <v>926</v>
      </c>
      <c r="V86" s="12">
        <v>93</v>
      </c>
      <c r="W86" s="29">
        <f>G87/F88*100</f>
        <v>98.043470707270203</v>
      </c>
      <c r="X86" s="13" t="str">
        <f>IF((G87/F88*100)&gt;V86,"OK",(G87/F88*100)-V86)</f>
        <v>OK</v>
      </c>
      <c r="Y86" s="14"/>
      <c r="Z86" s="29"/>
      <c r="AA86" s="13"/>
      <c r="AB86" s="14"/>
      <c r="AC86" s="29"/>
      <c r="AD86" s="13"/>
      <c r="AE86" s="14"/>
      <c r="AF86" s="29"/>
      <c r="AG86" s="13"/>
      <c r="AH86" s="15">
        <v>98.1</v>
      </c>
      <c r="AI86" s="30">
        <f>SUM(T87:T88)/U86</f>
        <v>58.714902807775381</v>
      </c>
      <c r="AJ86" s="13" t="str">
        <f>IF(SUM(T87)/U86&lt;AH86,"OK",(SUM(T87)/U86-AH86)/AH86*100)</f>
        <v>OK</v>
      </c>
      <c r="AK86" s="16"/>
    </row>
    <row r="87" spans="1:37" x14ac:dyDescent="0.45">
      <c r="A87" s="2" t="s">
        <v>251</v>
      </c>
      <c r="B87" s="2"/>
      <c r="C87" s="2" t="s">
        <v>119</v>
      </c>
      <c r="D87" s="5">
        <v>2023</v>
      </c>
      <c r="E87" s="17"/>
      <c r="F87" s="17"/>
      <c r="G87" s="17">
        <v>176270</v>
      </c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>
        <v>121900</v>
      </c>
      <c r="T87" s="17">
        <v>54370</v>
      </c>
      <c r="U87" s="4"/>
      <c r="V87"/>
      <c r="W87"/>
      <c r="X87"/>
    </row>
    <row r="88" spans="1:37" x14ac:dyDescent="0.45">
      <c r="A88" s="2" t="s">
        <v>251</v>
      </c>
      <c r="B88" s="2"/>
      <c r="C88" s="2" t="s">
        <v>151</v>
      </c>
      <c r="D88" s="5">
        <v>2023</v>
      </c>
      <c r="E88" s="17"/>
      <c r="F88" s="17">
        <v>179787.59700000001</v>
      </c>
      <c r="G88" s="17"/>
      <c r="H88" s="17"/>
      <c r="I88" s="17"/>
      <c r="J88" s="17"/>
      <c r="K88" s="17"/>
      <c r="L88" s="17"/>
      <c r="M88" s="17"/>
      <c r="N88" s="17">
        <v>0</v>
      </c>
      <c r="O88" s="17"/>
      <c r="P88" s="17"/>
      <c r="Q88" s="17"/>
      <c r="R88" s="17"/>
      <c r="S88" s="17"/>
      <c r="T88" s="17"/>
      <c r="U88" s="4"/>
      <c r="V88"/>
      <c r="W88"/>
      <c r="X88"/>
    </row>
    <row r="89" spans="1:37" x14ac:dyDescent="0.45">
      <c r="A89" s="31" t="s">
        <v>252</v>
      </c>
      <c r="B89" s="24"/>
      <c r="C89" s="24" t="s">
        <v>189</v>
      </c>
      <c r="D89" s="26">
        <v>2023</v>
      </c>
      <c r="E89" s="27">
        <v>819058.33333199995</v>
      </c>
      <c r="F89" s="27"/>
      <c r="G89" s="27"/>
      <c r="H89" s="27">
        <v>819058.33333199995</v>
      </c>
      <c r="I89" s="27"/>
      <c r="J89" s="27"/>
      <c r="K89" s="27"/>
      <c r="L89" s="27"/>
      <c r="M89" s="27"/>
      <c r="N89" s="27"/>
      <c r="O89" s="27">
        <v>0</v>
      </c>
      <c r="P89" s="27"/>
      <c r="Q89" s="27"/>
      <c r="R89" s="27">
        <v>0</v>
      </c>
      <c r="S89" s="27"/>
      <c r="T89" s="27"/>
      <c r="U89" s="25">
        <v>2952.88</v>
      </c>
      <c r="V89" s="12"/>
      <c r="W89" s="29"/>
      <c r="X89" s="13"/>
      <c r="Y89" s="14">
        <v>92.5</v>
      </c>
      <c r="Z89" s="29">
        <f>SUM(I90:I92)/H89*100</f>
        <v>67.560308077556641</v>
      </c>
      <c r="AA89" s="13">
        <f>IF(Z89&gt;Y89,"OK",Z89-Y89)</f>
        <v>-24.939691922443359</v>
      </c>
      <c r="AB89" s="14"/>
      <c r="AC89" s="29"/>
      <c r="AD89" s="13"/>
      <c r="AE89" s="14"/>
      <c r="AF89" s="29"/>
      <c r="AG89" s="13"/>
      <c r="AH89" s="15"/>
      <c r="AI89" s="30"/>
      <c r="AJ89" s="13"/>
      <c r="AK89" s="16"/>
    </row>
    <row r="90" spans="1:37" x14ac:dyDescent="0.45">
      <c r="A90" s="24" t="s">
        <v>252</v>
      </c>
      <c r="B90" s="31" t="s">
        <v>309</v>
      </c>
      <c r="C90" s="24" t="s">
        <v>189</v>
      </c>
      <c r="D90" s="26">
        <v>2023</v>
      </c>
      <c r="E90" s="27"/>
      <c r="F90" s="27"/>
      <c r="G90" s="27"/>
      <c r="H90" s="27"/>
      <c r="I90" s="27">
        <v>235330.55555600001</v>
      </c>
      <c r="J90" s="27"/>
      <c r="K90" s="27"/>
      <c r="L90" s="27"/>
      <c r="M90" s="27"/>
      <c r="N90" s="27"/>
      <c r="O90" s="27"/>
      <c r="P90" s="27"/>
      <c r="Q90" s="27"/>
      <c r="R90" s="27"/>
      <c r="S90" s="27"/>
      <c r="T90" s="27"/>
      <c r="U90" s="25">
        <v>1318.8</v>
      </c>
      <c r="V90" s="12"/>
      <c r="W90" s="29"/>
      <c r="X90" s="13"/>
      <c r="Y90" s="14"/>
      <c r="Z90" s="29"/>
      <c r="AA90" s="13"/>
      <c r="AB90" s="14">
        <v>99</v>
      </c>
      <c r="AC90" s="29">
        <f>K91/I90*100</f>
        <v>100</v>
      </c>
      <c r="AD90" s="13" t="str">
        <f>IF(AC90&gt;AB90,"OK",AC90-AB90)</f>
        <v>OK</v>
      </c>
      <c r="AE90" s="14"/>
      <c r="AF90" s="29"/>
      <c r="AG90" s="13"/>
      <c r="AH90" s="15">
        <v>89.2</v>
      </c>
      <c r="AI90" s="30">
        <f>T91/U90</f>
        <v>48.316226872914775</v>
      </c>
      <c r="AJ90" s="13"/>
      <c r="AK90" s="16"/>
    </row>
    <row r="91" spans="1:37" x14ac:dyDescent="0.45">
      <c r="A91" s="2" t="s">
        <v>252</v>
      </c>
      <c r="B91" s="2" t="s">
        <v>309</v>
      </c>
      <c r="C91" s="2" t="s">
        <v>91</v>
      </c>
      <c r="D91" s="5">
        <v>2023</v>
      </c>
      <c r="E91" s="17"/>
      <c r="F91" s="17"/>
      <c r="G91" s="17"/>
      <c r="H91" s="17"/>
      <c r="I91" s="17"/>
      <c r="J91" s="17"/>
      <c r="K91" s="17">
        <v>235330.55555600001</v>
      </c>
      <c r="L91" s="17"/>
      <c r="M91" s="17"/>
      <c r="N91" s="17"/>
      <c r="O91" s="17"/>
      <c r="P91" s="17"/>
      <c r="Q91" s="17"/>
      <c r="R91" s="17"/>
      <c r="S91" s="17">
        <v>171611.12</v>
      </c>
      <c r="T91" s="17">
        <v>63719.44</v>
      </c>
      <c r="U91" s="4"/>
      <c r="V91"/>
      <c r="W91"/>
      <c r="X91"/>
    </row>
    <row r="92" spans="1:37" x14ac:dyDescent="0.45">
      <c r="A92" s="24" t="s">
        <v>252</v>
      </c>
      <c r="B92" s="31" t="s">
        <v>310</v>
      </c>
      <c r="C92" s="24" t="s">
        <v>189</v>
      </c>
      <c r="D92" s="26">
        <v>2023</v>
      </c>
      <c r="E92" s="27"/>
      <c r="F92" s="27"/>
      <c r="G92" s="27"/>
      <c r="H92" s="27"/>
      <c r="I92" s="27">
        <v>318027.77777799999</v>
      </c>
      <c r="J92" s="27"/>
      <c r="K92" s="27"/>
      <c r="L92" s="27"/>
      <c r="M92" s="27"/>
      <c r="N92" s="27"/>
      <c r="O92" s="27"/>
      <c r="P92" s="27"/>
      <c r="Q92" s="27"/>
      <c r="R92" s="27"/>
      <c r="S92" s="27"/>
      <c r="T92" s="27"/>
      <c r="U92" s="25">
        <v>1634.08</v>
      </c>
      <c r="V92" s="12"/>
      <c r="W92" s="29"/>
      <c r="X92" s="13"/>
      <c r="Y92" s="14"/>
      <c r="Z92" s="29"/>
      <c r="AA92" s="13"/>
      <c r="AB92" s="14">
        <v>99</v>
      </c>
      <c r="AC92" s="29">
        <f>K93/I92*100</f>
        <v>100</v>
      </c>
      <c r="AD92" s="13" t="str">
        <f>IF(AC92&gt;AB92,"OK",AC92-AB92)</f>
        <v>OK</v>
      </c>
      <c r="AE92" s="14"/>
      <c r="AF92" s="29"/>
      <c r="AG92" s="13"/>
      <c r="AH92" s="15">
        <v>82.8</v>
      </c>
      <c r="AI92" s="30">
        <f>T93/U92</f>
        <v>56.922959708215025</v>
      </c>
      <c r="AJ92" s="13"/>
      <c r="AK92" s="16"/>
    </row>
    <row r="93" spans="1:37" x14ac:dyDescent="0.45">
      <c r="A93" s="2" t="s">
        <v>252</v>
      </c>
      <c r="B93" s="2" t="s">
        <v>310</v>
      </c>
      <c r="C93" s="2" t="s">
        <v>66</v>
      </c>
      <c r="D93" s="5">
        <v>2023</v>
      </c>
      <c r="E93" s="17"/>
      <c r="F93" s="17"/>
      <c r="G93" s="17"/>
      <c r="H93" s="17"/>
      <c r="I93" s="17"/>
      <c r="J93" s="17"/>
      <c r="K93" s="17">
        <v>318027.77777799999</v>
      </c>
      <c r="L93" s="17"/>
      <c r="M93" s="17"/>
      <c r="N93" s="17"/>
      <c r="O93" s="17"/>
      <c r="P93" s="17"/>
      <c r="Q93" s="17"/>
      <c r="R93" s="17"/>
      <c r="S93" s="17">
        <v>225011.11</v>
      </c>
      <c r="T93" s="17">
        <v>93016.67</v>
      </c>
      <c r="U93" s="4"/>
      <c r="V93"/>
      <c r="W93"/>
      <c r="X93"/>
    </row>
    <row r="94" spans="1:37" x14ac:dyDescent="0.45">
      <c r="A94" s="31" t="s">
        <v>253</v>
      </c>
      <c r="B94" s="24"/>
      <c r="C94" s="24" t="s">
        <v>189</v>
      </c>
      <c r="D94" s="26">
        <v>2023</v>
      </c>
      <c r="E94" s="27"/>
      <c r="F94" s="27"/>
      <c r="G94" s="27">
        <v>2266388.8888889998</v>
      </c>
      <c r="H94" s="27">
        <v>2266388.8888889998</v>
      </c>
      <c r="I94" s="27"/>
      <c r="J94" s="27"/>
      <c r="K94" s="27"/>
      <c r="L94" s="27"/>
      <c r="M94" s="27"/>
      <c r="N94" s="27"/>
      <c r="O94" s="27">
        <v>0</v>
      </c>
      <c r="P94" s="27"/>
      <c r="Q94" s="27"/>
      <c r="R94" s="27"/>
      <c r="S94" s="27"/>
      <c r="T94" s="27"/>
      <c r="U94" s="25"/>
      <c r="V94" s="12">
        <v>88.8</v>
      </c>
      <c r="W94" s="29">
        <f>G94/F97*100</f>
        <v>93.072327912274019</v>
      </c>
      <c r="X94" s="13" t="str">
        <f>IF((G94/F97*100)&gt;V94,"OK",(G94/F97*100)-V94)</f>
        <v>OK</v>
      </c>
      <c r="Y94" s="14">
        <v>92.5</v>
      </c>
      <c r="Z94" s="29">
        <f>SUM(J110,J101,J98)/(H94-I96-I95)*100</f>
        <v>95.41069196227437</v>
      </c>
      <c r="AA94" s="13" t="str">
        <f>IF(Z94&gt;Y94,"OK",Z94-Y94)</f>
        <v>OK</v>
      </c>
      <c r="AB94" s="14"/>
      <c r="AC94" s="29"/>
      <c r="AD94" s="13"/>
      <c r="AE94" s="14"/>
      <c r="AF94" s="29"/>
      <c r="AG94" s="13"/>
      <c r="AH94" s="15"/>
      <c r="AI94" s="30"/>
      <c r="AJ94" s="13"/>
      <c r="AK94" s="16"/>
    </row>
    <row r="95" spans="1:37" x14ac:dyDescent="0.45">
      <c r="A95" s="2" t="s">
        <v>253</v>
      </c>
      <c r="B95" s="2"/>
      <c r="C95" s="2" t="s">
        <v>104</v>
      </c>
      <c r="D95" s="5">
        <v>2023</v>
      </c>
      <c r="E95" s="17"/>
      <c r="F95" s="17"/>
      <c r="G95" s="17"/>
      <c r="H95" s="17"/>
      <c r="I95" s="17">
        <v>26908.333334999999</v>
      </c>
      <c r="J95" s="17"/>
      <c r="K95" s="17"/>
      <c r="L95" s="17"/>
      <c r="M95" s="17"/>
      <c r="N95" s="17"/>
      <c r="O95" s="17"/>
      <c r="P95" s="17"/>
      <c r="Q95" s="17"/>
      <c r="R95" s="17"/>
      <c r="S95" s="17">
        <v>26908.35</v>
      </c>
      <c r="T95" s="17"/>
      <c r="U95"/>
      <c r="V95"/>
      <c r="W95"/>
      <c r="X95"/>
    </row>
    <row r="96" spans="1:37" x14ac:dyDescent="0.45">
      <c r="A96" s="2" t="s">
        <v>253</v>
      </c>
      <c r="B96" s="2"/>
      <c r="C96" s="2" t="s">
        <v>123</v>
      </c>
      <c r="D96" s="5">
        <v>2023</v>
      </c>
      <c r="E96" s="17"/>
      <c r="F96" s="17"/>
      <c r="G96" s="17"/>
      <c r="H96" s="17"/>
      <c r="I96" s="17">
        <v>62902.222221999997</v>
      </c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4"/>
      <c r="V96"/>
      <c r="W96"/>
      <c r="X96"/>
    </row>
    <row r="97" spans="1:37" x14ac:dyDescent="0.45">
      <c r="A97" s="2" t="s">
        <v>253</v>
      </c>
      <c r="B97" s="2"/>
      <c r="C97" s="2" t="s">
        <v>93</v>
      </c>
      <c r="D97" s="5">
        <v>2023</v>
      </c>
      <c r="E97" s="17"/>
      <c r="F97" s="17">
        <v>2435083.4879999999</v>
      </c>
      <c r="G97" s="17"/>
      <c r="H97" s="17"/>
      <c r="I97" s="17"/>
      <c r="J97" s="17"/>
      <c r="K97" s="17"/>
      <c r="L97" s="17"/>
      <c r="M97" s="17"/>
      <c r="N97" s="17">
        <v>0</v>
      </c>
      <c r="O97" s="17"/>
      <c r="P97" s="17"/>
      <c r="Q97" s="17"/>
      <c r="R97" s="17"/>
      <c r="S97" s="17"/>
      <c r="T97" s="17"/>
      <c r="U97" s="4"/>
      <c r="V97"/>
      <c r="W97"/>
      <c r="X97"/>
    </row>
    <row r="98" spans="1:37" x14ac:dyDescent="0.45">
      <c r="A98" s="24" t="s">
        <v>253</v>
      </c>
      <c r="B98" s="31" t="s">
        <v>311</v>
      </c>
      <c r="C98" s="24" t="s">
        <v>189</v>
      </c>
      <c r="D98" s="26">
        <v>2023</v>
      </c>
      <c r="E98" s="27"/>
      <c r="F98" s="27"/>
      <c r="G98" s="27"/>
      <c r="H98" s="27"/>
      <c r="I98" s="27">
        <v>309926.88888899999</v>
      </c>
      <c r="J98" s="27">
        <v>309926.88888899999</v>
      </c>
      <c r="K98" s="27">
        <v>309926.88888899999</v>
      </c>
      <c r="L98" s="27"/>
      <c r="M98" s="27"/>
      <c r="N98" s="27"/>
      <c r="O98" s="27"/>
      <c r="P98" s="27">
        <v>100</v>
      </c>
      <c r="Q98" s="27"/>
      <c r="R98" s="27"/>
      <c r="S98" s="27"/>
      <c r="T98" s="27"/>
      <c r="U98" s="25">
        <v>1174</v>
      </c>
      <c r="V98" s="12"/>
      <c r="W98" s="29"/>
      <c r="X98" s="13"/>
      <c r="Y98" s="14"/>
      <c r="Z98" s="29"/>
      <c r="AA98" s="13"/>
      <c r="AB98" s="14">
        <v>99</v>
      </c>
      <c r="AC98" s="29">
        <f>K98/J98*100</f>
        <v>100</v>
      </c>
      <c r="AD98" s="13" t="str">
        <f>IF(AC98&gt;AB98,"OK",AC98-AB98)</f>
        <v>OK</v>
      </c>
      <c r="AE98" s="14"/>
      <c r="AF98" s="29"/>
      <c r="AG98" s="13"/>
      <c r="AH98" s="15">
        <v>97.5</v>
      </c>
      <c r="AI98" s="30">
        <f>T99/U98</f>
        <v>87.56615843270869</v>
      </c>
      <c r="AJ98" s="13" t="str">
        <f>IF(SUM(T99)/U98&lt;AH98,"OK",(SUM(T99)/U98-AH98)/AH98*100)</f>
        <v>OK</v>
      </c>
      <c r="AK98" s="16"/>
    </row>
    <row r="99" spans="1:37" x14ac:dyDescent="0.45">
      <c r="A99" s="2" t="s">
        <v>253</v>
      </c>
      <c r="B99" s="2" t="s">
        <v>311</v>
      </c>
      <c r="C99" s="2" t="s">
        <v>207</v>
      </c>
      <c r="D99" s="5">
        <v>2023</v>
      </c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>
        <v>207124.22</v>
      </c>
      <c r="T99" s="17">
        <v>102802.67</v>
      </c>
      <c r="U99" s="4"/>
      <c r="V99"/>
      <c r="W99"/>
      <c r="X99"/>
    </row>
    <row r="100" spans="1:37" x14ac:dyDescent="0.45">
      <c r="A100" s="2" t="s">
        <v>253</v>
      </c>
      <c r="B100" s="2" t="s">
        <v>311</v>
      </c>
      <c r="C100" s="2" t="s">
        <v>78</v>
      </c>
      <c r="D100" s="5">
        <v>2023</v>
      </c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7">
        <v>0</v>
      </c>
      <c r="T100" s="17">
        <v>0</v>
      </c>
      <c r="U100" s="4"/>
      <c r="V100"/>
      <c r="W100"/>
      <c r="X100"/>
    </row>
    <row r="101" spans="1:37" x14ac:dyDescent="0.45">
      <c r="A101" s="24" t="s">
        <v>253</v>
      </c>
      <c r="B101" s="31" t="s">
        <v>312</v>
      </c>
      <c r="C101" s="24" t="s">
        <v>189</v>
      </c>
      <c r="D101" s="26">
        <v>2023</v>
      </c>
      <c r="E101" s="27"/>
      <c r="F101" s="27"/>
      <c r="G101" s="27"/>
      <c r="H101" s="27"/>
      <c r="I101" s="27">
        <v>948938.88888800004</v>
      </c>
      <c r="J101" s="27">
        <v>948938.88888800004</v>
      </c>
      <c r="K101" s="27">
        <v>948938.88888800004</v>
      </c>
      <c r="L101" s="27">
        <v>617133.33333299996</v>
      </c>
      <c r="M101" s="27"/>
      <c r="N101" s="27"/>
      <c r="O101" s="27"/>
      <c r="P101" s="27">
        <v>100</v>
      </c>
      <c r="Q101" s="27">
        <v>0</v>
      </c>
      <c r="R101" s="27"/>
      <c r="S101" s="27"/>
      <c r="T101" s="27"/>
      <c r="U101" s="25">
        <v>3894</v>
      </c>
      <c r="V101" s="12"/>
      <c r="W101" s="29"/>
      <c r="X101" s="13"/>
      <c r="Y101" s="14"/>
      <c r="Z101" s="29"/>
      <c r="AA101" s="13"/>
      <c r="AB101" s="14">
        <v>99</v>
      </c>
      <c r="AC101" s="29">
        <f>K101/J101*100</f>
        <v>100</v>
      </c>
      <c r="AD101" s="13" t="str">
        <f>IF(AC101&gt;AB101,"OK",AC101-AB101)</f>
        <v>OK</v>
      </c>
      <c r="AE101" s="14">
        <v>94</v>
      </c>
      <c r="AF101" s="29">
        <f>SUM(M102:M109)/L101*100</f>
        <v>81.100698570422978</v>
      </c>
      <c r="AG101" s="13">
        <f>IF(AF101&gt;AE101,"OK",AF101-AE101)</f>
        <v>-12.899301429577022</v>
      </c>
      <c r="AH101" s="15">
        <v>83.3</v>
      </c>
      <c r="AI101" s="30" cm="1">
        <f t="array" ref="AI101">SUM(T102:T109/U101)</f>
        <v>85.20943759630201</v>
      </c>
      <c r="AJ101" s="13" t="str">
        <f>IF(SUM(T102)/U101&lt;AH101,"OK",(SUM(T102)/U101-AH101)/AH101*100)</f>
        <v>OK</v>
      </c>
      <c r="AK101" s="16"/>
    </row>
    <row r="102" spans="1:37" x14ac:dyDescent="0.45">
      <c r="A102" s="2" t="s">
        <v>253</v>
      </c>
      <c r="B102" s="2" t="s">
        <v>312</v>
      </c>
      <c r="C102" s="2" t="s">
        <v>117</v>
      </c>
      <c r="D102" s="5">
        <v>2023</v>
      </c>
      <c r="E102" s="17"/>
      <c r="F102" s="17"/>
      <c r="G102" s="17"/>
      <c r="H102" s="17"/>
      <c r="I102" s="17"/>
      <c r="J102" s="17"/>
      <c r="K102" s="17"/>
      <c r="L102" s="17"/>
      <c r="M102" s="17">
        <v>71202.777780000004</v>
      </c>
      <c r="N102" s="17"/>
      <c r="O102" s="17"/>
      <c r="P102" s="17"/>
      <c r="Q102" s="17"/>
      <c r="R102" s="17"/>
      <c r="S102" s="17">
        <v>71202.8</v>
      </c>
      <c r="T102" s="17">
        <v>34553.46</v>
      </c>
      <c r="U102" s="4"/>
      <c r="V102"/>
      <c r="W102"/>
      <c r="X102"/>
    </row>
    <row r="103" spans="1:37" x14ac:dyDescent="0.45">
      <c r="A103" s="2" t="s">
        <v>253</v>
      </c>
      <c r="B103" s="2" t="s">
        <v>312</v>
      </c>
      <c r="C103" s="2" t="s">
        <v>146</v>
      </c>
      <c r="D103" s="5">
        <v>2023</v>
      </c>
      <c r="E103" s="17"/>
      <c r="F103" s="17"/>
      <c r="G103" s="17"/>
      <c r="H103" s="17"/>
      <c r="I103" s="17"/>
      <c r="J103" s="17"/>
      <c r="K103" s="17"/>
      <c r="L103" s="17"/>
      <c r="M103" s="17">
        <v>42916.666664999997</v>
      </c>
      <c r="N103" s="17"/>
      <c r="O103" s="17"/>
      <c r="P103" s="17"/>
      <c r="Q103" s="17"/>
      <c r="R103" s="17"/>
      <c r="S103" s="17">
        <v>42916.65</v>
      </c>
      <c r="T103" s="17">
        <v>58475.3</v>
      </c>
      <c r="U103" s="4"/>
      <c r="V103"/>
      <c r="W103"/>
      <c r="X103"/>
    </row>
    <row r="104" spans="1:37" x14ac:dyDescent="0.45">
      <c r="A104" s="2" t="s">
        <v>253</v>
      </c>
      <c r="B104" s="2" t="s">
        <v>312</v>
      </c>
      <c r="C104" s="2" t="s">
        <v>53</v>
      </c>
      <c r="D104" s="5">
        <v>2023</v>
      </c>
      <c r="E104" s="17"/>
      <c r="F104" s="17"/>
      <c r="G104" s="17"/>
      <c r="H104" s="17"/>
      <c r="I104" s="17"/>
      <c r="J104" s="17"/>
      <c r="K104" s="17"/>
      <c r="L104" s="17"/>
      <c r="M104" s="17">
        <v>41305.555554999999</v>
      </c>
      <c r="N104" s="17"/>
      <c r="O104" s="17"/>
      <c r="P104" s="17"/>
      <c r="Q104" s="17"/>
      <c r="R104" s="17"/>
      <c r="S104" s="17">
        <v>41305.550000000003</v>
      </c>
      <c r="T104" s="17">
        <v>31921.49</v>
      </c>
      <c r="U104" s="4"/>
      <c r="V104"/>
      <c r="W104"/>
      <c r="X104"/>
    </row>
    <row r="105" spans="1:37" x14ac:dyDescent="0.45">
      <c r="A105" s="2" t="s">
        <v>253</v>
      </c>
      <c r="B105" s="2" t="s">
        <v>312</v>
      </c>
      <c r="C105" s="2" t="s">
        <v>26</v>
      </c>
      <c r="D105" s="5">
        <v>2023</v>
      </c>
      <c r="E105" s="17"/>
      <c r="F105" s="17"/>
      <c r="G105" s="17"/>
      <c r="H105" s="17"/>
      <c r="I105" s="17"/>
      <c r="J105" s="17"/>
      <c r="K105" s="17"/>
      <c r="L105" s="17"/>
      <c r="M105" s="17">
        <v>81172.222223000004</v>
      </c>
      <c r="N105" s="17"/>
      <c r="O105" s="17"/>
      <c r="P105" s="17"/>
      <c r="Q105" s="17"/>
      <c r="R105" s="17"/>
      <c r="S105" s="17">
        <v>81172.23</v>
      </c>
      <c r="T105" s="17">
        <v>29919.78</v>
      </c>
      <c r="U105" s="4"/>
      <c r="V105"/>
      <c r="W105"/>
      <c r="X105"/>
      <c r="Z105" s="32"/>
    </row>
    <row r="106" spans="1:37" x14ac:dyDescent="0.45">
      <c r="A106" s="2" t="s">
        <v>253</v>
      </c>
      <c r="B106" s="2" t="s">
        <v>312</v>
      </c>
      <c r="C106" s="2" t="s">
        <v>82</v>
      </c>
      <c r="D106" s="5">
        <v>2023</v>
      </c>
      <c r="E106" s="17"/>
      <c r="F106" s="17"/>
      <c r="G106" s="17"/>
      <c r="H106" s="17"/>
      <c r="I106" s="17"/>
      <c r="J106" s="17"/>
      <c r="K106" s="17"/>
      <c r="L106" s="17"/>
      <c r="M106" s="17">
        <v>151207.77777700001</v>
      </c>
      <c r="N106" s="17"/>
      <c r="O106" s="17"/>
      <c r="P106" s="17"/>
      <c r="Q106" s="17"/>
      <c r="R106" s="17"/>
      <c r="S106" s="17">
        <v>151207.76999999999</v>
      </c>
      <c r="T106" s="17">
        <v>75049.05</v>
      </c>
      <c r="U106" s="4"/>
      <c r="V106"/>
      <c r="W106"/>
      <c r="X106"/>
      <c r="Z106" s="32"/>
    </row>
    <row r="107" spans="1:37" x14ac:dyDescent="0.45">
      <c r="A107" s="2" t="s">
        <v>253</v>
      </c>
      <c r="B107" s="2" t="s">
        <v>312</v>
      </c>
      <c r="C107" s="2" t="s">
        <v>157</v>
      </c>
      <c r="D107" s="5">
        <v>2023</v>
      </c>
      <c r="E107" s="17"/>
      <c r="F107" s="17"/>
      <c r="G107" s="17"/>
      <c r="H107" s="17"/>
      <c r="I107" s="17"/>
      <c r="J107" s="17"/>
      <c r="K107" s="17"/>
      <c r="L107" s="17"/>
      <c r="M107" s="17">
        <v>34388.888888000001</v>
      </c>
      <c r="N107" s="17"/>
      <c r="O107" s="17"/>
      <c r="P107" s="17"/>
      <c r="Q107" s="17"/>
      <c r="R107" s="17"/>
      <c r="S107" s="17">
        <v>34388.879999999997</v>
      </c>
      <c r="T107" s="17">
        <v>25930.63</v>
      </c>
      <c r="U107" s="4"/>
      <c r="V107"/>
      <c r="W107"/>
      <c r="X107"/>
    </row>
    <row r="108" spans="1:37" x14ac:dyDescent="0.45">
      <c r="A108" s="2" t="s">
        <v>253</v>
      </c>
      <c r="B108" s="2" t="s">
        <v>312</v>
      </c>
      <c r="C108" s="2" t="s">
        <v>24</v>
      </c>
      <c r="D108" s="5">
        <v>2023</v>
      </c>
      <c r="E108" s="17"/>
      <c r="F108" s="17"/>
      <c r="G108" s="17"/>
      <c r="H108" s="17"/>
      <c r="I108" s="17"/>
      <c r="J108" s="17"/>
      <c r="K108" s="17"/>
      <c r="L108" s="17"/>
      <c r="M108" s="17">
        <v>46027.777778000003</v>
      </c>
      <c r="N108" s="17"/>
      <c r="O108" s="17"/>
      <c r="P108" s="17"/>
      <c r="Q108" s="17"/>
      <c r="R108" s="17"/>
      <c r="S108" s="17">
        <v>46027.78</v>
      </c>
      <c r="T108" s="17">
        <v>35232.57</v>
      </c>
      <c r="U108" s="4"/>
      <c r="V108"/>
      <c r="W108"/>
      <c r="X108"/>
    </row>
    <row r="109" spans="1:37" x14ac:dyDescent="0.45">
      <c r="A109" s="2" t="s">
        <v>253</v>
      </c>
      <c r="B109" s="2" t="s">
        <v>312</v>
      </c>
      <c r="C109" s="2" t="s">
        <v>17</v>
      </c>
      <c r="D109" s="5">
        <v>2023</v>
      </c>
      <c r="E109" s="17"/>
      <c r="F109" s="17"/>
      <c r="G109" s="17"/>
      <c r="H109" s="17"/>
      <c r="I109" s="17"/>
      <c r="J109" s="17"/>
      <c r="K109" s="17"/>
      <c r="L109" s="17"/>
      <c r="M109" s="17">
        <v>32277.777778</v>
      </c>
      <c r="N109" s="17"/>
      <c r="O109" s="17"/>
      <c r="P109" s="17"/>
      <c r="Q109" s="17"/>
      <c r="R109" s="17"/>
      <c r="S109" s="17">
        <v>32277.78</v>
      </c>
      <c r="T109" s="17">
        <v>40723.269999999997</v>
      </c>
      <c r="U109" s="4"/>
      <c r="V109"/>
      <c r="W109"/>
      <c r="X109"/>
    </row>
    <row r="110" spans="1:37" x14ac:dyDescent="0.45">
      <c r="A110" s="24" t="s">
        <v>253</v>
      </c>
      <c r="B110" s="31" t="s">
        <v>313</v>
      </c>
      <c r="C110" s="24" t="s">
        <v>189</v>
      </c>
      <c r="D110" s="26">
        <v>2023</v>
      </c>
      <c r="E110" s="27"/>
      <c r="F110" s="27"/>
      <c r="G110" s="27"/>
      <c r="H110" s="27"/>
      <c r="I110" s="27">
        <v>817822.671156</v>
      </c>
      <c r="J110" s="27">
        <v>817822.671156</v>
      </c>
      <c r="K110" s="27">
        <v>809644.44444400002</v>
      </c>
      <c r="L110" s="27">
        <v>809644.44444400002</v>
      </c>
      <c r="M110" s="27"/>
      <c r="N110" s="27"/>
      <c r="O110" s="27"/>
      <c r="P110" s="27">
        <v>98.999999999946198</v>
      </c>
      <c r="Q110" s="27">
        <v>0</v>
      </c>
      <c r="R110" s="27"/>
      <c r="S110" s="27"/>
      <c r="T110" s="27"/>
      <c r="U110" s="25"/>
      <c r="V110" s="12"/>
      <c r="W110" s="29"/>
      <c r="X110" s="13"/>
      <c r="Y110" s="14"/>
      <c r="Z110" s="29"/>
      <c r="AA110" s="13"/>
      <c r="AB110" s="14">
        <v>99</v>
      </c>
      <c r="AC110" s="29">
        <f>K110/J110*100</f>
        <v>98.999999999946198</v>
      </c>
      <c r="AD110" s="13">
        <f>IF(AC110&gt;AB110,"OK",AC110-AB110)</f>
        <v>-5.3802295951754786E-11</v>
      </c>
      <c r="AE110" s="14">
        <v>97.4</v>
      </c>
      <c r="AF110" s="29">
        <f>SUM(M111:M114)/L110*100</f>
        <v>91.676044354472026</v>
      </c>
      <c r="AG110" s="13">
        <f>IF(AF110&gt;AE110,"OK",AF110-AE110)</f>
        <v>-5.7239556455279796</v>
      </c>
      <c r="AH110" s="15"/>
      <c r="AI110" s="30"/>
      <c r="AJ110" s="13"/>
      <c r="AK110" s="16"/>
    </row>
    <row r="111" spans="1:37" x14ac:dyDescent="0.45">
      <c r="A111" s="2" t="s">
        <v>253</v>
      </c>
      <c r="B111" s="2" t="s">
        <v>313</v>
      </c>
      <c r="C111" s="2" t="s">
        <v>1</v>
      </c>
      <c r="D111" s="5">
        <v>2023</v>
      </c>
      <c r="E111" s="17"/>
      <c r="F111" s="17"/>
      <c r="G111" s="17"/>
      <c r="H111" s="17"/>
      <c r="I111" s="17"/>
      <c r="J111" s="17"/>
      <c r="K111" s="17"/>
      <c r="L111" s="17"/>
      <c r="M111" s="17">
        <v>184777.777779</v>
      </c>
      <c r="N111" s="17"/>
      <c r="O111" s="17"/>
      <c r="P111" s="17"/>
      <c r="Q111" s="17"/>
      <c r="R111" s="17"/>
      <c r="S111" s="17">
        <v>184777.79</v>
      </c>
      <c r="T111" s="17"/>
      <c r="U111" s="4"/>
      <c r="V111"/>
      <c r="W111"/>
      <c r="X111"/>
    </row>
    <row r="112" spans="1:37" x14ac:dyDescent="0.45">
      <c r="A112" s="2" t="s">
        <v>253</v>
      </c>
      <c r="B112" s="2" t="s">
        <v>313</v>
      </c>
      <c r="C112" s="2" t="s">
        <v>36</v>
      </c>
      <c r="D112" s="5">
        <v>2023</v>
      </c>
      <c r="E112" s="17"/>
      <c r="F112" s="17"/>
      <c r="G112" s="17"/>
      <c r="H112" s="17"/>
      <c r="I112" s="17"/>
      <c r="J112" s="17"/>
      <c r="K112" s="17"/>
      <c r="L112" s="17"/>
      <c r="M112" s="17">
        <v>195611.11111200001</v>
      </c>
      <c r="N112" s="17"/>
      <c r="O112" s="17"/>
      <c r="P112" s="17"/>
      <c r="Q112" s="17"/>
      <c r="R112" s="17"/>
      <c r="S112" s="17">
        <v>195611.12</v>
      </c>
      <c r="T112" s="17"/>
      <c r="U112" s="4"/>
      <c r="V112"/>
      <c r="W112"/>
      <c r="X112"/>
    </row>
    <row r="113" spans="1:37" x14ac:dyDescent="0.45">
      <c r="A113" s="2" t="s">
        <v>253</v>
      </c>
      <c r="B113" s="2" t="s">
        <v>313</v>
      </c>
      <c r="C113" s="2" t="s">
        <v>46</v>
      </c>
      <c r="D113" s="5">
        <v>2023</v>
      </c>
      <c r="E113" s="17"/>
      <c r="F113" s="17"/>
      <c r="G113" s="17"/>
      <c r="H113" s="17"/>
      <c r="I113" s="17"/>
      <c r="J113" s="17"/>
      <c r="K113" s="17"/>
      <c r="L113" s="17"/>
      <c r="M113" s="17">
        <v>206500</v>
      </c>
      <c r="N113" s="17"/>
      <c r="O113" s="17"/>
      <c r="P113" s="17"/>
      <c r="Q113" s="17"/>
      <c r="R113" s="17"/>
      <c r="S113" s="17">
        <v>206500</v>
      </c>
      <c r="T113" s="17"/>
      <c r="U113" s="4"/>
      <c r="V113"/>
      <c r="W113"/>
      <c r="X113"/>
    </row>
    <row r="114" spans="1:37" x14ac:dyDescent="0.45">
      <c r="A114" s="2" t="s">
        <v>253</v>
      </c>
      <c r="B114" s="2" t="s">
        <v>313</v>
      </c>
      <c r="C114" s="2" t="s">
        <v>118</v>
      </c>
      <c r="D114" s="5">
        <v>2023</v>
      </c>
      <c r="E114" s="17"/>
      <c r="F114" s="17"/>
      <c r="G114" s="17"/>
      <c r="H114" s="17"/>
      <c r="I114" s="17"/>
      <c r="J114" s="17"/>
      <c r="K114" s="17"/>
      <c r="L114" s="17"/>
      <c r="M114" s="17">
        <v>155361.11111100001</v>
      </c>
      <c r="N114" s="17"/>
      <c r="O114" s="17"/>
      <c r="P114" s="17"/>
      <c r="Q114" s="17"/>
      <c r="R114" s="17"/>
      <c r="S114" s="17">
        <v>155361.10999999999</v>
      </c>
      <c r="T114" s="17"/>
      <c r="U114" s="4"/>
      <c r="V114"/>
      <c r="W114"/>
      <c r="X114"/>
    </row>
    <row r="115" spans="1:37" x14ac:dyDescent="0.45">
      <c r="A115" s="31" t="s">
        <v>254</v>
      </c>
      <c r="B115" s="24"/>
      <c r="C115" s="24" t="s">
        <v>189</v>
      </c>
      <c r="D115" s="26">
        <v>2023</v>
      </c>
      <c r="E115" s="27"/>
      <c r="F115" s="27"/>
      <c r="G115" s="27">
        <v>8481111.1111099999</v>
      </c>
      <c r="H115" s="27">
        <v>8481111.1111099999</v>
      </c>
      <c r="I115" s="27"/>
      <c r="J115" s="27"/>
      <c r="K115" s="27"/>
      <c r="L115" s="27"/>
      <c r="M115" s="27"/>
      <c r="N115" s="27"/>
      <c r="O115" s="27">
        <v>0</v>
      </c>
      <c r="P115" s="27"/>
      <c r="Q115" s="27"/>
      <c r="R115" s="27"/>
      <c r="S115" s="27"/>
      <c r="T115" s="27"/>
      <c r="U115" s="25"/>
      <c r="V115" s="12">
        <v>88</v>
      </c>
      <c r="W115" s="29">
        <f>G115/F123*100</f>
        <v>96.998051328960145</v>
      </c>
      <c r="X115" s="13" t="str">
        <f>IF(W115&gt;V115,"OK",W115-V115)</f>
        <v>OK</v>
      </c>
      <c r="Y115" s="14">
        <v>92.5</v>
      </c>
      <c r="Z115" s="29">
        <f>SUM(K116,I117:I122,I124,I126,I128,I130,I132,I134,I136,I138,I140,I146,I142,I144,I148,I150,I152,I154,I156,I159,I162,I164,I167,I169,I172,I175,I177,I179,I181)/H115*100</f>
        <v>83.888823410329252</v>
      </c>
      <c r="AA115" s="13">
        <f>IF(Z115&gt;Y115,"OK",Z115-Y115)</f>
        <v>-8.6111765896707482</v>
      </c>
      <c r="AB115" s="14"/>
      <c r="AC115" s="29"/>
      <c r="AD115" s="13"/>
      <c r="AE115" s="14"/>
      <c r="AF115" s="29"/>
      <c r="AG115" s="13"/>
      <c r="AH115" s="15"/>
      <c r="AI115" s="30"/>
      <c r="AJ115" s="13"/>
      <c r="AK115" s="16"/>
    </row>
    <row r="116" spans="1:37" x14ac:dyDescent="0.45">
      <c r="A116" s="2" t="s">
        <v>254</v>
      </c>
      <c r="B116" s="2"/>
      <c r="C116" s="2" t="s">
        <v>30</v>
      </c>
      <c r="D116" s="5">
        <v>2023</v>
      </c>
      <c r="E116" s="17"/>
      <c r="F116" s="17"/>
      <c r="G116" s="17"/>
      <c r="H116" s="17"/>
      <c r="I116" s="17"/>
      <c r="J116" s="17"/>
      <c r="K116" s="17">
        <v>196666.66666700001</v>
      </c>
      <c r="L116" s="17"/>
      <c r="M116" s="17"/>
      <c r="N116" s="17"/>
      <c r="O116" s="17"/>
      <c r="P116" s="17"/>
      <c r="Q116" s="17"/>
      <c r="R116" s="17"/>
      <c r="S116" s="17">
        <v>196666.67</v>
      </c>
      <c r="T116" s="17"/>
      <c r="U116" s="4"/>
      <c r="V116"/>
      <c r="W116"/>
      <c r="X116"/>
    </row>
    <row r="117" spans="1:37" x14ac:dyDescent="0.45">
      <c r="A117" s="2" t="s">
        <v>254</v>
      </c>
      <c r="B117" s="2"/>
      <c r="C117" s="2" t="s">
        <v>70</v>
      </c>
      <c r="D117" s="5">
        <v>2023</v>
      </c>
      <c r="E117" s="17"/>
      <c r="F117" s="17"/>
      <c r="G117" s="17"/>
      <c r="H117" s="17"/>
      <c r="I117" s="17">
        <v>373249.99999899999</v>
      </c>
      <c r="J117" s="17"/>
      <c r="K117" s="17"/>
      <c r="L117" s="17"/>
      <c r="M117" s="17"/>
      <c r="N117" s="17"/>
      <c r="O117" s="17"/>
      <c r="P117" s="17"/>
      <c r="Q117" s="17"/>
      <c r="R117" s="17"/>
      <c r="S117" s="17">
        <v>373249.99</v>
      </c>
      <c r="T117" s="17"/>
      <c r="U117" s="4"/>
      <c r="V117"/>
      <c r="W117"/>
      <c r="X117"/>
    </row>
    <row r="118" spans="1:37" x14ac:dyDescent="0.45">
      <c r="A118" s="2" t="s">
        <v>254</v>
      </c>
      <c r="B118" s="2"/>
      <c r="C118" s="2" t="s">
        <v>174</v>
      </c>
      <c r="D118" s="5">
        <v>2023</v>
      </c>
      <c r="E118" s="17"/>
      <c r="F118" s="17"/>
      <c r="G118" s="17"/>
      <c r="H118" s="17"/>
      <c r="I118" s="17">
        <v>166341.66666700001</v>
      </c>
      <c r="J118" s="17"/>
      <c r="K118" s="17"/>
      <c r="L118" s="17"/>
      <c r="M118" s="17"/>
      <c r="N118" s="17"/>
      <c r="O118" s="17"/>
      <c r="P118" s="17"/>
      <c r="Q118" s="17"/>
      <c r="R118" s="17"/>
      <c r="S118" s="17">
        <v>166341.67000000001</v>
      </c>
      <c r="T118" s="17"/>
      <c r="U118" s="4"/>
      <c r="V118"/>
      <c r="W118"/>
      <c r="X118"/>
    </row>
    <row r="119" spans="1:37" x14ac:dyDescent="0.45">
      <c r="A119" s="2" t="s">
        <v>254</v>
      </c>
      <c r="B119" s="2"/>
      <c r="C119" s="2" t="s">
        <v>180</v>
      </c>
      <c r="D119" s="5">
        <v>2023</v>
      </c>
      <c r="E119" s="17"/>
      <c r="F119" s="17"/>
      <c r="G119" s="17"/>
      <c r="H119" s="17"/>
      <c r="I119" s="17">
        <v>175194.44444399999</v>
      </c>
      <c r="J119" s="17"/>
      <c r="K119" s="17"/>
      <c r="L119" s="17"/>
      <c r="M119" s="17"/>
      <c r="N119" s="17"/>
      <c r="O119" s="17"/>
      <c r="P119" s="17"/>
      <c r="Q119" s="17"/>
      <c r="R119" s="17"/>
      <c r="S119" s="17">
        <v>175194.44</v>
      </c>
      <c r="T119" s="17"/>
      <c r="U119" s="4"/>
      <c r="V119"/>
      <c r="W119"/>
      <c r="X119"/>
    </row>
    <row r="120" spans="1:37" x14ac:dyDescent="0.45">
      <c r="A120" s="2" t="s">
        <v>254</v>
      </c>
      <c r="B120" s="2"/>
      <c r="C120" s="2" t="s">
        <v>69</v>
      </c>
      <c r="D120" s="5">
        <v>2023</v>
      </c>
      <c r="E120" s="17"/>
      <c r="F120" s="17"/>
      <c r="G120" s="17"/>
      <c r="H120" s="17"/>
      <c r="I120" s="17">
        <v>188408.333334</v>
      </c>
      <c r="J120" s="17"/>
      <c r="K120" s="17"/>
      <c r="L120" s="17"/>
      <c r="M120" s="17"/>
      <c r="N120" s="17"/>
      <c r="O120" s="17"/>
      <c r="P120" s="17"/>
      <c r="Q120" s="17"/>
      <c r="R120" s="17"/>
      <c r="S120" s="17">
        <v>188408.34</v>
      </c>
      <c r="T120" s="17"/>
      <c r="U120" s="4"/>
      <c r="V120"/>
      <c r="W120"/>
      <c r="X120"/>
    </row>
    <row r="121" spans="1:37" x14ac:dyDescent="0.45">
      <c r="A121" s="2" t="s">
        <v>254</v>
      </c>
      <c r="B121" s="2"/>
      <c r="C121" s="2" t="s">
        <v>77</v>
      </c>
      <c r="D121" s="5">
        <v>2023</v>
      </c>
      <c r="E121" s="17"/>
      <c r="F121" s="17"/>
      <c r="G121" s="17"/>
      <c r="H121" s="17"/>
      <c r="I121" s="17">
        <v>175775.00000100001</v>
      </c>
      <c r="J121" s="17"/>
      <c r="K121" s="17"/>
      <c r="L121" s="17"/>
      <c r="M121" s="17"/>
      <c r="N121" s="17"/>
      <c r="O121" s="17"/>
      <c r="P121" s="17"/>
      <c r="Q121" s="17"/>
      <c r="R121" s="17"/>
      <c r="S121" s="17">
        <v>175775.01</v>
      </c>
      <c r="T121" s="17"/>
      <c r="U121" s="4"/>
      <c r="V121"/>
      <c r="W121"/>
      <c r="X121"/>
    </row>
    <row r="122" spans="1:37" x14ac:dyDescent="0.45">
      <c r="A122" s="2" t="s">
        <v>254</v>
      </c>
      <c r="B122" s="2"/>
      <c r="C122" s="2" t="s">
        <v>221</v>
      </c>
      <c r="D122" s="5">
        <v>2023</v>
      </c>
      <c r="E122" s="17"/>
      <c r="F122" s="17"/>
      <c r="G122" s="17"/>
      <c r="H122" s="17"/>
      <c r="I122" s="17">
        <v>206583.33333299999</v>
      </c>
      <c r="J122" s="17"/>
      <c r="K122" s="17"/>
      <c r="L122" s="17"/>
      <c r="M122" s="17"/>
      <c r="N122" s="17"/>
      <c r="O122" s="17"/>
      <c r="P122" s="17"/>
      <c r="Q122" s="17"/>
      <c r="R122" s="17"/>
      <c r="S122" s="17">
        <v>206583.33</v>
      </c>
      <c r="T122" s="17"/>
      <c r="U122" s="4"/>
      <c r="V122"/>
      <c r="W122"/>
      <c r="X122"/>
    </row>
    <row r="123" spans="1:37" x14ac:dyDescent="0.45">
      <c r="A123" s="2" t="s">
        <v>254</v>
      </c>
      <c r="B123" s="2"/>
      <c r="C123" s="2" t="s">
        <v>201</v>
      </c>
      <c r="D123" s="5">
        <v>2023</v>
      </c>
      <c r="E123" s="17"/>
      <c r="F123" s="17">
        <v>8743589.1699999999</v>
      </c>
      <c r="G123" s="17"/>
      <c r="H123" s="17"/>
      <c r="I123" s="17"/>
      <c r="J123" s="17"/>
      <c r="K123" s="17"/>
      <c r="L123" s="17"/>
      <c r="M123" s="17"/>
      <c r="N123" s="17">
        <v>0</v>
      </c>
      <c r="O123" s="17"/>
      <c r="P123" s="17"/>
      <c r="Q123" s="17"/>
      <c r="R123" s="17"/>
      <c r="S123" s="17"/>
      <c r="T123" s="17"/>
      <c r="U123" s="4"/>
      <c r="V123"/>
      <c r="W123"/>
      <c r="X123"/>
    </row>
    <row r="124" spans="1:37" x14ac:dyDescent="0.45">
      <c r="A124" s="24" t="s">
        <v>254</v>
      </c>
      <c r="B124" s="31" t="s">
        <v>261</v>
      </c>
      <c r="C124" s="24" t="s">
        <v>189</v>
      </c>
      <c r="D124" s="26">
        <v>2023</v>
      </c>
      <c r="E124" s="27"/>
      <c r="F124" s="27"/>
      <c r="G124" s="27"/>
      <c r="H124" s="27"/>
      <c r="I124" s="33">
        <f>S125/0.99+T125/0.99</f>
        <v>199102.12121212122</v>
      </c>
      <c r="J124" s="27"/>
      <c r="K124" s="27"/>
      <c r="L124" s="27"/>
      <c r="M124" s="27"/>
      <c r="N124" s="27"/>
      <c r="O124" s="27"/>
      <c r="P124" s="27"/>
      <c r="Q124" s="27"/>
      <c r="R124" s="27">
        <v>0</v>
      </c>
      <c r="S124" s="27"/>
      <c r="T124" s="27"/>
      <c r="U124" s="25">
        <v>985.26</v>
      </c>
      <c r="V124" s="12"/>
      <c r="W124" s="29"/>
      <c r="X124" s="13"/>
      <c r="Y124" s="14"/>
      <c r="Z124" s="29"/>
      <c r="AA124" s="13"/>
      <c r="AB124" s="14">
        <v>99</v>
      </c>
      <c r="AC124" s="29">
        <f>K125/I124*100</f>
        <v>99.000005580051038</v>
      </c>
      <c r="AD124" s="13" t="str">
        <f>IF(AC124&gt;AB124,"OK",AC124-AB124)</f>
        <v>OK</v>
      </c>
      <c r="AE124" s="14"/>
      <c r="AF124" s="29"/>
      <c r="AG124" s="13"/>
      <c r="AH124" s="15">
        <v>82.8</v>
      </c>
      <c r="AI124" s="30">
        <f>T125/U124</f>
        <v>75.135253638633458</v>
      </c>
      <c r="AJ124" s="13" t="str">
        <f>IF(SUM(T125)/U124&lt;AH124,"OK",(SUM(T125)/U124-AH124)/AH124*100)</f>
        <v>OK</v>
      </c>
      <c r="AK124" s="16"/>
    </row>
    <row r="125" spans="1:37" x14ac:dyDescent="0.45">
      <c r="A125" s="2" t="s">
        <v>254</v>
      </c>
      <c r="B125" s="2" t="s">
        <v>261</v>
      </c>
      <c r="C125" s="2" t="s">
        <v>229</v>
      </c>
      <c r="D125" s="5">
        <v>2023</v>
      </c>
      <c r="E125" s="17"/>
      <c r="F125" s="17"/>
      <c r="G125" s="17"/>
      <c r="H125" s="17"/>
      <c r="I125" s="17"/>
      <c r="J125" s="17"/>
      <c r="K125" s="17">
        <v>197111.11111</v>
      </c>
      <c r="L125" s="17"/>
      <c r="M125" s="17"/>
      <c r="N125" s="17"/>
      <c r="O125" s="17"/>
      <c r="P125" s="17"/>
      <c r="Q125" s="17"/>
      <c r="R125" s="17"/>
      <c r="S125" s="17">
        <v>123083.34</v>
      </c>
      <c r="T125" s="17">
        <v>74027.759999999995</v>
      </c>
      <c r="U125" s="4"/>
      <c r="V125"/>
      <c r="W125"/>
      <c r="X125"/>
    </row>
    <row r="126" spans="1:37" x14ac:dyDescent="0.45">
      <c r="A126" s="24" t="s">
        <v>254</v>
      </c>
      <c r="B126" s="31" t="s">
        <v>262</v>
      </c>
      <c r="C126" s="24" t="s">
        <v>189</v>
      </c>
      <c r="D126" s="26">
        <v>2023</v>
      </c>
      <c r="E126" s="27"/>
      <c r="F126" s="27"/>
      <c r="G126" s="27"/>
      <c r="H126" s="27"/>
      <c r="I126" s="33">
        <f>S127/0.99+T127/0.99</f>
        <v>320342.30303030304</v>
      </c>
      <c r="J126" s="27"/>
      <c r="K126" s="27"/>
      <c r="L126" s="27"/>
      <c r="M126" s="27"/>
      <c r="N126" s="27"/>
      <c r="O126" s="27"/>
      <c r="P126" s="27"/>
      <c r="Q126" s="27"/>
      <c r="R126" s="27">
        <v>0</v>
      </c>
      <c r="S126" s="27"/>
      <c r="T126" s="27"/>
      <c r="U126" s="25">
        <v>1055.3</v>
      </c>
      <c r="V126" s="12"/>
      <c r="W126" s="29"/>
      <c r="X126" s="13"/>
      <c r="Y126" s="14"/>
      <c r="Z126" s="29"/>
      <c r="AA126" s="13"/>
      <c r="AB126" s="14">
        <v>99</v>
      </c>
      <c r="AC126" s="29">
        <f>K127/I126*100</f>
        <v>99.000002774532078</v>
      </c>
      <c r="AD126" s="13" t="str">
        <f>IF(AC126&gt;AB126,"OK",AC126-AB126)</f>
        <v>OK</v>
      </c>
      <c r="AE126" s="14"/>
      <c r="AF126" s="29"/>
      <c r="AG126" s="13"/>
      <c r="AH126" s="15">
        <v>112.2</v>
      </c>
      <c r="AI126" s="30">
        <f>T127/U126</f>
        <v>107.86821756846395</v>
      </c>
      <c r="AJ126" s="13" t="str">
        <f>IF(SUM(T127)/U126&lt;AH126,"OK",(SUM(T127)/U126-AH126)/AH126*100)</f>
        <v>OK</v>
      </c>
      <c r="AK126" s="16"/>
    </row>
    <row r="127" spans="1:37" x14ac:dyDescent="0.45">
      <c r="A127" s="2" t="s">
        <v>254</v>
      </c>
      <c r="B127" s="2" t="s">
        <v>262</v>
      </c>
      <c r="C127" s="2" t="s">
        <v>231</v>
      </c>
      <c r="D127" s="5">
        <v>2023</v>
      </c>
      <c r="E127" s="17"/>
      <c r="F127" s="17"/>
      <c r="G127" s="17"/>
      <c r="H127" s="17"/>
      <c r="I127" s="17"/>
      <c r="J127" s="17"/>
      <c r="K127" s="17">
        <v>317138.88888799999</v>
      </c>
      <c r="L127" s="17"/>
      <c r="M127" s="17"/>
      <c r="N127" s="17"/>
      <c r="O127" s="17"/>
      <c r="P127" s="17"/>
      <c r="Q127" s="17"/>
      <c r="R127" s="17"/>
      <c r="S127" s="17">
        <v>203305.55</v>
      </c>
      <c r="T127" s="17">
        <v>113833.33</v>
      </c>
      <c r="U127" s="4"/>
      <c r="V127"/>
      <c r="W127"/>
      <c r="X127"/>
    </row>
    <row r="128" spans="1:37" x14ac:dyDescent="0.45">
      <c r="A128" s="24" t="s">
        <v>254</v>
      </c>
      <c r="B128" s="31" t="s">
        <v>263</v>
      </c>
      <c r="C128" s="24" t="s">
        <v>189</v>
      </c>
      <c r="D128" s="26">
        <v>2023</v>
      </c>
      <c r="E128" s="27"/>
      <c r="F128" s="27"/>
      <c r="G128" s="27"/>
      <c r="H128" s="27"/>
      <c r="I128" s="33">
        <f>S129/0.99+T129/0.99</f>
        <v>213299.66666666669</v>
      </c>
      <c r="J128" s="27"/>
      <c r="K128" s="27"/>
      <c r="L128" s="27"/>
      <c r="M128" s="27"/>
      <c r="N128" s="27"/>
      <c r="O128" s="27"/>
      <c r="P128" s="27"/>
      <c r="Q128" s="27"/>
      <c r="R128" s="27">
        <v>0</v>
      </c>
      <c r="S128" s="27"/>
      <c r="T128" s="27"/>
      <c r="U128" s="25">
        <v>898.39</v>
      </c>
      <c r="V128" s="12"/>
      <c r="W128" s="29"/>
      <c r="X128" s="13"/>
      <c r="Y128" s="14"/>
      <c r="Z128" s="29"/>
      <c r="AA128" s="13"/>
      <c r="AB128" s="14">
        <v>99</v>
      </c>
      <c r="AC128" s="29">
        <f>K129/I128*100</f>
        <v>98.999998437409658</v>
      </c>
      <c r="AD128" s="13">
        <f>IF(AC128&gt;AB128,"OK",AC128-AB128)</f>
        <v>-1.5625903415639186E-6</v>
      </c>
      <c r="AE128" s="14"/>
      <c r="AF128" s="29"/>
      <c r="AG128" s="13"/>
      <c r="AH128" s="15">
        <v>80.599999999999994</v>
      </c>
      <c r="AI128" s="30">
        <f>T129/U128</f>
        <v>79.772337180957038</v>
      </c>
      <c r="AJ128" s="13" t="str">
        <f>IF(SUM(T129)/U128&lt;AH128,"OK",(SUM(T129)/U128-AH128)/AH128*100)</f>
        <v>OK</v>
      </c>
      <c r="AK128" s="16"/>
    </row>
    <row r="129" spans="1:37" x14ac:dyDescent="0.45">
      <c r="A129" s="2" t="s">
        <v>254</v>
      </c>
      <c r="B129" s="2" t="s">
        <v>263</v>
      </c>
      <c r="C129" s="2" t="s">
        <v>227</v>
      </c>
      <c r="D129" s="5">
        <v>2023</v>
      </c>
      <c r="E129" s="17"/>
      <c r="F129" s="17"/>
      <c r="G129" s="17"/>
      <c r="H129" s="17"/>
      <c r="I129" s="17"/>
      <c r="J129" s="17"/>
      <c r="K129" s="17">
        <v>211166.66666700001</v>
      </c>
      <c r="L129" s="17"/>
      <c r="M129" s="17"/>
      <c r="N129" s="17"/>
      <c r="O129" s="17"/>
      <c r="P129" s="17"/>
      <c r="Q129" s="17"/>
      <c r="R129" s="17"/>
      <c r="S129" s="17">
        <v>139500</v>
      </c>
      <c r="T129" s="17">
        <v>71666.67</v>
      </c>
      <c r="U129" s="4"/>
      <c r="V129"/>
      <c r="W129"/>
      <c r="X129"/>
    </row>
    <row r="130" spans="1:37" x14ac:dyDescent="0.45">
      <c r="A130" s="24" t="s">
        <v>254</v>
      </c>
      <c r="B130" s="31" t="s">
        <v>264</v>
      </c>
      <c r="C130" s="24" t="s">
        <v>189</v>
      </c>
      <c r="D130" s="26">
        <v>2023</v>
      </c>
      <c r="E130" s="27"/>
      <c r="F130" s="27"/>
      <c r="G130" s="27"/>
      <c r="H130" s="27"/>
      <c r="I130" s="33">
        <f>S131/0.99+T131/0.99</f>
        <v>207884.39393939395</v>
      </c>
      <c r="J130" s="27"/>
      <c r="K130" s="27"/>
      <c r="L130" s="27"/>
      <c r="M130" s="27"/>
      <c r="N130" s="27"/>
      <c r="O130" s="27"/>
      <c r="P130" s="27"/>
      <c r="Q130" s="27"/>
      <c r="R130" s="27">
        <v>0</v>
      </c>
      <c r="S130" s="27"/>
      <c r="T130" s="27"/>
      <c r="U130" s="25">
        <v>1117.7</v>
      </c>
      <c r="V130" s="12"/>
      <c r="W130" s="29"/>
      <c r="X130" s="13"/>
      <c r="Y130" s="14"/>
      <c r="Z130" s="29"/>
      <c r="AA130" s="13"/>
      <c r="AB130" s="14">
        <v>99</v>
      </c>
      <c r="AC130" s="29">
        <f>K131/I130*100</f>
        <v>99.000002672158246</v>
      </c>
      <c r="AD130" s="13" t="str">
        <f>IF(AC130&gt;AB130,"OK",AC130-AB130)</f>
        <v>OK</v>
      </c>
      <c r="AE130" s="14"/>
      <c r="AF130" s="29"/>
      <c r="AG130" s="13"/>
      <c r="AH130" s="15">
        <v>75</v>
      </c>
      <c r="AI130" s="30">
        <f>T131/U130</f>
        <v>73.464346425695624</v>
      </c>
      <c r="AJ130" s="13" t="str">
        <f>IF(SUM(T131)/U130&lt;AH130,"OK",(SUM(T131)/U130-AH130)/AH130*100)</f>
        <v>OK</v>
      </c>
      <c r="AK130" s="16"/>
    </row>
    <row r="131" spans="1:37" x14ac:dyDescent="0.45">
      <c r="A131" s="2" t="s">
        <v>254</v>
      </c>
      <c r="B131" s="2" t="s">
        <v>264</v>
      </c>
      <c r="C131" s="2" t="s">
        <v>212</v>
      </c>
      <c r="D131" s="5">
        <v>2023</v>
      </c>
      <c r="E131" s="17"/>
      <c r="F131" s="17"/>
      <c r="G131" s="17"/>
      <c r="H131" s="17"/>
      <c r="I131" s="17"/>
      <c r="J131" s="17"/>
      <c r="K131" s="17">
        <v>205805.555555</v>
      </c>
      <c r="L131" s="17"/>
      <c r="M131" s="17"/>
      <c r="N131" s="17"/>
      <c r="O131" s="17"/>
      <c r="P131" s="17"/>
      <c r="Q131" s="17"/>
      <c r="R131" s="17"/>
      <c r="S131" s="17">
        <v>123694.45</v>
      </c>
      <c r="T131" s="17">
        <v>82111.100000000006</v>
      </c>
      <c r="U131" s="4"/>
      <c r="V131"/>
      <c r="W131"/>
      <c r="X131"/>
    </row>
    <row r="132" spans="1:37" x14ac:dyDescent="0.45">
      <c r="A132" s="24" t="s">
        <v>254</v>
      </c>
      <c r="B132" s="31" t="s">
        <v>265</v>
      </c>
      <c r="C132" s="24" t="s">
        <v>189</v>
      </c>
      <c r="D132" s="26">
        <v>2023</v>
      </c>
      <c r="E132" s="27"/>
      <c r="F132" s="27"/>
      <c r="G132" s="27"/>
      <c r="H132" s="27"/>
      <c r="I132" s="33">
        <f>S133/0.99+T133/0.99</f>
        <v>136812.57575757577</v>
      </c>
      <c r="J132" s="27"/>
      <c r="K132" s="27"/>
      <c r="L132" s="27"/>
      <c r="M132" s="27"/>
      <c r="N132" s="27"/>
      <c r="O132" s="27"/>
      <c r="P132" s="27">
        <v>0</v>
      </c>
      <c r="Q132" s="27"/>
      <c r="R132" s="27">
        <v>0</v>
      </c>
      <c r="S132" s="27"/>
      <c r="T132" s="27"/>
      <c r="U132" s="25">
        <v>639.75</v>
      </c>
      <c r="V132" s="12"/>
      <c r="W132" s="29"/>
      <c r="X132" s="13"/>
      <c r="Y132" s="14"/>
      <c r="Z132" s="29"/>
      <c r="AA132" s="13"/>
      <c r="AB132" s="14">
        <v>99</v>
      </c>
      <c r="AC132" s="29">
        <f>K133/I132*100</f>
        <v>98.999995939700725</v>
      </c>
      <c r="AD132" s="13">
        <f>IF(AC132&gt;AB132,"OK",AC132-AB132)</f>
        <v>-4.0602992754656952E-6</v>
      </c>
      <c r="AE132" s="14"/>
      <c r="AF132" s="29"/>
      <c r="AG132" s="13"/>
      <c r="AH132" s="15">
        <v>104.2</v>
      </c>
      <c r="AI132" s="30">
        <f>T133/U132</f>
        <v>66.432215709261428</v>
      </c>
      <c r="AJ132" s="13" t="str">
        <f>IF(SUM(T133)/U132&lt;AH132,"OK",(SUM(T133)/U132-AH132)/AH132*100)</f>
        <v>OK</v>
      </c>
      <c r="AK132" s="16"/>
    </row>
    <row r="133" spans="1:37" x14ac:dyDescent="0.45">
      <c r="A133" s="2" t="s">
        <v>254</v>
      </c>
      <c r="B133" s="2" t="s">
        <v>265</v>
      </c>
      <c r="C133" s="2" t="s">
        <v>139</v>
      </c>
      <c r="D133" s="5">
        <v>2023</v>
      </c>
      <c r="E133" s="17"/>
      <c r="F133" s="17"/>
      <c r="G133" s="17"/>
      <c r="H133" s="17"/>
      <c r="I133" s="17"/>
      <c r="J133" s="17"/>
      <c r="K133" s="17">
        <v>135444.444445</v>
      </c>
      <c r="L133" s="17"/>
      <c r="M133" s="17"/>
      <c r="N133" s="17"/>
      <c r="O133" s="17"/>
      <c r="P133" s="17"/>
      <c r="Q133" s="17"/>
      <c r="R133" s="17"/>
      <c r="S133" s="17">
        <v>92944.44</v>
      </c>
      <c r="T133" s="17">
        <v>42500.01</v>
      </c>
      <c r="U133" s="4"/>
      <c r="V133"/>
      <c r="W133"/>
      <c r="X133"/>
    </row>
    <row r="134" spans="1:37" x14ac:dyDescent="0.45">
      <c r="A134" s="24" t="s">
        <v>254</v>
      </c>
      <c r="B134" s="31" t="s">
        <v>266</v>
      </c>
      <c r="C134" s="24" t="s">
        <v>189</v>
      </c>
      <c r="D134" s="26">
        <v>2023</v>
      </c>
      <c r="E134" s="27"/>
      <c r="F134" s="27"/>
      <c r="G134" s="27"/>
      <c r="H134" s="27"/>
      <c r="I134" s="33">
        <f>S135/0.99+T135/0.99</f>
        <v>173625.1414141414</v>
      </c>
      <c r="J134" s="27"/>
      <c r="K134" s="27"/>
      <c r="L134" s="27"/>
      <c r="M134" s="27"/>
      <c r="N134" s="27"/>
      <c r="O134" s="27"/>
      <c r="P134" s="27">
        <v>0</v>
      </c>
      <c r="Q134" s="27"/>
      <c r="R134" s="27">
        <v>0</v>
      </c>
      <c r="S134" s="27"/>
      <c r="T134" s="27"/>
      <c r="U134" s="25">
        <v>876.56</v>
      </c>
      <c r="V134" s="12"/>
      <c r="W134" s="29"/>
      <c r="X134" s="13"/>
      <c r="Y134" s="14"/>
      <c r="Z134" s="29"/>
      <c r="AA134" s="13"/>
      <c r="AB134" s="14">
        <v>99</v>
      </c>
      <c r="AC134" s="29">
        <f>K135/I134*100</f>
        <v>98.999999360115723</v>
      </c>
      <c r="AD134" s="13">
        <f>IF(AC134&gt;AB134,"OK",AC134-AB134)</f>
        <v>-6.3988427712047269E-7</v>
      </c>
      <c r="AE134" s="14"/>
      <c r="AF134" s="29"/>
      <c r="AG134" s="13"/>
      <c r="AH134" s="15">
        <v>85.8</v>
      </c>
      <c r="AI134" s="30">
        <f>T135/U134</f>
        <v>85.688498220315779</v>
      </c>
      <c r="AJ134" s="13" t="str">
        <f>IF(SUM(T135)/U134&lt;AH134,"OK",(SUM(T135)/U134-AH134)/AH134*100)</f>
        <v>OK</v>
      </c>
      <c r="AK134" s="16"/>
    </row>
    <row r="135" spans="1:37" x14ac:dyDescent="0.45">
      <c r="A135" s="2" t="s">
        <v>254</v>
      </c>
      <c r="B135" s="2" t="s">
        <v>266</v>
      </c>
      <c r="C135" s="2" t="s">
        <v>177</v>
      </c>
      <c r="D135" s="5">
        <v>2023</v>
      </c>
      <c r="E135" s="17"/>
      <c r="F135" s="17"/>
      <c r="G135" s="17"/>
      <c r="H135" s="17"/>
      <c r="I135" s="17"/>
      <c r="J135" s="17"/>
      <c r="K135" s="17">
        <v>171888.88888899999</v>
      </c>
      <c r="L135" s="17"/>
      <c r="M135" s="17"/>
      <c r="N135" s="17"/>
      <c r="O135" s="17"/>
      <c r="P135" s="17"/>
      <c r="Q135" s="17"/>
      <c r="R135" s="17"/>
      <c r="S135" s="17">
        <v>96777.78</v>
      </c>
      <c r="T135" s="17">
        <v>75111.11</v>
      </c>
      <c r="U135" s="4"/>
      <c r="V135"/>
      <c r="W135"/>
      <c r="X135"/>
    </row>
    <row r="136" spans="1:37" x14ac:dyDescent="0.45">
      <c r="A136" s="24" t="s">
        <v>254</v>
      </c>
      <c r="B136" s="31" t="s">
        <v>267</v>
      </c>
      <c r="C136" s="24" t="s">
        <v>189</v>
      </c>
      <c r="D136" s="26">
        <v>2023</v>
      </c>
      <c r="E136" s="27"/>
      <c r="F136" s="27"/>
      <c r="G136" s="27"/>
      <c r="H136" s="27"/>
      <c r="I136" s="33">
        <f>S137/0.99+T137/0.99</f>
        <v>141498.29292929295</v>
      </c>
      <c r="J136" s="27"/>
      <c r="K136" s="27"/>
      <c r="L136" s="27"/>
      <c r="M136" s="27"/>
      <c r="N136" s="27"/>
      <c r="O136" s="27"/>
      <c r="P136" s="27">
        <v>0</v>
      </c>
      <c r="Q136" s="27"/>
      <c r="R136" s="27">
        <v>0</v>
      </c>
      <c r="S136" s="27"/>
      <c r="T136" s="27"/>
      <c r="U136" s="25">
        <v>684.86</v>
      </c>
      <c r="V136" s="12"/>
      <c r="W136" s="29"/>
      <c r="X136" s="13"/>
      <c r="Y136" s="14"/>
      <c r="Z136" s="29"/>
      <c r="AA136" s="13"/>
      <c r="AB136" s="14">
        <v>99</v>
      </c>
      <c r="AC136" s="29">
        <f>K137/I136*100</f>
        <v>99.000016488538137</v>
      </c>
      <c r="AD136" s="13" t="str">
        <f>IF(AC136&gt;AB136,"OK",AC136-AB136)</f>
        <v>OK</v>
      </c>
      <c r="AE136" s="14"/>
      <c r="AF136" s="29"/>
      <c r="AG136" s="13"/>
      <c r="AH136" s="15">
        <v>85.8</v>
      </c>
      <c r="AI136" s="30">
        <f>T137/U136</f>
        <v>76.171261279677594</v>
      </c>
      <c r="AJ136" s="13" t="str">
        <f>IF(SUM(T137)/U136&lt;AH136,"OK",(SUM(T137)/U136-AH136)/AH136*100)</f>
        <v>OK</v>
      </c>
      <c r="AK136" s="16"/>
    </row>
    <row r="137" spans="1:37" x14ac:dyDescent="0.45">
      <c r="A137" s="2" t="s">
        <v>254</v>
      </c>
      <c r="B137" s="2" t="s">
        <v>267</v>
      </c>
      <c r="C137" s="2" t="s">
        <v>105</v>
      </c>
      <c r="D137" s="5">
        <v>2023</v>
      </c>
      <c r="E137" s="17"/>
      <c r="F137" s="17"/>
      <c r="G137" s="17"/>
      <c r="H137" s="17"/>
      <c r="I137" s="17"/>
      <c r="J137" s="17"/>
      <c r="K137" s="17">
        <v>140083.333331</v>
      </c>
      <c r="L137" s="17"/>
      <c r="M137" s="17"/>
      <c r="N137" s="17"/>
      <c r="O137" s="17"/>
      <c r="P137" s="17"/>
      <c r="Q137" s="17"/>
      <c r="R137" s="17"/>
      <c r="S137" s="17">
        <v>87916.66</v>
      </c>
      <c r="T137" s="17">
        <v>52166.65</v>
      </c>
      <c r="U137" s="4"/>
      <c r="V137"/>
      <c r="W137"/>
      <c r="X137"/>
    </row>
    <row r="138" spans="1:37" x14ac:dyDescent="0.45">
      <c r="A138" s="24" t="s">
        <v>254</v>
      </c>
      <c r="B138" s="31" t="s">
        <v>268</v>
      </c>
      <c r="C138" s="24" t="s">
        <v>189</v>
      </c>
      <c r="D138" s="26">
        <v>2023</v>
      </c>
      <c r="E138" s="27"/>
      <c r="F138" s="27"/>
      <c r="G138" s="27"/>
      <c r="H138" s="27"/>
      <c r="I138" s="33">
        <f>S139/0.99+T139/0.99</f>
        <v>146296.30303030304</v>
      </c>
      <c r="J138" s="27"/>
      <c r="K138" s="27"/>
      <c r="L138" s="27"/>
      <c r="M138" s="27"/>
      <c r="N138" s="27"/>
      <c r="O138" s="27"/>
      <c r="P138" s="27"/>
      <c r="Q138" s="27"/>
      <c r="R138" s="27">
        <v>0</v>
      </c>
      <c r="S138" s="27"/>
      <c r="T138" s="27"/>
      <c r="U138" s="25">
        <v>554.87</v>
      </c>
      <c r="V138" s="12"/>
      <c r="W138" s="29"/>
      <c r="X138" s="13"/>
      <c r="Y138" s="14"/>
      <c r="Z138" s="29"/>
      <c r="AA138" s="13"/>
      <c r="AB138" s="14">
        <v>99</v>
      </c>
      <c r="AC138" s="29">
        <f>K139/I138*100</f>
        <v>98.999995443493873</v>
      </c>
      <c r="AD138" s="13">
        <f>IF(AC138&gt;AB138,"OK",AC138-AB138)</f>
        <v>-4.5565061270735896E-6</v>
      </c>
      <c r="AE138" s="14"/>
      <c r="AF138" s="29"/>
      <c r="AG138" s="13"/>
      <c r="AH138" s="15">
        <v>85.8</v>
      </c>
      <c r="AI138" s="30">
        <f>T139/U138</f>
        <v>89.160019464018603</v>
      </c>
      <c r="AJ138" s="13">
        <f>IF(SUM(T139)/U138&lt;AH138,"OK",(SUM(T139)/U138-AH138)/AH138*100)</f>
        <v>3.916106601420287</v>
      </c>
      <c r="AK138" s="16"/>
    </row>
    <row r="139" spans="1:37" x14ac:dyDescent="0.45">
      <c r="A139" s="2" t="s">
        <v>254</v>
      </c>
      <c r="B139" s="2" t="s">
        <v>268</v>
      </c>
      <c r="C139" s="2" t="s">
        <v>215</v>
      </c>
      <c r="D139" s="5">
        <v>2023</v>
      </c>
      <c r="E139" s="17"/>
      <c r="F139" s="17"/>
      <c r="G139" s="17"/>
      <c r="H139" s="17"/>
      <c r="I139" s="17"/>
      <c r="J139" s="17"/>
      <c r="K139" s="17">
        <v>144833.333334</v>
      </c>
      <c r="L139" s="17"/>
      <c r="M139" s="17"/>
      <c r="N139" s="17"/>
      <c r="O139" s="17"/>
      <c r="P139" s="17"/>
      <c r="Q139" s="17"/>
      <c r="R139" s="17"/>
      <c r="S139" s="17">
        <v>95361.12</v>
      </c>
      <c r="T139" s="17">
        <v>49472.22</v>
      </c>
      <c r="U139" s="4"/>
      <c r="V139"/>
      <c r="W139"/>
      <c r="X139"/>
    </row>
    <row r="140" spans="1:37" x14ac:dyDescent="0.45">
      <c r="A140" s="24" t="s">
        <v>254</v>
      </c>
      <c r="B140" s="31" t="s">
        <v>269</v>
      </c>
      <c r="C140" s="24" t="s">
        <v>189</v>
      </c>
      <c r="D140" s="26">
        <v>2023</v>
      </c>
      <c r="E140" s="27"/>
      <c r="F140" s="27"/>
      <c r="G140" s="27"/>
      <c r="H140" s="27"/>
      <c r="I140" s="33">
        <f>S141/0.99+T141/0.99</f>
        <v>177401.79797979799</v>
      </c>
      <c r="J140" s="27"/>
      <c r="K140" s="27"/>
      <c r="L140" s="27"/>
      <c r="M140" s="27"/>
      <c r="N140" s="27"/>
      <c r="O140" s="27"/>
      <c r="P140" s="27"/>
      <c r="Q140" s="27"/>
      <c r="R140" s="27">
        <v>0</v>
      </c>
      <c r="S140" s="27"/>
      <c r="T140" s="27"/>
      <c r="U140" s="25">
        <v>724.75</v>
      </c>
      <c r="V140" s="12"/>
      <c r="W140" s="29"/>
      <c r="X140" s="13"/>
      <c r="Y140" s="14"/>
      <c r="Z140" s="29"/>
      <c r="AA140" s="13"/>
      <c r="AB140" s="14">
        <v>99</v>
      </c>
      <c r="AC140" s="29">
        <f>K141/I140*100</f>
        <v>98.999998747476042</v>
      </c>
      <c r="AD140" s="13">
        <f>IF(AC140&gt;AB140,"OK",AC140-AB140)</f>
        <v>-1.252523958328311E-6</v>
      </c>
      <c r="AE140" s="14"/>
      <c r="AF140" s="29"/>
      <c r="AG140" s="13"/>
      <c r="AH140" s="15">
        <v>85.8</v>
      </c>
      <c r="AI140" s="30">
        <f>T141/U140</f>
        <v>91.717461193514993</v>
      </c>
      <c r="AJ140" s="13">
        <f>IF(SUM(T141)/U140&lt;AH140,"OK",(SUM(T141)/U140-AH140)/AH140*100)</f>
        <v>6.896807917849646</v>
      </c>
      <c r="AK140" s="16"/>
    </row>
    <row r="141" spans="1:37" x14ac:dyDescent="0.45">
      <c r="A141" s="2" t="s">
        <v>254</v>
      </c>
      <c r="B141" s="2" t="s">
        <v>269</v>
      </c>
      <c r="C141" s="2" t="s">
        <v>9</v>
      </c>
      <c r="D141" s="5">
        <v>2023</v>
      </c>
      <c r="E141" s="17"/>
      <c r="F141" s="17"/>
      <c r="G141" s="17"/>
      <c r="H141" s="17"/>
      <c r="I141" s="17"/>
      <c r="J141" s="17"/>
      <c r="K141" s="17">
        <v>175627.77777799999</v>
      </c>
      <c r="L141" s="17"/>
      <c r="M141" s="17"/>
      <c r="N141" s="17"/>
      <c r="O141" s="17"/>
      <c r="P141" s="17"/>
      <c r="Q141" s="17"/>
      <c r="R141" s="17"/>
      <c r="S141" s="17">
        <v>109155.55</v>
      </c>
      <c r="T141" s="17">
        <v>66472.23</v>
      </c>
      <c r="U141" s="4"/>
      <c r="V141"/>
      <c r="W141"/>
      <c r="X141"/>
    </row>
    <row r="142" spans="1:37" x14ac:dyDescent="0.45">
      <c r="A142" s="24" t="s">
        <v>254</v>
      </c>
      <c r="B142" s="31" t="s">
        <v>270</v>
      </c>
      <c r="C142" s="24" t="s">
        <v>189</v>
      </c>
      <c r="D142" s="26">
        <v>2023</v>
      </c>
      <c r="E142" s="27"/>
      <c r="F142" s="27"/>
      <c r="G142" s="27"/>
      <c r="H142" s="27"/>
      <c r="I142" s="33">
        <f>S143/0.99+T143/0.99</f>
        <v>160437.69696969699</v>
      </c>
      <c r="J142" s="27"/>
      <c r="K142" s="27"/>
      <c r="L142" s="27"/>
      <c r="M142" s="27"/>
      <c r="N142" s="27"/>
      <c r="O142" s="27"/>
      <c r="P142" s="27">
        <v>0</v>
      </c>
      <c r="Q142" s="27"/>
      <c r="R142" s="27">
        <v>0</v>
      </c>
      <c r="S142" s="27"/>
      <c r="T142" s="27"/>
      <c r="U142" s="25">
        <v>956.41</v>
      </c>
      <c r="V142" s="12"/>
      <c r="W142" s="29"/>
      <c r="X142" s="13"/>
      <c r="Y142" s="14"/>
      <c r="Z142" s="29"/>
      <c r="AA142" s="13"/>
      <c r="AB142" s="14">
        <v>99</v>
      </c>
      <c r="AC142" s="29">
        <f>K143/I142*100</f>
        <v>99.000008309767736</v>
      </c>
      <c r="AD142" s="13" t="str">
        <f>IF(AC142&gt;AB142,"OK",AC142-AB142)</f>
        <v>OK</v>
      </c>
      <c r="AE142" s="14"/>
      <c r="AF142" s="29"/>
      <c r="AG142" s="13"/>
      <c r="AH142" s="15">
        <v>75</v>
      </c>
      <c r="AI142" s="30">
        <f>T143/U142</f>
        <v>65.290450748110118</v>
      </c>
      <c r="AJ142" s="13" t="str">
        <f>IF(SUM(T143)/U142&lt;AH142,"OK",(SUM(T143)/U142-AH142)/AH142*100)</f>
        <v>OK</v>
      </c>
      <c r="AK142" s="16"/>
    </row>
    <row r="143" spans="1:37" x14ac:dyDescent="0.45">
      <c r="A143" s="2" t="s">
        <v>254</v>
      </c>
      <c r="B143" s="2" t="s">
        <v>270</v>
      </c>
      <c r="C143" s="2" t="s">
        <v>156</v>
      </c>
      <c r="D143" s="5">
        <v>2023</v>
      </c>
      <c r="E143" s="17"/>
      <c r="F143" s="17"/>
      <c r="G143" s="17"/>
      <c r="H143" s="17"/>
      <c r="I143" s="17"/>
      <c r="J143" s="17"/>
      <c r="K143" s="17">
        <v>158833.33333200001</v>
      </c>
      <c r="L143" s="17"/>
      <c r="M143" s="17"/>
      <c r="N143" s="17"/>
      <c r="O143" s="17"/>
      <c r="P143" s="17"/>
      <c r="Q143" s="17"/>
      <c r="R143" s="17"/>
      <c r="S143" s="17">
        <v>96388.88</v>
      </c>
      <c r="T143" s="17">
        <v>62444.44</v>
      </c>
      <c r="U143" s="4"/>
      <c r="V143"/>
      <c r="W143"/>
      <c r="X143"/>
    </row>
    <row r="144" spans="1:37" x14ac:dyDescent="0.45">
      <c r="A144" s="24" t="s">
        <v>254</v>
      </c>
      <c r="B144" s="31" t="s">
        <v>271</v>
      </c>
      <c r="C144" s="24" t="s">
        <v>189</v>
      </c>
      <c r="D144" s="26">
        <v>2023</v>
      </c>
      <c r="E144" s="27"/>
      <c r="F144" s="27"/>
      <c r="G144" s="27"/>
      <c r="H144" s="27"/>
      <c r="I144" s="33">
        <f>S145/0.99+T145/0.99</f>
        <v>159147.02020202018</v>
      </c>
      <c r="J144" s="27"/>
      <c r="K144" s="27"/>
      <c r="L144" s="27"/>
      <c r="M144" s="27"/>
      <c r="N144" s="27"/>
      <c r="O144" s="27"/>
      <c r="P144" s="27">
        <v>0</v>
      </c>
      <c r="Q144" s="27"/>
      <c r="R144" s="27">
        <v>0</v>
      </c>
      <c r="S144" s="27"/>
      <c r="T144" s="27"/>
      <c r="U144" s="25">
        <v>730.18</v>
      </c>
      <c r="V144" s="12"/>
      <c r="W144" s="29"/>
      <c r="X144" s="13"/>
      <c r="Y144" s="14"/>
      <c r="Z144" s="29"/>
      <c r="AA144" s="13"/>
      <c r="AB144" s="14">
        <v>99</v>
      </c>
      <c r="AC144" s="29">
        <f>K145/I144*100</f>
        <v>99.000003490483209</v>
      </c>
      <c r="AD144" s="13" t="str">
        <f>IF(AC144&gt;AB144,"OK",AC144-AB144)</f>
        <v>OK</v>
      </c>
      <c r="AE144" s="14"/>
      <c r="AF144" s="29"/>
      <c r="AG144" s="13"/>
      <c r="AH144" s="15">
        <v>89.2</v>
      </c>
      <c r="AI144" s="30">
        <f>T145/U144</f>
        <v>77.530348681147117</v>
      </c>
      <c r="AJ144" s="13" t="str">
        <f>IF(SUM(T145)/U144&lt;AH144,"OK",(SUM(T145)/U144-AH144)/AH144*100)</f>
        <v>OK</v>
      </c>
      <c r="AK144" s="16"/>
    </row>
    <row r="145" spans="1:37" x14ac:dyDescent="0.45">
      <c r="A145" s="2" t="s">
        <v>254</v>
      </c>
      <c r="B145" s="2" t="s">
        <v>271</v>
      </c>
      <c r="C145" s="2" t="s">
        <v>148</v>
      </c>
      <c r="D145" s="5">
        <v>2023</v>
      </c>
      <c r="E145" s="17"/>
      <c r="F145" s="17"/>
      <c r="G145" s="17"/>
      <c r="H145" s="17"/>
      <c r="I145" s="17"/>
      <c r="J145" s="17"/>
      <c r="K145" s="17">
        <v>157555.555555</v>
      </c>
      <c r="L145" s="17"/>
      <c r="M145" s="17"/>
      <c r="N145" s="17"/>
      <c r="O145" s="17"/>
      <c r="P145" s="17"/>
      <c r="Q145" s="17"/>
      <c r="R145" s="17"/>
      <c r="S145" s="17">
        <v>100944.44</v>
      </c>
      <c r="T145" s="17">
        <v>56611.11</v>
      </c>
      <c r="U145" s="4"/>
      <c r="V145"/>
      <c r="W145"/>
      <c r="X145"/>
    </row>
    <row r="146" spans="1:37" x14ac:dyDescent="0.45">
      <c r="A146" s="24" t="s">
        <v>254</v>
      </c>
      <c r="B146" s="31" t="s">
        <v>272</v>
      </c>
      <c r="C146" s="24" t="s">
        <v>189</v>
      </c>
      <c r="D146" s="26">
        <v>2023</v>
      </c>
      <c r="E146" s="27"/>
      <c r="F146" s="27"/>
      <c r="G146" s="27"/>
      <c r="H146" s="27"/>
      <c r="I146" s="33">
        <f>S147/0.99+T147/0.99</f>
        <v>164758.70707070708</v>
      </c>
      <c r="J146" s="27"/>
      <c r="K146" s="27"/>
      <c r="L146" s="27"/>
      <c r="M146" s="27"/>
      <c r="N146" s="27"/>
      <c r="O146" s="27"/>
      <c r="P146" s="27">
        <v>0</v>
      </c>
      <c r="Q146" s="27"/>
      <c r="R146" s="27">
        <v>0</v>
      </c>
      <c r="S146" s="27"/>
      <c r="T146" s="27"/>
      <c r="U146" s="25">
        <v>1082.77</v>
      </c>
      <c r="V146" s="12"/>
      <c r="W146" s="29"/>
      <c r="X146" s="13"/>
      <c r="Y146" s="14"/>
      <c r="Z146" s="29"/>
      <c r="AA146" s="13"/>
      <c r="AB146" s="14">
        <v>99</v>
      </c>
      <c r="AC146" s="29">
        <f>K147/I146*100</f>
        <v>98.999994605444442</v>
      </c>
      <c r="AD146" s="13">
        <f>IF(AC146&gt;AB146,"OK",AC146-AB146)</f>
        <v>-5.3945555578138737E-6</v>
      </c>
      <c r="AE146" s="14"/>
      <c r="AF146" s="29"/>
      <c r="AG146" s="13"/>
      <c r="AH146" s="15">
        <v>80.599999999999994</v>
      </c>
      <c r="AI146" s="30">
        <f>T147/U146</f>
        <v>51.129159470617033</v>
      </c>
      <c r="AJ146" s="13" t="str">
        <f>IF(SUM(T147)/U146&lt;AH146,"OK",(SUM(T147)/U146-AH146)/AH146*100)</f>
        <v>OK</v>
      </c>
      <c r="AK146" s="16"/>
    </row>
    <row r="147" spans="1:37" x14ac:dyDescent="0.45">
      <c r="A147" s="2" t="s">
        <v>254</v>
      </c>
      <c r="B147" s="2" t="s">
        <v>272</v>
      </c>
      <c r="C147" s="2" t="s">
        <v>133</v>
      </c>
      <c r="D147" s="5">
        <v>2023</v>
      </c>
      <c r="E147" s="17"/>
      <c r="F147" s="17"/>
      <c r="G147" s="17"/>
      <c r="H147" s="17"/>
      <c r="I147" s="17"/>
      <c r="J147" s="17"/>
      <c r="K147" s="17">
        <v>163111.11111200001</v>
      </c>
      <c r="L147" s="17"/>
      <c r="M147" s="17"/>
      <c r="N147" s="17"/>
      <c r="O147" s="17"/>
      <c r="P147" s="17"/>
      <c r="Q147" s="17"/>
      <c r="R147" s="17"/>
      <c r="S147" s="17">
        <v>107750</v>
      </c>
      <c r="T147" s="17">
        <v>55361.120000000003</v>
      </c>
      <c r="U147" s="4"/>
      <c r="V147"/>
      <c r="W147"/>
      <c r="X147"/>
    </row>
    <row r="148" spans="1:37" x14ac:dyDescent="0.45">
      <c r="A148" s="24" t="s">
        <v>254</v>
      </c>
      <c r="B148" s="31" t="s">
        <v>273</v>
      </c>
      <c r="C148" s="24" t="s">
        <v>189</v>
      </c>
      <c r="D148" s="26">
        <v>2023</v>
      </c>
      <c r="E148" s="27"/>
      <c r="F148" s="27"/>
      <c r="G148" s="27"/>
      <c r="H148" s="27"/>
      <c r="I148" s="33">
        <f>S149/0.99+T149/0.99</f>
        <v>179292.93939393939</v>
      </c>
      <c r="J148" s="27"/>
      <c r="K148" s="27"/>
      <c r="L148" s="27"/>
      <c r="M148" s="27"/>
      <c r="N148" s="27"/>
      <c r="O148" s="27"/>
      <c r="P148" s="27">
        <v>0</v>
      </c>
      <c r="Q148" s="27"/>
      <c r="R148" s="27">
        <v>0</v>
      </c>
      <c r="S148" s="27"/>
      <c r="T148" s="27"/>
      <c r="U148" s="25">
        <v>1014.95</v>
      </c>
      <c r="V148" s="12"/>
      <c r="W148" s="29"/>
      <c r="X148" s="13"/>
      <c r="Y148" s="14"/>
      <c r="Z148" s="29"/>
      <c r="AA148" s="13"/>
      <c r="AB148" s="14">
        <v>99</v>
      </c>
      <c r="AC148" s="29">
        <f>K149/I148*100</f>
        <v>98.99999442309327</v>
      </c>
      <c r="AD148" s="13">
        <f>IF(AC148&gt;AB148,"OK",AC148-AB148)</f>
        <v>-5.5769067301980613E-6</v>
      </c>
      <c r="AE148" s="14"/>
      <c r="AF148" s="29"/>
      <c r="AG148" s="13"/>
      <c r="AH148" s="15">
        <v>75</v>
      </c>
      <c r="AI148" s="30">
        <f>T149/U148</f>
        <v>67.819439381250305</v>
      </c>
      <c r="AJ148" s="13" t="str">
        <f>IF(SUM(T149)/U148&lt;AH148,"OK",(SUM(T149)/U148-AH148)/AH148*100)</f>
        <v>OK</v>
      </c>
      <c r="AK148" s="16"/>
    </row>
    <row r="149" spans="1:37" x14ac:dyDescent="0.45">
      <c r="A149" s="2" t="s">
        <v>254</v>
      </c>
      <c r="B149" s="2" t="s">
        <v>273</v>
      </c>
      <c r="C149" s="2" t="s">
        <v>137</v>
      </c>
      <c r="D149" s="5">
        <v>2023</v>
      </c>
      <c r="E149" s="17"/>
      <c r="F149" s="17"/>
      <c r="G149" s="17"/>
      <c r="H149" s="17"/>
      <c r="I149" s="17"/>
      <c r="J149" s="17"/>
      <c r="K149" s="17">
        <v>177500.00000100001</v>
      </c>
      <c r="L149" s="17"/>
      <c r="M149" s="17"/>
      <c r="N149" s="17"/>
      <c r="O149" s="17"/>
      <c r="P149" s="17"/>
      <c r="Q149" s="17"/>
      <c r="R149" s="17"/>
      <c r="S149" s="17">
        <v>108666.67</v>
      </c>
      <c r="T149" s="17">
        <v>68833.34</v>
      </c>
      <c r="U149" s="4"/>
      <c r="V149"/>
      <c r="W149"/>
      <c r="X149"/>
    </row>
    <row r="150" spans="1:37" x14ac:dyDescent="0.45">
      <c r="A150" s="24" t="s">
        <v>254</v>
      </c>
      <c r="B150" s="31" t="s">
        <v>274</v>
      </c>
      <c r="C150" s="24" t="s">
        <v>189</v>
      </c>
      <c r="D150" s="26">
        <v>2023</v>
      </c>
      <c r="E150" s="27"/>
      <c r="F150" s="27"/>
      <c r="G150" s="27"/>
      <c r="H150" s="27"/>
      <c r="I150" s="33">
        <f>S151/0.99+T151/0.99</f>
        <v>168462.39393939395</v>
      </c>
      <c r="J150" s="27"/>
      <c r="K150" s="27"/>
      <c r="L150" s="27"/>
      <c r="M150" s="27"/>
      <c r="N150" s="27"/>
      <c r="O150" s="27"/>
      <c r="P150" s="27"/>
      <c r="Q150" s="27"/>
      <c r="R150" s="27">
        <v>0</v>
      </c>
      <c r="S150" s="27"/>
      <c r="T150" s="27"/>
      <c r="U150" s="25">
        <v>1045.32</v>
      </c>
      <c r="V150" s="12"/>
      <c r="W150" s="29"/>
      <c r="X150" s="13"/>
      <c r="Y150" s="14"/>
      <c r="Z150" s="29"/>
      <c r="AA150" s="13"/>
      <c r="AB150" s="14">
        <v>99</v>
      </c>
      <c r="AC150" s="29">
        <f>K151/I150*100</f>
        <v>99.000004616460586</v>
      </c>
      <c r="AD150" s="13" t="str">
        <f>IF(AC150&gt;AB150,"OK",AC150-AB150)</f>
        <v>OK</v>
      </c>
      <c r="AE150" s="14"/>
      <c r="AF150" s="29"/>
      <c r="AG150" s="13"/>
      <c r="AH150" s="15">
        <v>85.8</v>
      </c>
      <c r="AI150" s="30">
        <f>T151/U150</f>
        <v>64.334356943328373</v>
      </c>
      <c r="AJ150" s="13" t="str">
        <f>IF(SUM(T151)/U150&lt;AH150,"OK",(SUM(T151)/U150-AH150)/AH150*100)</f>
        <v>OK</v>
      </c>
      <c r="AK150" s="16"/>
    </row>
    <row r="151" spans="1:37" x14ac:dyDescent="0.45">
      <c r="A151" s="2" t="s">
        <v>254</v>
      </c>
      <c r="B151" s="2" t="s">
        <v>274</v>
      </c>
      <c r="C151" s="2" t="s">
        <v>80</v>
      </c>
      <c r="D151" s="5">
        <v>2023</v>
      </c>
      <c r="E151" s="17"/>
      <c r="F151" s="17"/>
      <c r="G151" s="17"/>
      <c r="H151" s="17"/>
      <c r="I151" s="17"/>
      <c r="J151" s="17"/>
      <c r="K151" s="17">
        <v>166777.77777700001</v>
      </c>
      <c r="L151" s="17"/>
      <c r="M151" s="17"/>
      <c r="N151" s="17"/>
      <c r="O151" s="17"/>
      <c r="P151" s="17"/>
      <c r="Q151" s="17"/>
      <c r="R151" s="17"/>
      <c r="S151" s="17">
        <v>99527.78</v>
      </c>
      <c r="T151" s="17">
        <v>67249.990000000005</v>
      </c>
      <c r="U151" s="4"/>
      <c r="V151"/>
      <c r="W151"/>
      <c r="X151"/>
    </row>
    <row r="152" spans="1:37" x14ac:dyDescent="0.45">
      <c r="A152" s="24" t="s">
        <v>254</v>
      </c>
      <c r="B152" s="31" t="s">
        <v>275</v>
      </c>
      <c r="C152" s="24" t="s">
        <v>189</v>
      </c>
      <c r="D152" s="26">
        <v>2023</v>
      </c>
      <c r="E152" s="27"/>
      <c r="F152" s="27"/>
      <c r="G152" s="27"/>
      <c r="H152" s="27"/>
      <c r="I152" s="33">
        <f>S153/0.99+T153/0.99</f>
        <v>118338.97979797982</v>
      </c>
      <c r="J152" s="27"/>
      <c r="K152" s="27"/>
      <c r="L152" s="27"/>
      <c r="M152" s="27"/>
      <c r="N152" s="27"/>
      <c r="O152" s="27"/>
      <c r="P152" s="27"/>
      <c r="Q152" s="27"/>
      <c r="R152" s="27">
        <v>0</v>
      </c>
      <c r="S152" s="27"/>
      <c r="T152" s="27"/>
      <c r="U152" s="25">
        <v>67.98</v>
      </c>
      <c r="V152" s="12"/>
      <c r="W152" s="29"/>
      <c r="X152" s="13"/>
      <c r="Y152" s="14"/>
      <c r="Z152" s="29"/>
      <c r="AA152" s="13"/>
      <c r="AB152" s="14">
        <v>99</v>
      </c>
      <c r="AC152" s="29">
        <f>K153/I152*100</f>
        <v>98.999970896318288</v>
      </c>
      <c r="AD152" s="13">
        <f>IF(AC152&gt;AB152,"OK",AC152-AB152)</f>
        <v>-2.91036817117174E-5</v>
      </c>
      <c r="AE152" s="14"/>
      <c r="AF152" s="29"/>
      <c r="AG152" s="13"/>
      <c r="AH152" s="15">
        <v>122.8</v>
      </c>
      <c r="AI152" s="30">
        <f>T153/U152</f>
        <v>119.15298617240364</v>
      </c>
      <c r="AJ152" s="13" t="str">
        <f>IF(SUM(T153)/U152&lt;AH152,"OK",(SUM(T153)/U152-AH152)/AH152*100)</f>
        <v>OK</v>
      </c>
      <c r="AK152" s="16"/>
    </row>
    <row r="153" spans="1:37" x14ac:dyDescent="0.45">
      <c r="A153" s="2" t="s">
        <v>254</v>
      </c>
      <c r="B153" s="2" t="s">
        <v>275</v>
      </c>
      <c r="C153" s="2" t="s">
        <v>225</v>
      </c>
      <c r="D153" s="5">
        <v>2023</v>
      </c>
      <c r="E153" s="17"/>
      <c r="F153" s="17"/>
      <c r="G153" s="17"/>
      <c r="H153" s="17"/>
      <c r="I153" s="17"/>
      <c r="J153" s="17"/>
      <c r="K153" s="17">
        <v>117155.555559</v>
      </c>
      <c r="L153" s="17"/>
      <c r="M153" s="17"/>
      <c r="N153" s="17"/>
      <c r="O153" s="17"/>
      <c r="P153" s="17"/>
      <c r="Q153" s="17"/>
      <c r="R153" s="17"/>
      <c r="S153" s="17">
        <v>109055.57</v>
      </c>
      <c r="T153" s="17">
        <v>8100.02</v>
      </c>
      <c r="U153" s="4"/>
      <c r="V153"/>
      <c r="W153"/>
      <c r="X153"/>
    </row>
    <row r="154" spans="1:37" x14ac:dyDescent="0.45">
      <c r="A154" s="24" t="s">
        <v>254</v>
      </c>
      <c r="B154" s="31" t="s">
        <v>276</v>
      </c>
      <c r="C154" s="24" t="s">
        <v>189</v>
      </c>
      <c r="D154" s="26">
        <v>2023</v>
      </c>
      <c r="E154" s="27"/>
      <c r="F154" s="27"/>
      <c r="G154" s="27"/>
      <c r="H154" s="27"/>
      <c r="I154" s="33">
        <f>S155/0.99+T155/0.99</f>
        <v>183136.91919191921</v>
      </c>
      <c r="J154" s="27"/>
      <c r="K154" s="27"/>
      <c r="L154" s="27"/>
      <c r="M154" s="27"/>
      <c r="N154" s="27"/>
      <c r="O154" s="27"/>
      <c r="P154" s="27"/>
      <c r="Q154" s="27"/>
      <c r="R154" s="27">
        <v>0</v>
      </c>
      <c r="S154" s="27"/>
      <c r="T154" s="27"/>
      <c r="U154" s="25">
        <v>1138.02</v>
      </c>
      <c r="V154" s="12"/>
      <c r="W154" s="29"/>
      <c r="X154" s="13"/>
      <c r="Y154" s="14"/>
      <c r="Z154" s="29"/>
      <c r="AA154" s="13"/>
      <c r="AB154" s="14">
        <v>99</v>
      </c>
      <c r="AC154" s="29">
        <f>K155/I154*100</f>
        <v>99.000003033249655</v>
      </c>
      <c r="AD154" s="13" t="str">
        <f>IF(AC154&gt;AB154,"OK",AC154-AB154)</f>
        <v>OK</v>
      </c>
      <c r="AE154" s="14"/>
      <c r="AF154" s="29"/>
      <c r="AG154" s="13"/>
      <c r="AH154" s="15">
        <v>75</v>
      </c>
      <c r="AI154" s="30">
        <f>T155/U154</f>
        <v>63.414228220945155</v>
      </c>
      <c r="AJ154" s="13" t="str">
        <f>IF(SUM(T155)/U154&lt;AH154,"OK",(SUM(T155)/U154-AH154)/AH154*100)</f>
        <v>OK</v>
      </c>
      <c r="AK154" s="16"/>
    </row>
    <row r="155" spans="1:37" x14ac:dyDescent="0.45">
      <c r="A155" s="2" t="s">
        <v>254</v>
      </c>
      <c r="B155" s="2" t="s">
        <v>276</v>
      </c>
      <c r="C155" s="2" t="s">
        <v>115</v>
      </c>
      <c r="D155" s="5">
        <v>2023</v>
      </c>
      <c r="E155" s="17"/>
      <c r="F155" s="17"/>
      <c r="G155" s="17"/>
      <c r="H155" s="17"/>
      <c r="I155" s="17"/>
      <c r="J155" s="17"/>
      <c r="K155" s="17">
        <v>181305.555555</v>
      </c>
      <c r="L155" s="17"/>
      <c r="M155" s="17"/>
      <c r="N155" s="17"/>
      <c r="O155" s="17"/>
      <c r="P155" s="17"/>
      <c r="Q155" s="17"/>
      <c r="R155" s="17"/>
      <c r="S155" s="17">
        <v>109138.89</v>
      </c>
      <c r="T155" s="17">
        <v>72166.66</v>
      </c>
      <c r="U155" s="4"/>
      <c r="V155"/>
      <c r="W155"/>
      <c r="X155"/>
    </row>
    <row r="156" spans="1:37" x14ac:dyDescent="0.45">
      <c r="A156" s="24" t="s">
        <v>254</v>
      </c>
      <c r="B156" s="31" t="s">
        <v>277</v>
      </c>
      <c r="C156" s="24" t="s">
        <v>189</v>
      </c>
      <c r="D156" s="26">
        <v>2023</v>
      </c>
      <c r="E156" s="27"/>
      <c r="F156" s="27"/>
      <c r="G156" s="27"/>
      <c r="H156" s="27"/>
      <c r="I156" s="33">
        <f>S157/0.99+T157/0.99</f>
        <v>213552.18181818182</v>
      </c>
      <c r="J156" s="27"/>
      <c r="K156" s="27">
        <v>211416.666666</v>
      </c>
      <c r="L156" s="27"/>
      <c r="M156" s="27"/>
      <c r="N156" s="27"/>
      <c r="O156" s="27"/>
      <c r="P156" s="27"/>
      <c r="Q156" s="27"/>
      <c r="R156" s="27">
        <v>0</v>
      </c>
      <c r="S156" s="27"/>
      <c r="T156" s="27"/>
      <c r="U156" s="25">
        <v>1205.71</v>
      </c>
      <c r="V156" s="12"/>
      <c r="W156" s="29"/>
      <c r="X156" s="13"/>
      <c r="Y156" s="14"/>
      <c r="Z156" s="29"/>
      <c r="AA156" s="13"/>
      <c r="AB156" s="14">
        <v>99</v>
      </c>
      <c r="AC156" s="29">
        <f>K156/I156*100</f>
        <v>99.000003121485321</v>
      </c>
      <c r="AD156" s="13" t="str">
        <f>IF(AC156&gt;AB156,"OK",AC156-AB156)</f>
        <v>OK</v>
      </c>
      <c r="AE156" s="14"/>
      <c r="AF156" s="29"/>
      <c r="AG156" s="13"/>
      <c r="AH156" s="15">
        <v>80.599999999999994</v>
      </c>
      <c r="AI156" s="30">
        <f>T157/U156</f>
        <v>79.805442436406764</v>
      </c>
      <c r="AJ156" s="13" t="str">
        <f>IF(SUM(T157)/U156&lt;AH156,"OK",(SUM(T157)/U156-AH156)/AH156*100)</f>
        <v>OK</v>
      </c>
      <c r="AK156" s="16"/>
    </row>
    <row r="157" spans="1:37" x14ac:dyDescent="0.45">
      <c r="A157" s="2" t="s">
        <v>254</v>
      </c>
      <c r="B157" s="2" t="s">
        <v>277</v>
      </c>
      <c r="C157" s="2" t="s">
        <v>149</v>
      </c>
      <c r="D157" s="5">
        <v>2023</v>
      </c>
      <c r="E157" s="17"/>
      <c r="F157" s="17"/>
      <c r="G157" s="17"/>
      <c r="H157" s="17"/>
      <c r="I157" s="17"/>
      <c r="J157" s="17"/>
      <c r="K157" s="17"/>
      <c r="L157" s="17"/>
      <c r="M157" s="17"/>
      <c r="N157" s="17"/>
      <c r="O157" s="17"/>
      <c r="P157" s="17"/>
      <c r="Q157" s="17"/>
      <c r="R157" s="17"/>
      <c r="S157" s="17">
        <v>115194.44</v>
      </c>
      <c r="T157" s="17">
        <v>96222.22</v>
      </c>
      <c r="U157" s="4"/>
      <c r="V157"/>
      <c r="W157"/>
      <c r="X157"/>
    </row>
    <row r="158" spans="1:37" x14ac:dyDescent="0.45">
      <c r="A158" s="2" t="s">
        <v>254</v>
      </c>
      <c r="B158" s="2" t="s">
        <v>277</v>
      </c>
      <c r="C158" s="2" t="s">
        <v>185</v>
      </c>
      <c r="D158" s="5">
        <v>2023</v>
      </c>
      <c r="E158" s="17"/>
      <c r="F158" s="17"/>
      <c r="G158" s="17"/>
      <c r="H158" s="17"/>
      <c r="I158" s="17"/>
      <c r="J158" s="17"/>
      <c r="K158" s="17"/>
      <c r="L158" s="17"/>
      <c r="M158" s="17"/>
      <c r="N158" s="17"/>
      <c r="O158" s="17"/>
      <c r="P158" s="17"/>
      <c r="Q158" s="17"/>
      <c r="R158" s="17"/>
      <c r="S158" s="17">
        <v>0</v>
      </c>
      <c r="T158" s="17">
        <v>0</v>
      </c>
      <c r="U158" s="4"/>
      <c r="V158"/>
      <c r="W158"/>
      <c r="X158"/>
    </row>
    <row r="159" spans="1:37" x14ac:dyDescent="0.45">
      <c r="A159" s="24" t="s">
        <v>254</v>
      </c>
      <c r="B159" s="31" t="s">
        <v>278</v>
      </c>
      <c r="C159" s="24" t="s">
        <v>189</v>
      </c>
      <c r="D159" s="26">
        <v>2023</v>
      </c>
      <c r="E159" s="27"/>
      <c r="F159" s="27"/>
      <c r="G159" s="27"/>
      <c r="H159" s="27"/>
      <c r="I159" s="33">
        <f>S160/0.99+T160/0.99</f>
        <v>200420.88888888888</v>
      </c>
      <c r="J159" s="27"/>
      <c r="K159" s="27">
        <v>198416.66666799999</v>
      </c>
      <c r="L159" s="27"/>
      <c r="M159" s="27"/>
      <c r="N159" s="27"/>
      <c r="O159" s="27"/>
      <c r="P159" s="27"/>
      <c r="Q159" s="27"/>
      <c r="R159" s="27">
        <v>0</v>
      </c>
      <c r="S159" s="27"/>
      <c r="T159" s="27"/>
      <c r="U159" s="25">
        <v>851.38</v>
      </c>
      <c r="V159" s="12"/>
      <c r="W159" s="29"/>
      <c r="X159" s="13"/>
      <c r="Y159" s="14"/>
      <c r="Z159" s="29"/>
      <c r="AA159" s="13"/>
      <c r="AB159" s="14">
        <v>99</v>
      </c>
      <c r="AC159" s="29">
        <f>K159/I159*100</f>
        <v>98.999993347998767</v>
      </c>
      <c r="AD159" s="13">
        <f>IF(AC159&gt;AB159,"OK",AC159-AB159)</f>
        <v>-6.6520012325099742E-6</v>
      </c>
      <c r="AE159" s="14"/>
      <c r="AF159" s="29"/>
      <c r="AG159" s="13"/>
      <c r="AH159" s="15">
        <v>76.400000000000006</v>
      </c>
      <c r="AI159" s="30">
        <f>T160/U159</f>
        <v>83.198278089689694</v>
      </c>
      <c r="AJ159" s="13">
        <f>IF(SUM(T160)/U159&lt;AH159,"OK",(SUM(T160)/U159-AH159)/AH159*100)</f>
        <v>8.8982697509027329</v>
      </c>
      <c r="AK159" s="16"/>
    </row>
    <row r="160" spans="1:37" x14ac:dyDescent="0.45">
      <c r="A160" s="2" t="s">
        <v>254</v>
      </c>
      <c r="B160" s="2" t="s">
        <v>278</v>
      </c>
      <c r="C160" s="2" t="s">
        <v>124</v>
      </c>
      <c r="D160" s="5">
        <v>2023</v>
      </c>
      <c r="E160" s="17"/>
      <c r="F160" s="17"/>
      <c r="G160" s="17"/>
      <c r="H160" s="17"/>
      <c r="I160" s="17"/>
      <c r="J160" s="17"/>
      <c r="K160" s="17"/>
      <c r="L160" s="17"/>
      <c r="M160" s="17"/>
      <c r="N160" s="17"/>
      <c r="O160" s="17"/>
      <c r="P160" s="17"/>
      <c r="Q160" s="17"/>
      <c r="R160" s="17"/>
      <c r="S160" s="17">
        <v>127583.33</v>
      </c>
      <c r="T160" s="17">
        <v>70833.350000000006</v>
      </c>
      <c r="U160" s="4"/>
      <c r="V160"/>
      <c r="W160"/>
      <c r="X160"/>
    </row>
    <row r="161" spans="1:37" x14ac:dyDescent="0.45">
      <c r="A161" s="2" t="s">
        <v>254</v>
      </c>
      <c r="B161" s="2" t="s">
        <v>278</v>
      </c>
      <c r="C161" s="2" t="s">
        <v>153</v>
      </c>
      <c r="D161" s="5">
        <v>2023</v>
      </c>
      <c r="E161" s="17"/>
      <c r="F161" s="17"/>
      <c r="G161" s="17"/>
      <c r="H161" s="17"/>
      <c r="I161" s="17"/>
      <c r="J161" s="17"/>
      <c r="K161" s="17"/>
      <c r="L161" s="17"/>
      <c r="M161" s="17"/>
      <c r="N161" s="17"/>
      <c r="O161" s="17"/>
      <c r="P161" s="17"/>
      <c r="Q161" s="17"/>
      <c r="R161" s="17"/>
      <c r="S161" s="17">
        <v>0</v>
      </c>
      <c r="T161" s="17">
        <v>0</v>
      </c>
      <c r="U161" s="4"/>
      <c r="V161"/>
      <c r="W161"/>
      <c r="X161"/>
    </row>
    <row r="162" spans="1:37" x14ac:dyDescent="0.45">
      <c r="A162" s="24" t="s">
        <v>254</v>
      </c>
      <c r="B162" s="31" t="s">
        <v>279</v>
      </c>
      <c r="C162" s="24" t="s">
        <v>189</v>
      </c>
      <c r="D162" s="26">
        <v>2023</v>
      </c>
      <c r="E162" s="27"/>
      <c r="F162" s="27"/>
      <c r="G162" s="27"/>
      <c r="H162" s="27"/>
      <c r="I162" s="33">
        <f>S163/0.99+T163/0.99</f>
        <v>207491.60606060608</v>
      </c>
      <c r="J162" s="27"/>
      <c r="K162" s="27"/>
      <c r="L162" s="27"/>
      <c r="M162" s="27"/>
      <c r="N162" s="27"/>
      <c r="O162" s="27"/>
      <c r="P162" s="27"/>
      <c r="Q162" s="27"/>
      <c r="R162" s="27">
        <v>0</v>
      </c>
      <c r="S162" s="27"/>
      <c r="T162" s="27"/>
      <c r="U162" s="25">
        <v>890.21</v>
      </c>
      <c r="V162" s="12"/>
      <c r="W162" s="29"/>
      <c r="X162" s="13"/>
      <c r="Y162" s="14"/>
      <c r="Z162" s="29"/>
      <c r="AA162" s="13"/>
      <c r="AB162" s="14">
        <v>99</v>
      </c>
      <c r="AC162" s="29">
        <f>K163/I162*100</f>
        <v>98.999988755689699</v>
      </c>
      <c r="AD162" s="13">
        <f>IF(AC162&gt;AB162,"OK",AC162-AB162)</f>
        <v>-1.1244310300639881E-5</v>
      </c>
      <c r="AE162" s="14"/>
      <c r="AF162" s="29"/>
      <c r="AG162" s="13"/>
      <c r="AH162" s="15">
        <v>82.8</v>
      </c>
      <c r="AI162" s="30">
        <f>T163/U162</f>
        <v>102.28548320059311</v>
      </c>
      <c r="AJ162" s="13">
        <f>IF(SUM(T163)/U162&lt;AH162,"OK",(SUM(T163)/U162-AH162)/AH162*100)</f>
        <v>23.533192271247717</v>
      </c>
      <c r="AK162" s="16"/>
    </row>
    <row r="163" spans="1:37" x14ac:dyDescent="0.45">
      <c r="A163" s="2" t="s">
        <v>254</v>
      </c>
      <c r="B163" s="2" t="s">
        <v>279</v>
      </c>
      <c r="C163" s="2" t="s">
        <v>61</v>
      </c>
      <c r="D163" s="5">
        <v>2023</v>
      </c>
      <c r="E163" s="17"/>
      <c r="F163" s="17"/>
      <c r="G163" s="17"/>
      <c r="H163" s="17"/>
      <c r="I163" s="17"/>
      <c r="J163" s="17"/>
      <c r="K163" s="17">
        <v>205416.666669</v>
      </c>
      <c r="L163" s="17"/>
      <c r="M163" s="17"/>
      <c r="N163" s="17"/>
      <c r="O163" s="17"/>
      <c r="P163" s="17"/>
      <c r="Q163" s="17"/>
      <c r="R163" s="17"/>
      <c r="S163" s="17">
        <v>114361.13</v>
      </c>
      <c r="T163" s="17">
        <v>91055.56</v>
      </c>
      <c r="U163" s="4"/>
      <c r="V163"/>
      <c r="W163"/>
      <c r="X163"/>
    </row>
    <row r="164" spans="1:37" x14ac:dyDescent="0.45">
      <c r="A164" s="24" t="s">
        <v>254</v>
      </c>
      <c r="B164" s="31" t="s">
        <v>280</v>
      </c>
      <c r="C164" s="24" t="s">
        <v>189</v>
      </c>
      <c r="D164" s="26">
        <v>2023</v>
      </c>
      <c r="E164" s="27"/>
      <c r="F164" s="27"/>
      <c r="G164" s="27"/>
      <c r="H164" s="27"/>
      <c r="I164" s="33">
        <f>S165/0.99+T165/0.99</f>
        <v>218421.98989898991</v>
      </c>
      <c r="J164" s="27"/>
      <c r="K164" s="27">
        <v>216237.77777700001</v>
      </c>
      <c r="L164" s="27"/>
      <c r="M164" s="27"/>
      <c r="N164" s="27"/>
      <c r="O164" s="27"/>
      <c r="P164" s="27"/>
      <c r="Q164" s="27"/>
      <c r="R164" s="27">
        <v>0</v>
      </c>
      <c r="S164" s="27"/>
      <c r="T164" s="27"/>
      <c r="U164" s="25">
        <v>1065.99</v>
      </c>
      <c r="V164" s="12"/>
      <c r="W164" s="29"/>
      <c r="X164" s="13"/>
      <c r="Y164" s="14"/>
      <c r="Z164" s="29"/>
      <c r="AA164" s="13"/>
      <c r="AB164" s="14">
        <v>99</v>
      </c>
      <c r="AC164" s="29">
        <f>K164/I164*100</f>
        <v>99.000003560538943</v>
      </c>
      <c r="AD164" s="13" t="str">
        <f>IF(AC164&gt;AB164,"OK",AC164-AB164)</f>
        <v>OK</v>
      </c>
      <c r="AE164" s="14"/>
      <c r="AF164" s="29"/>
      <c r="AG164" s="13"/>
      <c r="AH164" s="15">
        <v>98.1</v>
      </c>
      <c r="AI164" s="30">
        <f>T165/U164</f>
        <v>86.930149438550075</v>
      </c>
      <c r="AJ164" s="13" t="str">
        <f>IF(SUM(T165)/U164&lt;AH164,"OK",(SUM(T165)/U164-AH164)/AH164*100)</f>
        <v>OK</v>
      </c>
      <c r="AK164" s="16"/>
    </row>
    <row r="165" spans="1:37" x14ac:dyDescent="0.45">
      <c r="A165" s="2" t="s">
        <v>254</v>
      </c>
      <c r="B165" s="2" t="s">
        <v>280</v>
      </c>
      <c r="C165" s="2" t="s">
        <v>122</v>
      </c>
      <c r="D165" s="5">
        <v>2023</v>
      </c>
      <c r="E165" s="17"/>
      <c r="F165" s="17"/>
      <c r="G165" s="17"/>
      <c r="H165" s="17"/>
      <c r="I165" s="17"/>
      <c r="J165" s="17"/>
      <c r="K165" s="17"/>
      <c r="L165" s="17"/>
      <c r="M165" s="17"/>
      <c r="N165" s="17"/>
      <c r="O165" s="17"/>
      <c r="P165" s="17"/>
      <c r="Q165" s="17"/>
      <c r="R165" s="17"/>
      <c r="S165" s="17">
        <v>123571.1</v>
      </c>
      <c r="T165" s="17">
        <v>92666.67</v>
      </c>
      <c r="U165" s="4"/>
      <c r="V165"/>
      <c r="W165"/>
      <c r="X165"/>
    </row>
    <row r="166" spans="1:37" x14ac:dyDescent="0.45">
      <c r="A166" s="2" t="s">
        <v>254</v>
      </c>
      <c r="B166" s="2" t="s">
        <v>280</v>
      </c>
      <c r="C166" s="2" t="s">
        <v>47</v>
      </c>
      <c r="D166" s="5">
        <v>2023</v>
      </c>
      <c r="E166" s="17"/>
      <c r="F166" s="17"/>
      <c r="G166" s="17"/>
      <c r="H166" s="17"/>
      <c r="I166" s="17"/>
      <c r="J166" s="17"/>
      <c r="K166" s="17"/>
      <c r="L166" s="17"/>
      <c r="M166" s="17"/>
      <c r="N166" s="17"/>
      <c r="O166" s="17"/>
      <c r="P166" s="17"/>
      <c r="Q166" s="17"/>
      <c r="R166" s="17"/>
      <c r="S166" s="17">
        <v>0</v>
      </c>
      <c r="T166" s="17">
        <v>0</v>
      </c>
      <c r="U166" s="4"/>
      <c r="V166"/>
      <c r="W166"/>
      <c r="X166"/>
    </row>
    <row r="167" spans="1:37" x14ac:dyDescent="0.45">
      <c r="A167" s="24" t="s">
        <v>254</v>
      </c>
      <c r="B167" s="31" t="s">
        <v>281</v>
      </c>
      <c r="C167" s="24" t="s">
        <v>189</v>
      </c>
      <c r="D167" s="26">
        <v>2023</v>
      </c>
      <c r="E167" s="27"/>
      <c r="F167" s="27"/>
      <c r="G167" s="27"/>
      <c r="H167" s="27"/>
      <c r="I167" s="33">
        <f>S168/0.99+T168/0.99</f>
        <v>371240.18181818188</v>
      </c>
      <c r="J167" s="27"/>
      <c r="K167" s="27"/>
      <c r="L167" s="27"/>
      <c r="M167" s="27"/>
      <c r="N167" s="27"/>
      <c r="O167" s="27"/>
      <c r="P167" s="27"/>
      <c r="Q167" s="27"/>
      <c r="R167" s="27">
        <v>0</v>
      </c>
      <c r="S167" s="27"/>
      <c r="T167" s="27"/>
      <c r="U167" s="25">
        <v>1796.04</v>
      </c>
      <c r="V167" s="12"/>
      <c r="W167" s="29"/>
      <c r="X167" s="13"/>
      <c r="Y167" s="14"/>
      <c r="Z167" s="29"/>
      <c r="AA167" s="13"/>
      <c r="AB167" s="14">
        <v>99</v>
      </c>
      <c r="AC167" s="29">
        <f>K168/I167*100</f>
        <v>98.999999401465629</v>
      </c>
      <c r="AD167" s="13">
        <f>IF(AC167&gt;AB167,"OK",AC167-AB167)</f>
        <v>-5.985343705106061E-7</v>
      </c>
      <c r="AE167" s="14"/>
      <c r="AF167" s="29"/>
      <c r="AG167" s="13"/>
      <c r="AH167" s="15">
        <v>82.8</v>
      </c>
      <c r="AI167" s="30">
        <f>T168/U167</f>
        <v>85.682328901360776</v>
      </c>
      <c r="AJ167" s="13">
        <f>IF(SUM(T168)/U167&lt;AH167,"OK",(SUM(T168)/U167-AH167)/AH167*100)</f>
        <v>3.4810735523680907</v>
      </c>
      <c r="AK167" s="16"/>
    </row>
    <row r="168" spans="1:37" x14ac:dyDescent="0.45">
      <c r="A168" s="2" t="s">
        <v>254</v>
      </c>
      <c r="B168" s="2" t="s">
        <v>281</v>
      </c>
      <c r="C168" s="2" t="s">
        <v>127</v>
      </c>
      <c r="D168" s="5">
        <v>2023</v>
      </c>
      <c r="E168" s="17"/>
      <c r="F168" s="17"/>
      <c r="G168" s="17"/>
      <c r="H168" s="17"/>
      <c r="I168" s="17"/>
      <c r="J168" s="17"/>
      <c r="K168" s="17">
        <v>367527.77777799999</v>
      </c>
      <c r="L168" s="17"/>
      <c r="M168" s="17"/>
      <c r="N168" s="17"/>
      <c r="O168" s="17"/>
      <c r="P168" s="17"/>
      <c r="Q168" s="17"/>
      <c r="R168" s="17"/>
      <c r="S168" s="17">
        <v>213638.89</v>
      </c>
      <c r="T168" s="17">
        <v>153888.89000000001</v>
      </c>
      <c r="U168" s="4"/>
      <c r="V168"/>
      <c r="W168"/>
      <c r="X168"/>
    </row>
    <row r="169" spans="1:37" x14ac:dyDescent="0.45">
      <c r="A169" s="24" t="s">
        <v>254</v>
      </c>
      <c r="B169" s="31" t="s">
        <v>282</v>
      </c>
      <c r="C169" s="24" t="s">
        <v>189</v>
      </c>
      <c r="D169" s="26">
        <v>2023</v>
      </c>
      <c r="E169" s="27"/>
      <c r="F169" s="27"/>
      <c r="G169" s="27"/>
      <c r="H169" s="27"/>
      <c r="I169" s="33">
        <f>S170/0.99+T170/0.99</f>
        <v>228226.69696969696</v>
      </c>
      <c r="J169" s="27"/>
      <c r="K169" s="27">
        <v>225944.44444299999</v>
      </c>
      <c r="L169" s="27"/>
      <c r="M169" s="27"/>
      <c r="N169" s="27"/>
      <c r="O169" s="27"/>
      <c r="P169" s="27"/>
      <c r="Q169" s="27"/>
      <c r="R169" s="27">
        <v>0</v>
      </c>
      <c r="S169" s="27"/>
      <c r="T169" s="27"/>
      <c r="U169" s="25">
        <v>1100.3499999999999</v>
      </c>
      <c r="V169" s="12"/>
      <c r="W169" s="29"/>
      <c r="X169" s="13"/>
      <c r="Y169" s="14"/>
      <c r="Z169" s="29"/>
      <c r="AA169" s="13"/>
      <c r="AB169" s="14">
        <v>99</v>
      </c>
      <c r="AC169" s="29">
        <f>K169/I169*100</f>
        <v>99.000006328356932</v>
      </c>
      <c r="AD169" s="13" t="str">
        <f>IF(AC169&gt;AB169,"OK",AC169-AB169)</f>
        <v>OK</v>
      </c>
      <c r="AE169" s="14"/>
      <c r="AF169" s="29"/>
      <c r="AG169" s="13"/>
      <c r="AH169" s="15">
        <v>89.2</v>
      </c>
      <c r="AI169" s="30">
        <f>T170/U169</f>
        <v>89.89562411959831</v>
      </c>
      <c r="AJ169" s="13">
        <f>IF(SUM(T170)/U169&lt;AH169,"OK",(SUM(T170)/U169-AH169)/AH169*100)</f>
        <v>0.77984766771110625</v>
      </c>
      <c r="AK169" s="16"/>
    </row>
    <row r="170" spans="1:37" x14ac:dyDescent="0.45">
      <c r="A170" s="2" t="s">
        <v>254</v>
      </c>
      <c r="B170" s="2" t="s">
        <v>282</v>
      </c>
      <c r="C170" s="2" t="s">
        <v>128</v>
      </c>
      <c r="D170" s="5">
        <v>2023</v>
      </c>
      <c r="E170" s="17"/>
      <c r="F170" s="17"/>
      <c r="G170" s="17"/>
      <c r="H170" s="17"/>
      <c r="I170" s="17"/>
      <c r="J170" s="17"/>
      <c r="K170" s="17"/>
      <c r="L170" s="17"/>
      <c r="M170" s="17"/>
      <c r="N170" s="17"/>
      <c r="O170" s="17"/>
      <c r="P170" s="17"/>
      <c r="Q170" s="17"/>
      <c r="R170" s="17"/>
      <c r="S170" s="17">
        <v>127027.78</v>
      </c>
      <c r="T170" s="17">
        <v>98916.65</v>
      </c>
      <c r="U170" s="4"/>
      <c r="V170"/>
      <c r="W170"/>
      <c r="X170"/>
    </row>
    <row r="171" spans="1:37" x14ac:dyDescent="0.45">
      <c r="A171" s="2" t="s">
        <v>254</v>
      </c>
      <c r="B171" s="2" t="s">
        <v>282</v>
      </c>
      <c r="C171" s="2" t="s">
        <v>169</v>
      </c>
      <c r="D171" s="5">
        <v>2023</v>
      </c>
      <c r="E171" s="17"/>
      <c r="F171" s="17"/>
      <c r="G171" s="17"/>
      <c r="H171" s="17"/>
      <c r="I171" s="17"/>
      <c r="J171" s="17"/>
      <c r="K171" s="17"/>
      <c r="L171" s="17"/>
      <c r="M171" s="17"/>
      <c r="N171" s="17"/>
      <c r="O171" s="17"/>
      <c r="P171" s="17"/>
      <c r="Q171" s="17"/>
      <c r="R171" s="17"/>
      <c r="S171" s="17">
        <v>0</v>
      </c>
      <c r="T171" s="17">
        <v>0</v>
      </c>
      <c r="U171" s="4"/>
      <c r="V171"/>
      <c r="W171"/>
      <c r="X171"/>
    </row>
    <row r="172" spans="1:37" x14ac:dyDescent="0.45">
      <c r="A172" s="24" t="s">
        <v>254</v>
      </c>
      <c r="B172" s="31" t="s">
        <v>283</v>
      </c>
      <c r="C172" s="24" t="s">
        <v>189</v>
      </c>
      <c r="D172" s="26">
        <v>2023</v>
      </c>
      <c r="E172" s="27"/>
      <c r="F172" s="27"/>
      <c r="G172" s="27"/>
      <c r="H172" s="27"/>
      <c r="I172" s="33">
        <f>S173/0.99+T173/0.99</f>
        <v>212878.79797979799</v>
      </c>
      <c r="J172" s="27"/>
      <c r="K172" s="27">
        <v>210750.00000100001</v>
      </c>
      <c r="L172" s="27"/>
      <c r="M172" s="27"/>
      <c r="N172" s="27"/>
      <c r="O172" s="27"/>
      <c r="P172" s="27"/>
      <c r="Q172" s="27"/>
      <c r="R172" s="27">
        <v>0</v>
      </c>
      <c r="S172" s="27"/>
      <c r="T172" s="27"/>
      <c r="U172" s="25">
        <v>1034.74</v>
      </c>
      <c r="V172" s="12"/>
      <c r="W172" s="29"/>
      <c r="X172" s="13"/>
      <c r="Y172" s="14"/>
      <c r="Z172" s="29"/>
      <c r="AA172" s="13"/>
      <c r="AB172" s="14">
        <v>99</v>
      </c>
      <c r="AC172" s="29">
        <f>K172/I172*100</f>
        <v>98.999995302961068</v>
      </c>
      <c r="AD172" s="13">
        <f>IF(AC172&gt;AB172,"OK",AC172-AB172)</f>
        <v>-4.6970389320222239E-6</v>
      </c>
      <c r="AE172" s="14"/>
      <c r="AF172" s="29"/>
      <c r="AG172" s="13"/>
      <c r="AH172" s="15">
        <v>82.8</v>
      </c>
      <c r="AI172" s="30">
        <f>T173/U172</f>
        <v>79.139590621798703</v>
      </c>
      <c r="AJ172" s="13" t="str">
        <f>IF(SUM(T173)/U172&lt;AH172,"OK",(SUM(T173)/U172-AH172)/AH172*100)</f>
        <v>OK</v>
      </c>
      <c r="AK172" s="16"/>
    </row>
    <row r="173" spans="1:37" x14ac:dyDescent="0.45">
      <c r="A173" s="2" t="s">
        <v>254</v>
      </c>
      <c r="B173" s="2" t="s">
        <v>283</v>
      </c>
      <c r="C173" s="2" t="s">
        <v>165</v>
      </c>
      <c r="D173" s="5">
        <v>2023</v>
      </c>
      <c r="E173" s="17"/>
      <c r="F173" s="17"/>
      <c r="G173" s="17"/>
      <c r="H173" s="17"/>
      <c r="I173" s="17"/>
      <c r="J173" s="17"/>
      <c r="K173" s="17"/>
      <c r="L173" s="17"/>
      <c r="M173" s="17"/>
      <c r="N173" s="17"/>
      <c r="O173" s="17"/>
      <c r="P173" s="17"/>
      <c r="Q173" s="17"/>
      <c r="R173" s="17"/>
      <c r="S173" s="17">
        <v>128861.11</v>
      </c>
      <c r="T173" s="17">
        <v>81888.899999999994</v>
      </c>
      <c r="U173" s="4"/>
      <c r="V173"/>
      <c r="W173"/>
      <c r="X173"/>
    </row>
    <row r="174" spans="1:37" x14ac:dyDescent="0.45">
      <c r="A174" s="2" t="s">
        <v>254</v>
      </c>
      <c r="B174" s="2" t="s">
        <v>283</v>
      </c>
      <c r="C174" s="2" t="s">
        <v>20</v>
      </c>
      <c r="D174" s="5">
        <v>2023</v>
      </c>
      <c r="E174" s="17"/>
      <c r="F174" s="17"/>
      <c r="G174" s="17"/>
      <c r="H174" s="17"/>
      <c r="I174" s="17"/>
      <c r="J174" s="17"/>
      <c r="K174" s="17"/>
      <c r="L174" s="17"/>
      <c r="M174" s="17"/>
      <c r="N174" s="17"/>
      <c r="O174" s="17"/>
      <c r="P174" s="17"/>
      <c r="Q174" s="17"/>
      <c r="R174" s="17"/>
      <c r="S174" s="17">
        <v>0</v>
      </c>
      <c r="T174" s="17">
        <v>0</v>
      </c>
      <c r="U174" s="4"/>
      <c r="V174"/>
      <c r="W174"/>
      <c r="X174"/>
    </row>
    <row r="175" spans="1:37" x14ac:dyDescent="0.45">
      <c r="A175" s="24" t="s">
        <v>254</v>
      </c>
      <c r="B175" s="31" t="s">
        <v>284</v>
      </c>
      <c r="C175" s="24" t="s">
        <v>189</v>
      </c>
      <c r="D175" s="26">
        <v>2023</v>
      </c>
      <c r="E175" s="27"/>
      <c r="F175" s="27"/>
      <c r="G175" s="27"/>
      <c r="H175" s="27"/>
      <c r="I175" s="33">
        <f>S176/0.99+T176/0.99</f>
        <v>226374.8585858586</v>
      </c>
      <c r="J175" s="27"/>
      <c r="K175" s="27"/>
      <c r="L175" s="27"/>
      <c r="M175" s="27"/>
      <c r="N175" s="27"/>
      <c r="O175" s="27"/>
      <c r="P175" s="27"/>
      <c r="Q175" s="27"/>
      <c r="R175" s="27">
        <v>0</v>
      </c>
      <c r="S175" s="27"/>
      <c r="T175" s="27"/>
      <c r="U175" s="25">
        <v>1037.76</v>
      </c>
      <c r="V175" s="12"/>
      <c r="W175" s="29"/>
      <c r="X175" s="13"/>
      <c r="Y175" s="14"/>
      <c r="Z175" s="29"/>
      <c r="AA175" s="13"/>
      <c r="AB175" s="14">
        <v>99</v>
      </c>
      <c r="AC175" s="29">
        <f>K176/I175*100</f>
        <v>99.000000490778874</v>
      </c>
      <c r="AD175" s="13" t="str">
        <f>IF(AC175&gt;AB175,"OK",AC175-AB175)</f>
        <v>OK</v>
      </c>
      <c r="AE175" s="14"/>
      <c r="AF175" s="29"/>
      <c r="AG175" s="13"/>
      <c r="AH175" s="15">
        <v>82.8</v>
      </c>
      <c r="AI175" s="30">
        <f>T176/U175</f>
        <v>84.744497764415669</v>
      </c>
      <c r="AJ175" s="13">
        <f>IF(SUM(T176)/U175&lt;AH175,"OK",(SUM(T176)/U175-AH175)/AH175*100)</f>
        <v>2.3484272517097491</v>
      </c>
      <c r="AK175" s="16"/>
    </row>
    <row r="176" spans="1:37" x14ac:dyDescent="0.45">
      <c r="A176" s="2" t="s">
        <v>254</v>
      </c>
      <c r="B176" s="2" t="s">
        <v>284</v>
      </c>
      <c r="C176" s="2" t="s">
        <v>15</v>
      </c>
      <c r="D176" s="5">
        <v>2023</v>
      </c>
      <c r="E176" s="17"/>
      <c r="F176" s="17"/>
      <c r="G176" s="17"/>
      <c r="H176" s="17"/>
      <c r="I176" s="17"/>
      <c r="J176" s="17"/>
      <c r="K176" s="17">
        <v>224111.11111100001</v>
      </c>
      <c r="L176" s="17"/>
      <c r="M176" s="17"/>
      <c r="N176" s="17"/>
      <c r="O176" s="17"/>
      <c r="P176" s="17"/>
      <c r="Q176" s="17"/>
      <c r="R176" s="17"/>
      <c r="S176" s="17">
        <v>136166.66</v>
      </c>
      <c r="T176" s="17">
        <v>87944.45</v>
      </c>
      <c r="U176" s="4"/>
      <c r="V176"/>
      <c r="W176"/>
      <c r="X176"/>
    </row>
    <row r="177" spans="1:37" x14ac:dyDescent="0.45">
      <c r="A177" s="24" t="s">
        <v>254</v>
      </c>
      <c r="B177" s="31" t="s">
        <v>285</v>
      </c>
      <c r="C177" s="24" t="s">
        <v>189</v>
      </c>
      <c r="D177" s="26">
        <v>2023</v>
      </c>
      <c r="E177" s="27"/>
      <c r="F177" s="27"/>
      <c r="G177" s="27"/>
      <c r="H177" s="27"/>
      <c r="I177" s="33">
        <f>S178/0.99+T178/0.99</f>
        <v>199130.2121212121</v>
      </c>
      <c r="J177" s="27"/>
      <c r="K177" s="27"/>
      <c r="L177" s="27"/>
      <c r="M177" s="27"/>
      <c r="N177" s="27"/>
      <c r="O177" s="27"/>
      <c r="P177" s="27"/>
      <c r="Q177" s="27"/>
      <c r="R177" s="27">
        <v>0</v>
      </c>
      <c r="S177" s="27"/>
      <c r="T177" s="27"/>
      <c r="U177" s="25">
        <v>862.41</v>
      </c>
      <c r="V177" s="12"/>
      <c r="W177" s="29"/>
      <c r="X177" s="13"/>
      <c r="Y177" s="14"/>
      <c r="Z177" s="29"/>
      <c r="AA177" s="13"/>
      <c r="AB177" s="14">
        <v>99</v>
      </c>
      <c r="AC177" s="29">
        <f>K178/I177*100</f>
        <v>98.999989399398643</v>
      </c>
      <c r="AD177" s="13">
        <f>IF(AC177&gt;AB177,"OK",AC177-AB177)</f>
        <v>-1.0600601356713923E-5</v>
      </c>
      <c r="AE177" s="14"/>
      <c r="AF177" s="29"/>
      <c r="AG177" s="13"/>
      <c r="AH177" s="15">
        <v>80.599999999999994</v>
      </c>
      <c r="AI177" s="30">
        <f>T178/U177</f>
        <v>69.379239572824986</v>
      </c>
      <c r="AJ177" s="13" t="str">
        <f>IF(SUM(T178)/U177&lt;AH177,"OK",(SUM(T178)/U177-AH177)/AH177*100)</f>
        <v>OK</v>
      </c>
      <c r="AK177" s="16"/>
    </row>
    <row r="178" spans="1:37" x14ac:dyDescent="0.45">
      <c r="A178" s="2" t="s">
        <v>254</v>
      </c>
      <c r="B178" s="2" t="s">
        <v>285</v>
      </c>
      <c r="C178" s="2" t="s">
        <v>204</v>
      </c>
      <c r="D178" s="5">
        <v>2023</v>
      </c>
      <c r="E178" s="17"/>
      <c r="F178" s="17"/>
      <c r="G178" s="17"/>
      <c r="H178" s="17"/>
      <c r="I178" s="17"/>
      <c r="J178" s="17"/>
      <c r="K178" s="17">
        <v>197138.88889100001</v>
      </c>
      <c r="L178" s="17"/>
      <c r="M178" s="17"/>
      <c r="N178" s="17"/>
      <c r="O178" s="17"/>
      <c r="P178" s="17"/>
      <c r="Q178" s="17"/>
      <c r="R178" s="17"/>
      <c r="S178" s="17">
        <v>137305.56</v>
      </c>
      <c r="T178" s="17">
        <v>59833.35</v>
      </c>
      <c r="U178" s="4"/>
      <c r="V178"/>
      <c r="W178"/>
      <c r="X178"/>
    </row>
    <row r="179" spans="1:37" x14ac:dyDescent="0.45">
      <c r="A179" s="24" t="s">
        <v>254</v>
      </c>
      <c r="B179" s="31" t="s">
        <v>286</v>
      </c>
      <c r="C179" s="24" t="s">
        <v>189</v>
      </c>
      <c r="D179" s="26">
        <v>2023</v>
      </c>
      <c r="E179" s="27"/>
      <c r="F179" s="27"/>
      <c r="G179" s="27"/>
      <c r="H179" s="27"/>
      <c r="I179" s="33">
        <f>S180/0.99+T180/0.99</f>
        <v>349803.5858585859</v>
      </c>
      <c r="J179" s="27"/>
      <c r="K179" s="27"/>
      <c r="L179" s="27"/>
      <c r="M179" s="27"/>
      <c r="N179" s="27"/>
      <c r="O179" s="27"/>
      <c r="P179" s="27"/>
      <c r="Q179" s="27"/>
      <c r="R179" s="27">
        <v>0</v>
      </c>
      <c r="S179" s="27"/>
      <c r="T179" s="27"/>
      <c r="U179" s="25">
        <v>1578.64</v>
      </c>
      <c r="V179" s="12"/>
      <c r="W179" s="29"/>
      <c r="X179" s="13"/>
      <c r="Y179" s="14"/>
      <c r="Z179" s="29"/>
      <c r="AA179" s="13"/>
      <c r="AB179" s="14">
        <v>99</v>
      </c>
      <c r="AC179" s="29">
        <f>K180/I179*100</f>
        <v>99.000001588034038</v>
      </c>
      <c r="AD179" s="13" t="str">
        <f>IF(AC179&gt;AB179,"OK",AC179-AB179)</f>
        <v>OK</v>
      </c>
      <c r="AE179" s="14"/>
      <c r="AF179" s="29"/>
      <c r="AG179" s="13"/>
      <c r="AH179" s="15">
        <v>85.8</v>
      </c>
      <c r="AI179" s="30">
        <f>T180/U179</f>
        <v>64.964494754978972</v>
      </c>
      <c r="AJ179" s="13" t="str">
        <f>IF(SUM(T180)/U179&lt;AH179,"OK",(SUM(T180)/U179-AH179)/AH179*100)</f>
        <v>OK</v>
      </c>
      <c r="AK179" s="16"/>
    </row>
    <row r="180" spans="1:37" x14ac:dyDescent="0.45">
      <c r="A180" s="2" t="s">
        <v>254</v>
      </c>
      <c r="B180" s="2" t="s">
        <v>286</v>
      </c>
      <c r="C180" s="2" t="s">
        <v>8</v>
      </c>
      <c r="D180" s="5">
        <v>2023</v>
      </c>
      <c r="E180" s="17"/>
      <c r="F180" s="17"/>
      <c r="G180" s="17"/>
      <c r="H180" s="17"/>
      <c r="I180" s="17"/>
      <c r="J180" s="17"/>
      <c r="K180" s="17">
        <v>346305.55555500003</v>
      </c>
      <c r="L180" s="17"/>
      <c r="M180" s="17"/>
      <c r="N180" s="17"/>
      <c r="O180" s="17"/>
      <c r="P180" s="17"/>
      <c r="Q180" s="17"/>
      <c r="R180" s="17"/>
      <c r="S180" s="17">
        <v>243750</v>
      </c>
      <c r="T180" s="17">
        <v>102555.55</v>
      </c>
      <c r="U180" s="4"/>
      <c r="V180"/>
      <c r="W180"/>
      <c r="X180"/>
    </row>
    <row r="181" spans="1:37" x14ac:dyDescent="0.45">
      <c r="A181" s="24" t="s">
        <v>254</v>
      </c>
      <c r="B181" s="31" t="s">
        <v>287</v>
      </c>
      <c r="C181" s="24" t="s">
        <v>189</v>
      </c>
      <c r="D181" s="26">
        <v>2023</v>
      </c>
      <c r="E181" s="27"/>
      <c r="F181" s="27"/>
      <c r="G181" s="27"/>
      <c r="H181" s="27"/>
      <c r="I181" s="33">
        <f>S182/0.99+T182/0.99</f>
        <v>355106.62626262626</v>
      </c>
      <c r="J181" s="27"/>
      <c r="K181" s="27"/>
      <c r="L181" s="27"/>
      <c r="M181" s="27"/>
      <c r="N181" s="27"/>
      <c r="O181" s="27"/>
      <c r="P181" s="27"/>
      <c r="Q181" s="27"/>
      <c r="R181" s="27">
        <v>0</v>
      </c>
      <c r="S181" s="27"/>
      <c r="T181" s="27"/>
      <c r="U181" s="25">
        <v>2191</v>
      </c>
      <c r="V181" s="12"/>
      <c r="W181" s="29"/>
      <c r="X181" s="13"/>
      <c r="Y181" s="14"/>
      <c r="Z181" s="29"/>
      <c r="AA181" s="13"/>
      <c r="AB181" s="14">
        <v>99</v>
      </c>
      <c r="AC181" s="29">
        <f>K182/I181*100</f>
        <v>98.999998748544897</v>
      </c>
      <c r="AD181" s="13">
        <f>IF(AC181&gt;AB181,"OK",AC181-AB181)</f>
        <v>-1.2514551031017618E-6</v>
      </c>
      <c r="AE181" s="14"/>
      <c r="AF181" s="29"/>
      <c r="AG181" s="13"/>
      <c r="AH181" s="15">
        <v>80.599999999999994</v>
      </c>
      <c r="AI181" s="30">
        <f>T182/U181</f>
        <v>47.187987220447283</v>
      </c>
      <c r="AJ181" s="13" t="str">
        <f>IF(SUM(T182)/U181&lt;AH181,"OK",(SUM(T182)/U181-AH181)/AH181*100)</f>
        <v>OK</v>
      </c>
      <c r="AK181" s="16"/>
    </row>
    <row r="182" spans="1:37" x14ac:dyDescent="0.45">
      <c r="A182" s="2" t="s">
        <v>254</v>
      </c>
      <c r="B182" s="2" t="s">
        <v>287</v>
      </c>
      <c r="C182" s="2" t="s">
        <v>214</v>
      </c>
      <c r="D182" s="5">
        <v>2023</v>
      </c>
      <c r="E182" s="17"/>
      <c r="F182" s="17"/>
      <c r="G182" s="17"/>
      <c r="H182" s="17"/>
      <c r="I182" s="17"/>
      <c r="J182" s="17"/>
      <c r="K182" s="17">
        <v>351555.55555599998</v>
      </c>
      <c r="L182" s="17"/>
      <c r="M182" s="17"/>
      <c r="N182" s="17"/>
      <c r="O182" s="17"/>
      <c r="P182" s="17"/>
      <c r="Q182" s="17"/>
      <c r="R182" s="17"/>
      <c r="S182" s="17">
        <v>248166.68</v>
      </c>
      <c r="T182" s="17">
        <v>103388.88</v>
      </c>
      <c r="U182" s="4"/>
      <c r="V182"/>
      <c r="W182"/>
      <c r="X182"/>
    </row>
    <row r="183" spans="1:37" x14ac:dyDescent="0.45">
      <c r="A183" s="31" t="s">
        <v>255</v>
      </c>
      <c r="B183" s="31"/>
      <c r="C183" s="24" t="s">
        <v>189</v>
      </c>
      <c r="D183" s="26">
        <v>2023</v>
      </c>
      <c r="E183" s="27"/>
      <c r="F183" s="27"/>
      <c r="G183" s="27">
        <v>2388155.555555</v>
      </c>
      <c r="H183" s="17">
        <v>1310555.56</v>
      </c>
      <c r="I183" s="27"/>
      <c r="J183" s="27"/>
      <c r="K183" s="27"/>
      <c r="L183" s="27">
        <v>553888.89</v>
      </c>
      <c r="M183" s="27"/>
      <c r="N183" s="27"/>
      <c r="O183" s="27">
        <v>0</v>
      </c>
      <c r="P183" s="27"/>
      <c r="Q183" s="27"/>
      <c r="R183" s="27">
        <v>197.25465578568699</v>
      </c>
      <c r="S183" s="27"/>
      <c r="T183" s="27"/>
      <c r="U183" s="25">
        <v>4021</v>
      </c>
      <c r="V183" s="12">
        <v>90</v>
      </c>
      <c r="W183" s="29">
        <f>G183/F200*100</f>
        <v>87.640284338241798</v>
      </c>
      <c r="X183" s="13">
        <f>IF(W183&gt;V183,"OK",W183-V183)</f>
        <v>-2.3597156617582016</v>
      </c>
      <c r="Y183" s="14">
        <v>90.3</v>
      </c>
      <c r="Z183" s="29">
        <f>SUM(J201:J213)/H183*100</f>
        <v>84.862188621223439</v>
      </c>
      <c r="AA183" s="13">
        <f>IF(Z183&gt;Y183,"OK",Z183-Y183)</f>
        <v>-5.4378113787765585</v>
      </c>
      <c r="AB183" s="14"/>
      <c r="AC183" s="29"/>
      <c r="AD183" s="13"/>
      <c r="AE183" s="14">
        <v>93.1</v>
      </c>
      <c r="AF183" s="29" cm="1">
        <f t="array" ref="AF183">SUM(S184:S196/L183)*100</f>
        <v>118.50552012335902</v>
      </c>
      <c r="AG183" s="13" t="str">
        <f>IF(AF183&gt;AE183,"OK",IF(AF183=AE183,"OK",AF183-AE183))</f>
        <v>OK</v>
      </c>
      <c r="AH183" s="15">
        <v>97.5</v>
      </c>
      <c r="AI183" s="30">
        <f>SUM(T184:T198)/U183</f>
        <v>130.24399651827903</v>
      </c>
      <c r="AJ183" s="13" t="str">
        <f>IF(AI183&gt;AH183,"OK",AI183-AH183)</f>
        <v>OK</v>
      </c>
      <c r="AK183" s="16"/>
    </row>
    <row r="184" spans="1:37" x14ac:dyDescent="0.45">
      <c r="A184" s="2" t="s">
        <v>255</v>
      </c>
      <c r="B184" s="2"/>
      <c r="C184" s="2" t="s">
        <v>6</v>
      </c>
      <c r="D184" s="5">
        <v>2023</v>
      </c>
      <c r="E184" s="17"/>
      <c r="F184" s="17"/>
      <c r="G184" s="17"/>
      <c r="H184" s="17"/>
      <c r="I184" s="17"/>
      <c r="J184" s="17"/>
      <c r="K184" s="17"/>
      <c r="L184" s="17"/>
      <c r="M184" s="17">
        <v>56055.555555999999</v>
      </c>
      <c r="N184" s="17"/>
      <c r="O184" s="17"/>
      <c r="P184" s="17"/>
      <c r="Q184" s="17"/>
      <c r="R184" s="17"/>
      <c r="S184" s="17">
        <v>56055.56</v>
      </c>
      <c r="T184" s="17"/>
      <c r="U184" s="4"/>
      <c r="V184"/>
      <c r="W184"/>
      <c r="X184"/>
    </row>
    <row r="185" spans="1:37" x14ac:dyDescent="0.45">
      <c r="A185" s="2" t="s">
        <v>255</v>
      </c>
      <c r="B185" s="2"/>
      <c r="C185" s="2" t="s">
        <v>194</v>
      </c>
      <c r="D185" s="5">
        <v>2023</v>
      </c>
      <c r="E185" s="17"/>
      <c r="F185" s="17"/>
      <c r="G185" s="17"/>
      <c r="H185" s="17"/>
      <c r="I185" s="17"/>
      <c r="J185" s="17"/>
      <c r="K185" s="17"/>
      <c r="L185" s="17"/>
      <c r="M185" s="17">
        <v>56944.444445000001</v>
      </c>
      <c r="N185" s="17"/>
      <c r="O185" s="17"/>
      <c r="P185" s="17"/>
      <c r="Q185" s="17"/>
      <c r="R185" s="17"/>
      <c r="S185" s="17">
        <v>56944.45</v>
      </c>
      <c r="T185" s="17"/>
      <c r="U185" s="4"/>
      <c r="V185"/>
      <c r="W185"/>
      <c r="X185"/>
    </row>
    <row r="186" spans="1:37" x14ac:dyDescent="0.45">
      <c r="A186" s="2" t="s">
        <v>255</v>
      </c>
      <c r="B186" s="2"/>
      <c r="C186" s="2" t="s">
        <v>57</v>
      </c>
      <c r="D186" s="5">
        <v>2023</v>
      </c>
      <c r="E186" s="17"/>
      <c r="F186" s="17"/>
      <c r="G186" s="17"/>
      <c r="H186" s="17"/>
      <c r="I186" s="17"/>
      <c r="J186" s="17"/>
      <c r="K186" s="17"/>
      <c r="L186" s="17"/>
      <c r="M186" s="17">
        <v>65277.777778000003</v>
      </c>
      <c r="N186" s="17"/>
      <c r="O186" s="17"/>
      <c r="P186" s="17"/>
      <c r="Q186" s="17"/>
      <c r="R186" s="17"/>
      <c r="S186" s="17">
        <v>65277.78</v>
      </c>
      <c r="T186" s="17"/>
      <c r="U186" s="4"/>
      <c r="V186"/>
      <c r="W186"/>
      <c r="X186"/>
    </row>
    <row r="187" spans="1:37" x14ac:dyDescent="0.45">
      <c r="A187" s="2" t="s">
        <v>255</v>
      </c>
      <c r="B187" s="2"/>
      <c r="C187" s="2" t="s">
        <v>158</v>
      </c>
      <c r="D187" s="5">
        <v>2023</v>
      </c>
      <c r="E187" s="17"/>
      <c r="F187" s="17"/>
      <c r="G187" s="17"/>
      <c r="H187" s="17"/>
      <c r="I187" s="17"/>
      <c r="J187" s="17"/>
      <c r="K187" s="17"/>
      <c r="L187" s="17"/>
      <c r="M187" s="17">
        <v>36166.666667999998</v>
      </c>
      <c r="N187" s="17"/>
      <c r="O187" s="17"/>
      <c r="P187" s="17"/>
      <c r="Q187" s="17"/>
      <c r="R187" s="17"/>
      <c r="S187" s="17">
        <v>36166.68</v>
      </c>
      <c r="T187" s="17"/>
      <c r="U187" s="4"/>
      <c r="V187"/>
      <c r="W187"/>
      <c r="X187"/>
    </row>
    <row r="188" spans="1:37" x14ac:dyDescent="0.45">
      <c r="A188" s="2" t="s">
        <v>255</v>
      </c>
      <c r="B188" s="2"/>
      <c r="C188" s="2" t="s">
        <v>184</v>
      </c>
      <c r="D188" s="5">
        <v>2023</v>
      </c>
      <c r="E188" s="17"/>
      <c r="F188" s="17"/>
      <c r="G188" s="17"/>
      <c r="H188" s="17"/>
      <c r="I188" s="17"/>
      <c r="J188" s="17"/>
      <c r="K188" s="17"/>
      <c r="L188" s="17"/>
      <c r="M188" s="17">
        <v>40361.111110999998</v>
      </c>
      <c r="N188" s="17"/>
      <c r="O188" s="17"/>
      <c r="P188" s="17"/>
      <c r="Q188" s="17"/>
      <c r="R188" s="17"/>
      <c r="S188" s="17">
        <v>40361.11</v>
      </c>
      <c r="T188" s="17"/>
      <c r="U188" s="4"/>
      <c r="V188"/>
      <c r="W188"/>
      <c r="X188"/>
    </row>
    <row r="189" spans="1:37" x14ac:dyDescent="0.45">
      <c r="A189" s="2" t="s">
        <v>255</v>
      </c>
      <c r="B189" s="2"/>
      <c r="C189" s="2" t="s">
        <v>232</v>
      </c>
      <c r="D189" s="5">
        <v>2023</v>
      </c>
      <c r="E189" s="17"/>
      <c r="F189" s="17"/>
      <c r="G189" s="17"/>
      <c r="H189" s="17"/>
      <c r="I189" s="17"/>
      <c r="J189" s="17"/>
      <c r="K189" s="17"/>
      <c r="L189" s="17"/>
      <c r="M189" s="17">
        <v>38666.666666999998</v>
      </c>
      <c r="N189" s="17"/>
      <c r="O189" s="17"/>
      <c r="P189" s="17"/>
      <c r="Q189" s="17"/>
      <c r="R189" s="17"/>
      <c r="S189" s="17">
        <v>38666.67</v>
      </c>
      <c r="T189" s="17"/>
      <c r="U189" s="4"/>
      <c r="V189"/>
      <c r="W189"/>
      <c r="X189"/>
    </row>
    <row r="190" spans="1:37" x14ac:dyDescent="0.45">
      <c r="A190" s="2" t="s">
        <v>255</v>
      </c>
      <c r="B190" s="2"/>
      <c r="C190" s="2" t="s">
        <v>140</v>
      </c>
      <c r="D190" s="5">
        <v>2023</v>
      </c>
      <c r="E190" s="17"/>
      <c r="F190" s="17"/>
      <c r="G190" s="17"/>
      <c r="H190" s="17"/>
      <c r="I190" s="17"/>
      <c r="J190" s="17"/>
      <c r="K190" s="17"/>
      <c r="L190" s="17"/>
      <c r="M190" s="17">
        <v>53805.555555999999</v>
      </c>
      <c r="N190" s="17"/>
      <c r="O190" s="17"/>
      <c r="P190" s="17"/>
      <c r="Q190" s="17"/>
      <c r="R190" s="17"/>
      <c r="S190" s="17">
        <v>53805.56</v>
      </c>
      <c r="T190" s="17">
        <v>46507.97</v>
      </c>
      <c r="U190" s="4"/>
      <c r="V190"/>
      <c r="W190"/>
      <c r="X190"/>
    </row>
    <row r="191" spans="1:37" x14ac:dyDescent="0.45">
      <c r="A191" s="2" t="s">
        <v>255</v>
      </c>
      <c r="B191" s="2"/>
      <c r="C191" s="2" t="s">
        <v>191</v>
      </c>
      <c r="D191" s="5">
        <v>2023</v>
      </c>
      <c r="E191" s="17"/>
      <c r="F191" s="17"/>
      <c r="G191" s="17"/>
      <c r="H191" s="17"/>
      <c r="I191" s="17"/>
      <c r="J191" s="17"/>
      <c r="K191" s="17"/>
      <c r="L191" s="17"/>
      <c r="M191" s="17">
        <v>48500.000001</v>
      </c>
      <c r="N191" s="17"/>
      <c r="O191" s="17"/>
      <c r="P191" s="17"/>
      <c r="Q191" s="17"/>
      <c r="R191" s="17"/>
      <c r="S191" s="17">
        <v>48500.01</v>
      </c>
      <c r="T191" s="17">
        <v>46508.24</v>
      </c>
      <c r="U191" s="4"/>
      <c r="V191"/>
      <c r="W191"/>
      <c r="X191"/>
    </row>
    <row r="192" spans="1:37" x14ac:dyDescent="0.45">
      <c r="A192" s="2" t="s">
        <v>255</v>
      </c>
      <c r="B192" s="2"/>
      <c r="C192" s="2" t="s">
        <v>155</v>
      </c>
      <c r="D192" s="5">
        <v>2023</v>
      </c>
      <c r="E192" s="17"/>
      <c r="F192" s="17"/>
      <c r="G192" s="17"/>
      <c r="H192" s="17"/>
      <c r="I192" s="17"/>
      <c r="J192" s="17"/>
      <c r="K192" s="17"/>
      <c r="L192" s="17"/>
      <c r="M192" s="17">
        <v>45805.555555999999</v>
      </c>
      <c r="N192" s="17"/>
      <c r="O192" s="17"/>
      <c r="P192" s="17"/>
      <c r="Q192" s="17"/>
      <c r="R192" s="17"/>
      <c r="S192" s="17">
        <v>45805.56</v>
      </c>
      <c r="T192" s="17">
        <v>46507.95</v>
      </c>
      <c r="U192" s="4"/>
      <c r="V192"/>
      <c r="W192"/>
      <c r="X192"/>
    </row>
    <row r="193" spans="1:37" x14ac:dyDescent="0.45">
      <c r="A193" s="2" t="s">
        <v>255</v>
      </c>
      <c r="B193" s="2"/>
      <c r="C193" s="2" t="s">
        <v>132</v>
      </c>
      <c r="D193" s="5">
        <v>2023</v>
      </c>
      <c r="E193" s="17"/>
      <c r="F193" s="17"/>
      <c r="G193" s="17"/>
      <c r="H193" s="17"/>
      <c r="I193" s="17"/>
      <c r="J193" s="17"/>
      <c r="K193" s="17"/>
      <c r="L193" s="17"/>
      <c r="M193" s="17">
        <v>46500</v>
      </c>
      <c r="N193" s="17"/>
      <c r="O193" s="17"/>
      <c r="P193" s="17"/>
      <c r="Q193" s="17"/>
      <c r="R193" s="17"/>
      <c r="S193" s="17">
        <v>46500</v>
      </c>
      <c r="T193" s="17">
        <v>36059.26</v>
      </c>
      <c r="U193" s="4"/>
      <c r="V193"/>
      <c r="W193"/>
      <c r="X193"/>
    </row>
    <row r="194" spans="1:37" x14ac:dyDescent="0.45">
      <c r="A194" s="2" t="s">
        <v>255</v>
      </c>
      <c r="B194" s="2"/>
      <c r="C194" s="2" t="s">
        <v>27</v>
      </c>
      <c r="D194" s="5">
        <v>2023</v>
      </c>
      <c r="E194" s="17"/>
      <c r="F194" s="17"/>
      <c r="G194" s="17"/>
      <c r="H194" s="17"/>
      <c r="I194" s="17"/>
      <c r="J194" s="17"/>
      <c r="K194" s="17"/>
      <c r="L194" s="17"/>
      <c r="M194" s="17">
        <v>50083.333333000002</v>
      </c>
      <c r="N194" s="17"/>
      <c r="O194" s="17"/>
      <c r="P194" s="17"/>
      <c r="Q194" s="17"/>
      <c r="R194" s="17"/>
      <c r="S194" s="17">
        <v>50083.33</v>
      </c>
      <c r="T194" s="17">
        <v>61071.78</v>
      </c>
      <c r="U194" s="4"/>
      <c r="V194"/>
      <c r="W194"/>
      <c r="X194"/>
    </row>
    <row r="195" spans="1:37" x14ac:dyDescent="0.45">
      <c r="A195" s="2" t="s">
        <v>255</v>
      </c>
      <c r="B195" s="2"/>
      <c r="C195" s="2" t="s">
        <v>199</v>
      </c>
      <c r="D195" s="5">
        <v>2023</v>
      </c>
      <c r="E195" s="17"/>
      <c r="F195" s="17"/>
      <c r="G195" s="17"/>
      <c r="H195" s="17"/>
      <c r="I195" s="17"/>
      <c r="J195" s="17"/>
      <c r="K195" s="17"/>
      <c r="L195" s="17"/>
      <c r="M195" s="17">
        <v>68527.777776999996</v>
      </c>
      <c r="N195" s="17"/>
      <c r="O195" s="17"/>
      <c r="P195" s="17"/>
      <c r="Q195" s="17"/>
      <c r="R195" s="17"/>
      <c r="S195" s="17">
        <v>68527.77</v>
      </c>
      <c r="T195" s="17">
        <v>49718.77</v>
      </c>
      <c r="U195" s="4"/>
      <c r="V195"/>
      <c r="W195"/>
      <c r="X195"/>
    </row>
    <row r="196" spans="1:37" x14ac:dyDescent="0.45">
      <c r="A196" s="2" t="s">
        <v>255</v>
      </c>
      <c r="B196" s="2"/>
      <c r="C196" s="2" t="s">
        <v>200</v>
      </c>
      <c r="D196" s="5">
        <v>2023</v>
      </c>
      <c r="E196" s="17"/>
      <c r="F196" s="17"/>
      <c r="G196" s="17"/>
      <c r="H196" s="17"/>
      <c r="I196" s="17"/>
      <c r="J196" s="17"/>
      <c r="K196" s="17"/>
      <c r="L196" s="17"/>
      <c r="M196" s="17">
        <v>49694.444443</v>
      </c>
      <c r="N196" s="17"/>
      <c r="O196" s="17"/>
      <c r="P196" s="17"/>
      <c r="Q196" s="17"/>
      <c r="R196" s="17"/>
      <c r="S196" s="17">
        <v>49694.43</v>
      </c>
      <c r="T196" s="17">
        <v>59745.06</v>
      </c>
      <c r="U196" s="4"/>
      <c r="V196"/>
      <c r="W196"/>
      <c r="X196"/>
    </row>
    <row r="197" spans="1:37" x14ac:dyDescent="0.45">
      <c r="A197" s="2" t="s">
        <v>255</v>
      </c>
      <c r="B197" s="2"/>
      <c r="C197" s="2" t="s">
        <v>195</v>
      </c>
      <c r="D197" s="5">
        <v>2023</v>
      </c>
      <c r="E197" s="17"/>
      <c r="F197" s="17"/>
      <c r="G197" s="17"/>
      <c r="H197" s="17"/>
      <c r="I197" s="17"/>
      <c r="J197" s="17"/>
      <c r="K197" s="17"/>
      <c r="L197" s="17"/>
      <c r="M197" s="17"/>
      <c r="N197" s="17"/>
      <c r="O197" s="17"/>
      <c r="P197" s="17"/>
      <c r="Q197" s="17"/>
      <c r="R197" s="17"/>
      <c r="S197" s="17"/>
      <c r="T197" s="17">
        <v>95859.48</v>
      </c>
      <c r="U197" s="4"/>
      <c r="V197"/>
      <c r="W197"/>
      <c r="X197"/>
    </row>
    <row r="198" spans="1:37" x14ac:dyDescent="0.45">
      <c r="A198" s="2" t="s">
        <v>255</v>
      </c>
      <c r="B198" s="2"/>
      <c r="C198" s="2" t="s">
        <v>171</v>
      </c>
      <c r="D198" s="5">
        <v>2023</v>
      </c>
      <c r="E198" s="17"/>
      <c r="F198" s="17"/>
      <c r="G198" s="17"/>
      <c r="H198" s="17"/>
      <c r="I198" s="17"/>
      <c r="J198" s="17"/>
      <c r="K198" s="17"/>
      <c r="L198" s="17"/>
      <c r="M198" s="17"/>
      <c r="N198" s="17"/>
      <c r="O198" s="17"/>
      <c r="P198" s="17"/>
      <c r="Q198" s="17"/>
      <c r="R198" s="17"/>
      <c r="S198" s="17"/>
      <c r="T198" s="17">
        <v>81732.600000000006</v>
      </c>
      <c r="U198" s="4"/>
      <c r="V198"/>
      <c r="W198"/>
      <c r="X198"/>
    </row>
    <row r="199" spans="1:37" x14ac:dyDescent="0.45">
      <c r="A199" s="2" t="s">
        <v>255</v>
      </c>
      <c r="B199" s="2"/>
      <c r="C199" s="2" t="s">
        <v>220</v>
      </c>
      <c r="D199" s="5">
        <v>2023</v>
      </c>
      <c r="E199" s="17"/>
      <c r="F199" s="17"/>
      <c r="G199" s="17">
        <v>3794.4444450000001</v>
      </c>
      <c r="H199" s="17"/>
      <c r="I199" s="17"/>
      <c r="J199" s="17"/>
      <c r="K199" s="17"/>
      <c r="L199" s="17"/>
      <c r="M199" s="17"/>
      <c r="N199" s="17"/>
      <c r="O199" s="17"/>
      <c r="P199" s="17"/>
      <c r="Q199" s="17"/>
      <c r="R199" s="17"/>
      <c r="S199" s="17"/>
      <c r="T199" s="17"/>
      <c r="U199" s="4"/>
      <c r="V199"/>
      <c r="W199"/>
      <c r="X199"/>
    </row>
    <row r="200" spans="1:37" x14ac:dyDescent="0.45">
      <c r="A200" s="2" t="s">
        <v>255</v>
      </c>
      <c r="B200" s="2"/>
      <c r="C200" s="2" t="s">
        <v>206</v>
      </c>
      <c r="D200" s="5">
        <v>2023</v>
      </c>
      <c r="E200" s="17"/>
      <c r="F200" s="17">
        <v>2724951.8569999998</v>
      </c>
      <c r="G200" s="17"/>
      <c r="H200" s="17"/>
      <c r="I200" s="17"/>
      <c r="J200" s="17"/>
      <c r="K200" s="17"/>
      <c r="L200" s="17"/>
      <c r="M200" s="17"/>
      <c r="N200" s="17">
        <v>0</v>
      </c>
      <c r="O200" s="17"/>
      <c r="P200" s="17"/>
      <c r="Q200" s="17"/>
      <c r="R200" s="17"/>
      <c r="S200" s="17"/>
      <c r="T200" s="17"/>
      <c r="U200" s="4"/>
      <c r="V200"/>
      <c r="W200"/>
      <c r="X200"/>
    </row>
    <row r="201" spans="1:37" x14ac:dyDescent="0.45">
      <c r="A201" s="24" t="s">
        <v>255</v>
      </c>
      <c r="B201" s="31" t="s">
        <v>288</v>
      </c>
      <c r="C201" s="24" t="s">
        <v>189</v>
      </c>
      <c r="D201" s="26">
        <v>2023</v>
      </c>
      <c r="E201" s="27"/>
      <c r="F201" s="27"/>
      <c r="G201" s="27"/>
      <c r="H201" s="27"/>
      <c r="I201" s="27">
        <f>J201</f>
        <v>198005.05050505052</v>
      </c>
      <c r="J201" s="33">
        <f>K201/0.99</f>
        <v>198005.05050505052</v>
      </c>
      <c r="K201" s="27">
        <f>SUM(S202:T203)</f>
        <v>196025</v>
      </c>
      <c r="L201" s="27"/>
      <c r="M201" s="27"/>
      <c r="N201" s="27"/>
      <c r="O201" s="27"/>
      <c r="P201" s="27">
        <v>76.560651615983403</v>
      </c>
      <c r="Q201" s="27"/>
      <c r="R201" s="27">
        <v>0</v>
      </c>
      <c r="S201" s="27"/>
      <c r="T201" s="27"/>
      <c r="U201" s="25">
        <v>845.82</v>
      </c>
      <c r="V201" s="12"/>
      <c r="W201" s="29"/>
      <c r="X201" s="13"/>
      <c r="Y201" s="14"/>
      <c r="Z201" s="29"/>
      <c r="AA201" s="13"/>
      <c r="AB201" s="14">
        <v>99</v>
      </c>
      <c r="AC201" s="29" cm="1">
        <f t="array" ref="AC201">SUM(S202:T203/J201)*100</f>
        <v>99</v>
      </c>
      <c r="AD201" s="13" t="str">
        <f>IF(AC201&gt;AB201,"OK",IF(AC201=AB201,"OK",AC201-AB201))</f>
        <v>OK</v>
      </c>
      <c r="AE201" s="14"/>
      <c r="AF201" s="29"/>
      <c r="AG201" s="13"/>
      <c r="AH201" s="15">
        <v>104.2</v>
      </c>
      <c r="AI201" s="30">
        <f>SUM(T202:T203)/U201</f>
        <v>64.050270743184129</v>
      </c>
      <c r="AJ201" s="13" t="str">
        <f>IF(AI201&lt;AH201,"OK",IF(AI201=AH201,"OK",AI201-AH201))</f>
        <v>OK</v>
      </c>
      <c r="AK201" s="16"/>
    </row>
    <row r="202" spans="1:37" x14ac:dyDescent="0.45">
      <c r="A202" s="2" t="s">
        <v>255</v>
      </c>
      <c r="B202" s="2" t="s">
        <v>288</v>
      </c>
      <c r="C202" s="2" t="s">
        <v>52</v>
      </c>
      <c r="D202" s="5">
        <v>2023</v>
      </c>
      <c r="E202" s="17"/>
      <c r="F202" s="17"/>
      <c r="G202" s="17"/>
      <c r="H202" s="17"/>
      <c r="I202" s="17"/>
      <c r="J202" s="17"/>
      <c r="K202" s="17"/>
      <c r="L202" s="17"/>
      <c r="M202" s="17"/>
      <c r="N202" s="17"/>
      <c r="O202" s="17"/>
      <c r="P202" s="17"/>
      <c r="Q202" s="17"/>
      <c r="R202" s="17"/>
      <c r="S202" s="17">
        <v>97000</v>
      </c>
      <c r="T202" s="17">
        <v>52333.04</v>
      </c>
      <c r="U202" s="4"/>
      <c r="V202"/>
      <c r="W202"/>
      <c r="X202"/>
    </row>
    <row r="203" spans="1:37" x14ac:dyDescent="0.45">
      <c r="A203" s="2" t="s">
        <v>255</v>
      </c>
      <c r="B203" s="2" t="s">
        <v>288</v>
      </c>
      <c r="C203" s="2" t="s">
        <v>108</v>
      </c>
      <c r="D203" s="5">
        <v>2023</v>
      </c>
      <c r="E203" s="17"/>
      <c r="F203" s="17"/>
      <c r="G203" s="17"/>
      <c r="H203" s="17"/>
      <c r="I203" s="17"/>
      <c r="J203" s="17"/>
      <c r="K203" s="17"/>
      <c r="L203" s="17"/>
      <c r="M203" s="17"/>
      <c r="N203" s="17"/>
      <c r="O203" s="17"/>
      <c r="P203" s="17"/>
      <c r="Q203" s="17"/>
      <c r="R203" s="17"/>
      <c r="S203" s="17">
        <v>44850</v>
      </c>
      <c r="T203" s="17">
        <v>1841.96</v>
      </c>
      <c r="U203" s="4"/>
      <c r="V203"/>
      <c r="W203"/>
      <c r="X203"/>
    </row>
    <row r="204" spans="1:37" x14ac:dyDescent="0.45">
      <c r="A204" s="24" t="s">
        <v>255</v>
      </c>
      <c r="B204" s="31" t="s">
        <v>289</v>
      </c>
      <c r="C204" s="24" t="s">
        <v>189</v>
      </c>
      <c r="D204" s="26">
        <v>2023</v>
      </c>
      <c r="E204" s="27"/>
      <c r="F204" s="27"/>
      <c r="G204" s="27"/>
      <c r="H204" s="27"/>
      <c r="I204" s="27">
        <f>J204</f>
        <v>196899.55555555559</v>
      </c>
      <c r="J204" s="33">
        <f>K204/0.99</f>
        <v>196899.55555555559</v>
      </c>
      <c r="K204" s="27">
        <f>SUM(S205:T206)</f>
        <v>194930.56000000003</v>
      </c>
      <c r="L204" s="27"/>
      <c r="M204" s="27"/>
      <c r="N204" s="27"/>
      <c r="O204" s="27"/>
      <c r="P204" s="27">
        <v>78.4708157153933</v>
      </c>
      <c r="Q204" s="27"/>
      <c r="R204" s="27">
        <v>0</v>
      </c>
      <c r="S204" s="27"/>
      <c r="T204" s="27"/>
      <c r="U204" s="25">
        <v>1131.0899999999999</v>
      </c>
      <c r="V204" s="12"/>
      <c r="W204" s="29"/>
      <c r="X204" s="13"/>
      <c r="Y204" s="14"/>
      <c r="Z204" s="29"/>
      <c r="AA204" s="13"/>
      <c r="AB204" s="14">
        <v>99</v>
      </c>
      <c r="AC204" s="29" cm="1">
        <f t="array" ref="AC204">SUM(S205:T206/J204)*100</f>
        <v>98.999999999999986</v>
      </c>
      <c r="AD204" s="13" t="str">
        <f>IF(AC204&gt;AB204,"OK",IF(AC204=AB204,"OK",AC204-AB204))</f>
        <v>OK</v>
      </c>
      <c r="AE204" s="14"/>
      <c r="AF204" s="29"/>
      <c r="AG204" s="13"/>
      <c r="AH204" s="15">
        <v>80.599999999999994</v>
      </c>
      <c r="AI204" s="30">
        <f>SUM(T205:T206)/U204</f>
        <v>55.808998399773671</v>
      </c>
      <c r="AJ204" s="13" t="str">
        <f>IF(AI204&lt;AH204,"OK",IF(AI204=AH204,"OK",AI204-AH204))</f>
        <v>OK</v>
      </c>
      <c r="AK204" s="16"/>
    </row>
    <row r="205" spans="1:37" x14ac:dyDescent="0.45">
      <c r="A205" s="2" t="s">
        <v>255</v>
      </c>
      <c r="B205" s="2" t="s">
        <v>289</v>
      </c>
      <c r="C205" s="2" t="s">
        <v>190</v>
      </c>
      <c r="D205" s="5">
        <v>2023</v>
      </c>
      <c r="E205" s="17"/>
      <c r="F205" s="17"/>
      <c r="G205" s="17"/>
      <c r="H205" s="17"/>
      <c r="I205" s="17"/>
      <c r="J205" s="17"/>
      <c r="K205" s="17"/>
      <c r="L205" s="17"/>
      <c r="M205" s="17"/>
      <c r="N205" s="17"/>
      <c r="O205" s="17"/>
      <c r="P205" s="17"/>
      <c r="Q205" s="17"/>
      <c r="R205" s="17"/>
      <c r="S205" s="17">
        <v>90883.33</v>
      </c>
      <c r="T205" s="17">
        <v>61483.75</v>
      </c>
      <c r="U205" s="4"/>
      <c r="V205"/>
      <c r="W205"/>
      <c r="X205"/>
    </row>
    <row r="206" spans="1:37" x14ac:dyDescent="0.45">
      <c r="A206" s="2" t="s">
        <v>255</v>
      </c>
      <c r="B206" s="2" t="s">
        <v>289</v>
      </c>
      <c r="C206" s="2" t="s">
        <v>103</v>
      </c>
      <c r="D206" s="5">
        <v>2023</v>
      </c>
      <c r="E206" s="17"/>
      <c r="F206" s="17"/>
      <c r="G206" s="17"/>
      <c r="H206" s="17"/>
      <c r="I206" s="17"/>
      <c r="J206" s="17"/>
      <c r="K206" s="17"/>
      <c r="L206" s="17"/>
      <c r="M206" s="17"/>
      <c r="N206" s="17"/>
      <c r="O206" s="17"/>
      <c r="P206" s="17"/>
      <c r="Q206" s="17"/>
      <c r="R206" s="17"/>
      <c r="S206" s="17">
        <v>40922.230000000003</v>
      </c>
      <c r="T206" s="17">
        <v>1641.25</v>
      </c>
      <c r="U206" s="4"/>
      <c r="V206"/>
      <c r="W206"/>
      <c r="X206"/>
    </row>
    <row r="207" spans="1:37" x14ac:dyDescent="0.45">
      <c r="A207" s="24" t="s">
        <v>255</v>
      </c>
      <c r="B207" s="31" t="s">
        <v>290</v>
      </c>
      <c r="C207" s="24" t="s">
        <v>189</v>
      </c>
      <c r="D207" s="26">
        <v>2023</v>
      </c>
      <c r="E207" s="27"/>
      <c r="F207" s="27"/>
      <c r="G207" s="27"/>
      <c r="H207" s="27"/>
      <c r="I207" s="27">
        <f>J207</f>
        <v>169795.18181818182</v>
      </c>
      <c r="J207" s="33">
        <f>K207/0.99</f>
        <v>169795.18181818182</v>
      </c>
      <c r="K207" s="27">
        <f>SUM(S208:T208)</f>
        <v>168097.23</v>
      </c>
      <c r="L207" s="27"/>
      <c r="M207" s="27"/>
      <c r="N207" s="27"/>
      <c r="O207" s="27"/>
      <c r="P207" s="27">
        <v>62.108108618286799</v>
      </c>
      <c r="Q207" s="27"/>
      <c r="R207" s="27">
        <v>0</v>
      </c>
      <c r="S207" s="27"/>
      <c r="T207" s="27"/>
      <c r="U207" s="25">
        <v>924.8</v>
      </c>
      <c r="V207" s="12"/>
      <c r="W207" s="29"/>
      <c r="X207" s="13"/>
      <c r="Y207" s="14"/>
      <c r="Z207" s="29"/>
      <c r="AA207" s="13"/>
      <c r="AB207" s="14">
        <v>99</v>
      </c>
      <c r="AC207" s="29" cm="1">
        <f t="array" ref="AC207">SUM(S208:T209/J207)*100</f>
        <v>99</v>
      </c>
      <c r="AD207" s="13" t="str">
        <f>IF(AC207&gt;AB207,"OK",IF(AC207=AB207,"OK",AC207-AB207))</f>
        <v>OK</v>
      </c>
      <c r="AE207" s="14"/>
      <c r="AF207" s="29"/>
      <c r="AG207" s="13"/>
      <c r="AH207" s="15">
        <v>75</v>
      </c>
      <c r="AI207" s="30">
        <f>T208/U207</f>
        <v>68.161905276816611</v>
      </c>
      <c r="AJ207" s="13" t="str">
        <f>IF(AI207&lt;AH207,"OK",IF(AI207=AH207,"OK",AI207-AH207))</f>
        <v>OK</v>
      </c>
      <c r="AK207" s="16"/>
    </row>
    <row r="208" spans="1:37" x14ac:dyDescent="0.45">
      <c r="A208" s="2" t="s">
        <v>255</v>
      </c>
      <c r="B208" s="2" t="s">
        <v>290</v>
      </c>
      <c r="C208" s="2" t="s">
        <v>44</v>
      </c>
      <c r="D208" s="5">
        <v>2023</v>
      </c>
      <c r="E208" s="17"/>
      <c r="F208" s="17"/>
      <c r="G208" s="17"/>
      <c r="H208" s="17"/>
      <c r="I208" s="17"/>
      <c r="J208" s="17"/>
      <c r="K208" s="17"/>
      <c r="L208" s="17"/>
      <c r="M208" s="17"/>
      <c r="N208" s="17"/>
      <c r="O208" s="17"/>
      <c r="P208" s="17"/>
      <c r="Q208" s="17"/>
      <c r="R208" s="17"/>
      <c r="S208" s="17">
        <v>105061.1</v>
      </c>
      <c r="T208" s="17">
        <v>63036.13</v>
      </c>
      <c r="U208" s="4"/>
      <c r="V208"/>
      <c r="W208"/>
      <c r="X208"/>
    </row>
    <row r="209" spans="1:37" x14ac:dyDescent="0.45">
      <c r="A209" s="24" t="s">
        <v>255</v>
      </c>
      <c r="B209" s="31" t="s">
        <v>291</v>
      </c>
      <c r="C209" s="24" t="s">
        <v>189</v>
      </c>
      <c r="D209" s="26">
        <v>2023</v>
      </c>
      <c r="E209" s="27"/>
      <c r="F209" s="27"/>
      <c r="G209" s="27"/>
      <c r="H209" s="27"/>
      <c r="I209" s="27">
        <f>J209</f>
        <v>179031.9696969697</v>
      </c>
      <c r="J209" s="33">
        <f>K209/0.99</f>
        <v>179031.9696969697</v>
      </c>
      <c r="K209" s="27">
        <f>SUM(S210:T210)</f>
        <v>177241.65</v>
      </c>
      <c r="L209" s="27"/>
      <c r="M209" s="27"/>
      <c r="N209" s="27"/>
      <c r="O209" s="27"/>
      <c r="P209" s="27">
        <v>61.938630379508297</v>
      </c>
      <c r="Q209" s="27"/>
      <c r="R209" s="27">
        <v>0</v>
      </c>
      <c r="S209" s="27"/>
      <c r="T209" s="27"/>
      <c r="U209" s="25">
        <v>1220.06</v>
      </c>
      <c r="V209" s="12"/>
      <c r="W209" s="29"/>
      <c r="X209" s="13"/>
      <c r="Y209" s="14"/>
      <c r="Z209" s="29"/>
      <c r="AA209" s="13"/>
      <c r="AB209" s="14">
        <v>99</v>
      </c>
      <c r="AC209" s="29" cm="1">
        <f t="array" ref="AC209">SUM(S210:T211/J209)*100</f>
        <v>99</v>
      </c>
      <c r="AD209" s="13" t="str">
        <f>IF(AC209&gt;AB209,"OK",IF(AC209=AB209,"OK",AC209-AB209))</f>
        <v>OK</v>
      </c>
      <c r="AE209" s="14"/>
      <c r="AF209" s="29"/>
      <c r="AG209" s="13"/>
      <c r="AH209" s="15">
        <v>75</v>
      </c>
      <c r="AI209" s="30">
        <f>T210/U209</f>
        <v>54.726349523793907</v>
      </c>
      <c r="AJ209" s="13" t="str">
        <f>IF(AI209&lt;AH209,"OK",IF(AI209=AH209,"OK",AI209-AH209))</f>
        <v>OK</v>
      </c>
      <c r="AK209" s="16"/>
    </row>
    <row r="210" spans="1:37" x14ac:dyDescent="0.45">
      <c r="A210" s="2" t="s">
        <v>255</v>
      </c>
      <c r="B210" s="2" t="s">
        <v>291</v>
      </c>
      <c r="C210" s="2" t="s">
        <v>183</v>
      </c>
      <c r="D210" s="5">
        <v>2023</v>
      </c>
      <c r="E210" s="17"/>
      <c r="F210" s="17"/>
      <c r="G210" s="17"/>
      <c r="H210" s="17"/>
      <c r="I210" s="17"/>
      <c r="J210" s="17"/>
      <c r="K210" s="17"/>
      <c r="L210" s="17"/>
      <c r="M210" s="17"/>
      <c r="N210" s="17"/>
      <c r="O210" s="17"/>
      <c r="P210" s="17"/>
      <c r="Q210" s="17"/>
      <c r="R210" s="17"/>
      <c r="S210" s="17">
        <v>110472.22</v>
      </c>
      <c r="T210" s="17">
        <v>66769.429999999993</v>
      </c>
      <c r="U210" s="4"/>
      <c r="V210"/>
      <c r="W210"/>
      <c r="X210"/>
    </row>
    <row r="211" spans="1:37" x14ac:dyDescent="0.45">
      <c r="A211" s="24" t="s">
        <v>255</v>
      </c>
      <c r="B211" s="31" t="s">
        <v>292</v>
      </c>
      <c r="C211" s="24" t="s">
        <v>189</v>
      </c>
      <c r="D211" s="26">
        <v>2023</v>
      </c>
      <c r="E211" s="27"/>
      <c r="F211" s="27"/>
      <c r="G211" s="27"/>
      <c r="H211" s="27"/>
      <c r="I211" s="27">
        <f>J211</f>
        <v>168717.74747474748</v>
      </c>
      <c r="J211" s="33">
        <f>K211/0.99</f>
        <v>168717.74747474748</v>
      </c>
      <c r="K211" s="27">
        <f>SUM(S212:T212)</f>
        <v>167030.57</v>
      </c>
      <c r="L211" s="27"/>
      <c r="M211" s="27"/>
      <c r="N211" s="27"/>
      <c r="O211" s="27"/>
      <c r="P211" s="27">
        <v>64.485491402436097</v>
      </c>
      <c r="Q211" s="27"/>
      <c r="R211" s="27">
        <v>0</v>
      </c>
      <c r="S211" s="27"/>
      <c r="T211" s="27"/>
      <c r="U211" s="25">
        <v>924.72</v>
      </c>
      <c r="V211" s="12"/>
      <c r="W211" s="29"/>
      <c r="X211" s="13"/>
      <c r="Y211" s="14"/>
      <c r="Z211" s="29"/>
      <c r="AA211" s="13"/>
      <c r="AB211" s="14">
        <v>99</v>
      </c>
      <c r="AC211" s="29" cm="1">
        <f t="array" ref="AC211">SUM(S212:T213/J211)*100</f>
        <v>99</v>
      </c>
      <c r="AD211" s="13" t="str">
        <f>IF(AC211&gt;AB211,"OK",IF(AC211=AB211,"OK",AC211-AB211))</f>
        <v>OK</v>
      </c>
      <c r="AE211" s="14"/>
      <c r="AF211" s="29"/>
      <c r="AG211" s="13"/>
      <c r="AH211" s="15">
        <v>75</v>
      </c>
      <c r="AI211" s="30">
        <f>T212/U211</f>
        <v>63.385554546241025</v>
      </c>
      <c r="AJ211" s="13" t="str">
        <f>IF(AI211&lt;AH211,"OK",IF(AI211=AH211,"OK",AI211-AH211))</f>
        <v>OK</v>
      </c>
      <c r="AK211" s="16"/>
    </row>
    <row r="212" spans="1:37" x14ac:dyDescent="0.45">
      <c r="A212" s="2" t="s">
        <v>255</v>
      </c>
      <c r="B212" s="2" t="s">
        <v>292</v>
      </c>
      <c r="C212" s="2" t="s">
        <v>209</v>
      </c>
      <c r="D212" s="5">
        <v>2023</v>
      </c>
      <c r="E212" s="17"/>
      <c r="F212" s="17"/>
      <c r="G212" s="17"/>
      <c r="H212" s="17"/>
      <c r="I212" s="17"/>
      <c r="J212" s="17"/>
      <c r="K212" s="17"/>
      <c r="L212" s="17"/>
      <c r="M212" s="17"/>
      <c r="N212" s="17"/>
      <c r="O212" s="17"/>
      <c r="P212" s="17"/>
      <c r="Q212" s="17"/>
      <c r="R212" s="17"/>
      <c r="S212" s="17">
        <v>108416.68</v>
      </c>
      <c r="T212" s="17">
        <v>58613.89</v>
      </c>
      <c r="U212" s="4"/>
      <c r="V212"/>
      <c r="W212"/>
      <c r="X212"/>
    </row>
    <row r="213" spans="1:37" x14ac:dyDescent="0.45">
      <c r="A213" s="24" t="s">
        <v>255</v>
      </c>
      <c r="B213" s="31" t="s">
        <v>293</v>
      </c>
      <c r="C213" s="24" t="s">
        <v>189</v>
      </c>
      <c r="D213" s="26">
        <v>2023</v>
      </c>
      <c r="E213" s="27"/>
      <c r="F213" s="27"/>
      <c r="G213" s="27"/>
      <c r="H213" s="27"/>
      <c r="I213" s="27">
        <f>J213</f>
        <v>199716.62626262626</v>
      </c>
      <c r="J213" s="33">
        <f>K213/0.99</f>
        <v>199716.62626262626</v>
      </c>
      <c r="K213" s="27">
        <f>SUM(S214:T214)</f>
        <v>197719.46</v>
      </c>
      <c r="L213" s="27"/>
      <c r="M213" s="27"/>
      <c r="N213" s="27"/>
      <c r="O213" s="27"/>
      <c r="P213" s="27">
        <v>65.038646918598403</v>
      </c>
      <c r="Q213" s="27"/>
      <c r="R213" s="27">
        <v>0</v>
      </c>
      <c r="S213" s="27"/>
      <c r="T213" s="27"/>
      <c r="U213" s="25">
        <v>1185.5</v>
      </c>
      <c r="V213" s="12"/>
      <c r="W213" s="29"/>
      <c r="X213" s="13"/>
      <c r="Y213" s="14"/>
      <c r="Z213" s="29"/>
      <c r="AA213" s="13"/>
      <c r="AB213" s="14">
        <v>99</v>
      </c>
      <c r="AC213" s="29" cm="1">
        <f t="array" ref="AC213">SUM(S214:T215/J213)*100</f>
        <v>99</v>
      </c>
      <c r="AD213" s="13" t="str">
        <f>IF(AC213&gt;AB213,"OK",IF(AC213=AB213,"OK",AC213-AB213))</f>
        <v>OK</v>
      </c>
      <c r="AE213" s="14"/>
      <c r="AF213" s="29"/>
      <c r="AG213" s="13"/>
      <c r="AH213" s="15">
        <v>75</v>
      </c>
      <c r="AI213" s="30">
        <f>T214/U213</f>
        <v>57.591741881062838</v>
      </c>
      <c r="AJ213" s="13" t="str">
        <f>IF(AI213&lt;AH213,"OK",IF(AI213=AH213,"OK",AI213-AH213))</f>
        <v>OK</v>
      </c>
      <c r="AK213" s="16"/>
    </row>
    <row r="214" spans="1:37" x14ac:dyDescent="0.45">
      <c r="A214" s="2" t="s">
        <v>255</v>
      </c>
      <c r="B214" s="2" t="s">
        <v>293</v>
      </c>
      <c r="C214" s="2" t="s">
        <v>39</v>
      </c>
      <c r="D214" s="5">
        <v>2023</v>
      </c>
      <c r="E214" s="17"/>
      <c r="F214" s="17"/>
      <c r="G214" s="17"/>
      <c r="H214" s="17"/>
      <c r="I214" s="17"/>
      <c r="J214" s="17"/>
      <c r="K214" s="17"/>
      <c r="L214" s="17"/>
      <c r="M214" s="17"/>
      <c r="N214" s="17"/>
      <c r="O214" s="17"/>
      <c r="P214" s="17"/>
      <c r="Q214" s="17"/>
      <c r="R214" s="17"/>
      <c r="S214" s="17">
        <v>129444.45</v>
      </c>
      <c r="T214" s="17">
        <v>68275.009999999995</v>
      </c>
      <c r="U214" s="4"/>
      <c r="V214"/>
      <c r="W214"/>
      <c r="X214"/>
    </row>
    <row r="215" spans="1:37" x14ac:dyDescent="0.45">
      <c r="A215" s="31" t="s">
        <v>256</v>
      </c>
      <c r="B215" s="24"/>
      <c r="C215" s="24" t="s">
        <v>189</v>
      </c>
      <c r="D215" s="26">
        <v>2023</v>
      </c>
      <c r="E215" s="27"/>
      <c r="F215" s="27">
        <v>320834.90000000002</v>
      </c>
      <c r="G215" s="27"/>
      <c r="H215" s="27"/>
      <c r="I215" s="27"/>
      <c r="J215" s="27"/>
      <c r="K215" s="27"/>
      <c r="L215" s="27"/>
      <c r="M215" s="27"/>
      <c r="N215" s="27"/>
      <c r="O215" s="27"/>
      <c r="P215" s="27"/>
      <c r="Q215" s="27"/>
      <c r="R215" s="27"/>
      <c r="S215" s="27"/>
      <c r="T215" s="27"/>
      <c r="U215" s="25"/>
      <c r="V215" s="12">
        <v>95</v>
      </c>
      <c r="W215" s="29">
        <f>G216/F215*100</f>
        <v>93.817723695271297</v>
      </c>
      <c r="X215" s="13">
        <f>IF(W215&gt;V215,"OK",IF(W215=V215,"OK",W215-V215))</f>
        <v>-1.1822763047287026</v>
      </c>
      <c r="Y215" s="14"/>
      <c r="Z215" s="29"/>
      <c r="AA215" s="13"/>
      <c r="AB215" s="14"/>
      <c r="AC215" s="29"/>
      <c r="AD215" s="13"/>
      <c r="AE215" s="14"/>
      <c r="AF215" s="29"/>
      <c r="AG215" s="13"/>
      <c r="AH215" s="15"/>
      <c r="AI215" s="30"/>
      <c r="AJ215" s="13" t="str">
        <f>IF(AI215&lt;AH215,"OK",IF(AI215=AH215,"OK",AI215-AH215))</f>
        <v>OK</v>
      </c>
      <c r="AK215" s="16"/>
    </row>
    <row r="216" spans="1:37" x14ac:dyDescent="0.45">
      <c r="A216" s="2" t="s">
        <v>256</v>
      </c>
      <c r="B216" s="2"/>
      <c r="C216" s="2" t="s">
        <v>90</v>
      </c>
      <c r="D216" s="5">
        <v>2023</v>
      </c>
      <c r="E216" s="17"/>
      <c r="F216" s="17"/>
      <c r="G216" s="17">
        <v>301000</v>
      </c>
      <c r="H216" s="17"/>
      <c r="I216" s="17"/>
      <c r="J216" s="17"/>
      <c r="K216" s="17"/>
      <c r="L216" s="17"/>
      <c r="M216" s="17"/>
      <c r="N216" s="17"/>
      <c r="O216" s="17"/>
      <c r="P216" s="17"/>
      <c r="Q216" s="17"/>
      <c r="R216" s="17"/>
      <c r="S216" s="17">
        <v>159510</v>
      </c>
      <c r="T216" s="17">
        <v>141490</v>
      </c>
      <c r="U216" s="4"/>
      <c r="V216"/>
      <c r="W216"/>
      <c r="X216"/>
    </row>
    <row r="217" spans="1:37" x14ac:dyDescent="0.45">
      <c r="A217" s="31" t="s">
        <v>257</v>
      </c>
      <c r="B217" s="24"/>
      <c r="C217" s="24" t="s">
        <v>189</v>
      </c>
      <c r="D217" s="26">
        <v>2023</v>
      </c>
      <c r="E217" s="27"/>
      <c r="F217" s="27">
        <v>209847.58</v>
      </c>
      <c r="G217" s="27"/>
      <c r="H217" s="27"/>
      <c r="I217" s="27"/>
      <c r="J217" s="27"/>
      <c r="K217" s="27"/>
      <c r="L217" s="27"/>
      <c r="M217" s="27"/>
      <c r="N217" s="27">
        <v>0</v>
      </c>
      <c r="O217" s="27"/>
      <c r="P217" s="27"/>
      <c r="Q217" s="27"/>
      <c r="R217" s="27"/>
      <c r="S217" s="27"/>
      <c r="T217" s="27"/>
      <c r="U217" s="25"/>
      <c r="V217" s="12">
        <v>95</v>
      </c>
      <c r="W217" s="29">
        <f>G218/F217*100</f>
        <v>92.033465432386691</v>
      </c>
      <c r="X217" s="13">
        <f>IF(W217&gt;V217,"OK",IF(W217=V217,"OK",W217-V217))</f>
        <v>-2.9665345676133086</v>
      </c>
      <c r="Y217" s="14"/>
      <c r="Z217" s="29"/>
      <c r="AA217" s="13"/>
      <c r="AB217" s="14"/>
      <c r="AC217" s="29"/>
      <c r="AD217" s="13"/>
      <c r="AE217" s="14"/>
      <c r="AF217" s="29"/>
      <c r="AG217" s="13"/>
      <c r="AH217" s="15"/>
      <c r="AI217" s="30"/>
      <c r="AJ217" s="13" t="str">
        <f>IF(AI217&lt;AH217,"OK",IF(AI217=AH217,"OK",AI217-AH217))</f>
        <v>OK</v>
      </c>
      <c r="AK217" s="16"/>
    </row>
    <row r="218" spans="1:37" x14ac:dyDescent="0.45">
      <c r="A218" s="2" t="s">
        <v>257</v>
      </c>
      <c r="B218" s="2"/>
      <c r="C218" s="2" t="s">
        <v>29</v>
      </c>
      <c r="D218" s="5">
        <v>2023</v>
      </c>
      <c r="E218" s="17"/>
      <c r="F218" s="17"/>
      <c r="G218" s="17">
        <f>SUM(S218:T219)</f>
        <v>193130</v>
      </c>
      <c r="H218" s="17"/>
      <c r="I218" s="17"/>
      <c r="J218" s="17"/>
      <c r="K218" s="17"/>
      <c r="L218" s="17"/>
      <c r="M218" s="17"/>
      <c r="N218" s="17"/>
      <c r="O218" s="17"/>
      <c r="P218" s="17"/>
      <c r="Q218" s="17"/>
      <c r="R218" s="17"/>
      <c r="S218" s="17">
        <v>101190</v>
      </c>
      <c r="T218" s="17">
        <v>73630.36</v>
      </c>
      <c r="U218" s="4"/>
      <c r="V218"/>
      <c r="W218"/>
      <c r="X218"/>
    </row>
    <row r="219" spans="1:37" x14ac:dyDescent="0.45">
      <c r="A219" s="2" t="s">
        <v>257</v>
      </c>
      <c r="B219" s="2"/>
      <c r="C219" s="2" t="s">
        <v>163</v>
      </c>
      <c r="D219" s="5">
        <v>2023</v>
      </c>
      <c r="E219" s="17"/>
      <c r="F219" s="17"/>
      <c r="G219" s="17"/>
      <c r="H219" s="17"/>
      <c r="I219" s="17"/>
      <c r="J219" s="17"/>
      <c r="K219" s="17"/>
      <c r="L219" s="17"/>
      <c r="M219" s="17"/>
      <c r="N219" s="17"/>
      <c r="O219" s="17"/>
      <c r="P219" s="17"/>
      <c r="Q219" s="17"/>
      <c r="R219" s="17"/>
      <c r="S219" s="17">
        <v>16960</v>
      </c>
      <c r="T219" s="17">
        <v>1349.64</v>
      </c>
      <c r="U219" s="4"/>
      <c r="V219"/>
      <c r="W219"/>
      <c r="X219"/>
    </row>
    <row r="220" spans="1:37" x14ac:dyDescent="0.45">
      <c r="A220" s="31" t="s">
        <v>258</v>
      </c>
      <c r="B220" s="24"/>
      <c r="C220" s="24" t="s">
        <v>189</v>
      </c>
      <c r="D220" s="26">
        <v>2023</v>
      </c>
      <c r="E220" s="27"/>
      <c r="F220" s="27"/>
      <c r="G220" s="27">
        <v>7613055.5555560002</v>
      </c>
      <c r="H220" s="27">
        <v>7613055.5555560002</v>
      </c>
      <c r="I220" s="27">
        <f>SUM(I221:I225,I226,I228,I230,I232,I234,I236,I238,I240,I242,I244,I246,I248,I252,I261,I275,I281)</f>
        <v>7673450.0393886659</v>
      </c>
      <c r="J220" s="27"/>
      <c r="K220" s="27"/>
      <c r="L220" s="27"/>
      <c r="M220" s="27"/>
      <c r="N220" s="27"/>
      <c r="O220" s="27">
        <v>0</v>
      </c>
      <c r="P220" s="27"/>
      <c r="Q220" s="27"/>
      <c r="R220" s="27"/>
      <c r="S220" s="27"/>
      <c r="T220" s="27"/>
      <c r="U220" s="25"/>
      <c r="V220" s="12">
        <v>90</v>
      </c>
      <c r="W220" s="29">
        <f>G220/F224*100</f>
        <v>90.97082672835144</v>
      </c>
      <c r="X220" s="13" t="str">
        <f>IF(W220&gt;V220,"OK",IF(W220=V220,"OK",W220-V220))</f>
        <v>OK</v>
      </c>
      <c r="Y220" s="14">
        <v>92.5</v>
      </c>
      <c r="Z220" s="29">
        <f>I220/H220*100</f>
        <v>100.79330149887834</v>
      </c>
      <c r="AA220" s="13" t="str">
        <f>IF(Z220&gt;Y220,"OK",IF(Z220=Y220,"OK",Z220-Y220))</f>
        <v>OK</v>
      </c>
      <c r="AB220" s="14"/>
      <c r="AC220" s="29"/>
      <c r="AD220" s="13"/>
      <c r="AE220" s="14"/>
      <c r="AF220" s="29"/>
      <c r="AG220" s="13"/>
      <c r="AH220" s="15"/>
      <c r="AI220" s="30"/>
      <c r="AJ220" s="13" t="str">
        <f>IF(AI220&lt;AH220,"OK",IF(AI220=AH220,"OK",AI220-AH220))</f>
        <v>OK</v>
      </c>
      <c r="AK220" s="16"/>
    </row>
    <row r="221" spans="1:37" x14ac:dyDescent="0.45">
      <c r="A221" s="2" t="s">
        <v>258</v>
      </c>
      <c r="B221" s="2"/>
      <c r="C221" s="2" t="s">
        <v>7</v>
      </c>
      <c r="D221" s="5">
        <v>2023</v>
      </c>
      <c r="E221" s="17"/>
      <c r="F221" s="17"/>
      <c r="G221" s="17"/>
      <c r="H221" s="17"/>
      <c r="I221" s="17">
        <v>374733.33333400002</v>
      </c>
      <c r="J221" s="17"/>
      <c r="K221" s="17"/>
      <c r="L221" s="17"/>
      <c r="M221" s="17"/>
      <c r="N221" s="17"/>
      <c r="O221" s="17"/>
      <c r="P221" s="17"/>
      <c r="Q221" s="17"/>
      <c r="R221" s="17"/>
      <c r="S221" s="17">
        <v>374733.34</v>
      </c>
      <c r="T221" s="17"/>
      <c r="U221" s="4"/>
      <c r="V221"/>
      <c r="W221"/>
      <c r="X221"/>
    </row>
    <row r="222" spans="1:37" x14ac:dyDescent="0.45">
      <c r="A222" s="2" t="s">
        <v>258</v>
      </c>
      <c r="B222" s="2"/>
      <c r="C222" s="2" t="s">
        <v>179</v>
      </c>
      <c r="D222" s="5">
        <v>2023</v>
      </c>
      <c r="E222" s="17"/>
      <c r="F222" s="17"/>
      <c r="G222" s="17"/>
      <c r="H222" s="17"/>
      <c r="I222" s="17">
        <f>S222</f>
        <v>66696.679999999993</v>
      </c>
      <c r="J222" s="17"/>
      <c r="K222" s="17"/>
      <c r="L222" s="17"/>
      <c r="M222" s="17"/>
      <c r="N222" s="17"/>
      <c r="O222" s="17"/>
      <c r="P222" s="17"/>
      <c r="Q222" s="17"/>
      <c r="R222" s="17"/>
      <c r="S222" s="17">
        <v>66696.679999999993</v>
      </c>
      <c r="T222" s="17"/>
      <c r="U222" s="4"/>
      <c r="V222"/>
      <c r="W222"/>
      <c r="X222"/>
    </row>
    <row r="223" spans="1:37" x14ac:dyDescent="0.45">
      <c r="A223" s="2" t="s">
        <v>258</v>
      </c>
      <c r="B223" s="2"/>
      <c r="C223" s="2" t="s">
        <v>154</v>
      </c>
      <c r="D223" s="5">
        <v>2023</v>
      </c>
      <c r="E223" s="17"/>
      <c r="F223" s="17"/>
      <c r="G223" s="17"/>
      <c r="H223" s="17"/>
      <c r="I223" s="17">
        <v>22888.888888000001</v>
      </c>
      <c r="J223" s="17"/>
      <c r="K223" s="17"/>
      <c r="L223" s="17"/>
      <c r="M223" s="17"/>
      <c r="N223" s="17"/>
      <c r="O223" s="17"/>
      <c r="P223" s="17"/>
      <c r="Q223" s="17"/>
      <c r="R223" s="17"/>
      <c r="S223" s="17">
        <v>22888.880000000001</v>
      </c>
      <c r="T223" s="17"/>
      <c r="U223" s="4"/>
      <c r="V223"/>
      <c r="W223"/>
      <c r="X223"/>
    </row>
    <row r="224" spans="1:37" x14ac:dyDescent="0.45">
      <c r="A224" s="2" t="s">
        <v>258</v>
      </c>
      <c r="B224" s="2"/>
      <c r="C224" s="2" t="s">
        <v>88</v>
      </c>
      <c r="D224" s="5">
        <v>2023</v>
      </c>
      <c r="E224" s="17"/>
      <c r="F224" s="17">
        <v>8368677.9919999996</v>
      </c>
      <c r="G224" s="17"/>
      <c r="H224" s="17"/>
      <c r="I224" s="17"/>
      <c r="J224" s="17"/>
      <c r="K224" s="17"/>
      <c r="L224" s="17"/>
      <c r="M224" s="17"/>
      <c r="N224" s="17">
        <v>0</v>
      </c>
      <c r="O224" s="17"/>
      <c r="P224" s="17"/>
      <c r="Q224" s="17"/>
      <c r="R224" s="17"/>
      <c r="S224" s="17"/>
      <c r="T224" s="17"/>
      <c r="U224" s="4"/>
      <c r="V224"/>
      <c r="W224"/>
      <c r="X224"/>
    </row>
    <row r="225" spans="1:37" x14ac:dyDescent="0.45">
      <c r="A225" s="2" t="s">
        <v>258</v>
      </c>
      <c r="B225" s="2"/>
      <c r="C225" s="2" t="s">
        <v>67</v>
      </c>
      <c r="D225" s="5">
        <v>2023</v>
      </c>
      <c r="E225" s="17"/>
      <c r="F225" s="17"/>
      <c r="G225" s="17"/>
      <c r="H225" s="17"/>
      <c r="I225" s="17">
        <f>S225+T225</f>
        <v>192333.34999999998</v>
      </c>
      <c r="J225" s="17"/>
      <c r="K225" s="17"/>
      <c r="L225" s="17"/>
      <c r="M225" s="17"/>
      <c r="N225" s="17"/>
      <c r="O225" s="17"/>
      <c r="P225" s="17"/>
      <c r="Q225" s="17"/>
      <c r="R225" s="17">
        <v>61.694254599612798</v>
      </c>
      <c r="S225" s="17">
        <v>114250.01</v>
      </c>
      <c r="T225" s="17">
        <v>78083.34</v>
      </c>
      <c r="U225" s="4">
        <v>1265.6500000000001</v>
      </c>
      <c r="V225"/>
      <c r="W225"/>
      <c r="X225"/>
    </row>
    <row r="226" spans="1:37" x14ac:dyDescent="0.45">
      <c r="A226" s="24" t="s">
        <v>258</v>
      </c>
      <c r="B226" s="31" t="s">
        <v>294</v>
      </c>
      <c r="C226" s="24" t="s">
        <v>189</v>
      </c>
      <c r="D226" s="26">
        <v>2023</v>
      </c>
      <c r="E226" s="27"/>
      <c r="F226" s="27"/>
      <c r="G226" s="27"/>
      <c r="H226" s="27"/>
      <c r="I226" s="33">
        <f>K227/0.99</f>
        <v>162114.48484848486</v>
      </c>
      <c r="J226" s="27"/>
      <c r="K226" s="27"/>
      <c r="L226" s="27"/>
      <c r="M226" s="27"/>
      <c r="N226" s="27"/>
      <c r="O226" s="27"/>
      <c r="P226" s="27"/>
      <c r="Q226" s="27"/>
      <c r="R226" s="27"/>
      <c r="S226" s="27"/>
      <c r="T226" s="27"/>
      <c r="U226" s="25">
        <v>153.018</v>
      </c>
      <c r="V226" s="12"/>
      <c r="W226" s="29"/>
      <c r="X226" s="13"/>
      <c r="Y226" s="14"/>
      <c r="Z226" s="29"/>
      <c r="AA226" s="13"/>
      <c r="AB226" s="14">
        <v>99</v>
      </c>
      <c r="AC226" s="29">
        <f>K227/I226*100</f>
        <v>99.000000000000014</v>
      </c>
      <c r="AD226" s="13" t="str">
        <f>IF(AC226&gt;AB226,"OK",IF(AC226=AB226,"OK",AC226-AB226))</f>
        <v>OK</v>
      </c>
      <c r="AE226" s="14"/>
      <c r="AF226" s="29"/>
      <c r="AG226" s="13"/>
      <c r="AH226" s="15">
        <v>122.8</v>
      </c>
      <c r="AI226" s="30">
        <f>T227/U226</f>
        <v>151.85579474310211</v>
      </c>
      <c r="AJ226" s="13">
        <f>IF(AI226&lt;AH226,"OK",IF(AI226=AH226,"OK",AI226-AH226))</f>
        <v>29.055794743102112</v>
      </c>
      <c r="AK226" s="16"/>
    </row>
    <row r="227" spans="1:37" x14ac:dyDescent="0.45">
      <c r="A227" s="2" t="s">
        <v>258</v>
      </c>
      <c r="B227" s="2" t="s">
        <v>294</v>
      </c>
      <c r="C227" s="2" t="s">
        <v>106</v>
      </c>
      <c r="D227" s="5">
        <v>2023</v>
      </c>
      <c r="E227" s="17"/>
      <c r="F227" s="17"/>
      <c r="G227" s="17"/>
      <c r="H227" s="17"/>
      <c r="I227" s="17"/>
      <c r="J227" s="17"/>
      <c r="K227" s="17">
        <f>SUM(S227:T227)</f>
        <v>160493.34000000003</v>
      </c>
      <c r="L227" s="17"/>
      <c r="M227" s="17"/>
      <c r="N227" s="17"/>
      <c r="O227" s="17"/>
      <c r="P227" s="17"/>
      <c r="Q227" s="17"/>
      <c r="R227" s="17"/>
      <c r="S227" s="17">
        <v>137256.67000000001</v>
      </c>
      <c r="T227" s="17">
        <v>23236.67</v>
      </c>
      <c r="U227" s="4"/>
      <c r="V227"/>
      <c r="W227"/>
      <c r="X227"/>
    </row>
    <row r="228" spans="1:37" x14ac:dyDescent="0.45">
      <c r="A228" s="24" t="s">
        <v>258</v>
      </c>
      <c r="B228" s="31" t="s">
        <v>295</v>
      </c>
      <c r="C228" s="24" t="s">
        <v>189</v>
      </c>
      <c r="D228" s="26">
        <v>2023</v>
      </c>
      <c r="E228" s="27"/>
      <c r="F228" s="27"/>
      <c r="G228" s="27"/>
      <c r="H228" s="27"/>
      <c r="I228" s="33">
        <f>K229/0.99</f>
        <v>94556.686868686869</v>
      </c>
      <c r="J228" s="27"/>
      <c r="K228" s="27"/>
      <c r="L228" s="27"/>
      <c r="M228" s="27"/>
      <c r="N228" s="27"/>
      <c r="O228" s="27"/>
      <c r="P228" s="27"/>
      <c r="Q228" s="27"/>
      <c r="R228" s="27">
        <v>0</v>
      </c>
      <c r="S228" s="27"/>
      <c r="T228" s="27"/>
      <c r="U228" s="25">
        <v>575.24</v>
      </c>
      <c r="V228" s="12"/>
      <c r="W228" s="29"/>
      <c r="X228" s="13"/>
      <c r="Y228" s="14"/>
      <c r="Z228" s="29"/>
      <c r="AA228" s="13"/>
      <c r="AB228" s="14">
        <v>99</v>
      </c>
      <c r="AC228" s="29">
        <f>K229/I228*100</f>
        <v>99</v>
      </c>
      <c r="AD228" s="13" t="str">
        <f>IF(AC228&gt;AB228,"OK",IF(AC228=AB228,"OK",AC228-AB228))</f>
        <v>OK</v>
      </c>
      <c r="AE228" s="14"/>
      <c r="AF228" s="29"/>
      <c r="AG228" s="13"/>
      <c r="AH228" s="15">
        <v>85.8</v>
      </c>
      <c r="AI228" s="30">
        <f>T229/U228</f>
        <v>66.880310826785347</v>
      </c>
      <c r="AJ228" s="13" t="str">
        <f>IF(AI228&lt;AH228,"OK",IF(AI228=AH228,"OK",AI228-AH228))</f>
        <v>OK</v>
      </c>
      <c r="AK228" s="16"/>
    </row>
    <row r="229" spans="1:37" x14ac:dyDescent="0.45">
      <c r="A229" s="2" t="s">
        <v>258</v>
      </c>
      <c r="B229" s="2" t="s">
        <v>295</v>
      </c>
      <c r="C229" s="2" t="s">
        <v>116</v>
      </c>
      <c r="D229" s="5">
        <v>2023</v>
      </c>
      <c r="E229" s="17"/>
      <c r="F229" s="17"/>
      <c r="G229" s="17"/>
      <c r="H229" s="17"/>
      <c r="I229" s="17"/>
      <c r="J229" s="17"/>
      <c r="K229" s="17">
        <f>SUM(S229:T229)</f>
        <v>93611.12</v>
      </c>
      <c r="L229" s="17"/>
      <c r="M229" s="17"/>
      <c r="N229" s="17"/>
      <c r="O229" s="17"/>
      <c r="P229" s="17"/>
      <c r="Q229" s="17"/>
      <c r="R229" s="17"/>
      <c r="S229" s="17">
        <v>55138.89</v>
      </c>
      <c r="T229" s="17">
        <v>38472.230000000003</v>
      </c>
      <c r="U229" s="4"/>
      <c r="V229"/>
      <c r="W229"/>
      <c r="X229"/>
    </row>
    <row r="230" spans="1:37" x14ac:dyDescent="0.45">
      <c r="A230" s="24" t="s">
        <v>258</v>
      </c>
      <c r="B230" s="31" t="s">
        <v>296</v>
      </c>
      <c r="C230" s="24" t="s">
        <v>189</v>
      </c>
      <c r="D230" s="26">
        <v>2023</v>
      </c>
      <c r="E230" s="27"/>
      <c r="F230" s="27"/>
      <c r="G230" s="27"/>
      <c r="H230" s="27"/>
      <c r="I230" s="33">
        <f>K231/0.99</f>
        <v>255210.44444444444</v>
      </c>
      <c r="J230" s="27"/>
      <c r="K230" s="27"/>
      <c r="L230" s="27"/>
      <c r="M230" s="27"/>
      <c r="N230" s="27"/>
      <c r="O230" s="27"/>
      <c r="P230" s="27"/>
      <c r="Q230" s="27"/>
      <c r="R230" s="27">
        <v>0</v>
      </c>
      <c r="S230" s="27"/>
      <c r="T230" s="27"/>
      <c r="U230" s="25">
        <v>1587.69</v>
      </c>
      <c r="V230" s="12"/>
      <c r="W230" s="29"/>
      <c r="X230" s="13"/>
      <c r="Y230" s="14"/>
      <c r="Z230" s="29"/>
      <c r="AA230" s="13"/>
      <c r="AB230" s="14">
        <v>99</v>
      </c>
      <c r="AC230" s="29">
        <f>K231/I230*100</f>
        <v>99</v>
      </c>
      <c r="AD230" s="13" t="str">
        <f>IF(AC230&gt;AB230,"OK",IF(AC230=AB230,"OK",AC230-AB230))</f>
        <v>OK</v>
      </c>
      <c r="AE230" s="14"/>
      <c r="AF230" s="29"/>
      <c r="AG230" s="13"/>
      <c r="AH230" s="15">
        <v>78.3</v>
      </c>
      <c r="AI230" s="30">
        <f>T231/U230</f>
        <v>72.811934319671977</v>
      </c>
      <c r="AJ230" s="13" t="str">
        <f>IF(AI230&lt;AH230,"OK",IF(AI230=AH230,"OK",AI230-AH230))</f>
        <v>OK</v>
      </c>
      <c r="AK230" s="16"/>
    </row>
    <row r="231" spans="1:37" x14ac:dyDescent="0.45">
      <c r="A231" s="2" t="s">
        <v>258</v>
      </c>
      <c r="B231" s="2" t="s">
        <v>296</v>
      </c>
      <c r="C231" s="2" t="s">
        <v>126</v>
      </c>
      <c r="D231" s="5">
        <v>2023</v>
      </c>
      <c r="E231" s="17"/>
      <c r="F231" s="17"/>
      <c r="G231" s="17"/>
      <c r="H231" s="17"/>
      <c r="I231" s="17"/>
      <c r="J231" s="17"/>
      <c r="K231" s="17">
        <f>SUM(S231:T231)</f>
        <v>252658.34</v>
      </c>
      <c r="L231" s="17"/>
      <c r="M231" s="17"/>
      <c r="N231" s="17"/>
      <c r="O231" s="17"/>
      <c r="P231" s="17"/>
      <c r="Q231" s="17"/>
      <c r="R231" s="17"/>
      <c r="S231" s="17">
        <v>137055.56</v>
      </c>
      <c r="T231" s="17">
        <v>115602.78</v>
      </c>
      <c r="U231" s="4"/>
      <c r="V231"/>
      <c r="W231"/>
      <c r="X231"/>
    </row>
    <row r="232" spans="1:37" x14ac:dyDescent="0.45">
      <c r="A232" s="24" t="s">
        <v>258</v>
      </c>
      <c r="B232" s="31" t="s">
        <v>297</v>
      </c>
      <c r="C232" s="24" t="s">
        <v>189</v>
      </c>
      <c r="D232" s="26">
        <v>2023</v>
      </c>
      <c r="E232" s="27"/>
      <c r="F232" s="27"/>
      <c r="G232" s="27"/>
      <c r="H232" s="27"/>
      <c r="I232" s="33">
        <f>K233/0.99</f>
        <v>338047.13131313137</v>
      </c>
      <c r="J232" s="27"/>
      <c r="K232" s="27"/>
      <c r="L232" s="27"/>
      <c r="M232" s="27"/>
      <c r="N232" s="27"/>
      <c r="O232" s="27"/>
      <c r="P232" s="27"/>
      <c r="Q232" s="27"/>
      <c r="R232" s="27">
        <v>0</v>
      </c>
      <c r="S232" s="27"/>
      <c r="T232" s="27"/>
      <c r="U232" s="25">
        <v>2273.73</v>
      </c>
      <c r="V232" s="12"/>
      <c r="W232" s="29"/>
      <c r="X232" s="13"/>
      <c r="Y232" s="14"/>
      <c r="Z232" s="29"/>
      <c r="AA232" s="13"/>
      <c r="AB232" s="14">
        <v>99</v>
      </c>
      <c r="AC232" s="29">
        <f>K233/I232*100</f>
        <v>99</v>
      </c>
      <c r="AD232" s="13" t="str">
        <f>IF(AC232&gt;AB232,"OK",IF(AC232=AB232,"OK",AC232-AB232))</f>
        <v>OK</v>
      </c>
      <c r="AE232" s="14"/>
      <c r="AF232" s="29"/>
      <c r="AG232" s="13"/>
      <c r="AH232" s="15">
        <v>93.1</v>
      </c>
      <c r="AI232" s="30">
        <f>T233/U232</f>
        <v>65.433349606153755</v>
      </c>
      <c r="AJ232" s="13" t="str">
        <f>IF(AI232&lt;AH232,"OK",IF(AI232=AH232,"OK",AI232-AH232))</f>
        <v>OK</v>
      </c>
      <c r="AK232" s="16"/>
    </row>
    <row r="233" spans="1:37" x14ac:dyDescent="0.45">
      <c r="A233" s="2" t="s">
        <v>258</v>
      </c>
      <c r="B233" s="2" t="s">
        <v>297</v>
      </c>
      <c r="C233" s="2" t="s">
        <v>98</v>
      </c>
      <c r="D233" s="5">
        <v>2023</v>
      </c>
      <c r="E233" s="17"/>
      <c r="F233" s="17"/>
      <c r="G233" s="17"/>
      <c r="H233" s="17"/>
      <c r="I233" s="17"/>
      <c r="J233" s="17"/>
      <c r="K233" s="17">
        <f>SUM(S233:T233)</f>
        <v>334666.66000000003</v>
      </c>
      <c r="L233" s="17"/>
      <c r="M233" s="17"/>
      <c r="N233" s="17"/>
      <c r="O233" s="17"/>
      <c r="P233" s="17"/>
      <c r="Q233" s="17"/>
      <c r="R233" s="17"/>
      <c r="S233" s="17">
        <v>185888.89</v>
      </c>
      <c r="T233" s="17">
        <v>148777.76999999999</v>
      </c>
      <c r="U233" s="4"/>
      <c r="V233"/>
      <c r="W233"/>
      <c r="X233"/>
    </row>
    <row r="234" spans="1:37" x14ac:dyDescent="0.45">
      <c r="A234" s="24" t="s">
        <v>258</v>
      </c>
      <c r="B234" s="31" t="s">
        <v>298</v>
      </c>
      <c r="C234" s="24" t="s">
        <v>189</v>
      </c>
      <c r="D234" s="26">
        <v>2023</v>
      </c>
      <c r="E234" s="27"/>
      <c r="F234" s="27"/>
      <c r="G234" s="27"/>
      <c r="H234" s="27"/>
      <c r="I234" s="33">
        <f>K235/0.99</f>
        <v>195847.36363636365</v>
      </c>
      <c r="J234" s="27"/>
      <c r="K234" s="27"/>
      <c r="L234" s="27"/>
      <c r="M234" s="27"/>
      <c r="N234" s="27"/>
      <c r="O234" s="27"/>
      <c r="P234" s="27"/>
      <c r="Q234" s="27"/>
      <c r="R234" s="27">
        <v>0</v>
      </c>
      <c r="S234" s="27"/>
      <c r="T234" s="27"/>
      <c r="U234" s="25">
        <v>1656.64</v>
      </c>
      <c r="V234" s="12"/>
      <c r="W234" s="29"/>
      <c r="X234" s="13"/>
      <c r="Y234" s="14"/>
      <c r="Z234" s="29"/>
      <c r="AA234" s="13"/>
      <c r="AB234" s="14">
        <v>99</v>
      </c>
      <c r="AC234" s="29">
        <f>K235/I234*100</f>
        <v>99</v>
      </c>
      <c r="AD234" s="13" t="str">
        <f>IF(AC234&gt;AB234,"OK",IF(AC234=AB234,"OK",AC234-AB234))</f>
        <v>OK</v>
      </c>
      <c r="AE234" s="14"/>
      <c r="AF234" s="29"/>
      <c r="AG234" s="13"/>
      <c r="AH234" s="15">
        <v>80.599999999999994</v>
      </c>
      <c r="AI234" s="30">
        <f>T235/U234</f>
        <v>58.753464844504535</v>
      </c>
      <c r="AJ234" s="13" t="str">
        <f>IF(AI234&lt;AH234,"OK",IF(AI234=AH234,"OK",AI234-AH234))</f>
        <v>OK</v>
      </c>
      <c r="AK234" s="16"/>
    </row>
    <row r="235" spans="1:37" x14ac:dyDescent="0.45">
      <c r="A235" s="2" t="s">
        <v>258</v>
      </c>
      <c r="B235" s="2" t="s">
        <v>298</v>
      </c>
      <c r="C235" s="2" t="s">
        <v>84</v>
      </c>
      <c r="D235" s="5">
        <v>2023</v>
      </c>
      <c r="E235" s="17"/>
      <c r="F235" s="17"/>
      <c r="G235" s="17"/>
      <c r="H235" s="17"/>
      <c r="I235" s="17"/>
      <c r="J235" s="17"/>
      <c r="K235" s="17">
        <f>SUM(S235:T235)</f>
        <v>193888.89</v>
      </c>
      <c r="L235" s="17"/>
      <c r="M235" s="17"/>
      <c r="N235" s="17"/>
      <c r="O235" s="17"/>
      <c r="P235" s="17"/>
      <c r="Q235" s="17"/>
      <c r="R235" s="17"/>
      <c r="S235" s="17">
        <v>96555.55</v>
      </c>
      <c r="T235" s="17">
        <v>97333.34</v>
      </c>
      <c r="U235" s="4"/>
      <c r="V235"/>
      <c r="W235"/>
      <c r="X235"/>
    </row>
    <row r="236" spans="1:37" x14ac:dyDescent="0.45">
      <c r="A236" s="24" t="s">
        <v>258</v>
      </c>
      <c r="B236" s="31" t="s">
        <v>299</v>
      </c>
      <c r="C236" s="24" t="s">
        <v>189</v>
      </c>
      <c r="D236" s="26">
        <v>2023</v>
      </c>
      <c r="E236" s="27"/>
      <c r="F236" s="27"/>
      <c r="G236" s="27"/>
      <c r="H236" s="27"/>
      <c r="I236" s="33">
        <f>K237/0.99</f>
        <v>158754.2121212121</v>
      </c>
      <c r="J236" s="27"/>
      <c r="K236" s="27"/>
      <c r="L236" s="27"/>
      <c r="M236" s="27"/>
      <c r="N236" s="27"/>
      <c r="O236" s="27"/>
      <c r="P236" s="27"/>
      <c r="Q236" s="27"/>
      <c r="R236" s="27">
        <v>0</v>
      </c>
      <c r="S236" s="27"/>
      <c r="T236" s="27"/>
      <c r="U236" s="25">
        <v>1052.92</v>
      </c>
      <c r="V236" s="12"/>
      <c r="W236" s="29"/>
      <c r="X236" s="13"/>
      <c r="Y236" s="14"/>
      <c r="Z236" s="29"/>
      <c r="AA236" s="13"/>
      <c r="AB236" s="14">
        <v>99</v>
      </c>
      <c r="AC236" s="29">
        <f>K237/I236*100</f>
        <v>99</v>
      </c>
      <c r="AD236" s="13" t="str">
        <f>IF(AC236&gt;AB236,"OK",IF(AC236=AB236,"OK",AC236-AB236))</f>
        <v>OK</v>
      </c>
      <c r="AE236" s="14"/>
      <c r="AF236" s="29"/>
      <c r="AG236" s="13"/>
      <c r="AH236" s="15">
        <v>80.599999999999994</v>
      </c>
      <c r="AI236" s="30">
        <f>T237/U236</f>
        <v>68.011928731527547</v>
      </c>
      <c r="AJ236" s="13" t="str">
        <f>IF(AI236&lt;AH236,"OK",IF(AI236=AH236,"OK",AI236-AH236))</f>
        <v>OK</v>
      </c>
      <c r="AK236" s="16"/>
    </row>
    <row r="237" spans="1:37" x14ac:dyDescent="0.45">
      <c r="A237" s="2" t="s">
        <v>258</v>
      </c>
      <c r="B237" s="2" t="s">
        <v>299</v>
      </c>
      <c r="C237" s="2" t="s">
        <v>130</v>
      </c>
      <c r="D237" s="5">
        <v>2023</v>
      </c>
      <c r="E237" s="17"/>
      <c r="F237" s="17"/>
      <c r="G237" s="17"/>
      <c r="H237" s="17"/>
      <c r="I237" s="17"/>
      <c r="J237" s="17"/>
      <c r="K237" s="17">
        <f>SUM(S237:T237)</f>
        <v>157166.66999999998</v>
      </c>
      <c r="L237" s="17"/>
      <c r="M237" s="17"/>
      <c r="N237" s="17"/>
      <c r="O237" s="17"/>
      <c r="P237" s="17"/>
      <c r="Q237" s="17"/>
      <c r="R237" s="17"/>
      <c r="S237" s="17">
        <v>85555.55</v>
      </c>
      <c r="T237" s="17">
        <v>71611.12</v>
      </c>
      <c r="U237" s="4"/>
      <c r="V237"/>
      <c r="W237"/>
      <c r="X237"/>
    </row>
    <row r="238" spans="1:37" x14ac:dyDescent="0.45">
      <c r="A238" s="24" t="s">
        <v>258</v>
      </c>
      <c r="B238" s="31" t="s">
        <v>300</v>
      </c>
      <c r="C238" s="24" t="s">
        <v>189</v>
      </c>
      <c r="D238" s="26">
        <v>2023</v>
      </c>
      <c r="E238" s="27"/>
      <c r="F238" s="27"/>
      <c r="G238" s="27"/>
      <c r="H238" s="27"/>
      <c r="I238" s="33">
        <f>K239/0.99</f>
        <v>236952.88888888888</v>
      </c>
      <c r="J238" s="27"/>
      <c r="K238" s="27"/>
      <c r="L238" s="27"/>
      <c r="M238" s="27"/>
      <c r="N238" s="27"/>
      <c r="O238" s="27"/>
      <c r="P238" s="27"/>
      <c r="Q238" s="27"/>
      <c r="R238" s="27">
        <v>0</v>
      </c>
      <c r="S238" s="27"/>
      <c r="T238" s="27"/>
      <c r="U238" s="25">
        <v>1458.98</v>
      </c>
      <c r="V238" s="12"/>
      <c r="W238" s="29"/>
      <c r="X238" s="13"/>
      <c r="Y238" s="14"/>
      <c r="Z238" s="29"/>
      <c r="AA238" s="13"/>
      <c r="AB238" s="14">
        <v>99</v>
      </c>
      <c r="AC238" s="29">
        <f>K239/I238*100</f>
        <v>99</v>
      </c>
      <c r="AD238" s="13" t="str">
        <f>IF(AC238&gt;AB238,"OK",IF(AC238=AB238,"OK",AC238-AB238))</f>
        <v>OK</v>
      </c>
      <c r="AE238" s="14"/>
      <c r="AF238" s="29"/>
      <c r="AG238" s="13"/>
      <c r="AH238" s="15">
        <v>75</v>
      </c>
      <c r="AI238" s="30">
        <f>T239/U238</f>
        <v>67.798516771991387</v>
      </c>
      <c r="AJ238" s="13" t="str">
        <f>IF(AI238&lt;AH238,"OK",IF(AI238=AH238,"OK",AI238-AH238))</f>
        <v>OK</v>
      </c>
      <c r="AK238" s="16"/>
    </row>
    <row r="239" spans="1:37" x14ac:dyDescent="0.45">
      <c r="A239" s="2" t="s">
        <v>258</v>
      </c>
      <c r="B239" s="2" t="s">
        <v>300</v>
      </c>
      <c r="C239" s="2" t="s">
        <v>85</v>
      </c>
      <c r="D239" s="5">
        <v>2023</v>
      </c>
      <c r="E239" s="17"/>
      <c r="F239" s="17"/>
      <c r="G239" s="17"/>
      <c r="H239" s="17"/>
      <c r="I239" s="17"/>
      <c r="J239" s="17"/>
      <c r="K239" s="17">
        <f>SUM(S239:T239)</f>
        <v>234583.36</v>
      </c>
      <c r="L239" s="17"/>
      <c r="M239" s="17"/>
      <c r="N239" s="17"/>
      <c r="O239" s="17"/>
      <c r="P239" s="17"/>
      <c r="Q239" s="17"/>
      <c r="R239" s="17"/>
      <c r="S239" s="17">
        <v>135666.68</v>
      </c>
      <c r="T239" s="17">
        <v>98916.68</v>
      </c>
      <c r="U239" s="4"/>
      <c r="V239"/>
      <c r="W239"/>
      <c r="X239"/>
    </row>
    <row r="240" spans="1:37" x14ac:dyDescent="0.45">
      <c r="A240" s="24" t="s">
        <v>258</v>
      </c>
      <c r="B240" s="31" t="s">
        <v>301</v>
      </c>
      <c r="C240" s="24" t="s">
        <v>189</v>
      </c>
      <c r="D240" s="26">
        <v>2023</v>
      </c>
      <c r="E240" s="27"/>
      <c r="F240" s="27"/>
      <c r="G240" s="27"/>
      <c r="H240" s="27"/>
      <c r="I240" s="33">
        <f>K241/0.99</f>
        <v>198905.72727272729</v>
      </c>
      <c r="J240" s="27"/>
      <c r="K240" s="27"/>
      <c r="L240" s="27"/>
      <c r="M240" s="27"/>
      <c r="N240" s="27"/>
      <c r="O240" s="27"/>
      <c r="P240" s="27"/>
      <c r="Q240" s="27"/>
      <c r="R240" s="27">
        <v>0</v>
      </c>
      <c r="S240" s="27"/>
      <c r="T240" s="27"/>
      <c r="U240" s="25">
        <v>1167.82</v>
      </c>
      <c r="V240" s="12"/>
      <c r="W240" s="29"/>
      <c r="X240" s="13"/>
      <c r="Y240" s="14"/>
      <c r="Z240" s="29"/>
      <c r="AA240" s="13"/>
      <c r="AB240" s="14">
        <v>99</v>
      </c>
      <c r="AC240" s="29">
        <f>K241/I240*100</f>
        <v>99</v>
      </c>
      <c r="AD240" s="13" t="str">
        <f>IF(AC240&gt;AB240,"OK",IF(AC240=AB240,"OK",AC240-AB240))</f>
        <v>OK</v>
      </c>
      <c r="AE240" s="14"/>
      <c r="AF240" s="29"/>
      <c r="AG240" s="13"/>
      <c r="AH240" s="15">
        <v>80.599999999999994</v>
      </c>
      <c r="AI240" s="30">
        <f>T241/U240</f>
        <v>54.517528386223908</v>
      </c>
      <c r="AJ240" s="13" t="str">
        <f>IF(AI240&lt;AH240,"OK",IF(AI240=AH240,"OK",AI240-AH240))</f>
        <v>OK</v>
      </c>
      <c r="AK240" s="16"/>
    </row>
    <row r="241" spans="1:37" x14ac:dyDescent="0.45">
      <c r="A241" s="2" t="s">
        <v>258</v>
      </c>
      <c r="B241" s="2" t="s">
        <v>301</v>
      </c>
      <c r="C241" s="2" t="s">
        <v>188</v>
      </c>
      <c r="D241" s="5">
        <v>2023</v>
      </c>
      <c r="E241" s="17"/>
      <c r="F241" s="17"/>
      <c r="G241" s="17"/>
      <c r="H241" s="17"/>
      <c r="I241" s="17"/>
      <c r="J241" s="17"/>
      <c r="K241" s="17">
        <f>SUM(S241:T241)</f>
        <v>196916.67</v>
      </c>
      <c r="L241" s="17"/>
      <c r="M241" s="17"/>
      <c r="N241" s="17"/>
      <c r="O241" s="17"/>
      <c r="P241" s="17"/>
      <c r="Q241" s="17"/>
      <c r="R241" s="17"/>
      <c r="S241" s="17">
        <v>133250.01</v>
      </c>
      <c r="T241" s="17">
        <v>63666.66</v>
      </c>
      <c r="U241" s="4"/>
      <c r="V241"/>
      <c r="W241"/>
      <c r="X241"/>
    </row>
    <row r="242" spans="1:37" x14ac:dyDescent="0.45">
      <c r="A242" s="24" t="s">
        <v>258</v>
      </c>
      <c r="B242" s="31" t="s">
        <v>302</v>
      </c>
      <c r="C242" s="24" t="s">
        <v>189</v>
      </c>
      <c r="D242" s="26">
        <v>2023</v>
      </c>
      <c r="E242" s="27"/>
      <c r="F242" s="27"/>
      <c r="G242" s="27"/>
      <c r="H242" s="27"/>
      <c r="I242" s="33">
        <f>K243/0.99</f>
        <v>277424.24242424243</v>
      </c>
      <c r="J242" s="27"/>
      <c r="K242" s="27"/>
      <c r="L242" s="27"/>
      <c r="M242" s="27"/>
      <c r="N242" s="27"/>
      <c r="O242" s="27"/>
      <c r="P242" s="27"/>
      <c r="Q242" s="27"/>
      <c r="R242" s="27"/>
      <c r="S242" s="27"/>
      <c r="T242" s="27"/>
      <c r="U242" s="25">
        <v>404.8</v>
      </c>
      <c r="V242" s="12"/>
      <c r="W242" s="29"/>
      <c r="X242" s="13"/>
      <c r="Y242" s="14"/>
      <c r="Z242" s="29"/>
      <c r="AA242" s="13"/>
      <c r="AB242" s="14">
        <v>99</v>
      </c>
      <c r="AC242" s="29">
        <f>K243/I242*100</f>
        <v>99</v>
      </c>
      <c r="AD242" s="13" t="str">
        <f>IF(AC242&gt;AB242,"OK",IF(AC242=AB242,"OK",AC242-AB242))</f>
        <v>OK</v>
      </c>
      <c r="AE242" s="14"/>
      <c r="AF242" s="29"/>
      <c r="AG242" s="13"/>
      <c r="AH242" s="15">
        <v>122.8</v>
      </c>
      <c r="AI242" s="30">
        <f>T243/U242</f>
        <v>113.80108695652174</v>
      </c>
      <c r="AJ242" s="13" t="str">
        <f>IF(AI242&lt;AH242,"OK",IF(AI242=AH242,"OK",AI242-AH242))</f>
        <v>OK</v>
      </c>
      <c r="AK242" s="16"/>
    </row>
    <row r="243" spans="1:37" x14ac:dyDescent="0.45">
      <c r="A243" s="2" t="s">
        <v>258</v>
      </c>
      <c r="B243" s="2" t="s">
        <v>302</v>
      </c>
      <c r="C243" s="2" t="s">
        <v>11</v>
      </c>
      <c r="D243" s="5">
        <v>2023</v>
      </c>
      <c r="E243" s="17"/>
      <c r="F243" s="17"/>
      <c r="G243" s="17"/>
      <c r="H243" s="17"/>
      <c r="I243" s="17"/>
      <c r="J243" s="17"/>
      <c r="K243" s="17">
        <f>SUM(S243:T243)</f>
        <v>274650</v>
      </c>
      <c r="L243" s="17"/>
      <c r="M243" s="17"/>
      <c r="N243" s="17"/>
      <c r="O243" s="17"/>
      <c r="P243" s="17"/>
      <c r="Q243" s="17"/>
      <c r="R243" s="17"/>
      <c r="S243" s="17">
        <v>228583.32</v>
      </c>
      <c r="T243" s="17">
        <v>46066.68</v>
      </c>
      <c r="U243" s="4"/>
      <c r="V243"/>
      <c r="W243"/>
      <c r="X243"/>
    </row>
    <row r="244" spans="1:37" x14ac:dyDescent="0.45">
      <c r="A244" s="24" t="s">
        <v>258</v>
      </c>
      <c r="B244" s="31" t="s">
        <v>303</v>
      </c>
      <c r="C244" s="24" t="s">
        <v>189</v>
      </c>
      <c r="D244" s="26">
        <v>2023</v>
      </c>
      <c r="E244" s="27"/>
      <c r="F244" s="27"/>
      <c r="G244" s="27"/>
      <c r="H244" s="27"/>
      <c r="I244" s="33">
        <f>K245/0.99</f>
        <v>332975.4141414141</v>
      </c>
      <c r="J244" s="27"/>
      <c r="K244" s="27"/>
      <c r="L244" s="27"/>
      <c r="M244" s="27"/>
      <c r="N244" s="27"/>
      <c r="O244" s="27"/>
      <c r="P244" s="27"/>
      <c r="Q244" s="27"/>
      <c r="R244" s="27"/>
      <c r="S244" s="27"/>
      <c r="T244" s="27"/>
      <c r="U244" s="25">
        <v>1939</v>
      </c>
      <c r="V244" s="12"/>
      <c r="W244" s="29"/>
      <c r="X244" s="13"/>
      <c r="Y244" s="14"/>
      <c r="Z244" s="29"/>
      <c r="AA244" s="13"/>
      <c r="AB244" s="14">
        <v>99</v>
      </c>
      <c r="AC244" s="29">
        <f>K245/I244*100</f>
        <v>99</v>
      </c>
      <c r="AD244" s="13" t="str">
        <f>IF(AC244&gt;AB244,"OK",IF(AC244=AB244,"OK",AC244-AB244))</f>
        <v>OK</v>
      </c>
      <c r="AE244" s="14"/>
      <c r="AF244" s="29"/>
      <c r="AG244" s="13"/>
      <c r="AH244" s="15">
        <v>76.400000000000006</v>
      </c>
      <c r="AI244" s="30">
        <f>T245/U244</f>
        <v>59.468855079938116</v>
      </c>
      <c r="AJ244" s="13" t="str">
        <f>IF(AI244&lt;AH244,"OK",IF(AI244=AH244,"OK",AI244-AH244))</f>
        <v>OK</v>
      </c>
      <c r="AK244" s="16"/>
    </row>
    <row r="245" spans="1:37" x14ac:dyDescent="0.45">
      <c r="A245" s="2" t="s">
        <v>258</v>
      </c>
      <c r="B245" s="2" t="s">
        <v>303</v>
      </c>
      <c r="C245" s="2" t="s">
        <v>144</v>
      </c>
      <c r="D245" s="5">
        <v>2023</v>
      </c>
      <c r="E245" s="17"/>
      <c r="F245" s="17"/>
      <c r="G245" s="17"/>
      <c r="H245" s="17"/>
      <c r="I245" s="17"/>
      <c r="J245" s="17"/>
      <c r="K245" s="17">
        <f>SUM(S245:T245)</f>
        <v>329645.65999999997</v>
      </c>
      <c r="L245" s="17"/>
      <c r="M245" s="17"/>
      <c r="N245" s="17"/>
      <c r="O245" s="17"/>
      <c r="P245" s="17"/>
      <c r="Q245" s="17"/>
      <c r="R245" s="17"/>
      <c r="S245" s="17">
        <v>214335.55</v>
      </c>
      <c r="T245" s="17">
        <v>115310.11</v>
      </c>
      <c r="U245" s="4"/>
      <c r="V245"/>
      <c r="W245"/>
      <c r="X245"/>
    </row>
    <row r="246" spans="1:37" x14ac:dyDescent="0.45">
      <c r="A246" s="24" t="s">
        <v>258</v>
      </c>
      <c r="B246" s="31" t="s">
        <v>314</v>
      </c>
      <c r="C246" s="24" t="s">
        <v>189</v>
      </c>
      <c r="D246" s="26">
        <v>2023</v>
      </c>
      <c r="E246" s="27"/>
      <c r="F246" s="27"/>
      <c r="G246" s="27"/>
      <c r="H246" s="27"/>
      <c r="I246" s="33">
        <f>K247/0.99</f>
        <v>161575.75757575757</v>
      </c>
      <c r="J246" s="27"/>
      <c r="K246" s="27"/>
      <c r="L246" s="27"/>
      <c r="M246" s="27"/>
      <c r="N246" s="27"/>
      <c r="O246" s="27"/>
      <c r="P246" s="27"/>
      <c r="Q246" s="27"/>
      <c r="R246" s="27"/>
      <c r="S246" s="27"/>
      <c r="T246" s="27"/>
      <c r="U246" s="25">
        <v>502.47</v>
      </c>
      <c r="V246" s="12"/>
      <c r="W246" s="29"/>
      <c r="X246" s="13"/>
      <c r="Y246" s="14"/>
      <c r="Z246" s="29"/>
      <c r="AA246" s="13"/>
      <c r="AB246" s="14">
        <v>99</v>
      </c>
      <c r="AC246" s="29">
        <f>K247/I246*100</f>
        <v>99</v>
      </c>
      <c r="AD246" s="13" t="str">
        <f>IF(AC246&gt;AB246,"OK",IF(AC246=AB246,"OK",AC246-AB246))</f>
        <v>OK</v>
      </c>
      <c r="AE246" s="14"/>
      <c r="AF246" s="29"/>
      <c r="AG246" s="13"/>
      <c r="AH246" s="15"/>
      <c r="AI246" s="30">
        <f>T247/U246</f>
        <v>31.444663362986844</v>
      </c>
      <c r="AJ246" s="13">
        <f>IF(AI246&lt;AH246,"OK",IF(AI246=AH246,"OK",AI246-AH246))</f>
        <v>31.444663362986844</v>
      </c>
      <c r="AK246" s="16"/>
    </row>
    <row r="247" spans="1:37" x14ac:dyDescent="0.45">
      <c r="A247" s="2" t="s">
        <v>258</v>
      </c>
      <c r="B247" s="2" t="s">
        <v>314</v>
      </c>
      <c r="C247" s="2" t="s">
        <v>125</v>
      </c>
      <c r="D247" s="5">
        <v>2023</v>
      </c>
      <c r="E247" s="17"/>
      <c r="F247" s="17"/>
      <c r="G247" s="17"/>
      <c r="H247" s="17"/>
      <c r="I247" s="17"/>
      <c r="J247" s="17"/>
      <c r="K247" s="17">
        <f>SUM(S247:T247)</f>
        <v>159960</v>
      </c>
      <c r="L247" s="17"/>
      <c r="M247" s="17"/>
      <c r="N247" s="17"/>
      <c r="O247" s="17"/>
      <c r="P247" s="17"/>
      <c r="Q247" s="17"/>
      <c r="R247" s="17"/>
      <c r="S247" s="17">
        <v>144160</v>
      </c>
      <c r="T247" s="17">
        <v>15800</v>
      </c>
      <c r="U247" s="4"/>
      <c r="V247"/>
      <c r="W247"/>
      <c r="X247"/>
    </row>
    <row r="248" spans="1:37" x14ac:dyDescent="0.45">
      <c r="A248" s="24" t="s">
        <v>258</v>
      </c>
      <c r="B248" s="31" t="s">
        <v>304</v>
      </c>
      <c r="C248" s="24" t="s">
        <v>189</v>
      </c>
      <c r="D248" s="26">
        <v>2023</v>
      </c>
      <c r="E248" s="27"/>
      <c r="F248" s="27"/>
      <c r="G248" s="27"/>
      <c r="H248" s="27"/>
      <c r="I248" s="27">
        <f>J248</f>
        <v>973129.64157167438</v>
      </c>
      <c r="J248" s="33">
        <f>SUM(K248:L248)/0.99</f>
        <v>973129.64157167438</v>
      </c>
      <c r="K248" s="27">
        <v>323888.88889</v>
      </c>
      <c r="L248" s="33">
        <f>SUM(M249:M251)/0.94</f>
        <v>639509.45626595756</v>
      </c>
      <c r="M248" s="27"/>
      <c r="N248" s="27"/>
      <c r="O248" s="27"/>
      <c r="P248" s="27"/>
      <c r="Q248" s="27"/>
      <c r="R248" s="27">
        <v>70.471907939512604</v>
      </c>
      <c r="S248" s="27"/>
      <c r="T248" s="27"/>
      <c r="U248" s="25">
        <v>4596</v>
      </c>
      <c r="V248" s="12"/>
      <c r="W248" s="29"/>
      <c r="X248" s="13"/>
      <c r="Y248" s="14"/>
      <c r="Z248" s="29"/>
      <c r="AA248" s="13"/>
      <c r="AB248" s="14">
        <v>99</v>
      </c>
      <c r="AC248" s="29">
        <f>SUM(K248:L248)/J248*100</f>
        <v>99</v>
      </c>
      <c r="AD248" s="13" t="str">
        <f>IF(AC248&gt;AB248,"OK",IF(AC248=AB248,"OK",AC248-AB248))</f>
        <v>OK</v>
      </c>
      <c r="AE248" s="14">
        <v>94</v>
      </c>
      <c r="AF248" s="29" cm="1">
        <f t="array" ref="AF248">SUM(S249:S251/L248)*100</f>
        <v>94.000001737269059</v>
      </c>
      <c r="AG248" s="13" t="str">
        <f>IF(AF248&gt;AE248,"OK",IF(AF248=AE248,"OK",AF248-AE248))</f>
        <v>OK</v>
      </c>
      <c r="AH248" s="15">
        <v>93.9</v>
      </c>
      <c r="AI248" s="30" cm="1">
        <f t="array" ref="AI248">SUM(T249:T251/U248)</f>
        <v>70.471910356832026</v>
      </c>
      <c r="AJ248" s="13" t="str">
        <f>IF(AI248&lt;AH248,"OK",IF(AI248=AH248,"OK",AI248-AH248))</f>
        <v>OK</v>
      </c>
      <c r="AK248" s="16"/>
    </row>
    <row r="249" spans="1:37" x14ac:dyDescent="0.45">
      <c r="A249" s="2" t="s">
        <v>258</v>
      </c>
      <c r="B249" s="2" t="s">
        <v>304</v>
      </c>
      <c r="C249" s="2" t="s">
        <v>223</v>
      </c>
      <c r="D249" s="5">
        <v>2023</v>
      </c>
      <c r="E249" s="17"/>
      <c r="F249" s="17"/>
      <c r="G249" s="17"/>
      <c r="H249" s="17"/>
      <c r="I249" s="17"/>
      <c r="J249" s="17"/>
      <c r="K249" s="17"/>
      <c r="L249" s="17"/>
      <c r="M249" s="17">
        <v>209694.444445</v>
      </c>
      <c r="N249" s="17"/>
      <c r="O249" s="17"/>
      <c r="P249" s="17"/>
      <c r="Q249" s="17"/>
      <c r="R249" s="17"/>
      <c r="S249" s="17">
        <v>209694.45</v>
      </c>
      <c r="T249" s="17">
        <v>80726.14</v>
      </c>
      <c r="U249" s="4"/>
      <c r="V249"/>
      <c r="W249"/>
      <c r="X249"/>
    </row>
    <row r="250" spans="1:37" x14ac:dyDescent="0.45">
      <c r="A250" s="2" t="s">
        <v>258</v>
      </c>
      <c r="B250" s="2" t="s">
        <v>304</v>
      </c>
      <c r="C250" s="2" t="s">
        <v>73</v>
      </c>
      <c r="D250" s="5">
        <v>2023</v>
      </c>
      <c r="E250" s="17"/>
      <c r="F250" s="17"/>
      <c r="G250" s="17"/>
      <c r="H250" s="17"/>
      <c r="I250" s="17"/>
      <c r="J250" s="17"/>
      <c r="K250" s="17"/>
      <c r="L250" s="17"/>
      <c r="M250" s="17">
        <v>190444.444445</v>
      </c>
      <c r="N250" s="17"/>
      <c r="O250" s="17"/>
      <c r="P250" s="17"/>
      <c r="Q250" s="17"/>
      <c r="R250" s="17"/>
      <c r="S250" s="17">
        <v>190444.45</v>
      </c>
      <c r="T250" s="17">
        <v>98864.960000000006</v>
      </c>
      <c r="U250" s="4"/>
      <c r="V250"/>
      <c r="W250"/>
      <c r="X250"/>
    </row>
    <row r="251" spans="1:37" x14ac:dyDescent="0.45">
      <c r="A251" s="2" t="s">
        <v>258</v>
      </c>
      <c r="B251" s="2" t="s">
        <v>304</v>
      </c>
      <c r="C251" s="2" t="s">
        <v>60</v>
      </c>
      <c r="D251" s="5">
        <v>2023</v>
      </c>
      <c r="E251" s="17"/>
      <c r="F251" s="17"/>
      <c r="G251" s="17"/>
      <c r="H251" s="17"/>
      <c r="I251" s="17"/>
      <c r="J251" s="17"/>
      <c r="K251" s="17"/>
      <c r="L251" s="17"/>
      <c r="M251" s="17">
        <v>201000</v>
      </c>
      <c r="N251" s="17"/>
      <c r="O251" s="17"/>
      <c r="P251" s="17"/>
      <c r="Q251" s="17"/>
      <c r="R251" s="17"/>
      <c r="S251" s="17">
        <v>201000</v>
      </c>
      <c r="T251" s="17">
        <v>144297.79999999999</v>
      </c>
      <c r="U251" s="4"/>
      <c r="V251"/>
      <c r="W251"/>
      <c r="X251"/>
    </row>
    <row r="252" spans="1:37" x14ac:dyDescent="0.45">
      <c r="A252" s="24" t="s">
        <v>258</v>
      </c>
      <c r="B252" s="31" t="s">
        <v>305</v>
      </c>
      <c r="C252" s="24" t="s">
        <v>189</v>
      </c>
      <c r="D252" s="26">
        <v>2023</v>
      </c>
      <c r="E252" s="27"/>
      <c r="F252" s="27"/>
      <c r="G252" s="27"/>
      <c r="H252" s="27"/>
      <c r="I252" s="27">
        <f>J252</f>
        <v>1002801.3133705566</v>
      </c>
      <c r="J252" s="33">
        <f>SUM(K252:L252)/0.99</f>
        <v>1002801.3133705566</v>
      </c>
      <c r="K252" s="27">
        <v>367625.55555599998</v>
      </c>
      <c r="L252" s="33">
        <f>SUM(M253:M260)/0.94</f>
        <v>625147.744680851</v>
      </c>
      <c r="M252" s="27"/>
      <c r="N252" s="27"/>
      <c r="O252" s="27"/>
      <c r="P252" s="27"/>
      <c r="Q252" s="27"/>
      <c r="R252" s="27">
        <v>81.603896904772498</v>
      </c>
      <c r="S252" s="27"/>
      <c r="T252" s="27"/>
      <c r="U252" s="25">
        <v>4505</v>
      </c>
      <c r="V252" s="12"/>
      <c r="W252" s="29"/>
      <c r="X252" s="13"/>
      <c r="Y252" s="14"/>
      <c r="Z252" s="29"/>
      <c r="AA252" s="13"/>
      <c r="AB252" s="14">
        <v>99</v>
      </c>
      <c r="AC252" s="29">
        <f>SUM(K252:L252)/J252*100</f>
        <v>99</v>
      </c>
      <c r="AD252" s="13" t="str">
        <f>IF(AC252&gt;AB252,"OK",IF(AC252=AB252,"OK",AC252-AB252))</f>
        <v>OK</v>
      </c>
      <c r="AE252" s="14">
        <v>94</v>
      </c>
      <c r="AF252" s="29" cm="1">
        <f t="array" ref="AF252">SUM(S253:S260/L252)*100</f>
        <v>94</v>
      </c>
      <c r="AG252" s="13" t="str">
        <f>IF(AF252&gt;AE252,"OK",IF(AF252=AE252,"OK",AF252-AE252))</f>
        <v>OK</v>
      </c>
      <c r="AH252" s="15">
        <v>97.5</v>
      </c>
      <c r="AI252" s="30" cm="1">
        <f t="array" ref="AI252">SUM(T253:T260/U252)</f>
        <v>81.603897891231952</v>
      </c>
      <c r="AJ252" s="13" t="str">
        <f>IF(AI252&lt;AH252,"OK",IF(AI252=AH252,"OK",AI252-AH252))</f>
        <v>OK</v>
      </c>
      <c r="AK252" s="16"/>
    </row>
    <row r="253" spans="1:37" x14ac:dyDescent="0.45">
      <c r="A253" s="2" t="s">
        <v>258</v>
      </c>
      <c r="B253" s="2" t="s">
        <v>305</v>
      </c>
      <c r="C253" s="2" t="s">
        <v>3</v>
      </c>
      <c r="D253" s="5">
        <v>2023</v>
      </c>
      <c r="E253" s="17"/>
      <c r="F253" s="17"/>
      <c r="G253" s="17"/>
      <c r="H253" s="17"/>
      <c r="I253" s="17"/>
      <c r="J253" s="17"/>
      <c r="K253" s="17"/>
      <c r="L253" s="17"/>
      <c r="M253" s="17">
        <v>116722.23</v>
      </c>
      <c r="N253" s="17"/>
      <c r="O253" s="17"/>
      <c r="P253" s="17"/>
      <c r="Q253" s="17"/>
      <c r="R253" s="17"/>
      <c r="S253" s="17">
        <v>116722.23</v>
      </c>
      <c r="T253" s="17">
        <v>109417.12</v>
      </c>
      <c r="U253" s="4"/>
      <c r="V253"/>
      <c r="W253"/>
      <c r="X253"/>
    </row>
    <row r="254" spans="1:37" x14ac:dyDescent="0.45">
      <c r="A254" s="2" t="s">
        <v>258</v>
      </c>
      <c r="B254" s="2" t="s">
        <v>305</v>
      </c>
      <c r="C254" s="2" t="s">
        <v>64</v>
      </c>
      <c r="D254" s="5">
        <v>2023</v>
      </c>
      <c r="E254" s="17"/>
      <c r="F254" s="17"/>
      <c r="G254" s="17"/>
      <c r="H254" s="17"/>
      <c r="I254" s="17"/>
      <c r="J254" s="17"/>
      <c r="K254" s="17"/>
      <c r="L254" s="17"/>
      <c r="M254" s="17">
        <v>52361.1</v>
      </c>
      <c r="N254" s="17"/>
      <c r="O254" s="17"/>
      <c r="P254" s="17"/>
      <c r="Q254" s="17"/>
      <c r="R254" s="17"/>
      <c r="S254" s="17">
        <v>52361.1</v>
      </c>
      <c r="T254" s="17">
        <v>29460.880000000001</v>
      </c>
      <c r="U254" s="4"/>
      <c r="V254"/>
      <c r="W254"/>
      <c r="X254"/>
    </row>
    <row r="255" spans="1:37" x14ac:dyDescent="0.45">
      <c r="A255" s="2" t="s">
        <v>258</v>
      </c>
      <c r="B255" s="2" t="s">
        <v>305</v>
      </c>
      <c r="C255" s="2" t="s">
        <v>31</v>
      </c>
      <c r="D255" s="5">
        <v>2023</v>
      </c>
      <c r="E255" s="17"/>
      <c r="F255" s="17"/>
      <c r="G255" s="17"/>
      <c r="H255" s="17"/>
      <c r="I255" s="17"/>
      <c r="J255" s="17"/>
      <c r="K255" s="17"/>
      <c r="L255" s="17"/>
      <c r="M255" s="17">
        <v>62777.77</v>
      </c>
      <c r="N255" s="17"/>
      <c r="O255" s="17"/>
      <c r="P255" s="17"/>
      <c r="Q255" s="17"/>
      <c r="R255" s="17"/>
      <c r="S255" s="17">
        <v>62777.77</v>
      </c>
      <c r="T255" s="17">
        <v>31996.23</v>
      </c>
      <c r="U255" s="4"/>
      <c r="V255"/>
      <c r="W255"/>
      <c r="X255"/>
    </row>
    <row r="256" spans="1:37" x14ac:dyDescent="0.45">
      <c r="A256" s="2" t="s">
        <v>258</v>
      </c>
      <c r="B256" s="2" t="s">
        <v>305</v>
      </c>
      <c r="C256" s="2" t="s">
        <v>131</v>
      </c>
      <c r="D256" s="5">
        <v>2023</v>
      </c>
      <c r="E256" s="17"/>
      <c r="F256" s="17"/>
      <c r="G256" s="17"/>
      <c r="H256" s="17"/>
      <c r="I256" s="17"/>
      <c r="J256" s="17"/>
      <c r="K256" s="17"/>
      <c r="L256" s="17"/>
      <c r="M256" s="17">
        <v>49805.56</v>
      </c>
      <c r="N256" s="17"/>
      <c r="O256" s="17"/>
      <c r="P256" s="17"/>
      <c r="Q256" s="17"/>
      <c r="R256" s="17"/>
      <c r="S256" s="17">
        <v>49805.56</v>
      </c>
      <c r="T256" s="17">
        <v>30522.33</v>
      </c>
      <c r="U256" s="4"/>
      <c r="V256"/>
      <c r="W256"/>
      <c r="X256"/>
    </row>
    <row r="257" spans="1:37" x14ac:dyDescent="0.45">
      <c r="A257" s="2" t="s">
        <v>258</v>
      </c>
      <c r="B257" s="2" t="s">
        <v>305</v>
      </c>
      <c r="C257" s="2" t="s">
        <v>38</v>
      </c>
      <c r="D257" s="5">
        <v>2023</v>
      </c>
      <c r="E257" s="17"/>
      <c r="F257" s="17"/>
      <c r="G257" s="17"/>
      <c r="H257" s="17"/>
      <c r="I257" s="17"/>
      <c r="J257" s="17"/>
      <c r="K257" s="17"/>
      <c r="L257" s="17"/>
      <c r="M257" s="17">
        <v>62916.67</v>
      </c>
      <c r="N257" s="17"/>
      <c r="O257" s="17"/>
      <c r="P257" s="17"/>
      <c r="Q257" s="17"/>
      <c r="R257" s="17"/>
      <c r="S257" s="17">
        <v>62916.67</v>
      </c>
      <c r="T257" s="17">
        <v>31969.25</v>
      </c>
      <c r="U257" s="4"/>
      <c r="V257"/>
      <c r="W257"/>
      <c r="X257"/>
    </row>
    <row r="258" spans="1:37" x14ac:dyDescent="0.45">
      <c r="A258" s="2" t="s">
        <v>258</v>
      </c>
      <c r="B258" s="2" t="s">
        <v>305</v>
      </c>
      <c r="C258" s="2" t="s">
        <v>186</v>
      </c>
      <c r="D258" s="5">
        <v>2023</v>
      </c>
      <c r="E258" s="17"/>
      <c r="F258" s="17"/>
      <c r="G258" s="17"/>
      <c r="H258" s="17"/>
      <c r="I258" s="17"/>
      <c r="J258" s="17"/>
      <c r="K258" s="17"/>
      <c r="L258" s="17"/>
      <c r="M258" s="17">
        <v>61361.11</v>
      </c>
      <c r="N258" s="17"/>
      <c r="O258" s="17"/>
      <c r="P258" s="17"/>
      <c r="Q258" s="17"/>
      <c r="R258" s="17"/>
      <c r="S258" s="17">
        <v>61361.11</v>
      </c>
      <c r="T258" s="17">
        <v>30295.7</v>
      </c>
      <c r="U258" s="4"/>
      <c r="V258"/>
      <c r="W258"/>
      <c r="X258"/>
    </row>
    <row r="259" spans="1:37" x14ac:dyDescent="0.45">
      <c r="A259" s="2" t="s">
        <v>258</v>
      </c>
      <c r="B259" s="2" t="s">
        <v>305</v>
      </c>
      <c r="C259" s="2" t="s">
        <v>34</v>
      </c>
      <c r="D259" s="5">
        <v>2023</v>
      </c>
      <c r="E259" s="17"/>
      <c r="F259" s="17"/>
      <c r="G259" s="17"/>
      <c r="H259" s="17"/>
      <c r="I259" s="17"/>
      <c r="J259" s="17"/>
      <c r="K259" s="17"/>
      <c r="L259" s="17"/>
      <c r="M259" s="17">
        <v>56500</v>
      </c>
      <c r="N259" s="17"/>
      <c r="O259" s="17"/>
      <c r="P259" s="17"/>
      <c r="Q259" s="17"/>
      <c r="R259" s="17"/>
      <c r="S259" s="17">
        <v>56500</v>
      </c>
      <c r="T259" s="17">
        <v>30295.7</v>
      </c>
      <c r="U259" s="4"/>
      <c r="V259"/>
      <c r="W259"/>
      <c r="X259"/>
    </row>
    <row r="260" spans="1:37" x14ac:dyDescent="0.45">
      <c r="A260" s="2" t="s">
        <v>258</v>
      </c>
      <c r="B260" s="2" t="s">
        <v>305</v>
      </c>
      <c r="C260" s="2" t="s">
        <v>233</v>
      </c>
      <c r="D260" s="5">
        <v>2023</v>
      </c>
      <c r="E260" s="17"/>
      <c r="F260" s="17"/>
      <c r="G260" s="17"/>
      <c r="H260" s="17"/>
      <c r="I260" s="17"/>
      <c r="J260" s="17"/>
      <c r="K260" s="17"/>
      <c r="L260" s="17"/>
      <c r="M260" s="17">
        <v>125194.44</v>
      </c>
      <c r="N260" s="17"/>
      <c r="O260" s="17"/>
      <c r="P260" s="17"/>
      <c r="Q260" s="17"/>
      <c r="R260" s="17"/>
      <c r="S260" s="17">
        <v>125194.44</v>
      </c>
      <c r="T260" s="17">
        <v>73668.350000000006</v>
      </c>
      <c r="U260" s="4"/>
      <c r="V260"/>
      <c r="W260"/>
      <c r="X260"/>
    </row>
    <row r="261" spans="1:37" x14ac:dyDescent="0.45">
      <c r="A261" s="24" t="s">
        <v>258</v>
      </c>
      <c r="B261" s="31" t="s">
        <v>306</v>
      </c>
      <c r="C261" s="24" t="s">
        <v>189</v>
      </c>
      <c r="D261" s="26">
        <v>2023</v>
      </c>
      <c r="E261" s="27"/>
      <c r="F261" s="27"/>
      <c r="G261" s="27"/>
      <c r="H261" s="27"/>
      <c r="I261" s="27">
        <f>J261</f>
        <v>1202206.4307375243</v>
      </c>
      <c r="J261" s="33">
        <f>SUM(K261:L261)/0.99</f>
        <v>1202206.4307375243</v>
      </c>
      <c r="K261" s="27">
        <v>378361.11111100001</v>
      </c>
      <c r="L261" s="33">
        <f>SUM(M262:M274)/0.94</f>
        <v>811823.255319149</v>
      </c>
      <c r="M261" s="27"/>
      <c r="N261" s="27"/>
      <c r="O261" s="27"/>
      <c r="P261" s="27"/>
      <c r="Q261" s="27"/>
      <c r="R261" s="27">
        <v>74.8044901366153</v>
      </c>
      <c r="S261" s="27"/>
      <c r="T261" s="27"/>
      <c r="U261" s="25">
        <v>5058</v>
      </c>
      <c r="V261" s="12"/>
      <c r="W261" s="29"/>
      <c r="X261" s="13"/>
      <c r="Y261" s="14"/>
      <c r="Z261" s="29"/>
      <c r="AA261" s="13"/>
      <c r="AB261" s="14">
        <v>99</v>
      </c>
      <c r="AC261" s="29">
        <f>SUM(K261:L261)/J261*100</f>
        <v>98.999999999999986</v>
      </c>
      <c r="AD261" s="13" t="str">
        <f>IF(AC261&gt;AB261,"OK",IF(AC261=AB261,"OK",AC261-AB261))</f>
        <v>OK</v>
      </c>
      <c r="AE261" s="14">
        <v>94</v>
      </c>
      <c r="AF261" s="29" cm="1">
        <f t="array" ref="AF261">SUM(S262:S274/L261)*100</f>
        <v>94</v>
      </c>
      <c r="AG261" s="13" t="str">
        <f>IF(AF261&gt;AE261,"OK",IF(AF261=AE261,"OK",AF261-AE261))</f>
        <v>OK</v>
      </c>
      <c r="AH261" s="15">
        <v>93.9</v>
      </c>
      <c r="AI261" s="30">
        <f>SUM(T262:T274)/U261</f>
        <v>74.80448991696322</v>
      </c>
      <c r="AJ261" s="13" t="str">
        <f>IF(AI261&lt;AH261,"OK",IF(AI261=AH261,"OK",AI261-AH261))</f>
        <v>OK</v>
      </c>
      <c r="AK261" s="16"/>
    </row>
    <row r="262" spans="1:37" x14ac:dyDescent="0.45">
      <c r="A262" s="2" t="s">
        <v>258</v>
      </c>
      <c r="B262" s="2" t="s">
        <v>306</v>
      </c>
      <c r="C262" s="2" t="s">
        <v>187</v>
      </c>
      <c r="D262" s="5">
        <v>2023</v>
      </c>
      <c r="E262" s="17"/>
      <c r="F262" s="17"/>
      <c r="G262" s="17"/>
      <c r="H262" s="17"/>
      <c r="I262" s="17"/>
      <c r="J262" s="17"/>
      <c r="K262" s="17"/>
      <c r="L262" s="17"/>
      <c r="M262" s="17">
        <v>49805.55</v>
      </c>
      <c r="N262" s="17"/>
      <c r="O262" s="17"/>
      <c r="P262" s="17"/>
      <c r="Q262" s="17"/>
      <c r="R262" s="17"/>
      <c r="S262" s="17">
        <v>49805.55</v>
      </c>
      <c r="T262" s="17">
        <v>30488.33</v>
      </c>
      <c r="U262" s="4"/>
      <c r="V262"/>
      <c r="W262"/>
      <c r="X262"/>
    </row>
    <row r="263" spans="1:37" x14ac:dyDescent="0.45">
      <c r="A263" s="2" t="s">
        <v>258</v>
      </c>
      <c r="B263" s="2" t="s">
        <v>306</v>
      </c>
      <c r="C263" s="2" t="s">
        <v>218</v>
      </c>
      <c r="D263" s="5">
        <v>2023</v>
      </c>
      <c r="E263" s="17"/>
      <c r="F263" s="17"/>
      <c r="G263" s="17"/>
      <c r="H263" s="17"/>
      <c r="I263" s="17"/>
      <c r="J263" s="17"/>
      <c r="K263" s="17"/>
      <c r="L263" s="17"/>
      <c r="M263" s="17">
        <v>47472.22</v>
      </c>
      <c r="N263" s="17"/>
      <c r="O263" s="17"/>
      <c r="P263" s="17"/>
      <c r="Q263" s="17"/>
      <c r="R263" s="17"/>
      <c r="S263" s="17">
        <v>47472.22</v>
      </c>
      <c r="T263" s="17">
        <v>30488.29</v>
      </c>
      <c r="U263" s="4"/>
      <c r="V263"/>
      <c r="W263"/>
      <c r="X263"/>
    </row>
    <row r="264" spans="1:37" x14ac:dyDescent="0.45">
      <c r="A264" s="2" t="s">
        <v>258</v>
      </c>
      <c r="B264" s="2" t="s">
        <v>306</v>
      </c>
      <c r="C264" s="2" t="s">
        <v>63</v>
      </c>
      <c r="D264" s="5">
        <v>2023</v>
      </c>
      <c r="E264" s="17"/>
      <c r="F264" s="17"/>
      <c r="G264" s="17"/>
      <c r="H264" s="17"/>
      <c r="I264" s="17"/>
      <c r="J264" s="17"/>
      <c r="K264" s="17"/>
      <c r="L264" s="17"/>
      <c r="M264" s="17">
        <v>46427.78</v>
      </c>
      <c r="N264" s="17"/>
      <c r="O264" s="17"/>
      <c r="P264" s="17"/>
      <c r="Q264" s="17"/>
      <c r="R264" s="17"/>
      <c r="S264" s="17">
        <v>46427.78</v>
      </c>
      <c r="T264" s="17">
        <v>30488.31</v>
      </c>
      <c r="U264" s="4"/>
      <c r="V264"/>
      <c r="W264"/>
      <c r="X264"/>
    </row>
    <row r="265" spans="1:37" x14ac:dyDescent="0.45">
      <c r="A265" s="2" t="s">
        <v>258</v>
      </c>
      <c r="B265" s="2" t="s">
        <v>306</v>
      </c>
      <c r="C265" s="2" t="s">
        <v>136</v>
      </c>
      <c r="D265" s="5">
        <v>2023</v>
      </c>
      <c r="E265" s="17"/>
      <c r="F265" s="17"/>
      <c r="G265" s="17"/>
      <c r="H265" s="17"/>
      <c r="I265" s="17"/>
      <c r="J265" s="17"/>
      <c r="K265" s="17"/>
      <c r="L265" s="17"/>
      <c r="M265" s="17">
        <v>54250</v>
      </c>
      <c r="N265" s="17"/>
      <c r="O265" s="17"/>
      <c r="P265" s="17"/>
      <c r="Q265" s="17"/>
      <c r="R265" s="17"/>
      <c r="S265" s="17">
        <v>54250</v>
      </c>
      <c r="T265" s="17">
        <v>19585.78</v>
      </c>
      <c r="U265" s="4"/>
      <c r="V265"/>
      <c r="W265"/>
      <c r="X265"/>
    </row>
    <row r="266" spans="1:37" x14ac:dyDescent="0.45">
      <c r="A266" s="2" t="s">
        <v>258</v>
      </c>
      <c r="B266" s="2" t="s">
        <v>306</v>
      </c>
      <c r="C266" s="2" t="s">
        <v>79</v>
      </c>
      <c r="D266" s="5">
        <v>2023</v>
      </c>
      <c r="E266" s="17"/>
      <c r="F266" s="17"/>
      <c r="G266" s="17"/>
      <c r="H266" s="17"/>
      <c r="I266" s="17"/>
      <c r="J266" s="17"/>
      <c r="K266" s="17"/>
      <c r="L266" s="17"/>
      <c r="M266" s="17">
        <v>48277.79</v>
      </c>
      <c r="N266" s="17"/>
      <c r="O266" s="17"/>
      <c r="P266" s="17"/>
      <c r="Q266" s="17"/>
      <c r="R266" s="17"/>
      <c r="S266" s="17">
        <v>48277.79</v>
      </c>
      <c r="T266" s="17">
        <v>18551.009999999998</v>
      </c>
      <c r="U266" s="4"/>
      <c r="V266"/>
      <c r="W266"/>
      <c r="X266"/>
    </row>
    <row r="267" spans="1:37" x14ac:dyDescent="0.45">
      <c r="A267" s="2" t="s">
        <v>258</v>
      </c>
      <c r="B267" s="2" t="s">
        <v>306</v>
      </c>
      <c r="C267" s="2" t="s">
        <v>134</v>
      </c>
      <c r="D267" s="5">
        <v>2023</v>
      </c>
      <c r="E267" s="17"/>
      <c r="F267" s="17"/>
      <c r="G267" s="17"/>
      <c r="H267" s="17"/>
      <c r="I267" s="17"/>
      <c r="J267" s="17"/>
      <c r="K267" s="17"/>
      <c r="L267" s="17"/>
      <c r="M267" s="17">
        <v>48666.67</v>
      </c>
      <c r="N267" s="17"/>
      <c r="O267" s="17"/>
      <c r="P267" s="17"/>
      <c r="Q267" s="17"/>
      <c r="R267" s="17"/>
      <c r="S267" s="17">
        <v>48666.67</v>
      </c>
      <c r="T267" s="17">
        <v>18826.64</v>
      </c>
      <c r="U267" s="4"/>
      <c r="V267"/>
      <c r="W267"/>
      <c r="X267"/>
    </row>
    <row r="268" spans="1:37" x14ac:dyDescent="0.45">
      <c r="A268" s="2" t="s">
        <v>258</v>
      </c>
      <c r="B268" s="2" t="s">
        <v>306</v>
      </c>
      <c r="C268" s="2" t="s">
        <v>35</v>
      </c>
      <c r="D268" s="5">
        <v>2023</v>
      </c>
      <c r="E268" s="17"/>
      <c r="F268" s="17"/>
      <c r="G268" s="17"/>
      <c r="H268" s="17"/>
      <c r="I268" s="17"/>
      <c r="J268" s="17"/>
      <c r="K268" s="17"/>
      <c r="L268" s="17"/>
      <c r="M268" s="17">
        <v>67333.33</v>
      </c>
      <c r="N268" s="17"/>
      <c r="O268" s="17"/>
      <c r="P268" s="17"/>
      <c r="Q268" s="17"/>
      <c r="R268" s="17"/>
      <c r="S268" s="17">
        <v>67333.33</v>
      </c>
      <c r="T268" s="17">
        <v>24159.040000000001</v>
      </c>
      <c r="U268" s="4"/>
      <c r="V268"/>
      <c r="W268"/>
      <c r="X268"/>
    </row>
    <row r="269" spans="1:37" x14ac:dyDescent="0.45">
      <c r="A269" s="2" t="s">
        <v>258</v>
      </c>
      <c r="B269" s="2" t="s">
        <v>306</v>
      </c>
      <c r="C269" s="2" t="s">
        <v>68</v>
      </c>
      <c r="D269" s="5">
        <v>2023</v>
      </c>
      <c r="E269" s="17"/>
      <c r="F269" s="17"/>
      <c r="G269" s="17"/>
      <c r="H269" s="17"/>
      <c r="I269" s="17"/>
      <c r="J269" s="17"/>
      <c r="K269" s="17"/>
      <c r="L269" s="17"/>
      <c r="M269" s="17">
        <v>63472.21</v>
      </c>
      <c r="N269" s="17"/>
      <c r="O269" s="17"/>
      <c r="P269" s="17"/>
      <c r="Q269" s="17"/>
      <c r="R269" s="17"/>
      <c r="S269" s="17">
        <v>63472.21</v>
      </c>
      <c r="T269" s="17">
        <v>24159.03</v>
      </c>
      <c r="U269" s="4"/>
      <c r="V269"/>
      <c r="W269"/>
      <c r="X269"/>
    </row>
    <row r="270" spans="1:37" x14ac:dyDescent="0.45">
      <c r="A270" s="2" t="s">
        <v>258</v>
      </c>
      <c r="B270" s="2" t="s">
        <v>306</v>
      </c>
      <c r="C270" s="2" t="s">
        <v>72</v>
      </c>
      <c r="D270" s="5">
        <v>2023</v>
      </c>
      <c r="E270" s="17"/>
      <c r="F270" s="17"/>
      <c r="G270" s="17"/>
      <c r="H270" s="17"/>
      <c r="I270" s="17"/>
      <c r="J270" s="17"/>
      <c r="K270" s="17"/>
      <c r="L270" s="17"/>
      <c r="M270" s="17">
        <v>82499.990000000005</v>
      </c>
      <c r="N270" s="17"/>
      <c r="O270" s="17"/>
      <c r="P270" s="17"/>
      <c r="Q270" s="17"/>
      <c r="R270" s="17"/>
      <c r="S270" s="17">
        <v>82499.990000000005</v>
      </c>
      <c r="T270" s="17">
        <v>31378.16</v>
      </c>
      <c r="U270" s="4"/>
      <c r="V270"/>
      <c r="W270"/>
      <c r="X270"/>
    </row>
    <row r="271" spans="1:37" x14ac:dyDescent="0.45">
      <c r="A271" s="2" t="s">
        <v>258</v>
      </c>
      <c r="B271" s="2" t="s">
        <v>306</v>
      </c>
      <c r="C271" s="2" t="s">
        <v>55</v>
      </c>
      <c r="D271" s="5">
        <v>2023</v>
      </c>
      <c r="E271" s="17"/>
      <c r="F271" s="17"/>
      <c r="G271" s="17"/>
      <c r="H271" s="17"/>
      <c r="I271" s="17"/>
      <c r="J271" s="17"/>
      <c r="K271" s="17"/>
      <c r="L271" s="17"/>
      <c r="M271" s="17">
        <v>62000</v>
      </c>
      <c r="N271" s="17"/>
      <c r="O271" s="17"/>
      <c r="P271" s="17"/>
      <c r="Q271" s="17"/>
      <c r="R271" s="17"/>
      <c r="S271" s="17">
        <v>62000</v>
      </c>
      <c r="T271" s="17">
        <v>34912.54</v>
      </c>
      <c r="U271" s="4"/>
      <c r="V271"/>
      <c r="W271"/>
      <c r="X271"/>
    </row>
    <row r="272" spans="1:37" x14ac:dyDescent="0.45">
      <c r="A272" s="2" t="s">
        <v>258</v>
      </c>
      <c r="B272" s="2" t="s">
        <v>306</v>
      </c>
      <c r="C272" s="2" t="s">
        <v>114</v>
      </c>
      <c r="D272" s="5">
        <v>2023</v>
      </c>
      <c r="E272" s="17"/>
      <c r="F272" s="17"/>
      <c r="G272" s="17"/>
      <c r="H272" s="17"/>
      <c r="I272" s="17"/>
      <c r="J272" s="17"/>
      <c r="K272" s="17"/>
      <c r="L272" s="17"/>
      <c r="M272" s="17">
        <v>67527.78</v>
      </c>
      <c r="N272" s="17"/>
      <c r="O272" s="17"/>
      <c r="P272" s="17"/>
      <c r="Q272" s="17"/>
      <c r="R272" s="17"/>
      <c r="S272" s="17">
        <v>67527.78</v>
      </c>
      <c r="T272" s="17">
        <v>34912.6</v>
      </c>
      <c r="U272" s="4"/>
      <c r="V272"/>
      <c r="W272"/>
      <c r="X272"/>
    </row>
    <row r="273" spans="1:37" x14ac:dyDescent="0.45">
      <c r="A273" s="2" t="s">
        <v>258</v>
      </c>
      <c r="B273" s="2" t="s">
        <v>306</v>
      </c>
      <c r="C273" s="2" t="s">
        <v>51</v>
      </c>
      <c r="D273" s="5">
        <v>2023</v>
      </c>
      <c r="E273" s="17"/>
      <c r="F273" s="17"/>
      <c r="G273" s="17"/>
      <c r="H273" s="17"/>
      <c r="I273" s="17"/>
      <c r="J273" s="17"/>
      <c r="K273" s="17"/>
      <c r="L273" s="17"/>
      <c r="M273" s="17">
        <v>63083.32</v>
      </c>
      <c r="N273" s="17"/>
      <c r="O273" s="17"/>
      <c r="P273" s="17"/>
      <c r="Q273" s="17"/>
      <c r="R273" s="17"/>
      <c r="S273" s="17">
        <v>63083.32</v>
      </c>
      <c r="T273" s="17">
        <v>41377.94</v>
      </c>
      <c r="U273" s="4"/>
      <c r="V273"/>
      <c r="W273"/>
      <c r="X273"/>
    </row>
    <row r="274" spans="1:37" x14ac:dyDescent="0.45">
      <c r="A274" s="2" t="s">
        <v>258</v>
      </c>
      <c r="B274" s="2" t="s">
        <v>306</v>
      </c>
      <c r="C274" s="2" t="s">
        <v>54</v>
      </c>
      <c r="D274" s="5">
        <v>2023</v>
      </c>
      <c r="E274" s="17"/>
      <c r="F274" s="17"/>
      <c r="G274" s="17"/>
      <c r="H274" s="17"/>
      <c r="I274" s="17"/>
      <c r="J274" s="17"/>
      <c r="K274" s="17"/>
      <c r="L274" s="17"/>
      <c r="M274" s="17">
        <v>62297.22</v>
      </c>
      <c r="N274" s="17"/>
      <c r="O274" s="17"/>
      <c r="P274" s="17"/>
      <c r="Q274" s="17"/>
      <c r="R274" s="17"/>
      <c r="S274" s="17">
        <v>62297.22</v>
      </c>
      <c r="T274" s="17">
        <v>39033.440000000002</v>
      </c>
      <c r="U274" s="4"/>
      <c r="V274"/>
      <c r="W274"/>
      <c r="X274"/>
    </row>
    <row r="275" spans="1:37" x14ac:dyDescent="0.45">
      <c r="A275" s="24" t="s">
        <v>258</v>
      </c>
      <c r="B275" s="31" t="s">
        <v>307</v>
      </c>
      <c r="C275" s="24" t="s">
        <v>189</v>
      </c>
      <c r="D275" s="26">
        <v>2023</v>
      </c>
      <c r="E275" s="27"/>
      <c r="F275" s="27"/>
      <c r="G275" s="27"/>
      <c r="H275" s="27"/>
      <c r="I275" s="27">
        <f>J275</f>
        <v>558975.6811602622</v>
      </c>
      <c r="J275" s="33">
        <f>SUM(K275:L275)/0.99</f>
        <v>558975.6811602622</v>
      </c>
      <c r="K275" s="27">
        <v>127972.222221</v>
      </c>
      <c r="L275" s="33">
        <f>SUM(M276:M280)/0.94</f>
        <v>425413.70212765958</v>
      </c>
      <c r="M275" s="27"/>
      <c r="N275" s="27"/>
      <c r="O275" s="27"/>
      <c r="P275" s="27"/>
      <c r="Q275" s="27"/>
      <c r="R275" s="27">
        <v>79.288861351301094</v>
      </c>
      <c r="S275" s="27"/>
      <c r="T275" s="27"/>
      <c r="U275" s="25">
        <v>1614</v>
      </c>
      <c r="V275" s="12"/>
      <c r="W275" s="29"/>
      <c r="X275" s="13"/>
      <c r="Y275" s="14"/>
      <c r="Z275" s="29"/>
      <c r="AA275" s="13"/>
      <c r="AB275" s="14">
        <v>99</v>
      </c>
      <c r="AC275" s="29">
        <f>SUM(K275:L275)/J275*100</f>
        <v>99</v>
      </c>
      <c r="AD275" s="13" t="str">
        <f>IF(AC275&gt;AB275,"OK",IF(AC275=AB275,"OK",AC275-AB275))</f>
        <v>OK</v>
      </c>
      <c r="AE275" s="14">
        <v>94</v>
      </c>
      <c r="AF275" s="29" cm="1">
        <f t="array" ref="AF275">SUM(S276:S280/L275)*100</f>
        <v>94</v>
      </c>
      <c r="AG275" s="13" t="str">
        <f>IF(AF275&gt;AE275,"OK",IF(AF275=AE275,"OK",AF275-AE275))</f>
        <v>OK</v>
      </c>
      <c r="AH275" s="15">
        <v>97.5</v>
      </c>
      <c r="AI275" s="30">
        <f>SUM(T276:T280)/U275</f>
        <v>79.288853779429985</v>
      </c>
      <c r="AJ275" s="13" t="str">
        <f>IF(AI275&lt;AH275,"OK",IF(AI275=AH275,"OK",AI275-AH275))</f>
        <v>OK</v>
      </c>
      <c r="AK275" s="16"/>
    </row>
    <row r="276" spans="1:37" x14ac:dyDescent="0.45">
      <c r="A276" s="2" t="s">
        <v>258</v>
      </c>
      <c r="B276" s="2" t="s">
        <v>307</v>
      </c>
      <c r="C276" s="2" t="s">
        <v>40</v>
      </c>
      <c r="D276" s="5">
        <v>2023</v>
      </c>
      <c r="E276" s="17"/>
      <c r="F276" s="17"/>
      <c r="G276" s="17"/>
      <c r="H276" s="17"/>
      <c r="I276" s="17"/>
      <c r="J276" s="17"/>
      <c r="K276" s="17"/>
      <c r="L276" s="17"/>
      <c r="M276" s="17">
        <v>118861.1</v>
      </c>
      <c r="N276" s="17"/>
      <c r="O276" s="17"/>
      <c r="P276" s="17"/>
      <c r="Q276" s="17"/>
      <c r="R276" s="17"/>
      <c r="S276" s="17">
        <v>118861.1</v>
      </c>
      <c r="T276" s="17"/>
      <c r="U276" s="4"/>
      <c r="V276"/>
      <c r="W276"/>
      <c r="X276"/>
    </row>
    <row r="277" spans="1:37" x14ac:dyDescent="0.45">
      <c r="A277" s="2" t="s">
        <v>258</v>
      </c>
      <c r="B277" s="2" t="s">
        <v>307</v>
      </c>
      <c r="C277" s="2" t="s">
        <v>198</v>
      </c>
      <c r="D277" s="5">
        <v>2023</v>
      </c>
      <c r="E277" s="17"/>
      <c r="F277" s="17"/>
      <c r="G277" s="17"/>
      <c r="H277" s="17"/>
      <c r="I277" s="17"/>
      <c r="J277" s="17"/>
      <c r="K277" s="17"/>
      <c r="L277" s="17"/>
      <c r="M277" s="17">
        <v>59138.9</v>
      </c>
      <c r="N277" s="17"/>
      <c r="O277" s="17"/>
      <c r="P277" s="17"/>
      <c r="Q277" s="17"/>
      <c r="R277" s="17"/>
      <c r="S277" s="17">
        <v>59138.9</v>
      </c>
      <c r="T277" s="17">
        <v>36081.800000000003</v>
      </c>
      <c r="U277" s="4"/>
      <c r="V277"/>
      <c r="W277"/>
      <c r="X277"/>
    </row>
    <row r="278" spans="1:37" x14ac:dyDescent="0.45">
      <c r="A278" s="2" t="s">
        <v>258</v>
      </c>
      <c r="B278" s="2" t="s">
        <v>307</v>
      </c>
      <c r="C278" s="2" t="s">
        <v>81</v>
      </c>
      <c r="D278" s="5">
        <v>2023</v>
      </c>
      <c r="E278" s="17"/>
      <c r="F278" s="17"/>
      <c r="G278" s="17"/>
      <c r="H278" s="17"/>
      <c r="I278" s="17"/>
      <c r="J278" s="17"/>
      <c r="K278" s="17"/>
      <c r="L278" s="17"/>
      <c r="M278" s="17">
        <v>60750</v>
      </c>
      <c r="N278" s="17"/>
      <c r="O278" s="17"/>
      <c r="P278" s="17"/>
      <c r="Q278" s="17"/>
      <c r="R278" s="17"/>
      <c r="S278" s="17">
        <v>60750</v>
      </c>
      <c r="T278" s="17">
        <v>36081.79</v>
      </c>
      <c r="U278" s="4"/>
      <c r="V278"/>
      <c r="W278"/>
      <c r="X278"/>
    </row>
    <row r="279" spans="1:37" x14ac:dyDescent="0.45">
      <c r="A279" s="2" t="s">
        <v>258</v>
      </c>
      <c r="B279" s="2" t="s">
        <v>307</v>
      </c>
      <c r="C279" s="2" t="s">
        <v>147</v>
      </c>
      <c r="D279" s="5">
        <v>2023</v>
      </c>
      <c r="E279" s="17"/>
      <c r="F279" s="17"/>
      <c r="G279" s="17"/>
      <c r="H279" s="17"/>
      <c r="I279" s="17"/>
      <c r="J279" s="17"/>
      <c r="K279" s="17"/>
      <c r="L279" s="17"/>
      <c r="M279" s="17">
        <v>86222.22</v>
      </c>
      <c r="N279" s="17"/>
      <c r="O279" s="17"/>
      <c r="P279" s="17"/>
      <c r="Q279" s="17"/>
      <c r="R279" s="17"/>
      <c r="S279" s="17">
        <v>86222.22</v>
      </c>
      <c r="T279" s="17">
        <v>27904.32</v>
      </c>
      <c r="U279" s="4"/>
      <c r="V279"/>
      <c r="W279"/>
      <c r="X279"/>
    </row>
    <row r="280" spans="1:37" x14ac:dyDescent="0.45">
      <c r="A280" s="2" t="s">
        <v>258</v>
      </c>
      <c r="B280" s="2" t="s">
        <v>307</v>
      </c>
      <c r="C280" s="2" t="s">
        <v>210</v>
      </c>
      <c r="D280" s="5">
        <v>2023</v>
      </c>
      <c r="E280" s="17"/>
      <c r="F280" s="17"/>
      <c r="G280" s="17"/>
      <c r="H280" s="17"/>
      <c r="I280" s="17"/>
      <c r="J280" s="17"/>
      <c r="K280" s="17"/>
      <c r="L280" s="17"/>
      <c r="M280" s="17">
        <v>74916.66</v>
      </c>
      <c r="N280" s="17"/>
      <c r="O280" s="17"/>
      <c r="P280" s="17"/>
      <c r="Q280" s="17"/>
      <c r="R280" s="17"/>
      <c r="S280" s="17">
        <v>74916.66</v>
      </c>
      <c r="T280" s="17">
        <v>27904.3</v>
      </c>
      <c r="U280" s="4"/>
      <c r="V280"/>
      <c r="W280"/>
      <c r="X280"/>
    </row>
    <row r="281" spans="1:37" x14ac:dyDescent="0.45">
      <c r="A281" s="24" t="s">
        <v>258</v>
      </c>
      <c r="B281" s="31" t="s">
        <v>308</v>
      </c>
      <c r="C281" s="24" t="s">
        <v>189</v>
      </c>
      <c r="D281" s="26">
        <v>2023</v>
      </c>
      <c r="E281" s="27"/>
      <c r="F281" s="27"/>
      <c r="G281" s="27"/>
      <c r="H281" s="27"/>
      <c r="I281" s="27">
        <f>J281</f>
        <v>867320.36679129594</v>
      </c>
      <c r="J281" s="33">
        <f>SUM(K281:L281)/0.99</f>
        <v>867320.36679129594</v>
      </c>
      <c r="K281" s="27">
        <v>302166.66666699998</v>
      </c>
      <c r="L281" s="33">
        <f>SUM(M282:M289)/0.94</f>
        <v>556480.49645638291</v>
      </c>
      <c r="M281" s="27"/>
      <c r="N281" s="27"/>
      <c r="O281" s="27"/>
      <c r="P281" s="27"/>
      <c r="Q281" s="27"/>
      <c r="R281" s="27">
        <v>81.315034086921401</v>
      </c>
      <c r="S281" s="27"/>
      <c r="T281" s="27"/>
      <c r="U281" s="25">
        <v>3716</v>
      </c>
      <c r="V281" s="12"/>
      <c r="W281" s="29"/>
      <c r="X281" s="13"/>
      <c r="Y281" s="14"/>
      <c r="Z281" s="29"/>
      <c r="AA281" s="13"/>
      <c r="AB281" s="14">
        <v>99</v>
      </c>
      <c r="AC281" s="29">
        <f>SUM(K281:L281)/J281*100</f>
        <v>99</v>
      </c>
      <c r="AD281" s="13" t="str">
        <f>IF(AC281&gt;AB281,"OK",IF(AC281=AB281,"OK",AC281-AB281))</f>
        <v>OK</v>
      </c>
      <c r="AE281" s="14">
        <v>94</v>
      </c>
      <c r="AF281" s="29" cm="1">
        <f t="array" ref="AF281">SUM(S282:S289/L281)*100</f>
        <v>94.000004192599775</v>
      </c>
      <c r="AG281" s="13" t="str">
        <f>IF(AF281&gt;AE281,"OK",IF(AF281=AE281,"OK",AF281-AE281))</f>
        <v>OK</v>
      </c>
      <c r="AH281" s="15">
        <v>113.9</v>
      </c>
      <c r="AI281" s="30" cm="1">
        <f t="array" ref="AI281">SUM(T282:T289/U281)</f>
        <v>81.315034983853593</v>
      </c>
      <c r="AJ281" s="13" t="str">
        <f>IF(AI281&lt;AH281,"OK",IF(AI281=AH281,"OK",AI281-AH281))</f>
        <v>OK</v>
      </c>
      <c r="AK281" s="16"/>
    </row>
    <row r="282" spans="1:37" x14ac:dyDescent="0.45">
      <c r="A282" s="2" t="s">
        <v>258</v>
      </c>
      <c r="B282" s="2" t="s">
        <v>308</v>
      </c>
      <c r="C282" s="2" t="s">
        <v>112</v>
      </c>
      <c r="D282" s="5">
        <v>2023</v>
      </c>
      <c r="E282" s="17"/>
      <c r="F282" s="17"/>
      <c r="G282" s="17"/>
      <c r="H282" s="17"/>
      <c r="I282" s="17"/>
      <c r="J282" s="17"/>
      <c r="K282" s="17"/>
      <c r="L282" s="17"/>
      <c r="M282" s="17">
        <v>99750</v>
      </c>
      <c r="N282" s="17"/>
      <c r="O282" s="17"/>
      <c r="P282" s="17"/>
      <c r="Q282" s="17"/>
      <c r="R282" s="17"/>
      <c r="S282" s="17">
        <v>99750</v>
      </c>
      <c r="T282" s="17">
        <v>53595.82</v>
      </c>
      <c r="U282" s="4"/>
      <c r="V282"/>
      <c r="W282"/>
      <c r="X282"/>
    </row>
    <row r="283" spans="1:37" x14ac:dyDescent="0.45">
      <c r="A283" s="2" t="s">
        <v>258</v>
      </c>
      <c r="B283" s="2" t="s">
        <v>308</v>
      </c>
      <c r="C283" s="2" t="s">
        <v>95</v>
      </c>
      <c r="D283" s="5">
        <v>2023</v>
      </c>
      <c r="E283" s="17"/>
      <c r="F283" s="17"/>
      <c r="G283" s="17"/>
      <c r="H283" s="17"/>
      <c r="I283" s="17"/>
      <c r="J283" s="17"/>
      <c r="K283" s="17"/>
      <c r="L283" s="17"/>
      <c r="M283" s="17">
        <v>35916.666666999998</v>
      </c>
      <c r="N283" s="17"/>
      <c r="O283" s="17"/>
      <c r="P283" s="17"/>
      <c r="Q283" s="17"/>
      <c r="R283" s="17"/>
      <c r="S283" s="17">
        <v>35916.67</v>
      </c>
      <c r="T283" s="17">
        <v>31395.599999999999</v>
      </c>
      <c r="U283" s="4"/>
      <c r="V283"/>
      <c r="W283"/>
      <c r="X283"/>
    </row>
    <row r="284" spans="1:37" x14ac:dyDescent="0.45">
      <c r="A284" s="2" t="s">
        <v>258</v>
      </c>
      <c r="B284" s="2" t="s">
        <v>308</v>
      </c>
      <c r="C284" s="2" t="s">
        <v>213</v>
      </c>
      <c r="D284" s="5">
        <v>2023</v>
      </c>
      <c r="E284" s="17"/>
      <c r="F284" s="17"/>
      <c r="G284" s="17"/>
      <c r="H284" s="17"/>
      <c r="I284" s="17"/>
      <c r="J284" s="17"/>
      <c r="K284" s="17"/>
      <c r="L284" s="17"/>
      <c r="M284" s="17">
        <v>49583.333334000003</v>
      </c>
      <c r="N284" s="17"/>
      <c r="O284" s="17"/>
      <c r="P284" s="17"/>
      <c r="Q284" s="17"/>
      <c r="R284" s="17"/>
      <c r="S284" s="17">
        <v>49583.34</v>
      </c>
      <c r="T284" s="17">
        <v>26944.87</v>
      </c>
      <c r="U284" s="4"/>
      <c r="V284"/>
      <c r="W284"/>
      <c r="X284"/>
    </row>
    <row r="285" spans="1:37" x14ac:dyDescent="0.45">
      <c r="A285" s="2" t="s">
        <v>258</v>
      </c>
      <c r="B285" s="2" t="s">
        <v>308</v>
      </c>
      <c r="C285" s="2" t="s">
        <v>173</v>
      </c>
      <c r="D285" s="5">
        <v>2023</v>
      </c>
      <c r="E285" s="17"/>
      <c r="F285" s="17"/>
      <c r="G285" s="17"/>
      <c r="H285" s="17"/>
      <c r="I285" s="17"/>
      <c r="J285" s="17"/>
      <c r="K285" s="17"/>
      <c r="L285" s="17"/>
      <c r="M285" s="17">
        <v>148138.88888899999</v>
      </c>
      <c r="N285" s="17"/>
      <c r="O285" s="17"/>
      <c r="P285" s="17"/>
      <c r="Q285" s="17"/>
      <c r="R285" s="17"/>
      <c r="S285" s="17">
        <v>148138.89000000001</v>
      </c>
      <c r="T285" s="17">
        <v>86681.66</v>
      </c>
      <c r="U285" s="4"/>
      <c r="V285"/>
      <c r="W285"/>
      <c r="X285"/>
    </row>
    <row r="286" spans="1:37" x14ac:dyDescent="0.45">
      <c r="A286" s="2" t="s">
        <v>258</v>
      </c>
      <c r="B286" s="2" t="s">
        <v>308</v>
      </c>
      <c r="C286" s="2" t="s">
        <v>182</v>
      </c>
      <c r="D286" s="5">
        <v>2023</v>
      </c>
      <c r="E286" s="17"/>
      <c r="F286" s="17"/>
      <c r="G286" s="17"/>
      <c r="H286" s="17"/>
      <c r="I286" s="17"/>
      <c r="J286" s="17"/>
      <c r="K286" s="17"/>
      <c r="L286" s="17"/>
      <c r="M286" s="17">
        <v>58166.666666999998</v>
      </c>
      <c r="N286" s="17"/>
      <c r="O286" s="17"/>
      <c r="P286" s="17"/>
      <c r="Q286" s="17"/>
      <c r="R286" s="17"/>
      <c r="S286" s="17">
        <v>58166.67</v>
      </c>
      <c r="T286" s="17">
        <v>33971.43</v>
      </c>
      <c r="U286" s="4"/>
      <c r="V286"/>
      <c r="W286"/>
      <c r="X286"/>
    </row>
    <row r="287" spans="1:37" x14ac:dyDescent="0.45">
      <c r="A287" s="2" t="s">
        <v>258</v>
      </c>
      <c r="B287" s="2" t="s">
        <v>308</v>
      </c>
      <c r="C287" s="2" t="s">
        <v>159</v>
      </c>
      <c r="D287" s="5">
        <v>2023</v>
      </c>
      <c r="E287" s="17"/>
      <c r="F287" s="17"/>
      <c r="G287" s="17"/>
      <c r="H287" s="17"/>
      <c r="I287" s="17"/>
      <c r="J287" s="17"/>
      <c r="K287" s="17"/>
      <c r="L287" s="17"/>
      <c r="M287" s="17">
        <v>61833.333333000002</v>
      </c>
      <c r="N287" s="17"/>
      <c r="O287" s="17"/>
      <c r="P287" s="17"/>
      <c r="Q287" s="17"/>
      <c r="R287" s="17"/>
      <c r="S287" s="17">
        <v>61833.33</v>
      </c>
      <c r="T287" s="17">
        <v>27949.89</v>
      </c>
      <c r="U287" s="4"/>
      <c r="V287"/>
      <c r="W287"/>
      <c r="X287"/>
    </row>
    <row r="288" spans="1:37" x14ac:dyDescent="0.45">
      <c r="A288" s="2" t="s">
        <v>258</v>
      </c>
      <c r="B288" s="2" t="s">
        <v>308</v>
      </c>
      <c r="C288" s="2" t="s">
        <v>41</v>
      </c>
      <c r="D288" s="5">
        <v>2023</v>
      </c>
      <c r="E288" s="17"/>
      <c r="F288" s="17"/>
      <c r="G288" s="17"/>
      <c r="H288" s="17"/>
      <c r="I288" s="17"/>
      <c r="J288" s="17"/>
      <c r="K288" s="17"/>
      <c r="L288" s="17"/>
      <c r="M288" s="17">
        <v>60277.777778000003</v>
      </c>
      <c r="N288" s="17"/>
      <c r="O288" s="17"/>
      <c r="P288" s="17"/>
      <c r="Q288" s="17"/>
      <c r="R288" s="17"/>
      <c r="S288" s="17">
        <v>60277.78</v>
      </c>
      <c r="T288" s="17">
        <v>41627.4</v>
      </c>
      <c r="U288" s="4"/>
      <c r="V288"/>
      <c r="W288"/>
      <c r="X288"/>
    </row>
    <row r="289" spans="1:37" x14ac:dyDescent="0.45">
      <c r="A289" s="2" t="s">
        <v>258</v>
      </c>
      <c r="B289" s="2" t="s">
        <v>308</v>
      </c>
      <c r="C289" s="2" t="s">
        <v>219</v>
      </c>
      <c r="D289" s="5">
        <v>2023</v>
      </c>
      <c r="E289" s="17"/>
      <c r="F289" s="17"/>
      <c r="G289" s="17"/>
      <c r="H289" s="17"/>
      <c r="I289" s="17"/>
      <c r="J289" s="17"/>
      <c r="K289" s="17"/>
      <c r="L289" s="17"/>
      <c r="M289" s="17">
        <v>9425.0000010000003</v>
      </c>
      <c r="N289" s="17"/>
      <c r="O289" s="17"/>
      <c r="P289" s="17"/>
      <c r="Q289" s="17"/>
      <c r="R289" s="17"/>
      <c r="S289" s="17">
        <v>9425.01</v>
      </c>
      <c r="T289" s="17"/>
      <c r="U289" s="4"/>
      <c r="V289"/>
      <c r="W289"/>
      <c r="X289"/>
    </row>
    <row r="290" spans="1:37" x14ac:dyDescent="0.45">
      <c r="A290" s="31" t="s">
        <v>71</v>
      </c>
      <c r="B290" s="24"/>
      <c r="C290" s="24" t="s">
        <v>189</v>
      </c>
      <c r="D290" s="26">
        <v>2023</v>
      </c>
      <c r="E290" s="27"/>
      <c r="F290" s="27"/>
      <c r="G290" s="27"/>
      <c r="H290" s="27"/>
      <c r="I290" s="27"/>
      <c r="J290" s="27"/>
      <c r="K290" s="27"/>
      <c r="L290" s="27"/>
      <c r="M290" s="27"/>
      <c r="N290" s="27"/>
      <c r="O290" s="27"/>
      <c r="P290" s="27"/>
      <c r="Q290" s="27"/>
      <c r="R290" s="27">
        <v>0</v>
      </c>
      <c r="S290" s="27"/>
      <c r="T290" s="27"/>
      <c r="U290" s="25">
        <v>1971.75</v>
      </c>
      <c r="V290" s="12">
        <v>95</v>
      </c>
      <c r="W290" s="29">
        <f>SUM(S291:T291)/F292*100</f>
        <v>93.371915781044706</v>
      </c>
      <c r="X290" s="13">
        <f>IF(W290&gt;V290,"OK",W290-V290)</f>
        <v>-1.6280842189552942</v>
      </c>
      <c r="Y290" s="14"/>
      <c r="Z290" s="29"/>
      <c r="AA290" s="13"/>
      <c r="AB290" s="14"/>
      <c r="AC290" s="29"/>
      <c r="AD290" s="13"/>
      <c r="AE290" s="14"/>
      <c r="AF290" s="29"/>
      <c r="AG290" s="13"/>
      <c r="AH290" s="15">
        <v>75</v>
      </c>
      <c r="AI290" s="30">
        <f>T291/U290</f>
        <v>54.745510333460125</v>
      </c>
      <c r="AJ290" s="13" t="str">
        <f>IF(AI290&lt;AH290,"OK",IF(AI290=AH290,"OK",AI290-AH290))</f>
        <v>OK</v>
      </c>
      <c r="AK290" s="16"/>
    </row>
    <row r="291" spans="1:37" x14ac:dyDescent="0.45">
      <c r="A291" s="2" t="s">
        <v>71</v>
      </c>
      <c r="B291" s="2"/>
      <c r="C291" s="2" t="s">
        <v>71</v>
      </c>
      <c r="D291" s="5">
        <v>2023</v>
      </c>
      <c r="E291" s="17"/>
      <c r="F291" s="17"/>
      <c r="G291" s="17"/>
      <c r="H291" s="17"/>
      <c r="I291" s="17"/>
      <c r="J291" s="17"/>
      <c r="K291" s="17"/>
      <c r="L291" s="17"/>
      <c r="M291" s="17"/>
      <c r="N291" s="17"/>
      <c r="O291" s="17"/>
      <c r="P291" s="17"/>
      <c r="Q291" s="17"/>
      <c r="R291" s="17"/>
      <c r="S291" s="17">
        <v>141222.22</v>
      </c>
      <c r="T291" s="17">
        <v>107944.46</v>
      </c>
      <c r="U291" s="4"/>
      <c r="V291"/>
      <c r="W291"/>
      <c r="X291"/>
    </row>
    <row r="292" spans="1:37" x14ac:dyDescent="0.45">
      <c r="A292" s="2" t="s">
        <v>71</v>
      </c>
      <c r="B292" s="2"/>
      <c r="C292" s="2" t="s">
        <v>48</v>
      </c>
      <c r="D292" s="5">
        <v>2023</v>
      </c>
      <c r="E292" s="17"/>
      <c r="F292" s="17">
        <v>266853.98700000002</v>
      </c>
      <c r="G292" s="17"/>
      <c r="H292" s="17"/>
      <c r="I292" s="17"/>
      <c r="J292" s="17"/>
      <c r="K292" s="17"/>
      <c r="L292" s="17"/>
      <c r="M292" s="17"/>
      <c r="N292" s="17">
        <v>0</v>
      </c>
      <c r="O292" s="17"/>
      <c r="P292" s="17"/>
      <c r="Q292" s="17"/>
      <c r="R292" s="17"/>
      <c r="S292" s="17"/>
      <c r="T292" s="17"/>
      <c r="U292" s="4"/>
      <c r="V292"/>
      <c r="W292"/>
      <c r="X292"/>
    </row>
    <row r="293" spans="1:37" x14ac:dyDescent="0.45">
      <c r="A293" s="2" t="s">
        <v>71</v>
      </c>
      <c r="B293" s="2"/>
      <c r="C293" s="2" t="s">
        <v>21</v>
      </c>
      <c r="D293" s="5">
        <v>2023</v>
      </c>
      <c r="E293" s="17"/>
      <c r="F293" s="17"/>
      <c r="G293" s="17"/>
      <c r="H293" s="17"/>
      <c r="I293" s="17"/>
      <c r="J293" s="17"/>
      <c r="K293" s="17"/>
      <c r="L293" s="17"/>
      <c r="M293" s="17"/>
      <c r="N293" s="17"/>
      <c r="O293" s="17"/>
      <c r="P293" s="17"/>
      <c r="Q293" s="17"/>
      <c r="R293" s="17"/>
      <c r="S293" s="17">
        <v>0</v>
      </c>
      <c r="T293" s="17">
        <v>0</v>
      </c>
      <c r="U293" s="4"/>
      <c r="V293"/>
      <c r="W293"/>
      <c r="X293"/>
    </row>
    <row r="294" spans="1:37" x14ac:dyDescent="0.45">
      <c r="A294" s="31" t="s">
        <v>87</v>
      </c>
      <c r="B294" s="24"/>
      <c r="C294" s="24" t="s">
        <v>189</v>
      </c>
      <c r="D294" s="26">
        <v>2023</v>
      </c>
      <c r="E294" s="27"/>
      <c r="F294" s="27"/>
      <c r="G294" s="27"/>
      <c r="H294" s="27"/>
      <c r="I294" s="27"/>
      <c r="J294" s="27"/>
      <c r="K294" s="27"/>
      <c r="L294" s="27"/>
      <c r="M294" s="27"/>
      <c r="N294" s="27"/>
      <c r="O294" s="27"/>
      <c r="P294" s="27"/>
      <c r="Q294" s="27"/>
      <c r="R294" s="27">
        <v>0</v>
      </c>
      <c r="S294" s="27"/>
      <c r="T294" s="27"/>
      <c r="U294" s="25">
        <v>1363.66</v>
      </c>
      <c r="V294" s="12">
        <v>95.3</v>
      </c>
      <c r="W294" s="29">
        <f>G295/F296*100</f>
        <v>93.71326004070049</v>
      </c>
      <c r="X294" s="13">
        <f>IF(W294&gt;V294,"OK",W294-V294)</f>
        <v>-1.5867399592995071</v>
      </c>
      <c r="Y294" s="14"/>
      <c r="Z294" s="29"/>
      <c r="AA294" s="13"/>
      <c r="AB294" s="14"/>
      <c r="AC294" s="29"/>
      <c r="AD294" s="13"/>
      <c r="AE294" s="14"/>
      <c r="AF294" s="29"/>
      <c r="AG294" s="13"/>
      <c r="AH294" s="15">
        <v>75</v>
      </c>
      <c r="AI294" s="30">
        <f>T295/U294</f>
        <v>60.417472097150309</v>
      </c>
      <c r="AJ294" s="13" t="str">
        <f>IF(AI294&lt;AH294,"OK",IF(AI294=AH294,"OK",AI294-AH294))</f>
        <v>OK</v>
      </c>
      <c r="AK294" s="16"/>
    </row>
    <row r="295" spans="1:37" x14ac:dyDescent="0.45">
      <c r="A295" s="2" t="s">
        <v>87</v>
      </c>
      <c r="B295" s="2"/>
      <c r="C295" s="2" t="s">
        <v>87</v>
      </c>
      <c r="D295" s="5">
        <v>2023</v>
      </c>
      <c r="E295" s="17"/>
      <c r="F295" s="17"/>
      <c r="G295" s="17">
        <v>204527.77778</v>
      </c>
      <c r="H295" s="17"/>
      <c r="I295" s="17"/>
      <c r="J295" s="17"/>
      <c r="K295" s="17"/>
      <c r="L295" s="17"/>
      <c r="M295" s="17"/>
      <c r="N295" s="17"/>
      <c r="O295" s="17"/>
      <c r="P295" s="17"/>
      <c r="Q295" s="17"/>
      <c r="R295" s="17"/>
      <c r="S295" s="17">
        <v>122138.91</v>
      </c>
      <c r="T295" s="17">
        <v>82388.89</v>
      </c>
      <c r="U295" s="4"/>
      <c r="V295"/>
      <c r="W295"/>
      <c r="X295"/>
    </row>
    <row r="296" spans="1:37" x14ac:dyDescent="0.45">
      <c r="A296" s="3" t="s">
        <v>87</v>
      </c>
      <c r="B296" s="3"/>
      <c r="C296" s="3" t="s">
        <v>0</v>
      </c>
      <c r="D296" s="6">
        <v>2023</v>
      </c>
      <c r="E296" s="23"/>
      <c r="F296" s="23">
        <v>218248.49299999999</v>
      </c>
      <c r="G296" s="23"/>
      <c r="H296" s="23"/>
      <c r="I296" s="23"/>
      <c r="J296" s="23"/>
      <c r="K296" s="23"/>
      <c r="L296" s="23"/>
      <c r="M296" s="23"/>
      <c r="N296" s="23">
        <v>0</v>
      </c>
      <c r="O296" s="23"/>
      <c r="P296" s="23"/>
      <c r="Q296" s="23"/>
      <c r="R296" s="23"/>
      <c r="S296" s="23"/>
      <c r="T296" s="23"/>
      <c r="U296" s="1"/>
      <c r="V296"/>
      <c r="W296"/>
      <c r="X296"/>
    </row>
  </sheetData>
  <autoFilter ref="A3:AN296" xr:uid="{00000000-0001-0000-0000-000000000000}"/>
  <pageMargins left="0.7" right="0.7" top="0.75" bottom="0.75" header="0.3" footer="0.3"/>
  <pageSetup paperSize="9"/>
</worksheet>
</file>

<file path=docMetadata/LabelInfo.xml><?xml version="1.0" encoding="utf-8"?>
<clbl:labelList xmlns:clbl="http://schemas.microsoft.com/office/2020/mipLabelMetadata">
  <clbl:label id="{c135c4ba-2280-41f8-be7d-6f21d368baa3}" enabled="1" method="Standard" siteId="{24139d14-c62c-4c47-8bdd-ce71ea1d50c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ChastiaData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2024-12-17T19:09:49Z</dcterms:created>
  <dcterms:modified xsi:type="dcterms:W3CDTF">2024-12-17T19:10:10Z</dcterms:modified>
</cp:coreProperties>
</file>