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28800" windowHeight="12315" firstSheet="1" activeTab="1"/>
  </bookViews>
  <sheets>
    <sheet name="Rekapitulácia stavby" sheetId="1" state="veryHidden" r:id="rId1"/>
    <sheet name="01 - Ubytovacie zariadeni..." sheetId="2" r:id="rId2"/>
  </sheets>
  <definedNames>
    <definedName name="_xlnm._FilterDatabase" localSheetId="1" hidden="1">'01 - Ubytovacie zariadeni...'!$C$138:$K$381</definedName>
    <definedName name="_xlnm.Print_Titles" localSheetId="1">'01 - Ubytovacie zariadeni...'!$138:$138</definedName>
    <definedName name="_xlnm.Print_Titles" localSheetId="0">'Rekapitulácia stavby'!$92:$92</definedName>
    <definedName name="_xlnm.Print_Area" localSheetId="1">'01 - Ubytovacie zariadeni...'!$C$4:$J$76,'01 - Ubytovacie zariadeni...'!$C$128:$J$381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7" i="2"/>
  <c r="BH377" i="2"/>
  <c r="BG377" i="2"/>
  <c r="BE377" i="2"/>
  <c r="T377" i="2"/>
  <c r="R377" i="2"/>
  <c r="P377" i="2"/>
  <c r="BI376" i="2"/>
  <c r="BH376" i="2"/>
  <c r="BG376" i="2"/>
  <c r="BE376" i="2"/>
  <c r="T376" i="2"/>
  <c r="R376" i="2"/>
  <c r="P376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4" i="2"/>
  <c r="BH194" i="2"/>
  <c r="BG194" i="2"/>
  <c r="BE194" i="2"/>
  <c r="T194" i="2"/>
  <c r="T193" i="2" s="1"/>
  <c r="R194" i="2"/>
  <c r="R193" i="2" s="1"/>
  <c r="P194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F133" i="2"/>
  <c r="E131" i="2"/>
  <c r="F87" i="2"/>
  <c r="E85" i="2"/>
  <c r="J22" i="2"/>
  <c r="E22" i="2"/>
  <c r="J90" i="2"/>
  <c r="J21" i="2"/>
  <c r="J19" i="2"/>
  <c r="E19" i="2"/>
  <c r="J135" i="2"/>
  <c r="J18" i="2"/>
  <c r="J16" i="2"/>
  <c r="E16" i="2"/>
  <c r="F136" i="2" s="1"/>
  <c r="J15" i="2"/>
  <c r="J13" i="2"/>
  <c r="E13" i="2"/>
  <c r="F89" i="2"/>
  <c r="J12" i="2"/>
  <c r="J133" i="2"/>
  <c r="L90" i="1"/>
  <c r="AM90" i="1"/>
  <c r="AM89" i="1"/>
  <c r="L89" i="1"/>
  <c r="AM87" i="1"/>
  <c r="L87" i="1"/>
  <c r="L85" i="1"/>
  <c r="L84" i="1"/>
  <c r="BK377" i="2"/>
  <c r="J365" i="2"/>
  <c r="J352" i="2"/>
  <c r="J339" i="2"/>
  <c r="BK328" i="2"/>
  <c r="J321" i="2"/>
  <c r="J304" i="2"/>
  <c r="BK289" i="2"/>
  <c r="J263" i="2"/>
  <c r="J374" i="2"/>
  <c r="J351" i="2"/>
  <c r="BK327" i="2"/>
  <c r="J299" i="2"/>
  <c r="J268" i="2"/>
  <c r="BK220" i="2"/>
  <c r="J185" i="2"/>
  <c r="BK176" i="2"/>
  <c r="BK149" i="2"/>
  <c r="BK379" i="2"/>
  <c r="BK371" i="2"/>
  <c r="J366" i="2"/>
  <c r="BK357" i="2"/>
  <c r="BK347" i="2"/>
  <c r="J328" i="2"/>
  <c r="BK317" i="2"/>
  <c r="J301" i="2"/>
  <c r="BK292" i="2"/>
  <c r="BK261" i="2"/>
  <c r="BK179" i="2"/>
  <c r="J362" i="2"/>
  <c r="J347" i="2"/>
  <c r="J326" i="2"/>
  <c r="J253" i="2"/>
  <c r="BK229" i="2"/>
  <c r="BK375" i="2"/>
  <c r="J361" i="2"/>
  <c r="J254" i="2"/>
  <c r="J226" i="2"/>
  <c r="J167" i="2"/>
  <c r="BK158" i="2"/>
  <c r="BK373" i="2"/>
  <c r="J340" i="2"/>
  <c r="BK312" i="2"/>
  <c r="J292" i="2"/>
  <c r="J287" i="2"/>
  <c r="BK247" i="2"/>
  <c r="BK221" i="2"/>
  <c r="J169" i="2"/>
  <c r="BK290" i="2"/>
  <c r="BK270" i="2"/>
  <c r="J250" i="2"/>
  <c r="J235" i="2"/>
  <c r="BK263" i="2"/>
  <c r="J249" i="2"/>
  <c r="J229" i="2"/>
  <c r="BK181" i="2"/>
  <c r="BK252" i="2"/>
  <c r="BK233" i="2"/>
  <c r="J218" i="2"/>
  <c r="BK203" i="2"/>
  <c r="BK154" i="2"/>
  <c r="BK235" i="2"/>
  <c r="J209" i="2"/>
  <c r="BK185" i="2"/>
  <c r="J168" i="2"/>
  <c r="J150" i="2"/>
  <c r="BK209" i="2"/>
  <c r="BK191" i="2"/>
  <c r="J178" i="2"/>
  <c r="J171" i="2"/>
  <c r="BK354" i="2"/>
  <c r="BK330" i="2"/>
  <c r="J305" i="2"/>
  <c r="BK259" i="2"/>
  <c r="J200" i="2"/>
  <c r="BK162" i="2"/>
  <c r="J324" i="2"/>
  <c r="J296" i="2"/>
  <c r="J277" i="2"/>
  <c r="BK222" i="2"/>
  <c r="J316" i="2"/>
  <c r="J267" i="2"/>
  <c r="J232" i="2"/>
  <c r="BK253" i="2"/>
  <c r="J205" i="2"/>
  <c r="BK255" i="2"/>
  <c r="BK223" i="2"/>
  <c r="J179" i="2"/>
  <c r="BK207" i="2"/>
  <c r="BK190" i="2"/>
  <c r="J183" i="2"/>
  <c r="BK152" i="2"/>
  <c r="J215" i="2"/>
  <c r="J202" i="2"/>
  <c r="J174" i="2"/>
  <c r="J376" i="2"/>
  <c r="J348" i="2"/>
  <c r="J331" i="2"/>
  <c r="J314" i="2"/>
  <c r="BK288" i="2"/>
  <c r="BK372" i="2"/>
  <c r="J335" i="2"/>
  <c r="J302" i="2"/>
  <c r="J234" i="2"/>
  <c r="BK182" i="2"/>
  <c r="BK171" i="2"/>
  <c r="J377" i="2"/>
  <c r="BK365" i="2"/>
  <c r="BK346" i="2"/>
  <c r="J312" i="2"/>
  <c r="BK299" i="2"/>
  <c r="BK267" i="2"/>
  <c r="BK145" i="2"/>
  <c r="BK339" i="2"/>
  <c r="BK254" i="2"/>
  <c r="BK237" i="2"/>
  <c r="J367" i="2"/>
  <c r="BK246" i="2"/>
  <c r="J188" i="2"/>
  <c r="J154" i="2"/>
  <c r="BK282" i="2"/>
  <c r="J223" i="2"/>
  <c r="AS94" i="1"/>
  <c r="BK268" i="2"/>
  <c r="BK278" i="2"/>
  <c r="BK250" i="2"/>
  <c r="J194" i="2"/>
  <c r="BK165" i="2"/>
  <c r="BK245" i="2"/>
  <c r="J219" i="2"/>
  <c r="J244" i="2"/>
  <c r="J213" i="2"/>
  <c r="BK184" i="2"/>
  <c r="BK153" i="2"/>
  <c r="J216" i="2"/>
  <c r="J203" i="2"/>
  <c r="BK175" i="2"/>
  <c r="J153" i="2"/>
  <c r="J371" i="2"/>
  <c r="BK364" i="2"/>
  <c r="BK343" i="2"/>
  <c r="BK335" i="2"/>
  <c r="BK324" i="2"/>
  <c r="BK316" i="2"/>
  <c r="J303" i="2"/>
  <c r="J290" i="2"/>
  <c r="J273" i="2"/>
  <c r="BK256" i="2"/>
  <c r="BK356" i="2"/>
  <c r="J343" i="2"/>
  <c r="BK304" i="2"/>
  <c r="BK275" i="2"/>
  <c r="J233" i="2"/>
  <c r="BK205" i="2"/>
  <c r="BK177" i="2"/>
  <c r="J172" i="2"/>
  <c r="J364" i="2"/>
  <c r="J165" i="2"/>
  <c r="BK157" i="2"/>
  <c r="BK366" i="2"/>
  <c r="BK331" i="2"/>
  <c r="J310" i="2"/>
  <c r="J294" i="2"/>
  <c r="J279" i="2"/>
  <c r="J231" i="2"/>
  <c r="BK206" i="2"/>
  <c r="J162" i="2"/>
  <c r="J297" i="2"/>
  <c r="J282" i="2"/>
  <c r="J243" i="2"/>
  <c r="J224" i="2"/>
  <c r="J269" i="2"/>
  <c r="BK257" i="2"/>
  <c r="BK234" i="2"/>
  <c r="J197" i="2"/>
  <c r="J170" i="2"/>
  <c r="BK241" i="2"/>
  <c r="J208" i="2"/>
  <c r="BK201" i="2"/>
  <c r="BK160" i="2"/>
  <c r="BK219" i="2"/>
  <c r="BK211" i="2"/>
  <c r="BK189" i="2"/>
  <c r="J177" i="2"/>
  <c r="J149" i="2"/>
  <c r="BK143" i="2"/>
  <c r="J212" i="2"/>
  <c r="J199" i="2"/>
  <c r="BK180" i="2"/>
  <c r="BK170" i="2"/>
  <c r="BK150" i="2"/>
  <c r="BK260" i="2"/>
  <c r="BK333" i="2"/>
  <c r="J236" i="2"/>
  <c r="BK374" i="2"/>
  <c r="BK355" i="2"/>
  <c r="BK336" i="2"/>
  <c r="BK321" i="2"/>
  <c r="BK307" i="2"/>
  <c r="BK285" i="2"/>
  <c r="J259" i="2"/>
  <c r="J354" i="2"/>
  <c r="BK323" i="2"/>
  <c r="J241" i="2"/>
  <c r="J357" i="2"/>
  <c r="BK208" i="2"/>
  <c r="J163" i="2"/>
  <c r="J363" i="2"/>
  <c r="J317" i="2"/>
  <c r="J289" i="2"/>
  <c r="BK249" i="2"/>
  <c r="J180" i="2"/>
  <c r="J286" i="2"/>
  <c r="J251" i="2"/>
  <c r="J221" i="2"/>
  <c r="J245" i="2"/>
  <c r="BK227" i="2"/>
  <c r="BK148" i="2"/>
  <c r="BK240" i="2"/>
  <c r="J207" i="2"/>
  <c r="J144" i="2"/>
  <c r="J214" i="2"/>
  <c r="J206" i="2"/>
  <c r="J198" i="2"/>
  <c r="J187" i="2"/>
  <c r="J161" i="2"/>
  <c r="BK144" i="2"/>
  <c r="BK198" i="2"/>
  <c r="BK172" i="2"/>
  <c r="J143" i="2"/>
  <c r="J373" i="2"/>
  <c r="BK350" i="2"/>
  <c r="BK326" i="2"/>
  <c r="J308" i="2"/>
  <c r="J285" i="2"/>
  <c r="J360" i="2"/>
  <c r="J323" i="2"/>
  <c r="J281" i="2"/>
  <c r="BK231" i="2"/>
  <c r="J181" i="2"/>
  <c r="J380" i="2"/>
  <c r="J369" i="2"/>
  <c r="BK353" i="2"/>
  <c r="J327" i="2"/>
  <c r="BK310" i="2"/>
  <c r="BK283" i="2"/>
  <c r="J368" i="2"/>
  <c r="J346" i="2"/>
  <c r="J274" i="2"/>
  <c r="BK230" i="2"/>
  <c r="BK264" i="2"/>
  <c r="BK224" i="2"/>
  <c r="J160" i="2"/>
  <c r="J353" i="2"/>
  <c r="BK315" i="2"/>
  <c r="J288" i="2"/>
  <c r="BK232" i="2"/>
  <c r="BK168" i="2"/>
  <c r="BK287" i="2"/>
  <c r="J256" i="2"/>
  <c r="J227" i="2"/>
  <c r="J379" i="2"/>
  <c r="BK362" i="2"/>
  <c r="J338" i="2"/>
  <c r="J319" i="2"/>
  <c r="J298" i="2"/>
  <c r="BK272" i="2"/>
  <c r="BK363" i="2"/>
  <c r="J332" i="2"/>
  <c r="J278" i="2"/>
  <c r="J211" i="2"/>
  <c r="J381" i="2"/>
  <c r="BK368" i="2"/>
  <c r="BK351" i="2"/>
  <c r="BK322" i="2"/>
  <c r="BK308" i="2"/>
  <c r="BK296" i="2"/>
  <c r="J264" i="2"/>
  <c r="BK147" i="2"/>
  <c r="J349" i="2"/>
  <c r="J315" i="2"/>
  <c r="J252" i="2"/>
  <c r="J372" i="2"/>
  <c r="J248" i="2"/>
  <c r="J192" i="2"/>
  <c r="BK164" i="2"/>
  <c r="BK204" i="2"/>
  <c r="J239" i="2"/>
  <c r="BK188" i="2"/>
  <c r="BK178" i="2"/>
  <c r="J145" i="2"/>
  <c r="BK213" i="2"/>
  <c r="J186" i="2"/>
  <c r="J158" i="2"/>
  <c r="J293" i="2"/>
  <c r="J184" i="2"/>
  <c r="BK381" i="2"/>
  <c r="BK376" i="2"/>
  <c r="BK359" i="2"/>
  <c r="J333" i="2"/>
  <c r="BK313" i="2"/>
  <c r="BK294" i="2"/>
  <c r="J265" i="2"/>
  <c r="J358" i="2"/>
  <c r="BK318" i="2"/>
  <c r="J242" i="2"/>
  <c r="BK370" i="2"/>
  <c r="J261" i="2"/>
  <c r="J220" i="2"/>
  <c r="BK159" i="2"/>
  <c r="J342" i="2"/>
  <c r="J307" i="2"/>
  <c r="BK281" i="2"/>
  <c r="BK228" i="2"/>
  <c r="J142" i="2"/>
  <c r="BK279" i="2"/>
  <c r="BK236" i="2"/>
  <c r="J270" i="2"/>
  <c r="BK239" i="2"/>
  <c r="J190" i="2"/>
  <c r="BK244" i="2"/>
  <c r="BK187" i="2"/>
  <c r="BK218" i="2"/>
  <c r="J152" i="2"/>
  <c r="J375" i="2"/>
  <c r="BK358" i="2"/>
  <c r="BK338" i="2"/>
  <c r="BK314" i="2"/>
  <c r="BK298" i="2"/>
  <c r="BK269" i="2"/>
  <c r="J255" i="2"/>
  <c r="J350" i="2"/>
  <c r="J313" i="2"/>
  <c r="BK226" i="2"/>
  <c r="J272" i="2"/>
  <c r="J238" i="2"/>
  <c r="J159" i="2"/>
  <c r="BK378" i="2"/>
  <c r="J359" i="2"/>
  <c r="J336" i="2"/>
  <c r="BK320" i="2"/>
  <c r="BK300" i="2"/>
  <c r="BK274" i="2"/>
  <c r="BK352" i="2"/>
  <c r="J318" i="2"/>
  <c r="BK280" i="2"/>
  <c r="BK202" i="2"/>
  <c r="J175" i="2"/>
  <c r="J378" i="2"/>
  <c r="BK360" i="2"/>
  <c r="BK340" i="2"/>
  <c r="BK319" i="2"/>
  <c r="BK303" i="2"/>
  <c r="BK293" i="2"/>
  <c r="J246" i="2"/>
  <c r="J275" i="2"/>
  <c r="J240" i="2"/>
  <c r="J191" i="2"/>
  <c r="BK163" i="2"/>
  <c r="BK242" i="2"/>
  <c r="BK216" i="2"/>
  <c r="BK161" i="2"/>
  <c r="BK215" i="2"/>
  <c r="J201" i="2"/>
  <c r="BK197" i="2"/>
  <c r="BK186" i="2"/>
  <c r="BK155" i="2"/>
  <c r="J237" i="2"/>
  <c r="J204" i="2"/>
  <c r="J176" i="2"/>
  <c r="BK167" i="2"/>
  <c r="BK142" i="2"/>
  <c r="BK380" i="2"/>
  <c r="BK367" i="2"/>
  <c r="J355" i="2"/>
  <c r="BK342" i="2"/>
  <c r="BK332" i="2"/>
  <c r="J322" i="2"/>
  <c r="BK311" i="2"/>
  <c r="BK297" i="2"/>
  <c r="BK277" i="2"/>
  <c r="BK369" i="2"/>
  <c r="BK348" i="2"/>
  <c r="J311" i="2"/>
  <c r="BK301" i="2"/>
  <c r="BK248" i="2"/>
  <c r="BK212" i="2"/>
  <c r="BK183" i="2"/>
  <c r="BK174" i="2"/>
  <c r="BK361" i="2"/>
  <c r="BK349" i="2"/>
  <c r="BK334" i="2"/>
  <c r="J320" i="2"/>
  <c r="BK305" i="2"/>
  <c r="J300" i="2"/>
  <c r="BK286" i="2"/>
  <c r="J260" i="2"/>
  <c r="J155" i="2"/>
  <c r="J356" i="2"/>
  <c r="J330" i="2"/>
  <c r="BK258" i="2"/>
  <c r="BK251" i="2"/>
  <c r="J228" i="2"/>
  <c r="BK265" i="2"/>
  <c r="J247" i="2"/>
  <c r="BK199" i="2"/>
  <c r="J164" i="2"/>
  <c r="J370" i="2"/>
  <c r="J334" i="2"/>
  <c r="BK302" i="2"/>
  <c r="J280" i="2"/>
  <c r="BK243" i="2"/>
  <c r="BK194" i="2"/>
  <c r="J157" i="2"/>
  <c r="J283" i="2"/>
  <c r="J257" i="2"/>
  <c r="BK238" i="2"/>
  <c r="J222" i="2"/>
  <c r="BK273" i="2"/>
  <c r="J258" i="2"/>
  <c r="J230" i="2"/>
  <c r="BK192" i="2"/>
  <c r="J189" i="2"/>
  <c r="BK173" i="2"/>
  <c r="J148" i="2"/>
  <c r="BK214" i="2"/>
  <c r="BK200" i="2"/>
  <c r="J182" i="2"/>
  <c r="J173" i="2"/>
  <c r="BK169" i="2"/>
  <c r="J147" i="2"/>
  <c r="P141" i="2" l="1"/>
  <c r="R146" i="2"/>
  <c r="BK156" i="2"/>
  <c r="J156" i="2"/>
  <c r="J99" i="2" s="1"/>
  <c r="R196" i="2"/>
  <c r="R210" i="2"/>
  <c r="T217" i="2"/>
  <c r="BK266" i="2"/>
  <c r="J266" i="2"/>
  <c r="J108" i="2"/>
  <c r="R271" i="2"/>
  <c r="BK284" i="2"/>
  <c r="J284" i="2" s="1"/>
  <c r="J111" i="2" s="1"/>
  <c r="P291" i="2"/>
  <c r="R309" i="2"/>
  <c r="P329" i="2"/>
  <c r="P341" i="2"/>
  <c r="T141" i="2"/>
  <c r="P151" i="2"/>
  <c r="P156" i="2"/>
  <c r="T156" i="2"/>
  <c r="T196" i="2"/>
  <c r="T210" i="2"/>
  <c r="R217" i="2"/>
  <c r="R266" i="2"/>
  <c r="P276" i="2"/>
  <c r="R295" i="2"/>
  <c r="R306" i="2"/>
  <c r="R325" i="2"/>
  <c r="R329" i="2"/>
  <c r="R341" i="2"/>
  <c r="BK141" i="2"/>
  <c r="J141" i="2"/>
  <c r="J96" i="2"/>
  <c r="R141" i="2"/>
  <c r="BK146" i="2"/>
  <c r="J146" i="2" s="1"/>
  <c r="J97" i="2" s="1"/>
  <c r="R151" i="2"/>
  <c r="T166" i="2"/>
  <c r="P196" i="2"/>
  <c r="BK210" i="2"/>
  <c r="J210" i="2"/>
  <c r="J104" i="2"/>
  <c r="BK217" i="2"/>
  <c r="J217" i="2" s="1"/>
  <c r="J105" i="2" s="1"/>
  <c r="R225" i="2"/>
  <c r="P262" i="2"/>
  <c r="T266" i="2"/>
  <c r="P271" i="2"/>
  <c r="R276" i="2"/>
  <c r="P284" i="2"/>
  <c r="BK291" i="2"/>
  <c r="J291" i="2"/>
  <c r="J112" i="2"/>
  <c r="BK295" i="2"/>
  <c r="J295" i="2" s="1"/>
  <c r="J113" i="2" s="1"/>
  <c r="T295" i="2"/>
  <c r="P306" i="2"/>
  <c r="T306" i="2"/>
  <c r="BK325" i="2"/>
  <c r="J325" i="2"/>
  <c r="J116" i="2"/>
  <c r="T325" i="2"/>
  <c r="BK329" i="2"/>
  <c r="J329" i="2"/>
  <c r="J117" i="2"/>
  <c r="T329" i="2"/>
  <c r="BK337" i="2"/>
  <c r="J337" i="2" s="1"/>
  <c r="J118" i="2" s="1"/>
  <c r="P337" i="2"/>
  <c r="R337" i="2"/>
  <c r="T337" i="2"/>
  <c r="BK341" i="2"/>
  <c r="J341" i="2"/>
  <c r="J119" i="2"/>
  <c r="T341" i="2"/>
  <c r="T146" i="2"/>
  <c r="T151" i="2"/>
  <c r="R156" i="2"/>
  <c r="BK196" i="2"/>
  <c r="J196" i="2"/>
  <c r="J103" i="2" s="1"/>
  <c r="T225" i="2"/>
  <c r="BK271" i="2"/>
  <c r="J271" i="2"/>
  <c r="J109" i="2"/>
  <c r="P295" i="2"/>
  <c r="T309" i="2"/>
  <c r="BK345" i="2"/>
  <c r="J345" i="2" s="1"/>
  <c r="J121" i="2" s="1"/>
  <c r="P166" i="2"/>
  <c r="P225" i="2"/>
  <c r="T262" i="2"/>
  <c r="T271" i="2"/>
  <c r="T284" i="2"/>
  <c r="T291" i="2"/>
  <c r="P309" i="2"/>
  <c r="P345" i="2"/>
  <c r="P344" i="2"/>
  <c r="P146" i="2"/>
  <c r="BK166" i="2"/>
  <c r="J166" i="2" s="1"/>
  <c r="J100" i="2" s="1"/>
  <c r="BK225" i="2"/>
  <c r="J225" i="2" s="1"/>
  <c r="J106" i="2" s="1"/>
  <c r="R262" i="2"/>
  <c r="BK276" i="2"/>
  <c r="J276" i="2"/>
  <c r="J110" i="2"/>
  <c r="R284" i="2"/>
  <c r="BK309" i="2"/>
  <c r="J309" i="2" s="1"/>
  <c r="J115" i="2" s="1"/>
  <c r="T345" i="2"/>
  <c r="T344" i="2"/>
  <c r="BK151" i="2"/>
  <c r="J151" i="2" s="1"/>
  <c r="J98" i="2" s="1"/>
  <c r="R166" i="2"/>
  <c r="P210" i="2"/>
  <c r="P195" i="2" s="1"/>
  <c r="P217" i="2"/>
  <c r="BK262" i="2"/>
  <c r="J262" i="2"/>
  <c r="J107" i="2" s="1"/>
  <c r="P266" i="2"/>
  <c r="T276" i="2"/>
  <c r="R291" i="2"/>
  <c r="BK306" i="2"/>
  <c r="J306" i="2" s="1"/>
  <c r="J114" i="2" s="1"/>
  <c r="P325" i="2"/>
  <c r="R345" i="2"/>
  <c r="R344" i="2"/>
  <c r="BK193" i="2"/>
  <c r="J193" i="2"/>
  <c r="J101" i="2" s="1"/>
  <c r="J89" i="2"/>
  <c r="J136" i="2"/>
  <c r="BF155" i="2"/>
  <c r="BF161" i="2"/>
  <c r="BF170" i="2"/>
  <c r="BF174" i="2"/>
  <c r="BF176" i="2"/>
  <c r="BF187" i="2"/>
  <c r="BF191" i="2"/>
  <c r="BF192" i="2"/>
  <c r="BF212" i="2"/>
  <c r="BF213" i="2"/>
  <c r="F90" i="2"/>
  <c r="BF144" i="2"/>
  <c r="BF150" i="2"/>
  <c r="BF162" i="2"/>
  <c r="BF169" i="2"/>
  <c r="BF179" i="2"/>
  <c r="BF182" i="2"/>
  <c r="BF183" i="2"/>
  <c r="BF200" i="2"/>
  <c r="BF214" i="2"/>
  <c r="BF216" i="2"/>
  <c r="BF219" i="2"/>
  <c r="BF241" i="2"/>
  <c r="J87" i="2"/>
  <c r="BF163" i="2"/>
  <c r="BF164" i="2"/>
  <c r="BF184" i="2"/>
  <c r="BF205" i="2"/>
  <c r="BF227" i="2"/>
  <c r="BF238" i="2"/>
  <c r="BF250" i="2"/>
  <c r="BF145" i="2"/>
  <c r="BF149" i="2"/>
  <c r="BF154" i="2"/>
  <c r="BF157" i="2"/>
  <c r="BF159" i="2"/>
  <c r="BF160" i="2"/>
  <c r="BF168" i="2"/>
  <c r="BF186" i="2"/>
  <c r="BF202" i="2"/>
  <c r="BF208" i="2"/>
  <c r="BF215" i="2"/>
  <c r="BF220" i="2"/>
  <c r="BF232" i="2"/>
  <c r="BF237" i="2"/>
  <c r="BF242" i="2"/>
  <c r="BF249" i="2"/>
  <c r="BF296" i="2"/>
  <c r="BF228" i="2"/>
  <c r="BF229" i="2"/>
  <c r="BF230" i="2"/>
  <c r="BF246" i="2"/>
  <c r="BF247" i="2"/>
  <c r="BF264" i="2"/>
  <c r="BF275" i="2"/>
  <c r="BF277" i="2"/>
  <c r="BF281" i="2"/>
  <c r="BF282" i="2"/>
  <c r="BF292" i="2"/>
  <c r="BF293" i="2"/>
  <c r="BF305" i="2"/>
  <c r="BF308" i="2"/>
  <c r="BF314" i="2"/>
  <c r="BF318" i="2"/>
  <c r="BF347" i="2"/>
  <c r="BF143" i="2"/>
  <c r="BF147" i="2"/>
  <c r="BF152" i="2"/>
  <c r="BF171" i="2"/>
  <c r="BF177" i="2"/>
  <c r="BF185" i="2"/>
  <c r="BF188" i="2"/>
  <c r="BF190" i="2"/>
  <c r="BF197" i="2"/>
  <c r="BF207" i="2"/>
  <c r="BF211" i="2"/>
  <c r="BF224" i="2"/>
  <c r="BF236" i="2"/>
  <c r="BF253" i="2"/>
  <c r="BF255" i="2"/>
  <c r="BF272" i="2"/>
  <c r="BF279" i="2"/>
  <c r="BF280" i="2"/>
  <c r="BF283" i="2"/>
  <c r="BF290" i="2"/>
  <c r="BF299" i="2"/>
  <c r="BF300" i="2"/>
  <c r="BF303" i="2"/>
  <c r="BF304" i="2"/>
  <c r="BF319" i="2"/>
  <c r="BF327" i="2"/>
  <c r="BF328" i="2"/>
  <c r="BF330" i="2"/>
  <c r="BF338" i="2"/>
  <c r="BF343" i="2"/>
  <c r="BF351" i="2"/>
  <c r="BF360" i="2"/>
  <c r="BF368" i="2"/>
  <c r="F135" i="2"/>
  <c r="BF173" i="2"/>
  <c r="BF181" i="2"/>
  <c r="BF194" i="2"/>
  <c r="BF201" i="2"/>
  <c r="BF204" i="2"/>
  <c r="BF209" i="2"/>
  <c r="BF231" i="2"/>
  <c r="BF240" i="2"/>
  <c r="BF243" i="2"/>
  <c r="BF244" i="2"/>
  <c r="BF252" i="2"/>
  <c r="BF256" i="2"/>
  <c r="BF258" i="2"/>
  <c r="BF267" i="2"/>
  <c r="BF352" i="2"/>
  <c r="BF353" i="2"/>
  <c r="BF359" i="2"/>
  <c r="BF221" i="2"/>
  <c r="BF222" i="2"/>
  <c r="BF226" i="2"/>
  <c r="BF233" i="2"/>
  <c r="BF234" i="2"/>
  <c r="BF235" i="2"/>
  <c r="BF248" i="2"/>
  <c r="BF260" i="2"/>
  <c r="BF261" i="2"/>
  <c r="BF268" i="2"/>
  <c r="BF270" i="2"/>
  <c r="BF310" i="2"/>
  <c r="BF331" i="2"/>
  <c r="BF334" i="2"/>
  <c r="BF340" i="2"/>
  <c r="BF342" i="2"/>
  <c r="BF346" i="2"/>
  <c r="BF361" i="2"/>
  <c r="BF366" i="2"/>
  <c r="BF373" i="2"/>
  <c r="BF374" i="2"/>
  <c r="BF375" i="2"/>
  <c r="BF377" i="2"/>
  <c r="BF142" i="2"/>
  <c r="BF148" i="2"/>
  <c r="BF153" i="2"/>
  <c r="BF158" i="2"/>
  <c r="BF165" i="2"/>
  <c r="BF172" i="2"/>
  <c r="BF175" i="2"/>
  <c r="BF180" i="2"/>
  <c r="BF189" i="2"/>
  <c r="BF199" i="2"/>
  <c r="BF206" i="2"/>
  <c r="BF218" i="2"/>
  <c r="BF263" i="2"/>
  <c r="BF278" i="2"/>
  <c r="BF285" i="2"/>
  <c r="BF286" i="2"/>
  <c r="BF289" i="2"/>
  <c r="BF294" i="2"/>
  <c r="BF298" i="2"/>
  <c r="BF302" i="2"/>
  <c r="BF307" i="2"/>
  <c r="BF311" i="2"/>
  <c r="BF312" i="2"/>
  <c r="BF316" i="2"/>
  <c r="BF320" i="2"/>
  <c r="BF322" i="2"/>
  <c r="BF326" i="2"/>
  <c r="BF332" i="2"/>
  <c r="BF333" i="2"/>
  <c r="BF335" i="2"/>
  <c r="BF339" i="2"/>
  <c r="BF348" i="2"/>
  <c r="BF349" i="2"/>
  <c r="BF354" i="2"/>
  <c r="BF355" i="2"/>
  <c r="BF357" i="2"/>
  <c r="BF358" i="2"/>
  <c r="BF363" i="2"/>
  <c r="BF367" i="2"/>
  <c r="BF369" i="2"/>
  <c r="BF376" i="2"/>
  <c r="BF380" i="2"/>
  <c r="BF381" i="2"/>
  <c r="BF167" i="2"/>
  <c r="BF178" i="2"/>
  <c r="BF198" i="2"/>
  <c r="BF203" i="2"/>
  <c r="BF223" i="2"/>
  <c r="BF239" i="2"/>
  <c r="BF245" i="2"/>
  <c r="BF251" i="2"/>
  <c r="BF254" i="2"/>
  <c r="BF274" i="2"/>
  <c r="BF315" i="2"/>
  <c r="BF364" i="2"/>
  <c r="BF257" i="2"/>
  <c r="BF259" i="2"/>
  <c r="BF265" i="2"/>
  <c r="BF269" i="2"/>
  <c r="BF273" i="2"/>
  <c r="BF287" i="2"/>
  <c r="BF288" i="2"/>
  <c r="BF297" i="2"/>
  <c r="BF301" i="2"/>
  <c r="BF313" i="2"/>
  <c r="BF317" i="2"/>
  <c r="BF321" i="2"/>
  <c r="BF323" i="2"/>
  <c r="BF324" i="2"/>
  <c r="BF336" i="2"/>
  <c r="BF350" i="2"/>
  <c r="BF356" i="2"/>
  <c r="BF362" i="2"/>
  <c r="BF365" i="2"/>
  <c r="BF370" i="2"/>
  <c r="BF371" i="2"/>
  <c r="BF372" i="2"/>
  <c r="BF378" i="2"/>
  <c r="BF379" i="2"/>
  <c r="F33" i="2"/>
  <c r="BB95" i="1"/>
  <c r="BB94" i="1"/>
  <c r="W31" i="1"/>
  <c r="J31" i="2"/>
  <c r="AV95" i="1"/>
  <c r="F34" i="2"/>
  <c r="BC95" i="1" s="1"/>
  <c r="BC94" i="1" s="1"/>
  <c r="W32" i="1" s="1"/>
  <c r="F35" i="2"/>
  <c r="BD95" i="1" s="1"/>
  <c r="BD94" i="1" s="1"/>
  <c r="W33" i="1" s="1"/>
  <c r="F31" i="2"/>
  <c r="AZ95" i="1"/>
  <c r="AZ94" i="1"/>
  <c r="W29" i="1"/>
  <c r="R140" i="2" l="1"/>
  <c r="T195" i="2"/>
  <c r="T139" i="2" s="1"/>
  <c r="T140" i="2"/>
  <c r="R195" i="2"/>
  <c r="P140" i="2"/>
  <c r="P139" i="2"/>
  <c r="AU95" i="1"/>
  <c r="BK140" i="2"/>
  <c r="BK195" i="2"/>
  <c r="J195" i="2"/>
  <c r="J102" i="2"/>
  <c r="BK344" i="2"/>
  <c r="J344" i="2"/>
  <c r="J120" i="2" s="1"/>
  <c r="AX94" i="1"/>
  <c r="AV94" i="1"/>
  <c r="AK29" i="1"/>
  <c r="J32" i="2"/>
  <c r="AW95" i="1" s="1"/>
  <c r="AT95" i="1" s="1"/>
  <c r="AU94" i="1"/>
  <c r="AY94" i="1"/>
  <c r="F32" i="2"/>
  <c r="BA95" i="1" s="1"/>
  <c r="BA94" i="1" s="1"/>
  <c r="AW94" i="1" s="1"/>
  <c r="AK30" i="1" s="1"/>
  <c r="BK139" i="2" l="1"/>
  <c r="J139" i="2"/>
  <c r="J94" i="2"/>
  <c r="R139" i="2"/>
  <c r="J140" i="2"/>
  <c r="J95" i="2"/>
  <c r="W30" i="1"/>
  <c r="AT94" i="1"/>
  <c r="J28" i="2" l="1"/>
  <c r="AG95" i="1" s="1"/>
  <c r="AG94" i="1" s="1"/>
  <c r="AK26" i="1" s="1"/>
  <c r="AK35" i="1" s="1"/>
  <c r="AN94" i="1" l="1"/>
  <c r="J37" i="2"/>
  <c r="AN95" i="1"/>
</calcChain>
</file>

<file path=xl/sharedStrings.xml><?xml version="1.0" encoding="utf-8"?>
<sst xmlns="http://schemas.openxmlformats.org/spreadsheetml/2006/main" count="3461" uniqueCount="1036">
  <si>
    <t>Export Komplet</t>
  </si>
  <si>
    <t/>
  </si>
  <si>
    <t>2.0</t>
  </si>
  <si>
    <t>False</t>
  </si>
  <si>
    <t>{c6e07fad-b4d2-433b-a19e-5799bd8ea199}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</si>
  <si>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</si>
  <si>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</si>
  <si>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</si>
  <si>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</si>
  <si>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</si>
  <si>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</si>
  <si>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</si>
  <si>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</si>
  <si>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</si>
  <si>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</si>
  <si>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</si>
  <si>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Ubytovacie zariadenie Háj</t>
  </si>
  <si>
    <t>JKSO:</t>
  </si>
  <si>
    <t>KS:</t>
  </si>
  <si>
    <t>Miesto:</t>
  </si>
  <si>
    <t xml:space="preserve"> </t>
  </si>
  <si>
    <t>Dátum:</t>
  </si>
  <si>
    <t>19. 11. 2024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</si>
  <si>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</si>
  <si>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</si>
  <si>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</si>
  <si>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</si>
  <si>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</si>
  <si>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</si>
  <si>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</si>
  <si>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</si>
  <si>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</si>
  <si>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</si>
  <si>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</si>
  <si>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</si>
  <si>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</si>
  <si>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</si>
  <si>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</si>
  <si>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</si>
  <si>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</si>
  <si>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</si>
  <si>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</si>
  <si>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</si>
  <si>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</si>
  <si>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</si>
  <si>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</si>
  <si>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</si>
  <si>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</si>
  <si>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</si>
  <si>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</si>
  <si>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</si>
  <si>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</si>
  <si>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</si>
  <si>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</si>
  <si>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</si>
  <si>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</si>
  <si>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</si>
  <si>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</si>
  <si>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</si>
  <si>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</si>
  <si>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</si>
  <si>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</si>
  <si>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</si>
  <si>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</si>
  <si>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</si>
  <si>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</si>
  <si>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</si>
  <si>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</si>
  <si>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</si>
  <si>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</si>
  <si>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</si>
  <si>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</si>
  <si>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</si>
  <si>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</si>
  <si>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</si>
  <si>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</si>
  <si>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</si>
  <si>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</si>
  <si>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</si>
  <si>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</si>
  <si>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</si>
  <si>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</si>
  <si>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</si>
  <si>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</si>
  <si>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</si>
  <si>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</si>
  <si>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</si>
  <si>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1z - Zelená infraštruktúra</t>
  </si>
  <si>
    <t xml:space="preserve">    2 - Zakladanie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</si>
  <si>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</si>
  <si>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</si>
  <si>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</si>
  <si>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</si>
  <si>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</si>
  <si>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</si>
  <si>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</si>
  <si>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</si>
  <si>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731 - Ústredné kúrenie - kotolne</t>
  </si>
  <si>
    <t xml:space="preserve">    732 - Ústredné kúrenie - strojovne</t>
  </si>
  <si>
    <t xml:space="preserve">    733 - Ústredné kúrenie - rozvodné potrubie</t>
  </si>
  <si>
    <t xml:space="preserve">    735 - Ústredné kúrenie - vykurovacie telesá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</si>
  <si>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</si>
  <si>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</si>
  <si>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</si>
  <si>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</si>
  <si>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</si>
  <si>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771 - Podlahy z dlaždíc</t>
  </si>
  <si>
    <t xml:space="preserve">    775 - Podlahy vlysové a parketové</t>
  </si>
  <si>
    <t xml:space="preserve">    781 - Obklady</t>
  </si>
  <si>
    <t xml:space="preserve">    784 - Maľby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</si>
  <si>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</si>
  <si>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</si>
  <si>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</si>
  <si>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</si>
  <si>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</si>
  <si>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</si>
  <si>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</si>
  <si>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</si>
  <si>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</si>
  <si>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</si>
  <si>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</si>
  <si>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</si>
  <si>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</si>
  <si>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</si>
  <si>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</si>
  <si>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</si>
  <si>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</si>
  <si>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</si>
  <si>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</si>
  <si>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139711101.S</t>
  </si>
  <si>
    <t>Výkop v uzavretých priestoroch s naložením výkopu na dopravný prostriedok v hornine 1 až 4</t>
  </si>
  <si>
    <t>m3</t>
  </si>
  <si>
    <t>4</t>
  </si>
  <si>
    <t>2</t>
  </si>
  <si>
    <t>997068716</t>
  </si>
  <si>
    <t>162201102.S</t>
  </si>
  <si>
    <t>Vodorovné premiestnenie výkopku z horniny 1-4 nad 20-50m</t>
  </si>
  <si>
    <t>-1691389837</t>
  </si>
  <si>
    <t>3</t>
  </si>
  <si>
    <t>167101103.S</t>
  </si>
  <si>
    <t>Prekladanie neuľahnutého výkopku z hornín 1 až 4</t>
  </si>
  <si>
    <t>-71824960</t>
  </si>
  <si>
    <t>171201101.S</t>
  </si>
  <si>
    <t>Uloženie sypaniny do násypov s rozprestretím sypaniny vo vrstvách a s hrubým urovnaním nezhutnených</t>
  </si>
  <si>
    <t>1649208576</t>
  </si>
  <si>
    <t>1z</t>
  </si>
  <si>
    <t>Zelená infraštruktúra</t>
  </si>
  <si>
    <t>5</t>
  </si>
  <si>
    <t>180402111.S</t>
  </si>
  <si>
    <t>Založenie trávnika parkového výsevom v rovine do 1:5</t>
  </si>
  <si>
    <t>m2</t>
  </si>
  <si>
    <t>-1872775085</t>
  </si>
  <si>
    <t>6</t>
  </si>
  <si>
    <t>M</t>
  </si>
  <si>
    <t>005720001400.S</t>
  </si>
  <si>
    <t>Osivá tráv - semená parkovej zmesi</t>
  </si>
  <si>
    <t>kg</t>
  </si>
  <si>
    <t>8</t>
  </si>
  <si>
    <t>1751882074</t>
  </si>
  <si>
    <t>7</t>
  </si>
  <si>
    <t>181101101.S</t>
  </si>
  <si>
    <t>Úprava pláne v zárezoch v hornine 1-4 bez zhutnenia</t>
  </si>
  <si>
    <t>1635804627</t>
  </si>
  <si>
    <t>181301112.S</t>
  </si>
  <si>
    <t>Rozprestretie ornice v rovine, plocha nad 500 m2, hr.do 150 mm</t>
  </si>
  <si>
    <t>-680130305</t>
  </si>
  <si>
    <t>Zakladanie</t>
  </si>
  <si>
    <t>9</t>
  </si>
  <si>
    <t>215901101.S</t>
  </si>
  <si>
    <t>Zhutnenie podložia z rastlej horniny 1 až 4 pod násypy, z hornina súdržných do 92 % PS a nesúdržných</t>
  </si>
  <si>
    <t>-1323443092</t>
  </si>
  <si>
    <t>10</t>
  </si>
  <si>
    <t>271533001.S</t>
  </si>
  <si>
    <t>Násyp pod základové konštrukcie so zhutnením z  kameniva hrubého drveného fr.32-63 mm</t>
  </si>
  <si>
    <t>1247035038</t>
  </si>
  <si>
    <t>11</t>
  </si>
  <si>
    <t>273321411.S</t>
  </si>
  <si>
    <t>Betón základových dosiek, železový (bez výstuže), tr. C 25/30</t>
  </si>
  <si>
    <t>-1685199679</t>
  </si>
  <si>
    <t>12</t>
  </si>
  <si>
    <t>273362422.S</t>
  </si>
  <si>
    <t>Výstuž základových dosiek zo zvár. sietí KARI, priemer drôtu 6/6 mm, veľkosť oka 150x150 mm</t>
  </si>
  <si>
    <t>-715770057</t>
  </si>
  <si>
    <t>Úpravy povrchov, podlahy, osadenie</t>
  </si>
  <si>
    <t>13</t>
  </si>
  <si>
    <t>612460124.S</t>
  </si>
  <si>
    <t>Príprava vnútorného podkladu stien penetráciou pod omietky a nátery</t>
  </si>
  <si>
    <t>2060971810</t>
  </si>
  <si>
    <t>14</t>
  </si>
  <si>
    <t>612460151.S</t>
  </si>
  <si>
    <t>Príprava vnútorného podkladu stien cementovým prednástrekom, hr. 3 mm</t>
  </si>
  <si>
    <t>1792464472</t>
  </si>
  <si>
    <t>15</t>
  </si>
  <si>
    <t>612460245.S</t>
  </si>
  <si>
    <t>Vnútorná omietka stien vápennocementová jadrová (hrubá), hr. 30 mm</t>
  </si>
  <si>
    <t>-1388220510</t>
  </si>
  <si>
    <t>16</t>
  </si>
  <si>
    <t>612460383.S</t>
  </si>
  <si>
    <t>Vnútorná omietka stien vápennocementová štuková (jemná), hr. 3 mm</t>
  </si>
  <si>
    <t>1852794989</t>
  </si>
  <si>
    <t>17</t>
  </si>
  <si>
    <t>622460124.S</t>
  </si>
  <si>
    <t>Príprava vonkajšieho podkladu stien penetráciou pod omietky a nátery</t>
  </si>
  <si>
    <t>-1189363325</t>
  </si>
  <si>
    <t>18</t>
  </si>
  <si>
    <t>622461032.S</t>
  </si>
  <si>
    <t>Vonkajšia omietka stien pastovitá silikátová roztieraná, hr. 1,5 mm</t>
  </si>
  <si>
    <t>954903901</t>
  </si>
  <si>
    <t>19</t>
  </si>
  <si>
    <t>625250588.S</t>
  </si>
  <si>
    <t>Kontaktný zatepľovací systém soklovej alebo vodou namáhanej časti hr. 100 mm, zatĺkacie kotvy</t>
  </si>
  <si>
    <t>-732914840</t>
  </si>
  <si>
    <t>625250710.S</t>
  </si>
  <si>
    <t>Kontaktný zatepľovací systém z minerálnej vlny hr. 150 mm, skrutkovacie kotvy</t>
  </si>
  <si>
    <t>923887747</t>
  </si>
  <si>
    <t>21</t>
  </si>
  <si>
    <t>632452252.S</t>
  </si>
  <si>
    <t>Cementový poter (vhodný aj ako spádový), pevnosti v tlaku 25 MPa, hr. 65 mm</t>
  </si>
  <si>
    <t>1931758447</t>
  </si>
  <si>
    <t>Ostatné konštrukcie a práce-búranie</t>
  </si>
  <si>
    <t>22</t>
  </si>
  <si>
    <t>936105124.S</t>
  </si>
  <si>
    <t>Montáž prevažovadlových hojdačiek z drevených prvkov skladaných na mieste, osadené do betónových pätiek</t>
  </si>
  <si>
    <t>ks</t>
  </si>
  <si>
    <t>1929186550</t>
  </si>
  <si>
    <t>23</t>
  </si>
  <si>
    <t>553570019300.S</t>
  </si>
  <si>
    <t>Prevažovadlo detské</t>
  </si>
  <si>
    <t>-423767270</t>
  </si>
  <si>
    <t>24</t>
  </si>
  <si>
    <t>936105131.S</t>
  </si>
  <si>
    <t>Montáž pieskoviska z drevených prvkov skladaných na mieste, osadené do betónových pätiek</t>
  </si>
  <si>
    <t>353286244</t>
  </si>
  <si>
    <t>25</t>
  </si>
  <si>
    <t>553570025300.S</t>
  </si>
  <si>
    <t>Pieskovisko</t>
  </si>
  <si>
    <t>1004648708</t>
  </si>
  <si>
    <t>26</t>
  </si>
  <si>
    <t>936105141.S</t>
  </si>
  <si>
    <t>Montáž lezeckých prvkov malých z drevených prvkov skladaných na mieste, osadené do betónových pätiek</t>
  </si>
  <si>
    <t>1485314802</t>
  </si>
  <si>
    <t>27</t>
  </si>
  <si>
    <t>553570019600.S</t>
  </si>
  <si>
    <t>Preliezka detská</t>
  </si>
  <si>
    <t>206503705</t>
  </si>
  <si>
    <t>28</t>
  </si>
  <si>
    <t>941941041.S</t>
  </si>
  <si>
    <t>Montáž lešenia ľahkého pracovného radového s podlahami šírky nad 1,00 do 1,20 m, výšky do 10 m</t>
  </si>
  <si>
    <t>779608997</t>
  </si>
  <si>
    <t>29</t>
  </si>
  <si>
    <t>941941291.S</t>
  </si>
  <si>
    <t>Príplatok za prvý a každý ďalší i začatý mesiac použitia lešenia ľahkého pracovného radového s podlahami šírky nad 1,00 do 1,20 m, výšky do 10 m</t>
  </si>
  <si>
    <t>2079960855</t>
  </si>
  <si>
    <t>30</t>
  </si>
  <si>
    <t>941941841.S</t>
  </si>
  <si>
    <t>Demontáž lešenia ľahkého pracovného radového s podlahami šírky nad 1,00 do 1,20 m, výšky do 10 m</t>
  </si>
  <si>
    <t>591191705</t>
  </si>
  <si>
    <t>31</t>
  </si>
  <si>
    <t>941955002.S</t>
  </si>
  <si>
    <t>Lešenie ľahké pracovné pomocné s výškou lešeňovej podlahy nad 1,20 do 1,90 m</t>
  </si>
  <si>
    <t>-1436433628</t>
  </si>
  <si>
    <t>32</t>
  </si>
  <si>
    <t>953945314.S</t>
  </si>
  <si>
    <t>Hliníkový soklový profil šírky 153 mm</t>
  </si>
  <si>
    <t>m</t>
  </si>
  <si>
    <t>-1901178890</t>
  </si>
  <si>
    <t>33</t>
  </si>
  <si>
    <t>965042241.S</t>
  </si>
  <si>
    <t>Búranie podkladov pod dlažby, liatych dlažieb a mazanín,betón,liaty asfalt hr.nad 100 mm, plochy nad 4 m2 -2,20000t</t>
  </si>
  <si>
    <t>-1079211349</t>
  </si>
  <si>
    <t>34</t>
  </si>
  <si>
    <t>965081712.S</t>
  </si>
  <si>
    <t>Búranie dlažieb, bez podklad. lôžka z xylolit., alebo keramických dlaždíc hr. do 10 mm,  -0,02000t</t>
  </si>
  <si>
    <t>46946597</t>
  </si>
  <si>
    <t>35</t>
  </si>
  <si>
    <t>968061112.S</t>
  </si>
  <si>
    <t>Vyvesenie dreveného okenného krídla do suti plochy do 1,5 m2, -0,01200t</t>
  </si>
  <si>
    <t>-1743355757</t>
  </si>
  <si>
    <t>36</t>
  </si>
  <si>
    <t>968061115.S</t>
  </si>
  <si>
    <t>Demontáž okien drevených, 1 bm obvodu - 0,008t</t>
  </si>
  <si>
    <t>709605892</t>
  </si>
  <si>
    <t>37</t>
  </si>
  <si>
    <t>968061116.S</t>
  </si>
  <si>
    <t>Demontáž dverí drevených vchodových, 1 bm obvodu - 0,012t</t>
  </si>
  <si>
    <t>562649378</t>
  </si>
  <si>
    <t>38</t>
  </si>
  <si>
    <t>968061125.S</t>
  </si>
  <si>
    <t>Vyvesenie dreveného dverného krídla do suti plochy do 2 m2, -0,02400t</t>
  </si>
  <si>
    <t>1012321283</t>
  </si>
  <si>
    <t>39</t>
  </si>
  <si>
    <t>978012191.S</t>
  </si>
  <si>
    <t>Otlčenie omietok stropov vnútorných rákosovaných vápenných alebo vápennocementových v rozsahu do 100 %,  -0,05000t</t>
  </si>
  <si>
    <t>-262656453</t>
  </si>
  <si>
    <t>40</t>
  </si>
  <si>
    <t>978013191.S</t>
  </si>
  <si>
    <t>Otlčenie omietok stien vnútorných vápenných alebo vápennocementových v rozsahu do 100 %,  -0,04600t</t>
  </si>
  <si>
    <t>-1527289818</t>
  </si>
  <si>
    <t>41</t>
  </si>
  <si>
    <t>978036191.S</t>
  </si>
  <si>
    <t>Otlčenie omietok šľachtených a pod., vonkajších brizolitových, v rozsahu do 100 %,  -0,05000t</t>
  </si>
  <si>
    <t>-260774064</t>
  </si>
  <si>
    <t>42</t>
  </si>
  <si>
    <t>978059531.S</t>
  </si>
  <si>
    <t>Odsekanie a odobratie obkladov stien z obkladačiek vnútorných vrátane podkladovej omietky nad 2 m2,  -0,06800t</t>
  </si>
  <si>
    <t>-1051000342</t>
  </si>
  <si>
    <t>43</t>
  </si>
  <si>
    <t>979081111.S</t>
  </si>
  <si>
    <t>Odvoz sutiny a vybúraných hmôt na skládku do 1 km</t>
  </si>
  <si>
    <t>t</t>
  </si>
  <si>
    <t>1990726955</t>
  </si>
  <si>
    <t>44</t>
  </si>
  <si>
    <t>979081121.S</t>
  </si>
  <si>
    <t>Odvoz sutiny a vybúraných hmôt na skládku za každý ďalší 1 km</t>
  </si>
  <si>
    <t>-783263175</t>
  </si>
  <si>
    <t>45</t>
  </si>
  <si>
    <t>979082111.S</t>
  </si>
  <si>
    <t>Vnútrostavenisková doprava sutiny a vybúraných hmôt do 10 m</t>
  </si>
  <si>
    <t>749866273</t>
  </si>
  <si>
    <t>46</t>
  </si>
  <si>
    <t>979082121.S</t>
  </si>
  <si>
    <t>Vnútrostavenisková doprava sutiny a vybúraných hmôt za každých ďalších 5 m</t>
  </si>
  <si>
    <t>-1155246399</t>
  </si>
  <si>
    <t>47</t>
  </si>
  <si>
    <t>979089612.S</t>
  </si>
  <si>
    <t>Poplatok za skládku - iné odpady zo stavieb a demolácií (17 09), ostatné</t>
  </si>
  <si>
    <t>-1422653388</t>
  </si>
  <si>
    <t>99</t>
  </si>
  <si>
    <t>Presun hmôt HSV</t>
  </si>
  <si>
    <t>48</t>
  </si>
  <si>
    <t>998011001.S</t>
  </si>
  <si>
    <t>Presun hmôt pre budovy (801, 803, 812), zvislá konštr. z tehál, tvárnic, z kovu výšky do 6 m</t>
  </si>
  <si>
    <t>287660882</t>
  </si>
  <si>
    <t>PSV</t>
  </si>
  <si>
    <t>Práce a dodávky PSV</t>
  </si>
  <si>
    <t>713</t>
  </si>
  <si>
    <t>Izolácie tepelné</t>
  </si>
  <si>
    <t>49</t>
  </si>
  <si>
    <t>713120010.S</t>
  </si>
  <si>
    <t>Zakrývanie tepelnej izolácie podláh fóliou</t>
  </si>
  <si>
    <t>1034048297</t>
  </si>
  <si>
    <t>50</t>
  </si>
  <si>
    <t>283230009100.S</t>
  </si>
  <si>
    <t>Ochranná a zakrývacia PE fólia - plachta, pevnosť cca 350 N/5 cm</t>
  </si>
  <si>
    <t>-914416041</t>
  </si>
  <si>
    <t>51</t>
  </si>
  <si>
    <t>713122111.S</t>
  </si>
  <si>
    <t>Montáž tepelnej izolácie podláh polystyrénom, kladeným voľne v jednej vrstve</t>
  </si>
  <si>
    <t>-1744557868</t>
  </si>
  <si>
    <t>52</t>
  </si>
  <si>
    <t>283720008000.S</t>
  </si>
  <si>
    <t>Doska EPS hr. 100 mm, pevnosť v tlaku 100 kPa, na zateplenie podláh a plochých striech</t>
  </si>
  <si>
    <t>-2063876207</t>
  </si>
  <si>
    <t>53</t>
  </si>
  <si>
    <t>713482111.S</t>
  </si>
  <si>
    <t>Montáž trubíc z PE, hr.do 10 mm,vnút.priemer do 38 mm</t>
  </si>
  <si>
    <t>1592696749</t>
  </si>
  <si>
    <t>54</t>
  </si>
  <si>
    <t>283310001100.S</t>
  </si>
  <si>
    <t>Izolačná PE trubica dxhr. 18x9 mm, nadrezaná, na izolovanie rozvodov vody, kúrenia, zdravotechniky</t>
  </si>
  <si>
    <t>1648481952</t>
  </si>
  <si>
    <t>55</t>
  </si>
  <si>
    <t>283310001300.S</t>
  </si>
  <si>
    <t>Izolačná PE trubica dxhr. 22x9 mm, nadrezaná, na izolovanie rozvodov vody, kúrenia, zdravotechniky</t>
  </si>
  <si>
    <t>177593488</t>
  </si>
  <si>
    <t>56</t>
  </si>
  <si>
    <t>283310001500.S</t>
  </si>
  <si>
    <t>Izolačná PE trubica dxhr. 28x9 mm, nadrezaná, na izolovanie rozvodov vody, kúrenia, zdravotechniky</t>
  </si>
  <si>
    <t>-1337586959</t>
  </si>
  <si>
    <t>57</t>
  </si>
  <si>
    <t>283310001600.S</t>
  </si>
  <si>
    <t>Izolačná PE trubica dxhr. 35x9 mm, nadrezaná, na izolovanie rozvodov vody, kúrenia, zdravotechniky</t>
  </si>
  <si>
    <t>1812927368</t>
  </si>
  <si>
    <t>58</t>
  </si>
  <si>
    <t>713482121.S</t>
  </si>
  <si>
    <t>Montáž trubíc z PE, hr.15-20 mm,vnút.priemer do 38 mm</t>
  </si>
  <si>
    <t>-1293810028</t>
  </si>
  <si>
    <t>59</t>
  </si>
  <si>
    <t>283310004800.S</t>
  </si>
  <si>
    <t>Izolačná PE trubica dxhr. 28x20 mm, nadrezaná, na izolovanie rozvodov vody, kúrenia, zdravotechniky</t>
  </si>
  <si>
    <t>858416381</t>
  </si>
  <si>
    <t>60</t>
  </si>
  <si>
    <t>283310004900.S</t>
  </si>
  <si>
    <t>Izolačná PE trubica dxhr. 35x20 mm, nadrezaná, na izolovanie rozvodov vody, kúrenia, zdravotechniky</t>
  </si>
  <si>
    <t>-65135439</t>
  </si>
  <si>
    <t>61</t>
  </si>
  <si>
    <t>998713201.S</t>
  </si>
  <si>
    <t>Presun hmôt pre izolácie tepelné v objektoch výšky do 6 m</t>
  </si>
  <si>
    <t>%</t>
  </si>
  <si>
    <t>1624990423</t>
  </si>
  <si>
    <t>721</t>
  </si>
  <si>
    <t>Zdravotechnika - vnútorná kanalizácia</t>
  </si>
  <si>
    <t>62</t>
  </si>
  <si>
    <t>721171109.S</t>
  </si>
  <si>
    <t>Potrubie z PVC - U odpadové ležaté hrdlové D 110 mm</t>
  </si>
  <si>
    <t>1556748578</t>
  </si>
  <si>
    <t>63</t>
  </si>
  <si>
    <t>721172105.S</t>
  </si>
  <si>
    <t>Potrubie z PVC - U odpadové zvislé hrdlové Dxt 50x1,8 mm</t>
  </si>
  <si>
    <t>-1889235447</t>
  </si>
  <si>
    <t>64</t>
  </si>
  <si>
    <t>721172109.S</t>
  </si>
  <si>
    <t>Potrubie z PVC - U odpadové zvislé hrdlové Dxt 110x2,2 mm</t>
  </si>
  <si>
    <t>-572265202</t>
  </si>
  <si>
    <t>65</t>
  </si>
  <si>
    <t>721173205.S</t>
  </si>
  <si>
    <t>Potrubie z PVC - U odpadné pripájacie D 50 mm</t>
  </si>
  <si>
    <t>-1562910491</t>
  </si>
  <si>
    <t>66</t>
  </si>
  <si>
    <t>721290123.S</t>
  </si>
  <si>
    <t>Ostatné - skúška tesnosti kanalizácie v objektoch dymom do DN 300</t>
  </si>
  <si>
    <t>46485937</t>
  </si>
  <si>
    <t>67</t>
  </si>
  <si>
    <t>998721201.S</t>
  </si>
  <si>
    <t>Presun hmôt pre vnútornú kanalizáciu v objektoch výšky do 6 m</t>
  </si>
  <si>
    <t>-1239861876</t>
  </si>
  <si>
    <t>722</t>
  </si>
  <si>
    <t>Zdravotechnika - vnútorný vodovod</t>
  </si>
  <si>
    <t>68</t>
  </si>
  <si>
    <t>722172110.S</t>
  </si>
  <si>
    <t>Potrubie z plastických rúr PP-R D 16 mm - PN16, polyfúznym zváraním</t>
  </si>
  <si>
    <t>-1961170876</t>
  </si>
  <si>
    <t>69</t>
  </si>
  <si>
    <t>722172111.S</t>
  </si>
  <si>
    <t>Potrubie z plastických rúr PP-R D 20 mm - PN16, polyfúznym zváraním</t>
  </si>
  <si>
    <t>159247252</t>
  </si>
  <si>
    <t>70</t>
  </si>
  <si>
    <t>722172112.S</t>
  </si>
  <si>
    <t>Potrubie z plastických rúr PP-R D 25 mm - PN16, polyfúznym zváraním</t>
  </si>
  <si>
    <t>26199250</t>
  </si>
  <si>
    <t>71</t>
  </si>
  <si>
    <t>722172113.S</t>
  </si>
  <si>
    <t>Potrubie z plastických rúr PP-R D 32 mm - PN16, polyfúznym zváraním</t>
  </si>
  <si>
    <t>1333685649</t>
  </si>
  <si>
    <t>72</t>
  </si>
  <si>
    <t>722290226.S</t>
  </si>
  <si>
    <t>Tlaková skúška vodovodného potrubia závitového do DN 50</t>
  </si>
  <si>
    <t>125685207</t>
  </si>
  <si>
    <t>73</t>
  </si>
  <si>
    <t>722290234.S</t>
  </si>
  <si>
    <t>Prepláchnutie a dezinfekcia vodovodného potrubia do DN 80</t>
  </si>
  <si>
    <t>-295971039</t>
  </si>
  <si>
    <t>74</t>
  </si>
  <si>
    <t>998722201.S</t>
  </si>
  <si>
    <t>Presun hmôt pre vnútorný vodovod v objektoch výšky do 6 m</t>
  </si>
  <si>
    <t>-380314605</t>
  </si>
  <si>
    <t>725</t>
  </si>
  <si>
    <t>Zdravotechnika - zariaďovacie predmety</t>
  </si>
  <si>
    <t>75</t>
  </si>
  <si>
    <t>725149715.S</t>
  </si>
  <si>
    <t>Montáž predstenového systému záchodov do ľahkých stien s kovovou konštrukciou</t>
  </si>
  <si>
    <t>29814535</t>
  </si>
  <si>
    <t>76</t>
  </si>
  <si>
    <t>552370000100.S</t>
  </si>
  <si>
    <t>Predstenový systém pre závesné WC so splachovacou podomietkovou nádržou do ľahkých montovaných konštrukcií</t>
  </si>
  <si>
    <t>1719959338</t>
  </si>
  <si>
    <t>77</t>
  </si>
  <si>
    <t>725149720.S</t>
  </si>
  <si>
    <t>Montáž záchodu do predstenového systému</t>
  </si>
  <si>
    <t>-1261235555</t>
  </si>
  <si>
    <t>78</t>
  </si>
  <si>
    <t>642360000500.S</t>
  </si>
  <si>
    <t>Misa záchodová keramická závesná so splachovacím okruhom</t>
  </si>
  <si>
    <t>-832266532</t>
  </si>
  <si>
    <t>79</t>
  </si>
  <si>
    <t>725219401.S</t>
  </si>
  <si>
    <t>Montáž umývadla keramického na skrutky do muriva, bez výtokovej armatúry</t>
  </si>
  <si>
    <t>-1809887588</t>
  </si>
  <si>
    <t>80</t>
  </si>
  <si>
    <t>642110004300.S</t>
  </si>
  <si>
    <t>Umývadlo keramické bežný typ</t>
  </si>
  <si>
    <t>615215477</t>
  </si>
  <si>
    <t>81</t>
  </si>
  <si>
    <t>725229113.S</t>
  </si>
  <si>
    <t>Montáž vane akrylátovej klasickej, bez výtokovej armatúry</t>
  </si>
  <si>
    <t>-828898475</t>
  </si>
  <si>
    <t>82</t>
  </si>
  <si>
    <t>554210003600.S</t>
  </si>
  <si>
    <t>Vaňa akrylátová klasická pravouhlá</t>
  </si>
  <si>
    <t>-649128581</t>
  </si>
  <si>
    <t>83</t>
  </si>
  <si>
    <t>725245271.S</t>
  </si>
  <si>
    <t>Montáž sprchových kútov kompletných štvorcových od 900x900 mm</t>
  </si>
  <si>
    <t>-43455823</t>
  </si>
  <si>
    <t>84</t>
  </si>
  <si>
    <t>554230002100.S</t>
  </si>
  <si>
    <t>Sprchová vanička štvorcová akrylátová s nožičkami rozmer 900x900 mm</t>
  </si>
  <si>
    <t>-2108314899</t>
  </si>
  <si>
    <t>85</t>
  </si>
  <si>
    <t>552230000800.S</t>
  </si>
  <si>
    <t>Kút sprchový štvorcový, štvordielny, rozmer 900x900x1950 mm, 6 mm bezpečnostné sklo</t>
  </si>
  <si>
    <t>160093601</t>
  </si>
  <si>
    <t>86</t>
  </si>
  <si>
    <t>725291112.S</t>
  </si>
  <si>
    <t>Montáž záchodového sedadla s poklopom</t>
  </si>
  <si>
    <t>-697213802</t>
  </si>
  <si>
    <t>87</t>
  </si>
  <si>
    <t>554330000300.S</t>
  </si>
  <si>
    <t>Záchodové sedadlo plastové s poklopom</t>
  </si>
  <si>
    <t>1836604184</t>
  </si>
  <si>
    <t>88</t>
  </si>
  <si>
    <t>725333350.S</t>
  </si>
  <si>
    <t>Montáž výlevky smaltovanej závesnej bez výtokovej armatúry</t>
  </si>
  <si>
    <t>807872915</t>
  </si>
  <si>
    <t>89</t>
  </si>
  <si>
    <t>552320000700.S</t>
  </si>
  <si>
    <t>Výlevka smaltovaná</t>
  </si>
  <si>
    <t>26990483</t>
  </si>
  <si>
    <t>90</t>
  </si>
  <si>
    <t>725819201.S</t>
  </si>
  <si>
    <t>Montáž ventilu nástenného G 1/2</t>
  </si>
  <si>
    <t>-285738678</t>
  </si>
  <si>
    <t>91</t>
  </si>
  <si>
    <t>551110020000.S</t>
  </si>
  <si>
    <t>Guľový ventil rohový, 1/2" - 1/2", s filtrom, chrómovaná mosadz</t>
  </si>
  <si>
    <t>-1357653625</t>
  </si>
  <si>
    <t>92</t>
  </si>
  <si>
    <t>725829201.S</t>
  </si>
  <si>
    <t>Montáž batérie umývadlovej a drezovej nástennej pákovej alebo klasickej s mechanickým ovládaním</t>
  </si>
  <si>
    <t>-1936367502</t>
  </si>
  <si>
    <t>93</t>
  </si>
  <si>
    <t>551450000600.S</t>
  </si>
  <si>
    <t>Batéria drezová stojanková páková</t>
  </si>
  <si>
    <t>1095772088</t>
  </si>
  <si>
    <t>94</t>
  </si>
  <si>
    <t>725829801.S</t>
  </si>
  <si>
    <t>Montáž batérie výlevkovej nástennej pákovej alebo klasickej s mechanickým ovládaním</t>
  </si>
  <si>
    <t>-6210674</t>
  </si>
  <si>
    <t>95</t>
  </si>
  <si>
    <t>551450003500.S</t>
  </si>
  <si>
    <t>Batéria umývadlová nástenná páková</t>
  </si>
  <si>
    <t>-1878911689</t>
  </si>
  <si>
    <t>96</t>
  </si>
  <si>
    <t>725839210.S</t>
  </si>
  <si>
    <t>Montáž batérie vaňovej stojánkovej jednodierovej</t>
  </si>
  <si>
    <t>-30930953</t>
  </si>
  <si>
    <t>97</t>
  </si>
  <si>
    <t>551450002000.S</t>
  </si>
  <si>
    <t>Batéria vaňová - sprchová termostatická</t>
  </si>
  <si>
    <t>-66713223</t>
  </si>
  <si>
    <t>98</t>
  </si>
  <si>
    <t>725849201.S</t>
  </si>
  <si>
    <t>Montáž batérie sprchovej nástennej pákovej, klasickej</t>
  </si>
  <si>
    <t>-1131629329</t>
  </si>
  <si>
    <t>551450002600.S</t>
  </si>
  <si>
    <t>Batéria sprchová nástenná páková</t>
  </si>
  <si>
    <t>-224561594</t>
  </si>
  <si>
    <t>100</t>
  </si>
  <si>
    <t>725849205.S</t>
  </si>
  <si>
    <t>Montáž batérie sprchovej nástennej, držiak sprchy s nastaviteľnou výškou sprchy</t>
  </si>
  <si>
    <t>-116570709</t>
  </si>
  <si>
    <t>101</t>
  </si>
  <si>
    <t>551450003300.S</t>
  </si>
  <si>
    <t>Teleskopický sprchový stĺp s nástennou batériou a prepínačom</t>
  </si>
  <si>
    <t>1671191305</t>
  </si>
  <si>
    <t>102</t>
  </si>
  <si>
    <t>725869301.S</t>
  </si>
  <si>
    <t>Montáž zápachovej uzávierky pre zariaďovacie predmety, umývadlovej do D 40 mm</t>
  </si>
  <si>
    <t>2004912096</t>
  </si>
  <si>
    <t>103</t>
  </si>
  <si>
    <t>551620005600.S</t>
  </si>
  <si>
    <t>Zápachová uzávierka - sifón pre umývadlá DN 50</t>
  </si>
  <si>
    <t>189668534</t>
  </si>
  <si>
    <t>104</t>
  </si>
  <si>
    <t>725869330.S</t>
  </si>
  <si>
    <t>Montáž zápachovej uzávierky pre zariaďovacie predmety, vaňovej do D 50 mm</t>
  </si>
  <si>
    <t>-1045886197</t>
  </si>
  <si>
    <t>105</t>
  </si>
  <si>
    <t>551620000500.S</t>
  </si>
  <si>
    <t>Odtoková súprava pre vane s otočným ovládaním, krátka, d 52 mm, výkon prepadu 0,6 l/s, so súpravou pre konečnú montáž, plast</t>
  </si>
  <si>
    <t>-1528064133</t>
  </si>
  <si>
    <t>106</t>
  </si>
  <si>
    <t>725869340.S</t>
  </si>
  <si>
    <t>Montáž zápachovej uzávierky pre zariaďovacie predmety, sprchovej do D 50 mm</t>
  </si>
  <si>
    <t>-1786038890</t>
  </si>
  <si>
    <t>107</t>
  </si>
  <si>
    <t>551620003400.S</t>
  </si>
  <si>
    <t>Zápachová uzávierka sprchových vaničiek DN 40/50</t>
  </si>
  <si>
    <t>1460426897</t>
  </si>
  <si>
    <t>108</t>
  </si>
  <si>
    <t>725869351.S</t>
  </si>
  <si>
    <t>Montáž zápachovej uzávierky pre zariaďovacie predmety, výlevkovej do D 50 mm</t>
  </si>
  <si>
    <t>152000537</t>
  </si>
  <si>
    <t>109</t>
  </si>
  <si>
    <t>551620014100.S</t>
  </si>
  <si>
    <t>Zápachová uzávierka kolenová d 50/50 mm, pre výlevku</t>
  </si>
  <si>
    <t>2048952156</t>
  </si>
  <si>
    <t>110</t>
  </si>
  <si>
    <t>998725201.S</t>
  </si>
  <si>
    <t>Presun hmôt pre zariaďovacie predmety v objektoch výšky do 6 m</t>
  </si>
  <si>
    <t>1408965234</t>
  </si>
  <si>
    <t>731</t>
  </si>
  <si>
    <t>Ústredné kúrenie - kotolne</t>
  </si>
  <si>
    <t>111</t>
  </si>
  <si>
    <t>731251000.S</t>
  </si>
  <si>
    <t>Montáž kotla oceľového elektrického do 10 kW</t>
  </si>
  <si>
    <t>-334855213</t>
  </si>
  <si>
    <t>112</t>
  </si>
  <si>
    <t>484140002000.S</t>
  </si>
  <si>
    <t>Elektrokotol nástenný s dotykovým displejom, s 7,5 l expanznou nádobou, výkon 9 kW</t>
  </si>
  <si>
    <t>1531885950</t>
  </si>
  <si>
    <t>113</t>
  </si>
  <si>
    <t>998731201.S</t>
  </si>
  <si>
    <t>Presun hmôt pre kotolne umiestnené vo výške (hĺbke) do 6 m</t>
  </si>
  <si>
    <t>-1569782070</t>
  </si>
  <si>
    <t>732</t>
  </si>
  <si>
    <t>Ústredné kúrenie - strojovne</t>
  </si>
  <si>
    <t>114</t>
  </si>
  <si>
    <t>732219210.S</t>
  </si>
  <si>
    <t>Montáž zásobníkového ohrievača vody pre ohrev pitnej vody v spojení s kotlami objem 160-200 l</t>
  </si>
  <si>
    <t>1400334327</t>
  </si>
  <si>
    <t>115</t>
  </si>
  <si>
    <t>484380001400.S</t>
  </si>
  <si>
    <t>Ohrievač zásobníkový na ohrev pitnej vody v spojení s nástennými kotlami a diaľkovým ohrevom, objem 160 l</t>
  </si>
  <si>
    <t>547931350</t>
  </si>
  <si>
    <t>116</t>
  </si>
  <si>
    <t>73261060F</t>
  </si>
  <si>
    <t>Dodávka a montáž fotovoltiky</t>
  </si>
  <si>
    <t>844053652</t>
  </si>
  <si>
    <t>117</t>
  </si>
  <si>
    <t>998732201.S</t>
  </si>
  <si>
    <t>Presun hmôt pre strojovne v objektoch výšky do 6 m</t>
  </si>
  <si>
    <t>971069887</t>
  </si>
  <si>
    <t>733</t>
  </si>
  <si>
    <t>Ústredné kúrenie - rozvodné potrubie</t>
  </si>
  <si>
    <t>118</t>
  </si>
  <si>
    <t>733166156.S</t>
  </si>
  <si>
    <t>Plasthliníkové potrubie v tyčiach pre vykurovanie spájané lisovaním d 25/26 mm</t>
  </si>
  <si>
    <t>1566155263</t>
  </si>
  <si>
    <t>119</t>
  </si>
  <si>
    <t>733166158.S</t>
  </si>
  <si>
    <t>Plasthliníkové potrubie v tyčiach pre vykurovanie spájané lisovaním d 32 mm</t>
  </si>
  <si>
    <t>294949366</t>
  </si>
  <si>
    <t>120</t>
  </si>
  <si>
    <t>733191301.S</t>
  </si>
  <si>
    <t>Tlaková skúška plastového potrubia do 32 mm</t>
  </si>
  <si>
    <t>-2049629607</t>
  </si>
  <si>
    <t>121</t>
  </si>
  <si>
    <t>998733201.S</t>
  </si>
  <si>
    <t>Presun hmôt pre rozvody potrubia v objektoch výšky do 6 m</t>
  </si>
  <si>
    <t>78708372</t>
  </si>
  <si>
    <t>735</t>
  </si>
  <si>
    <t>Ústredné kúrenie - vykurovacie telesá</t>
  </si>
  <si>
    <t>122</t>
  </si>
  <si>
    <t>735311290.S</t>
  </si>
  <si>
    <t>Podlahové kúrenie pre suchý systém pokládky s rozpätím 12,5 cm, doska z expandovaného polystyrénu, potrubie 16x2,2 rozostup 125 mm</t>
  </si>
  <si>
    <t>-1778436191</t>
  </si>
  <si>
    <t>123</t>
  </si>
  <si>
    <t>735311624.S</t>
  </si>
  <si>
    <t>Montáž zostavy rozdeľovač / zberač na stenu typ 14 cestný</t>
  </si>
  <si>
    <t>1141895679</t>
  </si>
  <si>
    <t>124</t>
  </si>
  <si>
    <t>484650036600.S</t>
  </si>
  <si>
    <t>Rozdeľovač s prietokomermi z ušľachtilej ocele, šxvxhĺ 796x341x89 mm, 14 vykurovacích okruhov, ušľachtilá oceľ</t>
  </si>
  <si>
    <t>502675408</t>
  </si>
  <si>
    <t>125</t>
  </si>
  <si>
    <t>551240011900.S</t>
  </si>
  <si>
    <t>Set guľových kohútov 1“ (2 ks priame) na pripojenie k rozdeľovaču</t>
  </si>
  <si>
    <t>-485262288</t>
  </si>
  <si>
    <t>126</t>
  </si>
  <si>
    <t>735311780.S</t>
  </si>
  <si>
    <t>Montáž skrinky rozdeľovača pod omietku 13-15 okruhov</t>
  </si>
  <si>
    <t>1892766246</t>
  </si>
  <si>
    <t>127</t>
  </si>
  <si>
    <t>484650041900.S</t>
  </si>
  <si>
    <t>Skrinka rozdelovača pre montáž pod omietku, 13 -15 okruhov, šxvxhĺ 1150x715-895x110-150 mm, oceľový plech</t>
  </si>
  <si>
    <t>557816438</t>
  </si>
  <si>
    <t>128</t>
  </si>
  <si>
    <t>998735201.S</t>
  </si>
  <si>
    <t>Presun hmôt pre vykurovacie telesá v objektoch výšky do 6 m</t>
  </si>
  <si>
    <t>210963980</t>
  </si>
  <si>
    <t>762</t>
  </si>
  <si>
    <t>Konštrukcie tesárske</t>
  </si>
  <si>
    <t>129</t>
  </si>
  <si>
    <t>762341201.S</t>
  </si>
  <si>
    <t>Montáž latovania jednoduchých striech pre sklon do 60°</t>
  </si>
  <si>
    <t>796970033</t>
  </si>
  <si>
    <t>130</t>
  </si>
  <si>
    <t>605430000203.S</t>
  </si>
  <si>
    <t>Laty a lišty z mäkkého reziva neopracované omietané impregnované akosť I</t>
  </si>
  <si>
    <t>1960656584</t>
  </si>
  <si>
    <t>131</t>
  </si>
  <si>
    <t>762341252.S</t>
  </si>
  <si>
    <t>Montáž kontralát pre sklon od 22° do 35°</t>
  </si>
  <si>
    <t>-691132552</t>
  </si>
  <si>
    <t>132</t>
  </si>
  <si>
    <t>-936890158</t>
  </si>
  <si>
    <t>133</t>
  </si>
  <si>
    <t>762522812.S</t>
  </si>
  <si>
    <t>Demontáž podláh s vankúšmi z dosiek hr. 32 - 50 mm, -0,03000 t</t>
  </si>
  <si>
    <t>-230331262</t>
  </si>
  <si>
    <t>134</t>
  </si>
  <si>
    <t>998762202.S</t>
  </si>
  <si>
    <t>Presun hmôt pre konštrukcie tesárske v objektoch výšky do 12 m</t>
  </si>
  <si>
    <t>-460308202</t>
  </si>
  <si>
    <t>763</t>
  </si>
  <si>
    <t>Konštrukcie - drevostavby</t>
  </si>
  <si>
    <t>135</t>
  </si>
  <si>
    <t>763120010.S</t>
  </si>
  <si>
    <t>Sadrokartónová inštalačná predstena pre sanitárne zariadenia, kca CD+UD, jednoducho opláštená doskou impregnovanou H2 12,5 mm</t>
  </si>
  <si>
    <t>1716776611</t>
  </si>
  <si>
    <t>136</t>
  </si>
  <si>
    <t>763138251.S</t>
  </si>
  <si>
    <t>Protipožiarny podhľad SDK závesný na dvojúrovňovej oceľovej podkonštrukcií CD+UD, El45/15, doska protipožiarna impregnovaná DFH2 15 mm, TI 50 mm</t>
  </si>
  <si>
    <t>1357618235</t>
  </si>
  <si>
    <t>137</t>
  </si>
  <si>
    <t>998763401.S</t>
  </si>
  <si>
    <t>Presun hmôt pre sadrokartónové konštrukcie v stavbách (objektoch) výšky do 7 m</t>
  </si>
  <si>
    <t>-1234814119</t>
  </si>
  <si>
    <t>764</t>
  </si>
  <si>
    <t>Konštrukcie klampiarske</t>
  </si>
  <si>
    <t>138</t>
  </si>
  <si>
    <t>764171242.S</t>
  </si>
  <si>
    <t>Úžľabie s tesnením pozink farebný, r.š. do 500 mm, sklon strechy od 30° do 45°</t>
  </si>
  <si>
    <t>-209480648</t>
  </si>
  <si>
    <t>139</t>
  </si>
  <si>
    <t>764171255.S</t>
  </si>
  <si>
    <t>Hrebenáč oblý s prevetrávacím pásom pozink farebný, r.š. do 410 mm, sklon strechy od 30° od 45°</t>
  </si>
  <si>
    <t>1355092220</t>
  </si>
  <si>
    <t>140</t>
  </si>
  <si>
    <t>764171302.S</t>
  </si>
  <si>
    <t>Krytina falcovaná pozink farebný, sklon strechy nad 30° do 45°</t>
  </si>
  <si>
    <t>-703178993</t>
  </si>
  <si>
    <t>141</t>
  </si>
  <si>
    <t>764359221.S</t>
  </si>
  <si>
    <t>Kotlík žľabový oválny pozink farebný, rozmer (r.š./D) 330/90 mm</t>
  </si>
  <si>
    <t>-1917779427</t>
  </si>
  <si>
    <t>142</t>
  </si>
  <si>
    <t>764410760.S</t>
  </si>
  <si>
    <t>Oplechovanie parapetov z hliníkového farebného Al plechu, vrátane rohov r.š. 400 mm</t>
  </si>
  <si>
    <t>2038673081</t>
  </si>
  <si>
    <t>143</t>
  </si>
  <si>
    <t>764751111.S</t>
  </si>
  <si>
    <t>Zvodová rúra kruhová pozink farebný vrátane príslušenstva, priemer 90 mm</t>
  </si>
  <si>
    <t>-1793557</t>
  </si>
  <si>
    <t>144</t>
  </si>
  <si>
    <t>764751131.S</t>
  </si>
  <si>
    <t>Koleno zvodovej rúry pozink farebný, priemer 90 mm</t>
  </si>
  <si>
    <t>-1196901743</t>
  </si>
  <si>
    <t>145</t>
  </si>
  <si>
    <t>764751141.S</t>
  </si>
  <si>
    <t>Koleno výtokové zvodovej rúry pozink farebný, priemer 90 mm</t>
  </si>
  <si>
    <t>-175621153</t>
  </si>
  <si>
    <t>146</t>
  </si>
  <si>
    <t>764761122.S</t>
  </si>
  <si>
    <t>Žľab pododkvapový polkruhový pozink farebný vrátane čela, hákov, rohov, kútov, r.š. 330 mm</t>
  </si>
  <si>
    <t>-1913598618</t>
  </si>
  <si>
    <t>147</t>
  </si>
  <si>
    <t>998764201.S</t>
  </si>
  <si>
    <t>Presun hmôt pre konštrukcie klampiarske v objektoch výšky do 6 m</t>
  </si>
  <si>
    <t>-1437077155</t>
  </si>
  <si>
    <t>765</t>
  </si>
  <si>
    <t>Konštrukcie - krytiny tvrdé</t>
  </si>
  <si>
    <t>148</t>
  </si>
  <si>
    <t>765321811.S</t>
  </si>
  <si>
    <t>Demontáž azbestocementovej krytiny zo štvorcov alebo šablón do sutiny, na latovaní, sklon do 45°, -0,01300 t</t>
  </si>
  <si>
    <t>1548134379</t>
  </si>
  <si>
    <t>149</t>
  </si>
  <si>
    <t>998765201.S</t>
  </si>
  <si>
    <t>Presun hmôt pre tvrdé krytiny v objektoch výšky do 6 m</t>
  </si>
  <si>
    <t>629787217</t>
  </si>
  <si>
    <t>766</t>
  </si>
  <si>
    <t>Konštrukcie stolárske</t>
  </si>
  <si>
    <t>150</t>
  </si>
  <si>
    <t>766621081.S</t>
  </si>
  <si>
    <t>Montáž okna plastového na PUR penu</t>
  </si>
  <si>
    <t>36809878</t>
  </si>
  <si>
    <t>151</t>
  </si>
  <si>
    <t>611410091030.S</t>
  </si>
  <si>
    <t>Okno plastové, izolačné trojsklo</t>
  </si>
  <si>
    <t>1067026300</t>
  </si>
  <si>
    <t>152</t>
  </si>
  <si>
    <t>766641161.S</t>
  </si>
  <si>
    <t>Montáž dverí plastových, vchodových exteriíérových, 1 m obvodu dverí</t>
  </si>
  <si>
    <t>-1164462740</t>
  </si>
  <si>
    <t>153</t>
  </si>
  <si>
    <t>611730000010.S</t>
  </si>
  <si>
    <t>Dvere vchodové plastové jednokrídlové s vodorovnou priečkou, izolačné trojsklo</t>
  </si>
  <si>
    <t>-296588838</t>
  </si>
  <si>
    <t>154</t>
  </si>
  <si>
    <t>766662112.S</t>
  </si>
  <si>
    <t>Montáž dverového krídla otočného jednokrídlového poldrážkového, do existujúcej zárubne, vrátane kovania</t>
  </si>
  <si>
    <t>-217514184</t>
  </si>
  <si>
    <t>155</t>
  </si>
  <si>
    <t>549150000600.S</t>
  </si>
  <si>
    <t>Kľučka dverová a rozeta 2x, nehrdzavejúca oceľ, povrch nerez brúsený</t>
  </si>
  <si>
    <t>2115163941</t>
  </si>
  <si>
    <t>156</t>
  </si>
  <si>
    <t>611610000400.S</t>
  </si>
  <si>
    <t>Dvere vnútorné jednokrídlové, šírka 600-900 mm, výplň papierová voština, povrch fólia, plné</t>
  </si>
  <si>
    <t>1716692241</t>
  </si>
  <si>
    <t>157</t>
  </si>
  <si>
    <t>766694141.S</t>
  </si>
  <si>
    <t>Montáž parapetnej dosky plastovej šírky do 300 mm, dĺžky do 1000 mm</t>
  </si>
  <si>
    <t>864862679</t>
  </si>
  <si>
    <t>158</t>
  </si>
  <si>
    <t>611560000400.S</t>
  </si>
  <si>
    <t>Parapetná doska plastová, šírka 300 mm, komôrková vnútorná, zlatý dub, mramor, mahagon, svetlý buk, orech</t>
  </si>
  <si>
    <t>1998989380</t>
  </si>
  <si>
    <t>159</t>
  </si>
  <si>
    <t>766694143.S</t>
  </si>
  <si>
    <t>Montáž parapetnej dosky plastovej šírky do 300 mm, dĺžky 1600-2600 mm</t>
  </si>
  <si>
    <t>1716647017</t>
  </si>
  <si>
    <t>160</t>
  </si>
  <si>
    <t>-2010417467</t>
  </si>
  <si>
    <t>161</t>
  </si>
  <si>
    <t>766702111.S</t>
  </si>
  <si>
    <t>Montáž zárubní obložkových pre dvere jednokrídlové</t>
  </si>
  <si>
    <t>-1115599478</t>
  </si>
  <si>
    <t>162</t>
  </si>
  <si>
    <t>611810002200.S</t>
  </si>
  <si>
    <t>Zárubňa vnútorná obložková, šírka 600-900 mm, výška 1970 mm, DTD doska, povrch fólia, pre stenu hrúbky 60-170 mm, pre jednokrídlové dvere</t>
  </si>
  <si>
    <t>-977378877</t>
  </si>
  <si>
    <t>163</t>
  </si>
  <si>
    <t>611810002500.S</t>
  </si>
  <si>
    <t>Zárubňa vnútorná obložková, šírka 600-900 mm, výška 1970 mm, DTD doska, povrch fólia, pre stenu hrúbky 360-500 mm, pre jednokrídlové dvere</t>
  </si>
  <si>
    <t>9352452</t>
  </si>
  <si>
    <t>164</t>
  </si>
  <si>
    <t>998766201.S</t>
  </si>
  <si>
    <t>Presun hmot pre konštrukcie stolárske v objektoch výšky do 6 m</t>
  </si>
  <si>
    <t>2136243167</t>
  </si>
  <si>
    <t>771</t>
  </si>
  <si>
    <t>Podlahy z dlaždíc</t>
  </si>
  <si>
    <t>165</t>
  </si>
  <si>
    <t>771576109.S</t>
  </si>
  <si>
    <t>Montáž podláh z dlaždíc keramických do tmelu flexibilného mrazuvzdorného veľ. 300 x 300 mm</t>
  </si>
  <si>
    <t>-910506772</t>
  </si>
  <si>
    <t>166</t>
  </si>
  <si>
    <t>597740001600.S</t>
  </si>
  <si>
    <t>Dlaždice keramické, lxvxhr 297x297x8 mm, hutné glazované</t>
  </si>
  <si>
    <t>1108218886</t>
  </si>
  <si>
    <t>167</t>
  </si>
  <si>
    <t>998771201.S</t>
  </si>
  <si>
    <t>Presun hmôt pre podlahy z dlaždíc v objektoch výšky do 6m</t>
  </si>
  <si>
    <t>2092943762</t>
  </si>
  <si>
    <t>775</t>
  </si>
  <si>
    <t>Podlahy vlysové a parketové</t>
  </si>
  <si>
    <t>168</t>
  </si>
  <si>
    <t>775413130.S</t>
  </si>
  <si>
    <t>Montáž podlahových soklíkov alebo líšt obvodových lepením</t>
  </si>
  <si>
    <t>112024813</t>
  </si>
  <si>
    <t>169</t>
  </si>
  <si>
    <t>611990002900.S</t>
  </si>
  <si>
    <t>Lišta soklová MDF, vxš 40x20 mm</t>
  </si>
  <si>
    <t>1138202099</t>
  </si>
  <si>
    <t>170</t>
  </si>
  <si>
    <t>775550110.S</t>
  </si>
  <si>
    <t>Montáž podlahy z laminátových a drevených parkiet, click spoj, položená voľne</t>
  </si>
  <si>
    <t>1865528205</t>
  </si>
  <si>
    <t>171</t>
  </si>
  <si>
    <t>611980003035.S</t>
  </si>
  <si>
    <t>Podlaha laminátová, hrúbka 8 mm</t>
  </si>
  <si>
    <t>-516204575</t>
  </si>
  <si>
    <t>172</t>
  </si>
  <si>
    <t>775592141.S</t>
  </si>
  <si>
    <t>Montáž podložky vyrovnávacej a tlmiacej penovej hr. 3 mm pod plávajúce podlahy</t>
  </si>
  <si>
    <t>-627041147</t>
  </si>
  <si>
    <t>173</t>
  </si>
  <si>
    <t>283230008600.S</t>
  </si>
  <si>
    <t>Podložka z penového PE pod plávajúce podlahy, hr. 3 mm</t>
  </si>
  <si>
    <t>-894245746</t>
  </si>
  <si>
    <t>174</t>
  </si>
  <si>
    <t>998775201.S</t>
  </si>
  <si>
    <t>Presun hmôt pre podlahy vlysové a parketové v objektoch výšky do 6 m</t>
  </si>
  <si>
    <t>338643449</t>
  </si>
  <si>
    <t>781</t>
  </si>
  <si>
    <t>Obklady</t>
  </si>
  <si>
    <t>175</t>
  </si>
  <si>
    <t>781445020.S</t>
  </si>
  <si>
    <t>Montáž obkladov vnútor. stien z obkladačiek kladených do tmelu veľ. 300x300 mm</t>
  </si>
  <si>
    <t>-1126030953</t>
  </si>
  <si>
    <t>176</t>
  </si>
  <si>
    <t>597640001600.S</t>
  </si>
  <si>
    <t>Obkladačky keramické</t>
  </si>
  <si>
    <t>-1592661782</t>
  </si>
  <si>
    <t>177</t>
  </si>
  <si>
    <t>998781201.S</t>
  </si>
  <si>
    <t>Presun hmôt pre obklady keramické v objektoch výšky do 6 m</t>
  </si>
  <si>
    <t>1134155277</t>
  </si>
  <si>
    <t>784</t>
  </si>
  <si>
    <t>Maľby</t>
  </si>
  <si>
    <t>178</t>
  </si>
  <si>
    <t>784452263.S</t>
  </si>
  <si>
    <t>Maľby z maliarskych zmesí na vodnej báze, ručne nanášané jednonásobné základné na podklad hrubozrnný výšky do 3,80 m</t>
  </si>
  <si>
    <t>1714575084</t>
  </si>
  <si>
    <t>179</t>
  </si>
  <si>
    <t>784452373.S</t>
  </si>
  <si>
    <t>Maľby z maliarskych zmesí na vodnej báze, ručne nanášané tónované dvojnásobné na hrubozrnný podklad výšky do 3,80 m</t>
  </si>
  <si>
    <t>1864883325</t>
  </si>
  <si>
    <t>Práce a dodávky M</t>
  </si>
  <si>
    <t>21-M</t>
  </si>
  <si>
    <t>Elektromontáže</t>
  </si>
  <si>
    <t>180</t>
  </si>
  <si>
    <t>210010301.S</t>
  </si>
  <si>
    <t>Krabica prístrojová bez zapojenia (1901, KP 68, KZ 3)</t>
  </si>
  <si>
    <t>818855119</t>
  </si>
  <si>
    <t>181</t>
  </si>
  <si>
    <t>345410002400.S</t>
  </si>
  <si>
    <t>Krabica inštalačná KU 68-1901 KA pod omietku</t>
  </si>
  <si>
    <t>356152522</t>
  </si>
  <si>
    <t>182</t>
  </si>
  <si>
    <t>345410005810.S</t>
  </si>
  <si>
    <t>Viečko bezhalogénové ku kruhovej krabici V 68HF HB</t>
  </si>
  <si>
    <t>-1123436698</t>
  </si>
  <si>
    <t>183</t>
  </si>
  <si>
    <t>210110041.S</t>
  </si>
  <si>
    <t>Spínač polozapustený a zapustený vrátane zapojenia jednopólový - radenie 1</t>
  </si>
  <si>
    <t>-2124396983</t>
  </si>
  <si>
    <t>184</t>
  </si>
  <si>
    <t>345340004500.S</t>
  </si>
  <si>
    <t>Prístroj spínača, radenie 1,1So</t>
  </si>
  <si>
    <t>780074691</t>
  </si>
  <si>
    <t>185</t>
  </si>
  <si>
    <t>345350001500.S</t>
  </si>
  <si>
    <t>Kryt spínača</t>
  </si>
  <si>
    <t>1270681398</t>
  </si>
  <si>
    <t>186</t>
  </si>
  <si>
    <t>345350002300.S</t>
  </si>
  <si>
    <t>Rámček 1-násobný</t>
  </si>
  <si>
    <t>1818689576</t>
  </si>
  <si>
    <t>187</t>
  </si>
  <si>
    <t>210111012.S</t>
  </si>
  <si>
    <t>Domová zásuvka polozapustená alebo zapustená, 10/16 A 250 V 2P + Z 2 x zapojenie</t>
  </si>
  <si>
    <t>-1038105107</t>
  </si>
  <si>
    <t>188</t>
  </si>
  <si>
    <t>345520000450.S</t>
  </si>
  <si>
    <t>Zásuvka dvojnásobná polozapustená, radenie 2x(2P+PE), komplet</t>
  </si>
  <si>
    <t>-1178148100</t>
  </si>
  <si>
    <t>189</t>
  </si>
  <si>
    <t>210120410.S</t>
  </si>
  <si>
    <t>Prúdové chrániče dvojpólové 16 - 80 A</t>
  </si>
  <si>
    <t>-1847719850</t>
  </si>
  <si>
    <t>190</t>
  </si>
  <si>
    <t>358230009900.S</t>
  </si>
  <si>
    <t>Prúdový chránič 2P, 25 A, 30 mA, typ AC, 2 moduly</t>
  </si>
  <si>
    <t>809945296</t>
  </si>
  <si>
    <t>191</t>
  </si>
  <si>
    <t>210130101.S</t>
  </si>
  <si>
    <t>Stýkač dvojpólový na DIN lištu do 25 A</t>
  </si>
  <si>
    <t>-346043305</t>
  </si>
  <si>
    <t>192</t>
  </si>
  <si>
    <t>358210000500.S</t>
  </si>
  <si>
    <t>Stýkač inštalačný 2P, 25A, kontakty 2 NO, cievka 230 V, 1 modul</t>
  </si>
  <si>
    <t>2027549211</t>
  </si>
  <si>
    <t>193</t>
  </si>
  <si>
    <t>358210000200.S</t>
  </si>
  <si>
    <t>Stýkač inštalačný 2P, 16 A, kontakty NC+NO, cievka 230 V, 1 modul</t>
  </si>
  <si>
    <t>1590228081</t>
  </si>
  <si>
    <t>194</t>
  </si>
  <si>
    <t>210193071.S</t>
  </si>
  <si>
    <t>Domova rozvodnica do 28 M pre zapustenú montáž bez sekacích prác</t>
  </si>
  <si>
    <t>682331433</t>
  </si>
  <si>
    <t>195</t>
  </si>
  <si>
    <t>357150000320.S</t>
  </si>
  <si>
    <t>Rozvodnicová skriňa plastová zapustená, počet radov 2, modulov v rade 14, modulov celkom 28, PE+N, IP40</t>
  </si>
  <si>
    <t>-950892615</t>
  </si>
  <si>
    <t>196</t>
  </si>
  <si>
    <t>210220001.S</t>
  </si>
  <si>
    <t>Uzemňovacie vedenie na povrchu FeZn drôt zvodový Ø 8-10</t>
  </si>
  <si>
    <t>732691791</t>
  </si>
  <si>
    <t>197</t>
  </si>
  <si>
    <t>354410054800.S</t>
  </si>
  <si>
    <t>Drôt bleskozvodový FeZn, d 10 mm</t>
  </si>
  <si>
    <t>-1354467031</t>
  </si>
  <si>
    <t>198</t>
  </si>
  <si>
    <t>210220050.S</t>
  </si>
  <si>
    <t>Označenie zvodov číselnými štítkami</t>
  </si>
  <si>
    <t>-841301815</t>
  </si>
  <si>
    <t>199</t>
  </si>
  <si>
    <t>354410064600.S</t>
  </si>
  <si>
    <t>Štítok orientačný nerezový zemniaci na zvody</t>
  </si>
  <si>
    <t>-762950403</t>
  </si>
  <si>
    <t>200</t>
  </si>
  <si>
    <t>210220104.S</t>
  </si>
  <si>
    <t>Podpery vedenia FeZn na plechové strechy PV23, PV24</t>
  </si>
  <si>
    <t>-1300756417</t>
  </si>
  <si>
    <t>201</t>
  </si>
  <si>
    <t>354410037500.S</t>
  </si>
  <si>
    <t>Podpera vedenia FeZn na plechové strechy označenie PV 24</t>
  </si>
  <si>
    <t>-1518721984</t>
  </si>
  <si>
    <t>202</t>
  </si>
  <si>
    <t>354410067000.S</t>
  </si>
  <si>
    <t>Tesniaci set</t>
  </si>
  <si>
    <t>2033860416</t>
  </si>
  <si>
    <t>203</t>
  </si>
  <si>
    <t>210220111.S</t>
  </si>
  <si>
    <t>Podpery vedenia FeZn na hrebeň strechy PV16</t>
  </si>
  <si>
    <t>1673610155</t>
  </si>
  <si>
    <t>204</t>
  </si>
  <si>
    <t>354410033800.S</t>
  </si>
  <si>
    <t>Podpera vedenia FeZn na hrebeň strechy označenie PV 16</t>
  </si>
  <si>
    <t>-633191293</t>
  </si>
  <si>
    <t>205</t>
  </si>
  <si>
    <t>210220201.S</t>
  </si>
  <si>
    <t>Zachytávacia tyč FeZn s vrutom do dreva JD 10, JD 15, JD 20</t>
  </si>
  <si>
    <t>2060240690</t>
  </si>
  <si>
    <t>206</t>
  </si>
  <si>
    <t>354410022200.S</t>
  </si>
  <si>
    <t>Tyč zachytávacia FeZn s vrutom do dreva označenie JD 10</t>
  </si>
  <si>
    <t>1225958827</t>
  </si>
  <si>
    <t>207</t>
  </si>
  <si>
    <t>210220241.S</t>
  </si>
  <si>
    <t>Svorka FeZn krížová SK a diagonálna krížová DKS</t>
  </si>
  <si>
    <t>938196712</t>
  </si>
  <si>
    <t>208</t>
  </si>
  <si>
    <t>354410002500.S</t>
  </si>
  <si>
    <t>Svorka FeZn krížová označenie SK</t>
  </si>
  <si>
    <t>-1315141568</t>
  </si>
  <si>
    <t>209</t>
  </si>
  <si>
    <t>210220301.S</t>
  </si>
  <si>
    <t>Ochranné pospájanie v práčovniach, kúpeľniach, pevné uloženie CY 4-6 mm2</t>
  </si>
  <si>
    <t>-532196368</t>
  </si>
  <si>
    <t>210</t>
  </si>
  <si>
    <t>341110012200.S</t>
  </si>
  <si>
    <t>Vodič medený H07V-U 4 mm2</t>
  </si>
  <si>
    <t>-1886944782</t>
  </si>
  <si>
    <t>211</t>
  </si>
  <si>
    <t>210800042.S</t>
  </si>
  <si>
    <t>Kábel medený uložený pevne CYYp 450/750 V  3x1,5</t>
  </si>
  <si>
    <t>-522843674</t>
  </si>
  <si>
    <t>212</t>
  </si>
  <si>
    <t>341110000700.S</t>
  </si>
  <si>
    <t>Kábel medený CYKY-O 3x1,5 mm2</t>
  </si>
  <si>
    <t>2118221676</t>
  </si>
  <si>
    <t>213</t>
  </si>
  <si>
    <t>210800043.S</t>
  </si>
  <si>
    <t>Kábel medený uložený pevne CYYp 450/750 V 3x2,5</t>
  </si>
  <si>
    <t>-1320259722</t>
  </si>
  <si>
    <t>214</t>
  </si>
  <si>
    <t>341110000800.S</t>
  </si>
  <si>
    <t>Kábel medený CYKY-O 3x2,5 mm2</t>
  </si>
  <si>
    <t>-666445213</t>
  </si>
  <si>
    <t>215</t>
  </si>
  <si>
    <t>998921201.S</t>
  </si>
  <si>
    <t>Presun hmôt pre montáž silnoprúdových rozvodov a zariadení v stavbe (objekte) výšky do 7 m</t>
  </si>
  <si>
    <t>-1355622826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</si>
</sst>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11" t="s">
        <v>5</v>
      </c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176" t="s">
        <v>13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R5" s="17"/>
      <c r="BE5" s="173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178" t="s">
        <v>16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R6" s="17"/>
      <c r="BE6" s="174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74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74"/>
      <c r="BS8" s="14" t="s">
        <v>6</v>
      </c>
    </row>
    <row r="9" spans="1:74" s="1" customFormat="1" ht="14.45" customHeight="1">
      <c r="B9" s="17"/>
      <c r="AR9" s="17"/>
      <c r="BE9" s="174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174"/>
      <c r="BS10" s="14" t="s">
        <v>6</v>
      </c>
    </row>
    <row r="11" spans="1:74" s="1" customFormat="1" ht="18.399999999999999" customHeight="1">
      <c r="B11" s="17"/>
      <c r="E11" s="22" t="s">
        <v>20</v>
      </c>
      <c r="AK11" s="24" t="s">
        <v>25</v>
      </c>
      <c r="AN11" s="22" t="s">
        <v>1</v>
      </c>
      <c r="AR11" s="17"/>
      <c r="BE11" s="174"/>
      <c r="BS11" s="14" t="s">
        <v>6</v>
      </c>
    </row>
    <row r="12" spans="1:74" s="1" customFormat="1" ht="6.95" customHeight="1">
      <c r="B12" s="17"/>
      <c r="AR12" s="17"/>
      <c r="BE12" s="174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24</v>
      </c>
      <c r="AN13" s="26" t="s">
        <v>27</v>
      </c>
      <c r="AR13" s="17"/>
      <c r="BE13" s="174"/>
      <c r="BS13" s="14" t="s">
        <v>6</v>
      </c>
    </row>
    <row r="14" spans="1:74" ht="12.75">
      <c r="B14" s="17"/>
      <c r="E14" s="179" t="s">
        <v>27</v>
      </c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24" t="s">
        <v>25</v>
      </c>
      <c r="AN14" s="26" t="s">
        <v>27</v>
      </c>
      <c r="AR14" s="17"/>
      <c r="BE14" s="174"/>
      <c r="BS14" s="14" t="s">
        <v>6</v>
      </c>
    </row>
    <row r="15" spans="1:74" s="1" customFormat="1" ht="6.95" customHeight="1">
      <c r="B15" s="17"/>
      <c r="AR15" s="17"/>
      <c r="BE15" s="174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24</v>
      </c>
      <c r="AN16" s="22" t="s">
        <v>1</v>
      </c>
      <c r="AR16" s="17"/>
      <c r="BE16" s="174"/>
      <c r="BS16" s="14" t="s">
        <v>3</v>
      </c>
    </row>
    <row r="17" spans="1:71" s="1" customFormat="1" ht="18.399999999999999" customHeight="1">
      <c r="B17" s="17"/>
      <c r="E17" s="22" t="s">
        <v>20</v>
      </c>
      <c r="AK17" s="24" t="s">
        <v>25</v>
      </c>
      <c r="AN17" s="22" t="s">
        <v>1</v>
      </c>
      <c r="AR17" s="17"/>
      <c r="BE17" s="174"/>
      <c r="BS17" s="14" t="s">
        <v>29</v>
      </c>
    </row>
    <row r="18" spans="1:71" s="1" customFormat="1" ht="6.95" customHeight="1">
      <c r="B18" s="17"/>
      <c r="AR18" s="17"/>
      <c r="BE18" s="174"/>
      <c r="BS18" s="14" t="s">
        <v>6</v>
      </c>
    </row>
    <row r="19" spans="1:71" s="1" customFormat="1" ht="12" customHeight="1">
      <c r="B19" s="17"/>
      <c r="D19" s="24" t="s">
        <v>30</v>
      </c>
      <c r="AK19" s="24" t="s">
        <v>24</v>
      </c>
      <c r="AN19" s="22" t="s">
        <v>1</v>
      </c>
      <c r="AR19" s="17"/>
      <c r="BE19" s="174"/>
      <c r="BS19" s="14" t="s">
        <v>6</v>
      </c>
    </row>
    <row r="20" spans="1:71" s="1" customFormat="1" ht="18.399999999999999" customHeight="1">
      <c r="B20" s="17"/>
      <c r="E20" s="22" t="s">
        <v>20</v>
      </c>
      <c r="AK20" s="24" t="s">
        <v>25</v>
      </c>
      <c r="AN20" s="22" t="s">
        <v>1</v>
      </c>
      <c r="AR20" s="17"/>
      <c r="BE20" s="174"/>
      <c r="BS20" s="14" t="s">
        <v>29</v>
      </c>
    </row>
    <row r="21" spans="1:71" s="1" customFormat="1" ht="6.95" customHeight="1">
      <c r="B21" s="17"/>
      <c r="AR21" s="17"/>
      <c r="BE21" s="174"/>
    </row>
    <row r="22" spans="1:71" s="1" customFormat="1" ht="12" customHeight="1">
      <c r="B22" s="17"/>
      <c r="D22" s="24" t="s">
        <v>31</v>
      </c>
      <c r="AR22" s="17"/>
      <c r="BE22" s="174"/>
    </row>
    <row r="23" spans="1:71" s="1" customFormat="1" ht="16.5" customHeight="1">
      <c r="B23" s="17"/>
      <c r="E23" s="181" t="s">
        <v>1</v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R23" s="17"/>
      <c r="BE23" s="174"/>
    </row>
    <row r="24" spans="1:71" s="1" customFormat="1" ht="6.95" customHeight="1">
      <c r="B24" s="17"/>
      <c r="AR24" s="17"/>
      <c r="BE24" s="174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74"/>
    </row>
    <row r="26" spans="1:71" s="2" customFormat="1" ht="25.9" customHeight="1">
      <c r="A26" s="29"/>
      <c r="B26" s="30"/>
      <c r="C26" s="29"/>
      <c r="D26" s="31" t="s">
        <v>32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2">
        <f>ROUND(AG94,2)</f>
        <v>0</v>
      </c>
      <c r="AL26" s="183"/>
      <c r="AM26" s="183"/>
      <c r="AN26" s="183"/>
      <c r="AO26" s="183"/>
      <c r="AP26" s="29"/>
      <c r="AQ26" s="29"/>
      <c r="AR26" s="30"/>
      <c r="BE26" s="174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74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84" t="s">
        <v>33</v>
      </c>
      <c r="M28" s="184"/>
      <c r="N28" s="184"/>
      <c r="O28" s="184"/>
      <c r="P28" s="184"/>
      <c r="Q28" s="29"/>
      <c r="R28" s="29"/>
      <c r="S28" s="29"/>
      <c r="T28" s="29"/>
      <c r="U28" s="29"/>
      <c r="V28" s="29"/>
      <c r="W28" s="184" t="s">
        <v>34</v>
      </c>
      <c r="X28" s="184"/>
      <c r="Y28" s="184"/>
      <c r="Z28" s="184"/>
      <c r="AA28" s="184"/>
      <c r="AB28" s="184"/>
      <c r="AC28" s="184"/>
      <c r="AD28" s="184"/>
      <c r="AE28" s="184"/>
      <c r="AF28" s="29"/>
      <c r="AG28" s="29"/>
      <c r="AH28" s="29"/>
      <c r="AI28" s="29"/>
      <c r="AJ28" s="29"/>
      <c r="AK28" s="184" t="s">
        <v>35</v>
      </c>
      <c r="AL28" s="184"/>
      <c r="AM28" s="184"/>
      <c r="AN28" s="184"/>
      <c r="AO28" s="184"/>
      <c r="AP28" s="29"/>
      <c r="AQ28" s="29"/>
      <c r="AR28" s="30"/>
      <c r="BE28" s="174"/>
    </row>
    <row r="29" spans="1:71" s="3" customFormat="1" ht="14.45" customHeight="1">
      <c r="B29" s="34"/>
      <c r="D29" s="24" t="s">
        <v>36</v>
      </c>
      <c r="F29" s="35" t="s">
        <v>37</v>
      </c>
      <c r="L29" s="187">
        <v>0.2</v>
      </c>
      <c r="M29" s="186"/>
      <c r="N29" s="186"/>
      <c r="O29" s="186"/>
      <c r="P29" s="186"/>
      <c r="W29" s="185">
        <f>ROUND(AZ94, 2)</f>
        <v>0</v>
      </c>
      <c r="X29" s="186"/>
      <c r="Y29" s="186"/>
      <c r="Z29" s="186"/>
      <c r="AA29" s="186"/>
      <c r="AB29" s="186"/>
      <c r="AC29" s="186"/>
      <c r="AD29" s="186"/>
      <c r="AE29" s="186"/>
      <c r="AK29" s="185">
        <f>ROUND(AV94, 2)</f>
        <v>0</v>
      </c>
      <c r="AL29" s="186"/>
      <c r="AM29" s="186"/>
      <c r="AN29" s="186"/>
      <c r="AO29" s="186"/>
      <c r="AR29" s="34"/>
      <c r="BE29" s="175"/>
    </row>
    <row r="30" spans="1:71" s="3" customFormat="1" ht="14.45" customHeight="1">
      <c r="B30" s="34"/>
      <c r="F30" s="35" t="s">
        <v>38</v>
      </c>
      <c r="L30" s="187">
        <v>0.2</v>
      </c>
      <c r="M30" s="186"/>
      <c r="N30" s="186"/>
      <c r="O30" s="186"/>
      <c r="P30" s="186"/>
      <c r="W30" s="185">
        <f>ROUND(BA94, 2)</f>
        <v>0</v>
      </c>
      <c r="X30" s="186"/>
      <c r="Y30" s="186"/>
      <c r="Z30" s="186"/>
      <c r="AA30" s="186"/>
      <c r="AB30" s="186"/>
      <c r="AC30" s="186"/>
      <c r="AD30" s="186"/>
      <c r="AE30" s="186"/>
      <c r="AK30" s="185">
        <f>ROUND(AW94, 2)</f>
        <v>0</v>
      </c>
      <c r="AL30" s="186"/>
      <c r="AM30" s="186"/>
      <c r="AN30" s="186"/>
      <c r="AO30" s="186"/>
      <c r="AR30" s="34"/>
      <c r="BE30" s="175"/>
    </row>
    <row r="31" spans="1:71" s="3" customFormat="1" ht="14.45" hidden="1" customHeight="1">
      <c r="B31" s="34"/>
      <c r="F31" s="24" t="s">
        <v>39</v>
      </c>
      <c r="L31" s="187">
        <v>0.2</v>
      </c>
      <c r="M31" s="186"/>
      <c r="N31" s="186"/>
      <c r="O31" s="186"/>
      <c r="P31" s="186"/>
      <c r="W31" s="185">
        <f>ROUND(BB94, 2)</f>
        <v>0</v>
      </c>
      <c r="X31" s="186"/>
      <c r="Y31" s="186"/>
      <c r="Z31" s="186"/>
      <c r="AA31" s="186"/>
      <c r="AB31" s="186"/>
      <c r="AC31" s="186"/>
      <c r="AD31" s="186"/>
      <c r="AE31" s="186"/>
      <c r="AK31" s="185">
        <v>0</v>
      </c>
      <c r="AL31" s="186"/>
      <c r="AM31" s="186"/>
      <c r="AN31" s="186"/>
      <c r="AO31" s="186"/>
      <c r="AR31" s="34"/>
      <c r="BE31" s="175"/>
    </row>
    <row r="32" spans="1:71" s="3" customFormat="1" ht="14.45" hidden="1" customHeight="1">
      <c r="B32" s="34"/>
      <c r="F32" s="24" t="s">
        <v>40</v>
      </c>
      <c r="L32" s="187">
        <v>0.2</v>
      </c>
      <c r="M32" s="186"/>
      <c r="N32" s="186"/>
      <c r="O32" s="186"/>
      <c r="P32" s="186"/>
      <c r="W32" s="185">
        <f>ROUND(BC94, 2)</f>
        <v>0</v>
      </c>
      <c r="X32" s="186"/>
      <c r="Y32" s="186"/>
      <c r="Z32" s="186"/>
      <c r="AA32" s="186"/>
      <c r="AB32" s="186"/>
      <c r="AC32" s="186"/>
      <c r="AD32" s="186"/>
      <c r="AE32" s="186"/>
      <c r="AK32" s="185">
        <v>0</v>
      </c>
      <c r="AL32" s="186"/>
      <c r="AM32" s="186"/>
      <c r="AN32" s="186"/>
      <c r="AO32" s="186"/>
      <c r="AR32" s="34"/>
      <c r="BE32" s="175"/>
    </row>
    <row r="33" spans="1:57" s="3" customFormat="1" ht="14.45" hidden="1" customHeight="1">
      <c r="B33" s="34"/>
      <c r="F33" s="35" t="s">
        <v>41</v>
      </c>
      <c r="L33" s="187">
        <v>0</v>
      </c>
      <c r="M33" s="186"/>
      <c r="N33" s="186"/>
      <c r="O33" s="186"/>
      <c r="P33" s="186"/>
      <c r="W33" s="185">
        <f>ROUND(BD94, 2)</f>
        <v>0</v>
      </c>
      <c r="X33" s="186"/>
      <c r="Y33" s="186"/>
      <c r="Z33" s="186"/>
      <c r="AA33" s="186"/>
      <c r="AB33" s="186"/>
      <c r="AC33" s="186"/>
      <c r="AD33" s="186"/>
      <c r="AE33" s="186"/>
      <c r="AK33" s="185">
        <v>0</v>
      </c>
      <c r="AL33" s="186"/>
      <c r="AM33" s="186"/>
      <c r="AN33" s="186"/>
      <c r="AO33" s="186"/>
      <c r="AR33" s="34"/>
      <c r="BE33" s="175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74"/>
    </row>
    <row r="35" spans="1:57" s="2" customFormat="1" ht="25.9" customHeight="1">
      <c r="A35" s="29"/>
      <c r="B35" s="30"/>
      <c r="C35" s="36"/>
      <c r="D35" s="37" t="s">
        <v>42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43</v>
      </c>
      <c r="U35" s="38"/>
      <c r="V35" s="38"/>
      <c r="W35" s="38"/>
      <c r="X35" s="188" t="s">
        <v>44</v>
      </c>
      <c r="Y35" s="189"/>
      <c r="Z35" s="189"/>
      <c r="AA35" s="189"/>
      <c r="AB35" s="189"/>
      <c r="AC35" s="38"/>
      <c r="AD35" s="38"/>
      <c r="AE35" s="38"/>
      <c r="AF35" s="38"/>
      <c r="AG35" s="38"/>
      <c r="AH35" s="38"/>
      <c r="AI35" s="38"/>
      <c r="AJ35" s="38"/>
      <c r="AK35" s="190">
        <f>SUM(AK26:AK33)</f>
        <v>0</v>
      </c>
      <c r="AL35" s="189"/>
      <c r="AM35" s="189"/>
      <c r="AN35" s="189"/>
      <c r="AO35" s="191"/>
      <c r="AP35" s="36"/>
      <c r="AQ35" s="36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0"/>
      <c r="D49" s="41" t="s">
        <v>45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46</v>
      </c>
      <c r="AI49" s="42"/>
      <c r="AJ49" s="42"/>
      <c r="AK49" s="42"/>
      <c r="AL49" s="42"/>
      <c r="AM49" s="42"/>
      <c r="AN49" s="42"/>
      <c r="AO49" s="42"/>
      <c r="AR49" s="40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3" t="s">
        <v>47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3" t="s">
        <v>48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3" t="s">
        <v>47</v>
      </c>
      <c r="AI60" s="32"/>
      <c r="AJ60" s="32"/>
      <c r="AK60" s="32"/>
      <c r="AL60" s="32"/>
      <c r="AM60" s="43" t="s">
        <v>48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1" t="s">
        <v>49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50</v>
      </c>
      <c r="AI64" s="44"/>
      <c r="AJ64" s="44"/>
      <c r="AK64" s="44"/>
      <c r="AL64" s="44"/>
      <c r="AM64" s="44"/>
      <c r="AN64" s="44"/>
      <c r="AO64" s="44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3" t="s">
        <v>47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3" t="s">
        <v>48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3" t="s">
        <v>47</v>
      </c>
      <c r="AI75" s="32"/>
      <c r="AJ75" s="32"/>
      <c r="AK75" s="32"/>
      <c r="AL75" s="32"/>
      <c r="AM75" s="43" t="s">
        <v>48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  <c r="BE77" s="29"/>
    </row>
    <row r="81" spans="1:90" s="2" customFormat="1" ht="6.95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  <c r="BE81" s="29"/>
    </row>
    <row r="82" spans="1:90" s="2" customFormat="1" ht="24.95" customHeight="1">
      <c r="A82" s="29"/>
      <c r="B82" s="30"/>
      <c r="C82" s="18" t="s">
        <v>51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0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0" s="4" customFormat="1" ht="12" customHeight="1">
      <c r="B84" s="49"/>
      <c r="C84" s="24" t="s">
        <v>12</v>
      </c>
      <c r="L84" s="4" t="str">
        <f>K5</f>
        <v>01</v>
      </c>
      <c r="AR84" s="49"/>
    </row>
    <row r="85" spans="1:90" s="5" customFormat="1" ht="36.950000000000003" customHeight="1">
      <c r="B85" s="50"/>
      <c r="C85" s="51" t="s">
        <v>15</v>
      </c>
      <c r="L85" s="192" t="str">
        <f>K6</f>
        <v>Ubytovacie zariadenie Háj</v>
      </c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K85" s="193"/>
      <c r="AL85" s="193"/>
      <c r="AM85" s="193"/>
      <c r="AN85" s="193"/>
      <c r="AO85" s="193"/>
      <c r="AR85" s="50"/>
    </row>
    <row r="86" spans="1:90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0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2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94" t="str">
        <f>IF(AN8= "","",AN8)</f>
        <v>19. 11. 2024</v>
      </c>
      <c r="AN87" s="194"/>
      <c r="AO87" s="29"/>
      <c r="AP87" s="29"/>
      <c r="AQ87" s="29"/>
      <c r="AR87" s="30"/>
      <c r="BE87" s="29"/>
    </row>
    <row r="88" spans="1:90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0" s="2" customFormat="1" ht="15.2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195" t="str">
        <f>IF(E17="","",E17)</f>
        <v xml:space="preserve"> </v>
      </c>
      <c r="AN89" s="196"/>
      <c r="AO89" s="196"/>
      <c r="AP89" s="196"/>
      <c r="AQ89" s="29"/>
      <c r="AR89" s="30"/>
      <c r="AS89" s="197" t="s">
        <v>52</v>
      </c>
      <c r="AT89" s="198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29"/>
    </row>
    <row r="90" spans="1:90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30</v>
      </c>
      <c r="AJ90" s="29"/>
      <c r="AK90" s="29"/>
      <c r="AL90" s="29"/>
      <c r="AM90" s="195" t="str">
        <f>IF(E20="","",E20)</f>
        <v xml:space="preserve"> </v>
      </c>
      <c r="AN90" s="196"/>
      <c r="AO90" s="196"/>
      <c r="AP90" s="196"/>
      <c r="AQ90" s="29"/>
      <c r="AR90" s="30"/>
      <c r="AS90" s="199"/>
      <c r="AT90" s="200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29"/>
    </row>
    <row r="91" spans="1:90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9"/>
      <c r="AT91" s="200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29"/>
    </row>
    <row r="92" spans="1:90" s="2" customFormat="1" ht="29.25" customHeight="1">
      <c r="A92" s="29"/>
      <c r="B92" s="30"/>
      <c r="C92" s="201" t="s">
        <v>53</v>
      </c>
      <c r="D92" s="202"/>
      <c r="E92" s="202"/>
      <c r="F92" s="202"/>
      <c r="G92" s="202"/>
      <c r="H92" s="58"/>
      <c r="I92" s="203" t="s">
        <v>54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4" t="s">
        <v>55</v>
      </c>
      <c r="AH92" s="202"/>
      <c r="AI92" s="202"/>
      <c r="AJ92" s="202"/>
      <c r="AK92" s="202"/>
      <c r="AL92" s="202"/>
      <c r="AM92" s="202"/>
      <c r="AN92" s="203" t="s">
        <v>56</v>
      </c>
      <c r="AO92" s="202"/>
      <c r="AP92" s="205"/>
      <c r="AQ92" s="59" t="s">
        <v>57</v>
      </c>
      <c r="AR92" s="30"/>
      <c r="AS92" s="60" t="s">
        <v>58</v>
      </c>
      <c r="AT92" s="61" t="s">
        <v>59</v>
      </c>
      <c r="AU92" s="61" t="s">
        <v>60</v>
      </c>
      <c r="AV92" s="61" t="s">
        <v>61</v>
      </c>
      <c r="AW92" s="61" t="s">
        <v>62</v>
      </c>
      <c r="AX92" s="61" t="s">
        <v>63</v>
      </c>
      <c r="AY92" s="61" t="s">
        <v>64</v>
      </c>
      <c r="AZ92" s="61" t="s">
        <v>65</v>
      </c>
      <c r="BA92" s="61" t="s">
        <v>66</v>
      </c>
      <c r="BB92" s="61" t="s">
        <v>67</v>
      </c>
      <c r="BC92" s="61" t="s">
        <v>68</v>
      </c>
      <c r="BD92" s="62" t="s">
        <v>69</v>
      </c>
      <c r="BE92" s="29"/>
    </row>
    <row r="93" spans="1:90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29"/>
    </row>
    <row r="94" spans="1:90" s="6" customFormat="1" ht="32.450000000000003" customHeight="1">
      <c r="B94" s="66"/>
      <c r="C94" s="67" t="s">
        <v>70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09">
        <f>ROUND(AG95,2)</f>
        <v>0</v>
      </c>
      <c r="AH94" s="209"/>
      <c r="AI94" s="209"/>
      <c r="AJ94" s="209"/>
      <c r="AK94" s="209"/>
      <c r="AL94" s="209"/>
      <c r="AM94" s="209"/>
      <c r="AN94" s="210">
        <f>SUM(AG94,AT94)</f>
        <v>0</v>
      </c>
      <c r="AO94" s="210"/>
      <c r="AP94" s="210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71</v>
      </c>
      <c r="BT94" s="75" t="s">
        <v>72</v>
      </c>
      <c r="BV94" s="75" t="s">
        <v>73</v>
      </c>
      <c r="BW94" s="75" t="s">
        <v>4</v>
      </c>
      <c r="BX94" s="75" t="s">
        <v>74</v>
      </c>
      <c r="CL94" s="75" t="s">
        <v>1</v>
      </c>
    </row>
    <row r="95" spans="1:90" s="7" customFormat="1" ht="16.5" customHeight="1">
      <c r="A95" s="76" t="s">
        <v>75</v>
      </c>
      <c r="B95" s="77"/>
      <c r="C95" s="78"/>
      <c r="D95" s="208" t="s">
        <v>13</v>
      </c>
      <c r="E95" s="208"/>
      <c r="F95" s="208"/>
      <c r="G95" s="208"/>
      <c r="H95" s="208"/>
      <c r="I95" s="79"/>
      <c r="J95" s="208" t="s">
        <v>16</v>
      </c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6">
        <f>'01 - Ubytovacie zariadeni...'!J28</f>
        <v>0</v>
      </c>
      <c r="AH95" s="207"/>
      <c r="AI95" s="207"/>
      <c r="AJ95" s="207"/>
      <c r="AK95" s="207"/>
      <c r="AL95" s="207"/>
      <c r="AM95" s="207"/>
      <c r="AN95" s="206">
        <f>SUM(AG95,AT95)</f>
        <v>0</v>
      </c>
      <c r="AO95" s="207"/>
      <c r="AP95" s="207"/>
      <c r="AQ95" s="80" t="s">
        <v>76</v>
      </c>
      <c r="AR95" s="77"/>
      <c r="AS95" s="81">
        <v>0</v>
      </c>
      <c r="AT95" s="82">
        <f>ROUND(SUM(AV95:AW95),2)</f>
        <v>0</v>
      </c>
      <c r="AU95" s="83">
        <f>'01 - Ubytovacie zariadeni...'!P139</f>
        <v>0</v>
      </c>
      <c r="AV95" s="82">
        <f>'01 - Ubytovacie zariadeni...'!J31</f>
        <v>0</v>
      </c>
      <c r="AW95" s="82">
        <f>'01 - Ubytovacie zariadeni...'!J32</f>
        <v>0</v>
      </c>
      <c r="AX95" s="82">
        <f>'01 - Ubytovacie zariadeni...'!J33</f>
        <v>0</v>
      </c>
      <c r="AY95" s="82">
        <f>'01 - Ubytovacie zariadeni...'!J34</f>
        <v>0</v>
      </c>
      <c r="AZ95" s="82">
        <f>'01 - Ubytovacie zariadeni...'!F31</f>
        <v>0</v>
      </c>
      <c r="BA95" s="82">
        <f>'01 - Ubytovacie zariadeni...'!F32</f>
        <v>0</v>
      </c>
      <c r="BB95" s="82">
        <f>'01 - Ubytovacie zariadeni...'!F33</f>
        <v>0</v>
      </c>
      <c r="BC95" s="82">
        <f>'01 - Ubytovacie zariadeni...'!F34</f>
        <v>0</v>
      </c>
      <c r="BD95" s="84">
        <f>'01 - Ubytovacie zariadeni...'!F35</f>
        <v>0</v>
      </c>
      <c r="BT95" s="85" t="s">
        <v>77</v>
      </c>
      <c r="BU95" s="85" t="s">
        <v>78</v>
      </c>
      <c r="BV95" s="85" t="s">
        <v>73</v>
      </c>
      <c r="BW95" s="85" t="s">
        <v>4</v>
      </c>
      <c r="BX95" s="85" t="s">
        <v>74</v>
      </c>
      <c r="CL95" s="85" t="s">
        <v>1</v>
      </c>
    </row>
    <row r="96" spans="1:90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Ubytovacie zariadeni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82"/>
  <sheetViews>
    <sheetView showGridLines="0" tabSelected="1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1" t="s">
        <v>5</v>
      </c>
      <c r="M2" s="177"/>
      <c r="N2" s="177"/>
      <c r="O2" s="177"/>
      <c r="P2" s="177"/>
      <c r="Q2" s="177"/>
      <c r="R2" s="177"/>
      <c r="S2" s="177"/>
      <c r="T2" s="177"/>
      <c r="U2" s="177"/>
      <c r="V2" s="177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79</v>
      </c>
      <c r="L4" s="17"/>
      <c r="M4" s="86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9"/>
      <c r="B6" s="30"/>
      <c r="C6" s="29"/>
      <c r="D6" s="24" t="s">
        <v>15</v>
      </c>
      <c r="E6" s="29"/>
      <c r="F6" s="29"/>
      <c r="G6" s="29"/>
      <c r="H6" s="29"/>
      <c r="I6" s="29"/>
      <c r="J6" s="29"/>
      <c r="K6" s="29"/>
      <c r="L6" s="40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46" s="2" customFormat="1" ht="16.5" customHeight="1">
      <c r="A7" s="29"/>
      <c r="B7" s="30"/>
      <c r="C7" s="29"/>
      <c r="D7" s="29"/>
      <c r="E7" s="192" t="s">
        <v>16</v>
      </c>
      <c r="F7" s="212"/>
      <c r="G7" s="212"/>
      <c r="H7" s="212"/>
      <c r="I7" s="29"/>
      <c r="J7" s="29"/>
      <c r="K7" s="29"/>
      <c r="L7" s="40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46" s="2" customFormat="1" ht="11.25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40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2" customHeight="1">
      <c r="A9" s="29"/>
      <c r="B9" s="30"/>
      <c r="C9" s="29"/>
      <c r="D9" s="24" t="s">
        <v>17</v>
      </c>
      <c r="E9" s="29"/>
      <c r="F9" s="22" t="s">
        <v>1</v>
      </c>
      <c r="G9" s="29"/>
      <c r="H9" s="29"/>
      <c r="I9" s="24" t="s">
        <v>18</v>
      </c>
      <c r="J9" s="22" t="s">
        <v>1</v>
      </c>
      <c r="K9" s="29"/>
      <c r="L9" s="40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19</v>
      </c>
      <c r="E10" s="29"/>
      <c r="F10" s="22" t="s">
        <v>20</v>
      </c>
      <c r="G10" s="29"/>
      <c r="H10" s="29"/>
      <c r="I10" s="24" t="s">
        <v>21</v>
      </c>
      <c r="J10" s="53"/>
      <c r="K10" s="29"/>
      <c r="L10" s="40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0.9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40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23</v>
      </c>
      <c r="E12" s="29"/>
      <c r="F12" s="29"/>
      <c r="G12" s="29"/>
      <c r="H12" s="29"/>
      <c r="I12" s="24" t="s">
        <v>24</v>
      </c>
      <c r="J12" s="22" t="str">
        <f>IF('Rekapitulácia stavby'!AN10="","",'Rekapitulácia stavby'!AN10)</f>
        <v/>
      </c>
      <c r="K12" s="29"/>
      <c r="L12" s="40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8" customHeight="1">
      <c r="A13" s="29"/>
      <c r="B13" s="30"/>
      <c r="C13" s="29"/>
      <c r="D13" s="29"/>
      <c r="E13" s="22" t="str">
        <f>IF('Rekapitulácia stavby'!E11="","",'Rekapitulácia stavby'!E11)</f>
        <v xml:space="preserve"> </v>
      </c>
      <c r="F13" s="29"/>
      <c r="G13" s="29"/>
      <c r="H13" s="29"/>
      <c r="I13" s="24" t="s">
        <v>25</v>
      </c>
      <c r="J13" s="22" t="str">
        <f>IF('Rekapitulácia stavby'!AN11="","",'Rekapitulácia stavby'!AN11)</f>
        <v/>
      </c>
      <c r="K13" s="29"/>
      <c r="L13" s="40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6.9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40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26</v>
      </c>
      <c r="E15" s="29"/>
      <c r="F15" s="29"/>
      <c r="G15" s="29"/>
      <c r="H15" s="29"/>
      <c r="I15" s="24" t="s">
        <v>24</v>
      </c>
      <c r="J15" s="25" t="str">
        <f>'Rekapitulácia stavby'!AN13</f>
        <v>Vyplň údaj</v>
      </c>
      <c r="K15" s="29"/>
      <c r="L15" s="40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8" customHeight="1">
      <c r="A16" s="29"/>
      <c r="B16" s="30"/>
      <c r="C16" s="29"/>
      <c r="D16" s="29"/>
      <c r="E16" s="213" t="str">
        <f>'Rekapitulácia stavby'!E14</f>
        <v>Vyplň údaj</v>
      </c>
      <c r="F16" s="176"/>
      <c r="G16" s="176"/>
      <c r="H16" s="176"/>
      <c r="I16" s="24" t="s">
        <v>25</v>
      </c>
      <c r="J16" s="25" t="str">
        <f>'Rekapitulácia stavby'!AN14</f>
        <v>Vyplň údaj</v>
      </c>
      <c r="K16" s="29"/>
      <c r="L16" s="40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52" s="2" customFormat="1" ht="6.95" customHeight="1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40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52" s="2" customFormat="1" ht="12" customHeight="1">
      <c r="A18" s="29"/>
      <c r="B18" s="30"/>
      <c r="C18" s="29"/>
      <c r="D18" s="24" t="s">
        <v>28</v>
      </c>
      <c r="E18" s="29"/>
      <c r="F18" s="29"/>
      <c r="G18" s="29"/>
      <c r="H18" s="29"/>
      <c r="I18" s="24" t="s">
        <v>24</v>
      </c>
      <c r="J18" s="22" t="str">
        <f>IF('Rekapitulácia stavby'!AN16="","",'Rekapitulácia stavby'!AN16)</f>
        <v/>
      </c>
      <c r="K18" s="29"/>
      <c r="L18" s="40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52" s="2" customFormat="1" ht="18" customHeight="1">
      <c r="A19" s="29"/>
      <c r="B19" s="30"/>
      <c r="C19" s="29"/>
      <c r="D19" s="29"/>
      <c r="E19" s="22" t="str">
        <f>IF('Rekapitulácia stavby'!E17="","",'Rekapitulácia stavby'!E17)</f>
        <v xml:space="preserve"> </v>
      </c>
      <c r="F19" s="29"/>
      <c r="G19" s="29"/>
      <c r="H19" s="29"/>
      <c r="I19" s="24" t="s">
        <v>25</v>
      </c>
      <c r="J19" s="22" t="str">
        <f>IF('Rekapitulácia stavby'!AN17="","",'Rekapitulácia stavby'!AN17)</f>
        <v/>
      </c>
      <c r="K19" s="29"/>
      <c r="L19" s="40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52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40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52" s="2" customFormat="1" ht="12" customHeight="1">
      <c r="A21" s="29"/>
      <c r="B21" s="30"/>
      <c r="C21" s="29"/>
      <c r="D21" s="24" t="s">
        <v>30</v>
      </c>
      <c r="E21" s="29"/>
      <c r="F21" s="29"/>
      <c r="G21" s="29"/>
      <c r="H21" s="29"/>
      <c r="I21" s="24" t="s">
        <v>24</v>
      </c>
      <c r="J21" s="22" t="str">
        <f>IF('Rekapitulácia stavby'!AN19="","",'Rekapitulácia stavby'!AN19)</f>
        <v/>
      </c>
      <c r="K21" s="29"/>
      <c r="L21" s="4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52" s="2" customFormat="1" ht="18" customHeight="1">
      <c r="A22" s="29"/>
      <c r="B22" s="30"/>
      <c r="C22" s="29"/>
      <c r="D22" s="29"/>
      <c r="E22" s="22" t="str">
        <f>IF('Rekapitulácia stavby'!E20="","",'Rekapitulácia stavby'!E20)</f>
        <v xml:space="preserve"> </v>
      </c>
      <c r="F22" s="29"/>
      <c r="G22" s="29"/>
      <c r="H22" s="29"/>
      <c r="I22" s="24" t="s">
        <v>25</v>
      </c>
      <c r="J22" s="22" t="str">
        <f>IF('Rekapitulácia stavby'!AN20="","",'Rekapitulácia stavby'!AN20)</f>
        <v/>
      </c>
      <c r="K22" s="29"/>
      <c r="L22" s="4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52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40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52" s="2" customFormat="1" ht="12" customHeight="1">
      <c r="A24" s="29"/>
      <c r="B24" s="30"/>
      <c r="C24" s="29"/>
      <c r="D24" s="24" t="s">
        <v>31</v>
      </c>
      <c r="E24" s="29"/>
      <c r="F24" s="29"/>
      <c r="G24" s="29"/>
      <c r="H24" s="29"/>
      <c r="I24" s="29"/>
      <c r="J24" s="29"/>
      <c r="K24" s="29"/>
      <c r="L24" s="40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52" s="8" customFormat="1" ht="16.5" customHeight="1">
      <c r="A25" s="87"/>
      <c r="B25" s="88"/>
      <c r="C25" s="87"/>
      <c r="D25" s="87"/>
      <c r="E25" s="181" t="s">
        <v>1</v>
      </c>
      <c r="F25" s="181"/>
      <c r="G25" s="181"/>
      <c r="H25" s="181"/>
      <c r="I25" s="87"/>
      <c r="J25" s="87"/>
      <c r="K25" s="87"/>
      <c r="L25" s="89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</row>
    <row r="26" spans="1:52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4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52" s="2" customFormat="1" ht="6.95" customHeight="1">
      <c r="A27" s="29"/>
      <c r="B27" s="30"/>
      <c r="C27" s="29"/>
      <c r="D27" s="64"/>
      <c r="E27" s="64"/>
      <c r="F27" s="64"/>
      <c r="G27" s="64"/>
      <c r="H27" s="64"/>
      <c r="I27" s="64"/>
      <c r="J27" s="64"/>
      <c r="K27" s="64"/>
      <c r="L27" s="40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52" s="2" customFormat="1" ht="25.35" customHeight="1">
      <c r="A28" s="29"/>
      <c r="B28" s="30"/>
      <c r="C28" s="29"/>
      <c r="D28" s="90" t="s">
        <v>32</v>
      </c>
      <c r="E28" s="29"/>
      <c r="F28" s="29"/>
      <c r="G28" s="29"/>
      <c r="H28" s="29"/>
      <c r="I28" s="29"/>
      <c r="J28" s="69">
        <f>ROUND(J139, 2)</f>
        <v>0</v>
      </c>
      <c r="K28" s="29"/>
      <c r="L28" s="4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52" s="2" customFormat="1" ht="6.95" customHeight="1">
      <c r="A29" s="29"/>
      <c r="B29" s="30"/>
      <c r="C29" s="29"/>
      <c r="D29" s="64"/>
      <c r="E29" s="64"/>
      <c r="F29" s="64"/>
      <c r="G29" s="64"/>
      <c r="H29" s="64"/>
      <c r="I29" s="64"/>
      <c r="J29" s="64"/>
      <c r="K29" s="64"/>
      <c r="L29" s="91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</row>
    <row r="30" spans="1:52" s="2" customFormat="1" ht="14.45" customHeight="1">
      <c r="A30" s="29"/>
      <c r="B30" s="30"/>
      <c r="C30" s="29"/>
      <c r="D30" s="29"/>
      <c r="E30" s="29"/>
      <c r="F30" s="33" t="s">
        <v>34</v>
      </c>
      <c r="G30" s="29"/>
      <c r="H30" s="29"/>
      <c r="I30" s="33" t="s">
        <v>33</v>
      </c>
      <c r="J30" s="33" t="s">
        <v>35</v>
      </c>
      <c r="K30" s="29"/>
      <c r="L30" s="91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</row>
    <row r="31" spans="1:52" s="2" customFormat="1" ht="14.45" customHeight="1">
      <c r="A31" s="29"/>
      <c r="B31" s="30"/>
      <c r="C31" s="29"/>
      <c r="D31" s="93" t="s">
        <v>36</v>
      </c>
      <c r="E31" s="35" t="s">
        <v>37</v>
      </c>
      <c r="F31" s="94">
        <f>ROUND((SUM(BE139:BE381)),  2)</f>
        <v>0</v>
      </c>
      <c r="G31" s="92"/>
      <c r="H31" s="92"/>
      <c r="I31" s="95">
        <v>0.2</v>
      </c>
      <c r="J31" s="94">
        <f>ROUND(((SUM(BE139:BE381))*I31),  2)</f>
        <v>0</v>
      </c>
      <c r="K31" s="29"/>
      <c r="L31" s="40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52" s="2" customFormat="1" ht="14.45" customHeight="1">
      <c r="A32" s="29"/>
      <c r="B32" s="30"/>
      <c r="C32" s="29"/>
      <c r="D32" s="29"/>
      <c r="E32" s="35" t="s">
        <v>38</v>
      </c>
      <c r="F32" s="94">
        <f>ROUND((SUM(BF139:BF381)),  2)</f>
        <v>0</v>
      </c>
      <c r="G32" s="92"/>
      <c r="H32" s="92"/>
      <c r="I32" s="95">
        <v>0.2</v>
      </c>
      <c r="J32" s="94">
        <f>ROUND(((SUM(BF139:BF381))*I32),  2)</f>
        <v>0</v>
      </c>
      <c r="K32" s="29"/>
      <c r="L32" s="4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52" s="2" customFormat="1" ht="14.45" hidden="1" customHeight="1">
      <c r="A33" s="29"/>
      <c r="B33" s="30"/>
      <c r="C33" s="29"/>
      <c r="D33" s="29"/>
      <c r="E33" s="24" t="s">
        <v>39</v>
      </c>
      <c r="F33" s="96">
        <f>ROUND((SUM(BG139:BG381)),  2)</f>
        <v>0</v>
      </c>
      <c r="G33" s="29"/>
      <c r="H33" s="29"/>
      <c r="I33" s="97">
        <v>0.2</v>
      </c>
      <c r="J33" s="96">
        <f>0</f>
        <v>0</v>
      </c>
      <c r="K33" s="29"/>
      <c r="L33" s="91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</row>
    <row r="34" spans="1:52" s="2" customFormat="1" ht="14.45" hidden="1" customHeight="1">
      <c r="A34" s="29"/>
      <c r="B34" s="30"/>
      <c r="C34" s="29"/>
      <c r="D34" s="29"/>
      <c r="E34" s="24" t="s">
        <v>40</v>
      </c>
      <c r="F34" s="96">
        <f>ROUND((SUM(BH139:BH381)),  2)</f>
        <v>0</v>
      </c>
      <c r="G34" s="29"/>
      <c r="H34" s="29"/>
      <c r="I34" s="97">
        <v>0.2</v>
      </c>
      <c r="J34" s="96">
        <f>0</f>
        <v>0</v>
      </c>
      <c r="K34" s="29"/>
      <c r="L34" s="40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52" s="2" customFormat="1" ht="14.45" hidden="1" customHeight="1">
      <c r="A35" s="29"/>
      <c r="B35" s="30"/>
      <c r="C35" s="29"/>
      <c r="D35" s="29"/>
      <c r="E35" s="35" t="s">
        <v>41</v>
      </c>
      <c r="F35" s="94">
        <f>ROUND((SUM(BI139:BI381)),  2)</f>
        <v>0</v>
      </c>
      <c r="G35" s="92"/>
      <c r="H35" s="92"/>
      <c r="I35" s="95">
        <v>0</v>
      </c>
      <c r="J35" s="94">
        <f>0</f>
        <v>0</v>
      </c>
      <c r="K35" s="29"/>
      <c r="L35" s="40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52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40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52" s="2" customFormat="1" ht="25.35" customHeight="1">
      <c r="A37" s="29"/>
      <c r="B37" s="30"/>
      <c r="C37" s="98"/>
      <c r="D37" s="99" t="s">
        <v>42</v>
      </c>
      <c r="E37" s="58"/>
      <c r="F37" s="58"/>
      <c r="G37" s="100" t="s">
        <v>43</v>
      </c>
      <c r="H37" s="101" t="s">
        <v>44</v>
      </c>
      <c r="I37" s="58"/>
      <c r="J37" s="102">
        <f>SUM(J28:J35)</f>
        <v>0</v>
      </c>
      <c r="K37" s="103"/>
      <c r="L37" s="40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52" s="2" customFormat="1" ht="14.4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0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52" s="1" customFormat="1" ht="14.45" customHeight="1">
      <c r="B39" s="17"/>
      <c r="L39" s="17"/>
    </row>
    <row r="40" spans="1:52" s="1" customFormat="1" ht="14.45" customHeight="1">
      <c r="B40" s="17"/>
      <c r="L40" s="17"/>
    </row>
    <row r="41" spans="1:52" s="1" customFormat="1" ht="14.45" customHeight="1">
      <c r="B41" s="17"/>
      <c r="L41" s="17"/>
    </row>
    <row r="42" spans="1:52" s="1" customFormat="1" ht="14.45" customHeight="1">
      <c r="B42" s="17"/>
      <c r="L42" s="17"/>
    </row>
    <row r="43" spans="1:52" s="1" customFormat="1" ht="14.45" customHeight="1">
      <c r="B43" s="17"/>
      <c r="L43" s="17"/>
    </row>
    <row r="44" spans="1:52" s="1" customFormat="1" ht="14.45" customHeight="1">
      <c r="B44" s="17"/>
      <c r="L44" s="17"/>
    </row>
    <row r="45" spans="1:52" s="1" customFormat="1" ht="14.45" customHeight="1">
      <c r="B45" s="17"/>
      <c r="L45" s="17"/>
    </row>
    <row r="46" spans="1:52" s="1" customFormat="1" ht="14.45" customHeight="1">
      <c r="B46" s="17"/>
      <c r="L46" s="17"/>
    </row>
    <row r="47" spans="1:52" s="1" customFormat="1" ht="14.45" customHeight="1">
      <c r="B47" s="17"/>
      <c r="L47" s="17"/>
    </row>
    <row r="48" spans="1:52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0"/>
      <c r="D50" s="41" t="s">
        <v>45</v>
      </c>
      <c r="E50" s="42"/>
      <c r="F50" s="42"/>
      <c r="G50" s="41" t="s">
        <v>46</v>
      </c>
      <c r="H50" s="42"/>
      <c r="I50" s="42"/>
      <c r="J50" s="42"/>
      <c r="K50" s="42"/>
      <c r="L50" s="40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3" t="s">
        <v>47</v>
      </c>
      <c r="E61" s="32"/>
      <c r="F61" s="104" t="s">
        <v>48</v>
      </c>
      <c r="G61" s="43" t="s">
        <v>47</v>
      </c>
      <c r="H61" s="32"/>
      <c r="I61" s="32"/>
      <c r="J61" s="105" t="s">
        <v>48</v>
      </c>
      <c r="K61" s="32"/>
      <c r="L61" s="40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1" t="s">
        <v>49</v>
      </c>
      <c r="E65" s="44"/>
      <c r="F65" s="44"/>
      <c r="G65" s="41" t="s">
        <v>50</v>
      </c>
      <c r="H65" s="44"/>
      <c r="I65" s="44"/>
      <c r="J65" s="44"/>
      <c r="K65" s="44"/>
      <c r="L65" s="40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3" t="s">
        <v>47</v>
      </c>
      <c r="E76" s="32"/>
      <c r="F76" s="104" t="s">
        <v>48</v>
      </c>
      <c r="G76" s="43" t="s">
        <v>47</v>
      </c>
      <c r="H76" s="32"/>
      <c r="I76" s="32"/>
      <c r="J76" s="105" t="s">
        <v>48</v>
      </c>
      <c r="K76" s="32"/>
      <c r="L76" s="40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80</v>
      </c>
      <c r="D82" s="29"/>
      <c r="E82" s="29"/>
      <c r="F82" s="29"/>
      <c r="G82" s="29"/>
      <c r="H82" s="29"/>
      <c r="I82" s="29"/>
      <c r="J82" s="29"/>
      <c r="K82" s="29"/>
      <c r="L82" s="40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0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0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192" t="str">
        <f>E7</f>
        <v>Ubytovacie zariadenie Háj</v>
      </c>
      <c r="F85" s="212"/>
      <c r="G85" s="212"/>
      <c r="H85" s="212"/>
      <c r="I85" s="29"/>
      <c r="J85" s="29"/>
      <c r="K85" s="29"/>
      <c r="L85" s="40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6.95" hidden="1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40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2" hidden="1" customHeight="1">
      <c r="A87" s="29"/>
      <c r="B87" s="30"/>
      <c r="C87" s="24" t="s">
        <v>19</v>
      </c>
      <c r="D87" s="29"/>
      <c r="E87" s="29"/>
      <c r="F87" s="22" t="str">
        <f>F10</f>
        <v xml:space="preserve"> </v>
      </c>
      <c r="G87" s="29"/>
      <c r="H87" s="29"/>
      <c r="I87" s="24" t="s">
        <v>21</v>
      </c>
      <c r="J87" s="53" t="str">
        <f>IF(J10="","",J10)</f>
        <v/>
      </c>
      <c r="K87" s="29"/>
      <c r="L87" s="40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0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5.2" hidden="1" customHeight="1">
      <c r="A89" s="29"/>
      <c r="B89" s="30"/>
      <c r="C89" s="24" t="s">
        <v>23</v>
      </c>
      <c r="D89" s="29"/>
      <c r="E89" s="29"/>
      <c r="F89" s="22" t="str">
        <f>E13</f>
        <v xml:space="preserve"> </v>
      </c>
      <c r="G89" s="29"/>
      <c r="H89" s="29"/>
      <c r="I89" s="24" t="s">
        <v>28</v>
      </c>
      <c r="J89" s="27" t="str">
        <f>E19</f>
        <v xml:space="preserve"> </v>
      </c>
      <c r="K89" s="29"/>
      <c r="L89" s="40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15.2" hidden="1" customHeight="1">
      <c r="A90" s="29"/>
      <c r="B90" s="30"/>
      <c r="C90" s="24" t="s">
        <v>26</v>
      </c>
      <c r="D90" s="29"/>
      <c r="E90" s="29"/>
      <c r="F90" s="22" t="str">
        <f>IF(E16="","",E16)</f>
        <v>Vyplň údaj</v>
      </c>
      <c r="G90" s="29"/>
      <c r="H90" s="29"/>
      <c r="I90" s="24" t="s">
        <v>30</v>
      </c>
      <c r="J90" s="27" t="str">
        <f>E22</f>
        <v xml:space="preserve"> </v>
      </c>
      <c r="K90" s="29"/>
      <c r="L90" s="40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0.35" hidden="1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40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9.25" hidden="1" customHeight="1">
      <c r="A92" s="29"/>
      <c r="B92" s="30"/>
      <c r="C92" s="106" t="s">
        <v>81</v>
      </c>
      <c r="D92" s="98"/>
      <c r="E92" s="98"/>
      <c r="F92" s="98"/>
      <c r="G92" s="98"/>
      <c r="H92" s="98"/>
      <c r="I92" s="98"/>
      <c r="J92" s="107" t="s">
        <v>82</v>
      </c>
      <c r="K92" s="98"/>
      <c r="L92" s="40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0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2.9" hidden="1" customHeight="1">
      <c r="A94" s="29"/>
      <c r="B94" s="30"/>
      <c r="C94" s="108" t="s">
        <v>83</v>
      </c>
      <c r="D94" s="29"/>
      <c r="E94" s="29"/>
      <c r="F94" s="29"/>
      <c r="G94" s="29"/>
      <c r="H94" s="29"/>
      <c r="I94" s="29"/>
      <c r="J94" s="69">
        <f>J139</f>
        <v>0</v>
      </c>
      <c r="K94" s="29"/>
      <c r="L94" s="40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4" t="s">
        <v>84</v>
      </c>
    </row>
    <row r="95" spans="1:47" s="9" customFormat="1" ht="24.95" hidden="1" customHeight="1">
      <c r="B95" s="109"/>
      <c r="D95" s="110" t="s">
        <v>85</v>
      </c>
      <c r="E95" s="111"/>
      <c r="F95" s="111"/>
      <c r="G95" s="111"/>
      <c r="H95" s="111"/>
      <c r="I95" s="111"/>
      <c r="J95" s="112">
        <f>J140</f>
        <v>0</v>
      </c>
      <c r="L95" s="109"/>
    </row>
    <row r="96" spans="1:47" s="10" customFormat="1" ht="19.899999999999999" hidden="1" customHeight="1">
      <c r="B96" s="113"/>
      <c r="D96" s="114" t="s">
        <v>86</v>
      </c>
      <c r="E96" s="115"/>
      <c r="F96" s="115"/>
      <c r="G96" s="115"/>
      <c r="H96" s="115"/>
      <c r="I96" s="115"/>
      <c r="J96" s="116">
        <f>J141</f>
        <v>0</v>
      </c>
      <c r="L96" s="113"/>
    </row>
    <row r="97" spans="2:12" s="10" customFormat="1" ht="19.899999999999999" hidden="1" customHeight="1">
      <c r="B97" s="113"/>
      <c r="D97" s="114" t="s">
        <v>87</v>
      </c>
      <c r="E97" s="115"/>
      <c r="F97" s="115"/>
      <c r="G97" s="115"/>
      <c r="H97" s="115"/>
      <c r="I97" s="115"/>
      <c r="J97" s="116">
        <f>J146</f>
        <v>0</v>
      </c>
      <c r="L97" s="113"/>
    </row>
    <row r="98" spans="2:12" s="10" customFormat="1" ht="19.899999999999999" hidden="1" customHeight="1">
      <c r="B98" s="113"/>
      <c r="D98" s="114" t="s">
        <v>88</v>
      </c>
      <c r="E98" s="115"/>
      <c r="F98" s="115"/>
      <c r="G98" s="115"/>
      <c r="H98" s="115"/>
      <c r="I98" s="115"/>
      <c r="J98" s="116">
        <f>J151</f>
        <v>0</v>
      </c>
      <c r="L98" s="113"/>
    </row>
    <row r="99" spans="2:12" s="10" customFormat="1" ht="19.899999999999999" hidden="1" customHeight="1">
      <c r="B99" s="113"/>
      <c r="D99" s="114" t="s">
        <v>89</v>
      </c>
      <c r="E99" s="115"/>
      <c r="F99" s="115"/>
      <c r="G99" s="115"/>
      <c r="H99" s="115"/>
      <c r="I99" s="115"/>
      <c r="J99" s="116">
        <f>J156</f>
        <v>0</v>
      </c>
      <c r="L99" s="113"/>
    </row>
    <row r="100" spans="2:12" s="10" customFormat="1" ht="19.899999999999999" hidden="1" customHeight="1">
      <c r="B100" s="113"/>
      <c r="D100" s="114" t="s">
        <v>90</v>
      </c>
      <c r="E100" s="115"/>
      <c r="F100" s="115"/>
      <c r="G100" s="115"/>
      <c r="H100" s="115"/>
      <c r="I100" s="115"/>
      <c r="J100" s="116">
        <f>J166</f>
        <v>0</v>
      </c>
      <c r="L100" s="113"/>
    </row>
    <row r="101" spans="2:12" s="10" customFormat="1" ht="19.899999999999999" hidden="1" customHeight="1">
      <c r="B101" s="113"/>
      <c r="D101" s="114" t="s">
        <v>91</v>
      </c>
      <c r="E101" s="115"/>
      <c r="F101" s="115"/>
      <c r="G101" s="115"/>
      <c r="H101" s="115"/>
      <c r="I101" s="115"/>
      <c r="J101" s="116">
        <f>J193</f>
        <v>0</v>
      </c>
      <c r="L101" s="113"/>
    </row>
    <row r="102" spans="2:12" s="9" customFormat="1" ht="24.95" hidden="1" customHeight="1">
      <c r="B102" s="109"/>
      <c r="D102" s="110" t="s">
        <v>92</v>
      </c>
      <c r="E102" s="111"/>
      <c r="F102" s="111"/>
      <c r="G102" s="111"/>
      <c r="H102" s="111"/>
      <c r="I102" s="111"/>
      <c r="J102" s="112">
        <f>J195</f>
        <v>0</v>
      </c>
      <c r="L102" s="109"/>
    </row>
    <row r="103" spans="2:12" s="10" customFormat="1" ht="19.899999999999999" hidden="1" customHeight="1">
      <c r="B103" s="113"/>
      <c r="D103" s="114" t="s">
        <v>93</v>
      </c>
      <c r="E103" s="115"/>
      <c r="F103" s="115"/>
      <c r="G103" s="115"/>
      <c r="H103" s="115"/>
      <c r="I103" s="115"/>
      <c r="J103" s="116">
        <f>J196</f>
        <v>0</v>
      </c>
      <c r="L103" s="113"/>
    </row>
    <row r="104" spans="2:12" s="10" customFormat="1" ht="19.899999999999999" hidden="1" customHeight="1">
      <c r="B104" s="113"/>
      <c r="D104" s="114" t="s">
        <v>94</v>
      </c>
      <c r="E104" s="115"/>
      <c r="F104" s="115"/>
      <c r="G104" s="115"/>
      <c r="H104" s="115"/>
      <c r="I104" s="115"/>
      <c r="J104" s="116">
        <f>J210</f>
        <v>0</v>
      </c>
      <c r="L104" s="113"/>
    </row>
    <row r="105" spans="2:12" s="10" customFormat="1" ht="19.899999999999999" hidden="1" customHeight="1">
      <c r="B105" s="113"/>
      <c r="D105" s="114" t="s">
        <v>95</v>
      </c>
      <c r="E105" s="115"/>
      <c r="F105" s="115"/>
      <c r="G105" s="115"/>
      <c r="H105" s="115"/>
      <c r="I105" s="115"/>
      <c r="J105" s="116">
        <f>J217</f>
        <v>0</v>
      </c>
      <c r="L105" s="113"/>
    </row>
    <row r="106" spans="2:12" s="10" customFormat="1" ht="19.899999999999999" hidden="1" customHeight="1">
      <c r="B106" s="113"/>
      <c r="D106" s="114" t="s">
        <v>96</v>
      </c>
      <c r="E106" s="115"/>
      <c r="F106" s="115"/>
      <c r="G106" s="115"/>
      <c r="H106" s="115"/>
      <c r="I106" s="115"/>
      <c r="J106" s="116">
        <f>J225</f>
        <v>0</v>
      </c>
      <c r="L106" s="113"/>
    </row>
    <row r="107" spans="2:12" s="10" customFormat="1" ht="19.899999999999999" hidden="1" customHeight="1">
      <c r="B107" s="113"/>
      <c r="D107" s="114" t="s">
        <v>97</v>
      </c>
      <c r="E107" s="115"/>
      <c r="F107" s="115"/>
      <c r="G107" s="115"/>
      <c r="H107" s="115"/>
      <c r="I107" s="115"/>
      <c r="J107" s="116">
        <f>J262</f>
        <v>0</v>
      </c>
      <c r="L107" s="113"/>
    </row>
    <row r="108" spans="2:12" s="10" customFormat="1" ht="19.899999999999999" hidden="1" customHeight="1">
      <c r="B108" s="113"/>
      <c r="D108" s="114" t="s">
        <v>98</v>
      </c>
      <c r="E108" s="115"/>
      <c r="F108" s="115"/>
      <c r="G108" s="115"/>
      <c r="H108" s="115"/>
      <c r="I108" s="115"/>
      <c r="J108" s="116">
        <f>J266</f>
        <v>0</v>
      </c>
      <c r="L108" s="113"/>
    </row>
    <row r="109" spans="2:12" s="10" customFormat="1" ht="19.899999999999999" hidden="1" customHeight="1">
      <c r="B109" s="113"/>
      <c r="D109" s="114" t="s">
        <v>99</v>
      </c>
      <c r="E109" s="115"/>
      <c r="F109" s="115"/>
      <c r="G109" s="115"/>
      <c r="H109" s="115"/>
      <c r="I109" s="115"/>
      <c r="J109" s="116">
        <f>J271</f>
        <v>0</v>
      </c>
      <c r="L109" s="113"/>
    </row>
    <row r="110" spans="2:12" s="10" customFormat="1" ht="19.899999999999999" hidden="1" customHeight="1">
      <c r="B110" s="113"/>
      <c r="D110" s="114" t="s">
        <v>100</v>
      </c>
      <c r="E110" s="115"/>
      <c r="F110" s="115"/>
      <c r="G110" s="115"/>
      <c r="H110" s="115"/>
      <c r="I110" s="115"/>
      <c r="J110" s="116">
        <f>J276</f>
        <v>0</v>
      </c>
      <c r="L110" s="113"/>
    </row>
    <row r="111" spans="2:12" s="10" customFormat="1" ht="19.899999999999999" hidden="1" customHeight="1">
      <c r="B111" s="113"/>
      <c r="D111" s="114" t="s">
        <v>101</v>
      </c>
      <c r="E111" s="115"/>
      <c r="F111" s="115"/>
      <c r="G111" s="115"/>
      <c r="H111" s="115"/>
      <c r="I111" s="115"/>
      <c r="J111" s="116">
        <f>J284</f>
        <v>0</v>
      </c>
      <c r="L111" s="113"/>
    </row>
    <row r="112" spans="2:12" s="10" customFormat="1" ht="19.899999999999999" hidden="1" customHeight="1">
      <c r="B112" s="113"/>
      <c r="D112" s="114" t="s">
        <v>102</v>
      </c>
      <c r="E112" s="115"/>
      <c r="F112" s="115"/>
      <c r="G112" s="115"/>
      <c r="H112" s="115"/>
      <c r="I112" s="115"/>
      <c r="J112" s="116">
        <f>J291</f>
        <v>0</v>
      </c>
      <c r="L112" s="113"/>
    </row>
    <row r="113" spans="1:31" s="10" customFormat="1" ht="19.899999999999999" hidden="1" customHeight="1">
      <c r="B113" s="113"/>
      <c r="D113" s="114" t="s">
        <v>103</v>
      </c>
      <c r="E113" s="115"/>
      <c r="F113" s="115"/>
      <c r="G113" s="115"/>
      <c r="H113" s="115"/>
      <c r="I113" s="115"/>
      <c r="J113" s="116">
        <f>J295</f>
        <v>0</v>
      </c>
      <c r="L113" s="113"/>
    </row>
    <row r="114" spans="1:31" s="10" customFormat="1" ht="19.899999999999999" hidden="1" customHeight="1">
      <c r="B114" s="113"/>
      <c r="D114" s="114" t="s">
        <v>104</v>
      </c>
      <c r="E114" s="115"/>
      <c r="F114" s="115"/>
      <c r="G114" s="115"/>
      <c r="H114" s="115"/>
      <c r="I114" s="115"/>
      <c r="J114" s="116">
        <f>J306</f>
        <v>0</v>
      </c>
      <c r="L114" s="113"/>
    </row>
    <row r="115" spans="1:31" s="10" customFormat="1" ht="19.899999999999999" hidden="1" customHeight="1">
      <c r="B115" s="113"/>
      <c r="D115" s="114" t="s">
        <v>105</v>
      </c>
      <c r="E115" s="115"/>
      <c r="F115" s="115"/>
      <c r="G115" s="115"/>
      <c r="H115" s="115"/>
      <c r="I115" s="115"/>
      <c r="J115" s="116">
        <f>J309</f>
        <v>0</v>
      </c>
      <c r="L115" s="113"/>
    </row>
    <row r="116" spans="1:31" s="10" customFormat="1" ht="19.899999999999999" hidden="1" customHeight="1">
      <c r="B116" s="113"/>
      <c r="D116" s="114" t="s">
        <v>106</v>
      </c>
      <c r="E116" s="115"/>
      <c r="F116" s="115"/>
      <c r="G116" s="115"/>
      <c r="H116" s="115"/>
      <c r="I116" s="115"/>
      <c r="J116" s="116">
        <f>J325</f>
        <v>0</v>
      </c>
      <c r="L116" s="113"/>
    </row>
    <row r="117" spans="1:31" s="10" customFormat="1" ht="19.899999999999999" hidden="1" customHeight="1">
      <c r="B117" s="113"/>
      <c r="D117" s="114" t="s">
        <v>107</v>
      </c>
      <c r="E117" s="115"/>
      <c r="F117" s="115"/>
      <c r="G117" s="115"/>
      <c r="H117" s="115"/>
      <c r="I117" s="115"/>
      <c r="J117" s="116">
        <f>J329</f>
        <v>0</v>
      </c>
      <c r="L117" s="113"/>
    </row>
    <row r="118" spans="1:31" s="10" customFormat="1" ht="19.899999999999999" hidden="1" customHeight="1">
      <c r="B118" s="113"/>
      <c r="D118" s="114" t="s">
        <v>108</v>
      </c>
      <c r="E118" s="115"/>
      <c r="F118" s="115"/>
      <c r="G118" s="115"/>
      <c r="H118" s="115"/>
      <c r="I118" s="115"/>
      <c r="J118" s="116">
        <f>J337</f>
        <v>0</v>
      </c>
      <c r="L118" s="113"/>
    </row>
    <row r="119" spans="1:31" s="10" customFormat="1" ht="19.899999999999999" hidden="1" customHeight="1">
      <c r="B119" s="113"/>
      <c r="D119" s="114" t="s">
        <v>109</v>
      </c>
      <c r="E119" s="115"/>
      <c r="F119" s="115"/>
      <c r="G119" s="115"/>
      <c r="H119" s="115"/>
      <c r="I119" s="115"/>
      <c r="J119" s="116">
        <f>J341</f>
        <v>0</v>
      </c>
      <c r="L119" s="113"/>
    </row>
    <row r="120" spans="1:31" s="9" customFormat="1" ht="24.95" hidden="1" customHeight="1">
      <c r="B120" s="109"/>
      <c r="D120" s="110" t="s">
        <v>110</v>
      </c>
      <c r="E120" s="111"/>
      <c r="F120" s="111"/>
      <c r="G120" s="111"/>
      <c r="H120" s="111"/>
      <c r="I120" s="111"/>
      <c r="J120" s="112">
        <f>J344</f>
        <v>0</v>
      </c>
      <c r="L120" s="109"/>
    </row>
    <row r="121" spans="1:31" s="10" customFormat="1" ht="19.899999999999999" hidden="1" customHeight="1">
      <c r="B121" s="113"/>
      <c r="D121" s="114" t="s">
        <v>111</v>
      </c>
      <c r="E121" s="115"/>
      <c r="F121" s="115"/>
      <c r="G121" s="115"/>
      <c r="H121" s="115"/>
      <c r="I121" s="115"/>
      <c r="J121" s="116">
        <f>J345</f>
        <v>0</v>
      </c>
      <c r="L121" s="113"/>
    </row>
    <row r="122" spans="1:31" s="2" customFormat="1" ht="21.75" hidden="1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0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5" hidden="1" customHeight="1">
      <c r="A123" s="29"/>
      <c r="B123" s="45"/>
      <c r="C123" s="46"/>
      <c r="D123" s="46"/>
      <c r="E123" s="46"/>
      <c r="F123" s="46"/>
      <c r="G123" s="46"/>
      <c r="H123" s="46"/>
      <c r="I123" s="46"/>
      <c r="J123" s="46"/>
      <c r="K123" s="46"/>
      <c r="L123" s="40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ht="11.25" hidden="1"/>
    <row r="125" spans="1:31" ht="11.25" hidden="1"/>
    <row r="126" spans="1:31" ht="11.25" hidden="1"/>
    <row r="127" spans="1:31" s="2" customFormat="1" ht="6.95" customHeight="1">
      <c r="A127" s="29"/>
      <c r="B127" s="47"/>
      <c r="C127" s="48"/>
      <c r="D127" s="48"/>
      <c r="E127" s="48"/>
      <c r="F127" s="48"/>
      <c r="G127" s="48"/>
      <c r="H127" s="48"/>
      <c r="I127" s="48"/>
      <c r="J127" s="48"/>
      <c r="K127" s="48"/>
      <c r="L127" s="40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24.95" customHeight="1">
      <c r="A128" s="29"/>
      <c r="B128" s="30"/>
      <c r="C128" s="18" t="s">
        <v>112</v>
      </c>
      <c r="D128" s="29"/>
      <c r="E128" s="29"/>
      <c r="F128" s="29"/>
      <c r="G128" s="29"/>
      <c r="H128" s="29"/>
      <c r="I128" s="29"/>
      <c r="J128" s="29"/>
      <c r="K128" s="29"/>
      <c r="L128" s="40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6.9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40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2" customHeight="1">
      <c r="A130" s="29"/>
      <c r="B130" s="30"/>
      <c r="C130" s="24" t="s">
        <v>15</v>
      </c>
      <c r="D130" s="29"/>
      <c r="E130" s="29"/>
      <c r="F130" s="29"/>
      <c r="G130" s="29"/>
      <c r="H130" s="29"/>
      <c r="I130" s="29"/>
      <c r="J130" s="29"/>
      <c r="K130" s="29"/>
      <c r="L130" s="40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6.5" customHeight="1">
      <c r="A131" s="29"/>
      <c r="B131" s="30"/>
      <c r="C131" s="29"/>
      <c r="D131" s="29"/>
      <c r="E131" s="192" t="str">
        <f>E7</f>
        <v>Ubytovacie zariadenie Háj</v>
      </c>
      <c r="F131" s="212"/>
      <c r="G131" s="212"/>
      <c r="H131" s="212"/>
      <c r="I131" s="29"/>
      <c r="J131" s="29"/>
      <c r="K131" s="29"/>
      <c r="L131" s="40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6.95" customHeigh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40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2" customHeight="1">
      <c r="A133" s="29"/>
      <c r="B133" s="30"/>
      <c r="C133" s="24" t="s">
        <v>19</v>
      </c>
      <c r="D133" s="29"/>
      <c r="E133" s="29"/>
      <c r="F133" s="22" t="str">
        <f>F10</f>
        <v xml:space="preserve"> </v>
      </c>
      <c r="G133" s="29"/>
      <c r="H133" s="29"/>
      <c r="I133" s="24" t="s">
        <v>21</v>
      </c>
      <c r="J133" s="53" t="str">
        <f>IF(J10="","",J10)</f>
        <v/>
      </c>
      <c r="K133" s="29"/>
      <c r="L133" s="40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6.95" customHeight="1">
      <c r="A134" s="29"/>
      <c r="B134" s="30"/>
      <c r="C134" s="29"/>
      <c r="D134" s="29"/>
      <c r="E134" s="29"/>
      <c r="F134" s="29"/>
      <c r="G134" s="29"/>
      <c r="H134" s="29"/>
      <c r="I134" s="29"/>
      <c r="J134" s="29"/>
      <c r="K134" s="29"/>
      <c r="L134" s="40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5.2" customHeight="1">
      <c r="A135" s="29"/>
      <c r="B135" s="30"/>
      <c r="C135" s="24" t="s">
        <v>23</v>
      </c>
      <c r="D135" s="29"/>
      <c r="E135" s="29"/>
      <c r="F135" s="22" t="str">
        <f>E13</f>
        <v xml:space="preserve"> </v>
      </c>
      <c r="G135" s="29"/>
      <c r="H135" s="29"/>
      <c r="I135" s="24" t="s">
        <v>28</v>
      </c>
      <c r="J135" s="27" t="str">
        <f>E19</f>
        <v xml:space="preserve"> </v>
      </c>
      <c r="K135" s="29"/>
      <c r="L135" s="40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2" customFormat="1" ht="15.2" customHeight="1">
      <c r="A136" s="29"/>
      <c r="B136" s="30"/>
      <c r="C136" s="24" t="s">
        <v>26</v>
      </c>
      <c r="D136" s="29"/>
      <c r="E136" s="29"/>
      <c r="F136" s="22" t="str">
        <f>IF(E16="","",E16)</f>
        <v>Vyplň údaj</v>
      </c>
      <c r="G136" s="29"/>
      <c r="H136" s="29"/>
      <c r="I136" s="24" t="s">
        <v>30</v>
      </c>
      <c r="J136" s="27" t="str">
        <f>E22</f>
        <v xml:space="preserve"> </v>
      </c>
      <c r="K136" s="29"/>
      <c r="L136" s="40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5" s="2" customFormat="1" ht="10.35" customHeight="1">
      <c r="A137" s="29"/>
      <c r="B137" s="30"/>
      <c r="C137" s="29"/>
      <c r="D137" s="29"/>
      <c r="E137" s="29"/>
      <c r="F137" s="29"/>
      <c r="G137" s="29"/>
      <c r="H137" s="29"/>
      <c r="I137" s="29"/>
      <c r="J137" s="29"/>
      <c r="K137" s="29"/>
      <c r="L137" s="40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  <row r="138" spans="1:65" s="11" customFormat="1" ht="29.25" customHeight="1">
      <c r="A138" s="117"/>
      <c r="B138" s="118"/>
      <c r="C138" s="119" t="s">
        <v>113</v>
      </c>
      <c r="D138" s="120" t="s">
        <v>57</v>
      </c>
      <c r="E138" s="120" t="s">
        <v>53</v>
      </c>
      <c r="F138" s="120" t="s">
        <v>54</v>
      </c>
      <c r="G138" s="120" t="s">
        <v>114</v>
      </c>
      <c r="H138" s="120" t="s">
        <v>115</v>
      </c>
      <c r="I138" s="120" t="s">
        <v>116</v>
      </c>
      <c r="J138" s="121" t="s">
        <v>82</v>
      </c>
      <c r="K138" s="122" t="s">
        <v>117</v>
      </c>
      <c r="L138" s="123"/>
      <c r="M138" s="60" t="s">
        <v>1</v>
      </c>
      <c r="N138" s="61" t="s">
        <v>36</v>
      </c>
      <c r="O138" s="61" t="s">
        <v>118</v>
      </c>
      <c r="P138" s="61" t="s">
        <v>119</v>
      </c>
      <c r="Q138" s="61" t="s">
        <v>120</v>
      </c>
      <c r="R138" s="61" t="s">
        <v>121</v>
      </c>
      <c r="S138" s="61" t="s">
        <v>122</v>
      </c>
      <c r="T138" s="62" t="s">
        <v>123</v>
      </c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</row>
    <row r="139" spans="1:65" s="2" customFormat="1" ht="22.9" customHeight="1">
      <c r="A139" s="29"/>
      <c r="B139" s="30"/>
      <c r="C139" s="67" t="s">
        <v>83</v>
      </c>
      <c r="D139" s="29"/>
      <c r="E139" s="29"/>
      <c r="F139" s="29"/>
      <c r="G139" s="29"/>
      <c r="H139" s="29"/>
      <c r="I139" s="29"/>
      <c r="J139" s="124">
        <f>BK139</f>
        <v>0</v>
      </c>
      <c r="K139" s="29"/>
      <c r="L139" s="30"/>
      <c r="M139" s="63"/>
      <c r="N139" s="54"/>
      <c r="O139" s="64"/>
      <c r="P139" s="125">
        <f>P140+P195+P344</f>
        <v>0</v>
      </c>
      <c r="Q139" s="64"/>
      <c r="R139" s="125">
        <f>R140+R195+R344</f>
        <v>170.17227333834998</v>
      </c>
      <c r="S139" s="64"/>
      <c r="T139" s="126">
        <f>T140+T195+T344</f>
        <v>60.567008000000001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T139" s="14" t="s">
        <v>71</v>
      </c>
      <c r="AU139" s="14" t="s">
        <v>84</v>
      </c>
      <c r="BK139" s="127">
        <f>BK140+BK195+BK344</f>
        <v>0</v>
      </c>
    </row>
    <row r="140" spans="1:65" s="12" customFormat="1" ht="25.9" customHeight="1">
      <c r="B140" s="128"/>
      <c r="D140" s="129" t="s">
        <v>71</v>
      </c>
      <c r="E140" s="130" t="s">
        <v>124</v>
      </c>
      <c r="F140" s="130" t="s">
        <v>125</v>
      </c>
      <c r="I140" s="131"/>
      <c r="J140" s="132">
        <f>BK140</f>
        <v>0</v>
      </c>
      <c r="L140" s="128"/>
      <c r="M140" s="133"/>
      <c r="N140" s="134"/>
      <c r="O140" s="134"/>
      <c r="P140" s="135">
        <f>P141+P146+P151+P156+P166+P193</f>
        <v>0</v>
      </c>
      <c r="Q140" s="134"/>
      <c r="R140" s="135">
        <f>R141+R146+R151+R156+R166+R193</f>
        <v>158.23127074479999</v>
      </c>
      <c r="S140" s="134"/>
      <c r="T140" s="136">
        <f>T141+T146+T151+T156+T166+T193</f>
        <v>55.101448000000005</v>
      </c>
      <c r="AR140" s="129" t="s">
        <v>77</v>
      </c>
      <c r="AT140" s="137" t="s">
        <v>71</v>
      </c>
      <c r="AU140" s="137" t="s">
        <v>72</v>
      </c>
      <c r="AY140" s="129" t="s">
        <v>126</v>
      </c>
      <c r="BK140" s="138">
        <f>BK141+BK146+BK151+BK156+BK166+BK193</f>
        <v>0</v>
      </c>
    </row>
    <row r="141" spans="1:65" s="12" customFormat="1" ht="22.9" customHeight="1">
      <c r="B141" s="128"/>
      <c r="D141" s="129" t="s">
        <v>71</v>
      </c>
      <c r="E141" s="139" t="s">
        <v>77</v>
      </c>
      <c r="F141" s="139" t="s">
        <v>127</v>
      </c>
      <c r="I141" s="131"/>
      <c r="J141" s="140">
        <f>BK141</f>
        <v>0</v>
      </c>
      <c r="L141" s="128"/>
      <c r="M141" s="133"/>
      <c r="N141" s="134"/>
      <c r="O141" s="134"/>
      <c r="P141" s="135">
        <f>SUM(P142:P145)</f>
        <v>0</v>
      </c>
      <c r="Q141" s="134"/>
      <c r="R141" s="135">
        <f>SUM(R142:R145)</f>
        <v>0</v>
      </c>
      <c r="S141" s="134"/>
      <c r="T141" s="136">
        <f>SUM(T142:T145)</f>
        <v>0</v>
      </c>
      <c r="AR141" s="129" t="s">
        <v>77</v>
      </c>
      <c r="AT141" s="137" t="s">
        <v>71</v>
      </c>
      <c r="AU141" s="137" t="s">
        <v>77</v>
      </c>
      <c r="AY141" s="129" t="s">
        <v>126</v>
      </c>
      <c r="BK141" s="138">
        <f>SUM(BK142:BK145)</f>
        <v>0</v>
      </c>
    </row>
    <row r="142" spans="1:65" s="2" customFormat="1" ht="33" customHeight="1">
      <c r="A142" s="29"/>
      <c r="B142" s="141"/>
      <c r="C142" s="142" t="s">
        <v>77</v>
      </c>
      <c r="D142" s="142" t="s">
        <v>128</v>
      </c>
      <c r="E142" s="143" t="s">
        <v>129</v>
      </c>
      <c r="F142" s="144" t="s">
        <v>130</v>
      </c>
      <c r="G142" s="145" t="s">
        <v>131</v>
      </c>
      <c r="H142" s="146">
        <v>57.640999999999998</v>
      </c>
      <c r="I142" s="147"/>
      <c r="J142" s="148">
        <f>ROUND(I142*H142,2)</f>
        <v>0</v>
      </c>
      <c r="K142" s="149"/>
      <c r="L142" s="30"/>
      <c r="M142" s="150" t="s">
        <v>1</v>
      </c>
      <c r="N142" s="151" t="s">
        <v>38</v>
      </c>
      <c r="O142" s="56"/>
      <c r="P142" s="152">
        <f>O142*H142</f>
        <v>0</v>
      </c>
      <c r="Q142" s="152">
        <v>0</v>
      </c>
      <c r="R142" s="152">
        <f>Q142*H142</f>
        <v>0</v>
      </c>
      <c r="S142" s="152">
        <v>0</v>
      </c>
      <c r="T142" s="15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132</v>
      </c>
      <c r="AT142" s="154" t="s">
        <v>128</v>
      </c>
      <c r="AU142" s="154" t="s">
        <v>133</v>
      </c>
      <c r="AY142" s="14" t="s">
        <v>126</v>
      </c>
      <c r="BE142" s="155">
        <f>IF(N142="základná",J142,0)</f>
        <v>0</v>
      </c>
      <c r="BF142" s="155">
        <f>IF(N142="znížená",J142,0)</f>
        <v>0</v>
      </c>
      <c r="BG142" s="155">
        <f>IF(N142="zákl. prenesená",J142,0)</f>
        <v>0</v>
      </c>
      <c r="BH142" s="155">
        <f>IF(N142="zníž. prenesená",J142,0)</f>
        <v>0</v>
      </c>
      <c r="BI142" s="155">
        <f>IF(N142="nulová",J142,0)</f>
        <v>0</v>
      </c>
      <c r="BJ142" s="14" t="s">
        <v>133</v>
      </c>
      <c r="BK142" s="155">
        <f>ROUND(I142*H142,2)</f>
        <v>0</v>
      </c>
      <c r="BL142" s="14" t="s">
        <v>132</v>
      </c>
      <c r="BM142" s="154" t="s">
        <v>134</v>
      </c>
    </row>
    <row r="143" spans="1:65" s="2" customFormat="1" ht="24.2" customHeight="1">
      <c r="A143" s="29"/>
      <c r="B143" s="141"/>
      <c r="C143" s="142" t="s">
        <v>133</v>
      </c>
      <c r="D143" s="142" t="s">
        <v>128</v>
      </c>
      <c r="E143" s="143" t="s">
        <v>135</v>
      </c>
      <c r="F143" s="144" t="s">
        <v>136</v>
      </c>
      <c r="G143" s="145" t="s">
        <v>131</v>
      </c>
      <c r="H143" s="146">
        <v>57.640999999999998</v>
      </c>
      <c r="I143" s="147"/>
      <c r="J143" s="148">
        <f>ROUND(I143*H143,2)</f>
        <v>0</v>
      </c>
      <c r="K143" s="149"/>
      <c r="L143" s="30"/>
      <c r="M143" s="150" t="s">
        <v>1</v>
      </c>
      <c r="N143" s="151" t="s">
        <v>38</v>
      </c>
      <c r="O143" s="56"/>
      <c r="P143" s="152">
        <f>O143*H143</f>
        <v>0</v>
      </c>
      <c r="Q143" s="152">
        <v>0</v>
      </c>
      <c r="R143" s="152">
        <f>Q143*H143</f>
        <v>0</v>
      </c>
      <c r="S143" s="152">
        <v>0</v>
      </c>
      <c r="T143" s="153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132</v>
      </c>
      <c r="AT143" s="154" t="s">
        <v>128</v>
      </c>
      <c r="AU143" s="154" t="s">
        <v>133</v>
      </c>
      <c r="AY143" s="14" t="s">
        <v>126</v>
      </c>
      <c r="BE143" s="155">
        <f>IF(N143="základná",J143,0)</f>
        <v>0</v>
      </c>
      <c r="BF143" s="155">
        <f>IF(N143="znížená",J143,0)</f>
        <v>0</v>
      </c>
      <c r="BG143" s="155">
        <f>IF(N143="zákl. prenesená",J143,0)</f>
        <v>0</v>
      </c>
      <c r="BH143" s="155">
        <f>IF(N143="zníž. prenesená",J143,0)</f>
        <v>0</v>
      </c>
      <c r="BI143" s="155">
        <f>IF(N143="nulová",J143,0)</f>
        <v>0</v>
      </c>
      <c r="BJ143" s="14" t="s">
        <v>133</v>
      </c>
      <c r="BK143" s="155">
        <f>ROUND(I143*H143,2)</f>
        <v>0</v>
      </c>
      <c r="BL143" s="14" t="s">
        <v>132</v>
      </c>
      <c r="BM143" s="154" t="s">
        <v>137</v>
      </c>
    </row>
    <row r="144" spans="1:65" s="2" customFormat="1" ht="21.75" customHeight="1">
      <c r="A144" s="29"/>
      <c r="B144" s="141"/>
      <c r="C144" s="142" t="s">
        <v>138</v>
      </c>
      <c r="D144" s="142" t="s">
        <v>128</v>
      </c>
      <c r="E144" s="143" t="s">
        <v>139</v>
      </c>
      <c r="F144" s="144" t="s">
        <v>140</v>
      </c>
      <c r="G144" s="145" t="s">
        <v>131</v>
      </c>
      <c r="H144" s="146">
        <v>57.640999999999998</v>
      </c>
      <c r="I144" s="147"/>
      <c r="J144" s="148">
        <f>ROUND(I144*H144,2)</f>
        <v>0</v>
      </c>
      <c r="K144" s="149"/>
      <c r="L144" s="30"/>
      <c r="M144" s="150" t="s">
        <v>1</v>
      </c>
      <c r="N144" s="151" t="s">
        <v>38</v>
      </c>
      <c r="O144" s="56"/>
      <c r="P144" s="152">
        <f>O144*H144</f>
        <v>0</v>
      </c>
      <c r="Q144" s="152">
        <v>0</v>
      </c>
      <c r="R144" s="152">
        <f>Q144*H144</f>
        <v>0</v>
      </c>
      <c r="S144" s="152">
        <v>0</v>
      </c>
      <c r="T144" s="153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132</v>
      </c>
      <c r="AT144" s="154" t="s">
        <v>128</v>
      </c>
      <c r="AU144" s="154" t="s">
        <v>133</v>
      </c>
      <c r="AY144" s="14" t="s">
        <v>126</v>
      </c>
      <c r="BE144" s="155">
        <f>IF(N144="základná",J144,0)</f>
        <v>0</v>
      </c>
      <c r="BF144" s="155">
        <f>IF(N144="znížená",J144,0)</f>
        <v>0</v>
      </c>
      <c r="BG144" s="155">
        <f>IF(N144="zákl. prenesená",J144,0)</f>
        <v>0</v>
      </c>
      <c r="BH144" s="155">
        <f>IF(N144="zníž. prenesená",J144,0)</f>
        <v>0</v>
      </c>
      <c r="BI144" s="155">
        <f>IF(N144="nulová",J144,0)</f>
        <v>0</v>
      </c>
      <c r="BJ144" s="14" t="s">
        <v>133</v>
      </c>
      <c r="BK144" s="155">
        <f>ROUND(I144*H144,2)</f>
        <v>0</v>
      </c>
      <c r="BL144" s="14" t="s">
        <v>132</v>
      </c>
      <c r="BM144" s="154" t="s">
        <v>141</v>
      </c>
    </row>
    <row r="145" spans="1:65" s="2" customFormat="1" ht="33" customHeight="1">
      <c r="A145" s="29"/>
      <c r="B145" s="141"/>
      <c r="C145" s="142" t="s">
        <v>132</v>
      </c>
      <c r="D145" s="142" t="s">
        <v>128</v>
      </c>
      <c r="E145" s="143" t="s">
        <v>142</v>
      </c>
      <c r="F145" s="144" t="s">
        <v>143</v>
      </c>
      <c r="G145" s="145" t="s">
        <v>131</v>
      </c>
      <c r="H145" s="146">
        <v>57.640999999999998</v>
      </c>
      <c r="I145" s="147"/>
      <c r="J145" s="148">
        <f>ROUND(I145*H145,2)</f>
        <v>0</v>
      </c>
      <c r="K145" s="149"/>
      <c r="L145" s="30"/>
      <c r="M145" s="150" t="s">
        <v>1</v>
      </c>
      <c r="N145" s="151" t="s">
        <v>38</v>
      </c>
      <c r="O145" s="56"/>
      <c r="P145" s="152">
        <f>O145*H145</f>
        <v>0</v>
      </c>
      <c r="Q145" s="152">
        <v>0</v>
      </c>
      <c r="R145" s="152">
        <f>Q145*H145</f>
        <v>0</v>
      </c>
      <c r="S145" s="152">
        <v>0</v>
      </c>
      <c r="T145" s="153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132</v>
      </c>
      <c r="AT145" s="154" t="s">
        <v>128</v>
      </c>
      <c r="AU145" s="154" t="s">
        <v>133</v>
      </c>
      <c r="AY145" s="14" t="s">
        <v>126</v>
      </c>
      <c r="BE145" s="155">
        <f>IF(N145="základná",J145,0)</f>
        <v>0</v>
      </c>
      <c r="BF145" s="155">
        <f>IF(N145="znížená",J145,0)</f>
        <v>0</v>
      </c>
      <c r="BG145" s="155">
        <f>IF(N145="zákl. prenesená",J145,0)</f>
        <v>0</v>
      </c>
      <c r="BH145" s="155">
        <f>IF(N145="zníž. prenesená",J145,0)</f>
        <v>0</v>
      </c>
      <c r="BI145" s="155">
        <f>IF(N145="nulová",J145,0)</f>
        <v>0</v>
      </c>
      <c r="BJ145" s="14" t="s">
        <v>133</v>
      </c>
      <c r="BK145" s="155">
        <f>ROUND(I145*H145,2)</f>
        <v>0</v>
      </c>
      <c r="BL145" s="14" t="s">
        <v>132</v>
      </c>
      <c r="BM145" s="154" t="s">
        <v>144</v>
      </c>
    </row>
    <row r="146" spans="1:65" s="12" customFormat="1" ht="22.9" customHeight="1">
      <c r="B146" s="128"/>
      <c r="D146" s="129" t="s">
        <v>71</v>
      </c>
      <c r="E146" s="139" t="s">
        <v>145</v>
      </c>
      <c r="F146" s="139" t="s">
        <v>146</v>
      </c>
      <c r="I146" s="131"/>
      <c r="J146" s="140">
        <f>BK146</f>
        <v>0</v>
      </c>
      <c r="L146" s="128"/>
      <c r="M146" s="133"/>
      <c r="N146" s="134"/>
      <c r="O146" s="134"/>
      <c r="P146" s="135">
        <f>SUM(P147:P150)</f>
        <v>0</v>
      </c>
      <c r="Q146" s="134"/>
      <c r="R146" s="135">
        <f>SUM(R147:R150)</f>
        <v>2.4267E-2</v>
      </c>
      <c r="S146" s="134"/>
      <c r="T146" s="136">
        <f>SUM(T147:T150)</f>
        <v>0</v>
      </c>
      <c r="AR146" s="129" t="s">
        <v>77</v>
      </c>
      <c r="AT146" s="137" t="s">
        <v>71</v>
      </c>
      <c r="AU146" s="137" t="s">
        <v>77</v>
      </c>
      <c r="AY146" s="129" t="s">
        <v>126</v>
      </c>
      <c r="BK146" s="138">
        <f>SUM(BK147:BK150)</f>
        <v>0</v>
      </c>
    </row>
    <row r="147" spans="1:65" s="2" customFormat="1" ht="21.75" customHeight="1">
      <c r="A147" s="29"/>
      <c r="B147" s="141"/>
      <c r="C147" s="142" t="s">
        <v>147</v>
      </c>
      <c r="D147" s="142" t="s">
        <v>128</v>
      </c>
      <c r="E147" s="143" t="s">
        <v>148</v>
      </c>
      <c r="F147" s="144" t="s">
        <v>149</v>
      </c>
      <c r="G147" s="145" t="s">
        <v>150</v>
      </c>
      <c r="H147" s="146">
        <v>785.35</v>
      </c>
      <c r="I147" s="147"/>
      <c r="J147" s="148">
        <f>ROUND(I147*H147,2)</f>
        <v>0</v>
      </c>
      <c r="K147" s="149"/>
      <c r="L147" s="30"/>
      <c r="M147" s="150" t="s">
        <v>1</v>
      </c>
      <c r="N147" s="151" t="s">
        <v>38</v>
      </c>
      <c r="O147" s="56"/>
      <c r="P147" s="152">
        <f>O147*H147</f>
        <v>0</v>
      </c>
      <c r="Q147" s="152">
        <v>0</v>
      </c>
      <c r="R147" s="152">
        <f>Q147*H147</f>
        <v>0</v>
      </c>
      <c r="S147" s="152">
        <v>0</v>
      </c>
      <c r="T147" s="153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132</v>
      </c>
      <c r="AT147" s="154" t="s">
        <v>128</v>
      </c>
      <c r="AU147" s="154" t="s">
        <v>133</v>
      </c>
      <c r="AY147" s="14" t="s">
        <v>126</v>
      </c>
      <c r="BE147" s="155">
        <f>IF(N147="základná",J147,0)</f>
        <v>0</v>
      </c>
      <c r="BF147" s="155">
        <f>IF(N147="znížená",J147,0)</f>
        <v>0</v>
      </c>
      <c r="BG147" s="155">
        <f>IF(N147="zákl. prenesená",J147,0)</f>
        <v>0</v>
      </c>
      <c r="BH147" s="155">
        <f>IF(N147="zníž. prenesená",J147,0)</f>
        <v>0</v>
      </c>
      <c r="BI147" s="155">
        <f>IF(N147="nulová",J147,0)</f>
        <v>0</v>
      </c>
      <c r="BJ147" s="14" t="s">
        <v>133</v>
      </c>
      <c r="BK147" s="155">
        <f>ROUND(I147*H147,2)</f>
        <v>0</v>
      </c>
      <c r="BL147" s="14" t="s">
        <v>132</v>
      </c>
      <c r="BM147" s="154" t="s">
        <v>151</v>
      </c>
    </row>
    <row r="148" spans="1:65" s="2" customFormat="1" ht="16.5" customHeight="1">
      <c r="A148" s="29"/>
      <c r="B148" s="141"/>
      <c r="C148" s="156" t="s">
        <v>152</v>
      </c>
      <c r="D148" s="156" t="s">
        <v>153</v>
      </c>
      <c r="E148" s="157" t="s">
        <v>154</v>
      </c>
      <c r="F148" s="158" t="s">
        <v>155</v>
      </c>
      <c r="G148" s="159" t="s">
        <v>156</v>
      </c>
      <c r="H148" s="160">
        <v>24.266999999999999</v>
      </c>
      <c r="I148" s="161"/>
      <c r="J148" s="162">
        <f>ROUND(I148*H148,2)</f>
        <v>0</v>
      </c>
      <c r="K148" s="163"/>
      <c r="L148" s="164"/>
      <c r="M148" s="165" t="s">
        <v>1</v>
      </c>
      <c r="N148" s="166" t="s">
        <v>38</v>
      </c>
      <c r="O148" s="56"/>
      <c r="P148" s="152">
        <f>O148*H148</f>
        <v>0</v>
      </c>
      <c r="Q148" s="152">
        <v>1E-3</v>
      </c>
      <c r="R148" s="152">
        <f>Q148*H148</f>
        <v>2.4267E-2</v>
      </c>
      <c r="S148" s="152">
        <v>0</v>
      </c>
      <c r="T148" s="153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4" t="s">
        <v>157</v>
      </c>
      <c r="AT148" s="154" t="s">
        <v>153</v>
      </c>
      <c r="AU148" s="154" t="s">
        <v>133</v>
      </c>
      <c r="AY148" s="14" t="s">
        <v>126</v>
      </c>
      <c r="BE148" s="155">
        <f>IF(N148="základná",J148,0)</f>
        <v>0</v>
      </c>
      <c r="BF148" s="155">
        <f>IF(N148="znížená",J148,0)</f>
        <v>0</v>
      </c>
      <c r="BG148" s="155">
        <f>IF(N148="zákl. prenesená",J148,0)</f>
        <v>0</v>
      </c>
      <c r="BH148" s="155">
        <f>IF(N148="zníž. prenesená",J148,0)</f>
        <v>0</v>
      </c>
      <c r="BI148" s="155">
        <f>IF(N148="nulová",J148,0)</f>
        <v>0</v>
      </c>
      <c r="BJ148" s="14" t="s">
        <v>133</v>
      </c>
      <c r="BK148" s="155">
        <f>ROUND(I148*H148,2)</f>
        <v>0</v>
      </c>
      <c r="BL148" s="14" t="s">
        <v>132</v>
      </c>
      <c r="BM148" s="154" t="s">
        <v>158</v>
      </c>
    </row>
    <row r="149" spans="1:65" s="2" customFormat="1" ht="21.75" customHeight="1">
      <c r="A149" s="29"/>
      <c r="B149" s="141"/>
      <c r="C149" s="142" t="s">
        <v>159</v>
      </c>
      <c r="D149" s="142" t="s">
        <v>128</v>
      </c>
      <c r="E149" s="143" t="s">
        <v>160</v>
      </c>
      <c r="F149" s="144" t="s">
        <v>161</v>
      </c>
      <c r="G149" s="145" t="s">
        <v>150</v>
      </c>
      <c r="H149" s="146">
        <v>785.35</v>
      </c>
      <c r="I149" s="147"/>
      <c r="J149" s="148">
        <f>ROUND(I149*H149,2)</f>
        <v>0</v>
      </c>
      <c r="K149" s="149"/>
      <c r="L149" s="30"/>
      <c r="M149" s="150" t="s">
        <v>1</v>
      </c>
      <c r="N149" s="151" t="s">
        <v>38</v>
      </c>
      <c r="O149" s="56"/>
      <c r="P149" s="152">
        <f>O149*H149</f>
        <v>0</v>
      </c>
      <c r="Q149" s="152">
        <v>0</v>
      </c>
      <c r="R149" s="152">
        <f>Q149*H149</f>
        <v>0</v>
      </c>
      <c r="S149" s="152">
        <v>0</v>
      </c>
      <c r="T149" s="153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4" t="s">
        <v>132</v>
      </c>
      <c r="AT149" s="154" t="s">
        <v>128</v>
      </c>
      <c r="AU149" s="154" t="s">
        <v>133</v>
      </c>
      <c r="AY149" s="14" t="s">
        <v>126</v>
      </c>
      <c r="BE149" s="155">
        <f>IF(N149="základná",J149,0)</f>
        <v>0</v>
      </c>
      <c r="BF149" s="155">
        <f>IF(N149="znížená",J149,0)</f>
        <v>0</v>
      </c>
      <c r="BG149" s="155">
        <f>IF(N149="zákl. prenesená",J149,0)</f>
        <v>0</v>
      </c>
      <c r="BH149" s="155">
        <f>IF(N149="zníž. prenesená",J149,0)</f>
        <v>0</v>
      </c>
      <c r="BI149" s="155">
        <f>IF(N149="nulová",J149,0)</f>
        <v>0</v>
      </c>
      <c r="BJ149" s="14" t="s">
        <v>133</v>
      </c>
      <c r="BK149" s="155">
        <f>ROUND(I149*H149,2)</f>
        <v>0</v>
      </c>
      <c r="BL149" s="14" t="s">
        <v>132</v>
      </c>
      <c r="BM149" s="154" t="s">
        <v>162</v>
      </c>
    </row>
    <row r="150" spans="1:65" s="2" customFormat="1" ht="24.2" customHeight="1">
      <c r="A150" s="29"/>
      <c r="B150" s="141"/>
      <c r="C150" s="142" t="s">
        <v>157</v>
      </c>
      <c r="D150" s="142" t="s">
        <v>128</v>
      </c>
      <c r="E150" s="143" t="s">
        <v>163</v>
      </c>
      <c r="F150" s="144" t="s">
        <v>164</v>
      </c>
      <c r="G150" s="145" t="s">
        <v>150</v>
      </c>
      <c r="H150" s="146">
        <v>785.35</v>
      </c>
      <c r="I150" s="147"/>
      <c r="J150" s="148">
        <f>ROUND(I150*H150,2)</f>
        <v>0</v>
      </c>
      <c r="K150" s="149"/>
      <c r="L150" s="30"/>
      <c r="M150" s="150" t="s">
        <v>1</v>
      </c>
      <c r="N150" s="151" t="s">
        <v>38</v>
      </c>
      <c r="O150" s="56"/>
      <c r="P150" s="152">
        <f>O150*H150</f>
        <v>0</v>
      </c>
      <c r="Q150" s="152">
        <v>0</v>
      </c>
      <c r="R150" s="152">
        <f>Q150*H150</f>
        <v>0</v>
      </c>
      <c r="S150" s="152">
        <v>0</v>
      </c>
      <c r="T150" s="153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4" t="s">
        <v>132</v>
      </c>
      <c r="AT150" s="154" t="s">
        <v>128</v>
      </c>
      <c r="AU150" s="154" t="s">
        <v>133</v>
      </c>
      <c r="AY150" s="14" t="s">
        <v>126</v>
      </c>
      <c r="BE150" s="155">
        <f>IF(N150="základná",J150,0)</f>
        <v>0</v>
      </c>
      <c r="BF150" s="155">
        <f>IF(N150="znížená",J150,0)</f>
        <v>0</v>
      </c>
      <c r="BG150" s="155">
        <f>IF(N150="zákl. prenesená",J150,0)</f>
        <v>0</v>
      </c>
      <c r="BH150" s="155">
        <f>IF(N150="zníž. prenesená",J150,0)</f>
        <v>0</v>
      </c>
      <c r="BI150" s="155">
        <f>IF(N150="nulová",J150,0)</f>
        <v>0</v>
      </c>
      <c r="BJ150" s="14" t="s">
        <v>133</v>
      </c>
      <c r="BK150" s="155">
        <f>ROUND(I150*H150,2)</f>
        <v>0</v>
      </c>
      <c r="BL150" s="14" t="s">
        <v>132</v>
      </c>
      <c r="BM150" s="154" t="s">
        <v>165</v>
      </c>
    </row>
    <row r="151" spans="1:65" s="12" customFormat="1" ht="22.9" customHeight="1">
      <c r="B151" s="128"/>
      <c r="D151" s="129" t="s">
        <v>71</v>
      </c>
      <c r="E151" s="139" t="s">
        <v>133</v>
      </c>
      <c r="F151" s="139" t="s">
        <v>166</v>
      </c>
      <c r="I151" s="131"/>
      <c r="J151" s="140">
        <f>BK151</f>
        <v>0</v>
      </c>
      <c r="L151" s="128"/>
      <c r="M151" s="133"/>
      <c r="N151" s="134"/>
      <c r="O151" s="134"/>
      <c r="P151" s="135">
        <f>SUM(P152:P155)</f>
        <v>0</v>
      </c>
      <c r="Q151" s="134"/>
      <c r="R151" s="135">
        <f>SUM(R152:R155)</f>
        <v>92.185829208799987</v>
      </c>
      <c r="S151" s="134"/>
      <c r="T151" s="136">
        <f>SUM(T152:T155)</f>
        <v>0</v>
      </c>
      <c r="AR151" s="129" t="s">
        <v>77</v>
      </c>
      <c r="AT151" s="137" t="s">
        <v>71</v>
      </c>
      <c r="AU151" s="137" t="s">
        <v>77</v>
      </c>
      <c r="AY151" s="129" t="s">
        <v>126</v>
      </c>
      <c r="BK151" s="138">
        <f>SUM(BK152:BK155)</f>
        <v>0</v>
      </c>
    </row>
    <row r="152" spans="1:65" s="2" customFormat="1" ht="33" customHeight="1">
      <c r="A152" s="29"/>
      <c r="B152" s="141"/>
      <c r="C152" s="142" t="s">
        <v>167</v>
      </c>
      <c r="D152" s="142" t="s">
        <v>128</v>
      </c>
      <c r="E152" s="143" t="s">
        <v>168</v>
      </c>
      <c r="F152" s="144" t="s">
        <v>169</v>
      </c>
      <c r="G152" s="145" t="s">
        <v>150</v>
      </c>
      <c r="H152" s="146">
        <v>136.297</v>
      </c>
      <c r="I152" s="147"/>
      <c r="J152" s="148">
        <f>ROUND(I152*H152,2)</f>
        <v>0</v>
      </c>
      <c r="K152" s="149"/>
      <c r="L152" s="30"/>
      <c r="M152" s="150" t="s">
        <v>1</v>
      </c>
      <c r="N152" s="151" t="s">
        <v>38</v>
      </c>
      <c r="O152" s="56"/>
      <c r="P152" s="152">
        <f>O152*H152</f>
        <v>0</v>
      </c>
      <c r="Q152" s="152">
        <v>0</v>
      </c>
      <c r="R152" s="152">
        <f>Q152*H152</f>
        <v>0</v>
      </c>
      <c r="S152" s="152">
        <v>0</v>
      </c>
      <c r="T152" s="153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4" t="s">
        <v>132</v>
      </c>
      <c r="AT152" s="154" t="s">
        <v>128</v>
      </c>
      <c r="AU152" s="154" t="s">
        <v>133</v>
      </c>
      <c r="AY152" s="14" t="s">
        <v>126</v>
      </c>
      <c r="BE152" s="155">
        <f>IF(N152="základná",J152,0)</f>
        <v>0</v>
      </c>
      <c r="BF152" s="155">
        <f>IF(N152="znížená",J152,0)</f>
        <v>0</v>
      </c>
      <c r="BG152" s="155">
        <f>IF(N152="zákl. prenesená",J152,0)</f>
        <v>0</v>
      </c>
      <c r="BH152" s="155">
        <f>IF(N152="zníž. prenesená",J152,0)</f>
        <v>0</v>
      </c>
      <c r="BI152" s="155">
        <f>IF(N152="nulová",J152,0)</f>
        <v>0</v>
      </c>
      <c r="BJ152" s="14" t="s">
        <v>133</v>
      </c>
      <c r="BK152" s="155">
        <f>ROUND(I152*H152,2)</f>
        <v>0</v>
      </c>
      <c r="BL152" s="14" t="s">
        <v>132</v>
      </c>
      <c r="BM152" s="154" t="s">
        <v>170</v>
      </c>
    </row>
    <row r="153" spans="1:65" s="2" customFormat="1" ht="24.2" customHeight="1">
      <c r="A153" s="29"/>
      <c r="B153" s="141"/>
      <c r="C153" s="142" t="s">
        <v>171</v>
      </c>
      <c r="D153" s="142" t="s">
        <v>128</v>
      </c>
      <c r="E153" s="143" t="s">
        <v>172</v>
      </c>
      <c r="F153" s="144" t="s">
        <v>173</v>
      </c>
      <c r="G153" s="145" t="s">
        <v>131</v>
      </c>
      <c r="H153" s="146">
        <v>20.443999999999999</v>
      </c>
      <c r="I153" s="147"/>
      <c r="J153" s="148">
        <f>ROUND(I153*H153,2)</f>
        <v>0</v>
      </c>
      <c r="K153" s="149"/>
      <c r="L153" s="30"/>
      <c r="M153" s="150" t="s">
        <v>1</v>
      </c>
      <c r="N153" s="151" t="s">
        <v>38</v>
      </c>
      <c r="O153" s="56"/>
      <c r="P153" s="152">
        <f>O153*H153</f>
        <v>0</v>
      </c>
      <c r="Q153" s="152">
        <v>2.0699999999999998</v>
      </c>
      <c r="R153" s="152">
        <f>Q153*H153</f>
        <v>42.319079999999992</v>
      </c>
      <c r="S153" s="152">
        <v>0</v>
      </c>
      <c r="T153" s="153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4" t="s">
        <v>132</v>
      </c>
      <c r="AT153" s="154" t="s">
        <v>128</v>
      </c>
      <c r="AU153" s="154" t="s">
        <v>133</v>
      </c>
      <c r="AY153" s="14" t="s">
        <v>126</v>
      </c>
      <c r="BE153" s="155">
        <f>IF(N153="základná",J153,0)</f>
        <v>0</v>
      </c>
      <c r="BF153" s="155">
        <f>IF(N153="znížená",J153,0)</f>
        <v>0</v>
      </c>
      <c r="BG153" s="155">
        <f>IF(N153="zákl. prenesená",J153,0)</f>
        <v>0</v>
      </c>
      <c r="BH153" s="155">
        <f>IF(N153="zníž. prenesená",J153,0)</f>
        <v>0</v>
      </c>
      <c r="BI153" s="155">
        <f>IF(N153="nulová",J153,0)</f>
        <v>0</v>
      </c>
      <c r="BJ153" s="14" t="s">
        <v>133</v>
      </c>
      <c r="BK153" s="155">
        <f>ROUND(I153*H153,2)</f>
        <v>0</v>
      </c>
      <c r="BL153" s="14" t="s">
        <v>132</v>
      </c>
      <c r="BM153" s="154" t="s">
        <v>174</v>
      </c>
    </row>
    <row r="154" spans="1:65" s="2" customFormat="1" ht="24.2" customHeight="1">
      <c r="A154" s="29"/>
      <c r="B154" s="141"/>
      <c r="C154" s="142" t="s">
        <v>175</v>
      </c>
      <c r="D154" s="142" t="s">
        <v>128</v>
      </c>
      <c r="E154" s="143" t="s">
        <v>176</v>
      </c>
      <c r="F154" s="144" t="s">
        <v>177</v>
      </c>
      <c r="G154" s="145" t="s">
        <v>131</v>
      </c>
      <c r="H154" s="146">
        <v>20.443999999999999</v>
      </c>
      <c r="I154" s="147"/>
      <c r="J154" s="148">
        <f>ROUND(I154*H154,2)</f>
        <v>0</v>
      </c>
      <c r="K154" s="149"/>
      <c r="L154" s="30"/>
      <c r="M154" s="150" t="s">
        <v>1</v>
      </c>
      <c r="N154" s="151" t="s">
        <v>38</v>
      </c>
      <c r="O154" s="56"/>
      <c r="P154" s="152">
        <f>O154*H154</f>
        <v>0</v>
      </c>
      <c r="Q154" s="152">
        <v>2.4157202</v>
      </c>
      <c r="R154" s="152">
        <f>Q154*H154</f>
        <v>49.3869837688</v>
      </c>
      <c r="S154" s="152">
        <v>0</v>
      </c>
      <c r="T154" s="153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4" t="s">
        <v>132</v>
      </c>
      <c r="AT154" s="154" t="s">
        <v>128</v>
      </c>
      <c r="AU154" s="154" t="s">
        <v>133</v>
      </c>
      <c r="AY154" s="14" t="s">
        <v>126</v>
      </c>
      <c r="BE154" s="155">
        <f>IF(N154="základná",J154,0)</f>
        <v>0</v>
      </c>
      <c r="BF154" s="155">
        <f>IF(N154="znížená",J154,0)</f>
        <v>0</v>
      </c>
      <c r="BG154" s="155">
        <f>IF(N154="zákl. prenesená",J154,0)</f>
        <v>0</v>
      </c>
      <c r="BH154" s="155">
        <f>IF(N154="zníž. prenesená",J154,0)</f>
        <v>0</v>
      </c>
      <c r="BI154" s="155">
        <f>IF(N154="nulová",J154,0)</f>
        <v>0</v>
      </c>
      <c r="BJ154" s="14" t="s">
        <v>133</v>
      </c>
      <c r="BK154" s="155">
        <f>ROUND(I154*H154,2)</f>
        <v>0</v>
      </c>
      <c r="BL154" s="14" t="s">
        <v>132</v>
      </c>
      <c r="BM154" s="154" t="s">
        <v>178</v>
      </c>
    </row>
    <row r="155" spans="1:65" s="2" customFormat="1" ht="33" customHeight="1">
      <c r="A155" s="29"/>
      <c r="B155" s="141"/>
      <c r="C155" s="142" t="s">
        <v>179</v>
      </c>
      <c r="D155" s="142" t="s">
        <v>128</v>
      </c>
      <c r="E155" s="143" t="s">
        <v>180</v>
      </c>
      <c r="F155" s="144" t="s">
        <v>181</v>
      </c>
      <c r="G155" s="145" t="s">
        <v>150</v>
      </c>
      <c r="H155" s="146">
        <v>136.297</v>
      </c>
      <c r="I155" s="147"/>
      <c r="J155" s="148">
        <f>ROUND(I155*H155,2)</f>
        <v>0</v>
      </c>
      <c r="K155" s="149"/>
      <c r="L155" s="30"/>
      <c r="M155" s="150" t="s">
        <v>1</v>
      </c>
      <c r="N155" s="151" t="s">
        <v>38</v>
      </c>
      <c r="O155" s="56"/>
      <c r="P155" s="152">
        <f>O155*H155</f>
        <v>0</v>
      </c>
      <c r="Q155" s="152">
        <v>3.5200000000000001E-3</v>
      </c>
      <c r="R155" s="152">
        <f>Q155*H155</f>
        <v>0.47976543999999999</v>
      </c>
      <c r="S155" s="152">
        <v>0</v>
      </c>
      <c r="T155" s="153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4" t="s">
        <v>132</v>
      </c>
      <c r="AT155" s="154" t="s">
        <v>128</v>
      </c>
      <c r="AU155" s="154" t="s">
        <v>133</v>
      </c>
      <c r="AY155" s="14" t="s">
        <v>126</v>
      </c>
      <c r="BE155" s="155">
        <f>IF(N155="základná",J155,0)</f>
        <v>0</v>
      </c>
      <c r="BF155" s="155">
        <f>IF(N155="znížená",J155,0)</f>
        <v>0</v>
      </c>
      <c r="BG155" s="155">
        <f>IF(N155="zákl. prenesená",J155,0)</f>
        <v>0</v>
      </c>
      <c r="BH155" s="155">
        <f>IF(N155="zníž. prenesená",J155,0)</f>
        <v>0</v>
      </c>
      <c r="BI155" s="155">
        <f>IF(N155="nulová",J155,0)</f>
        <v>0</v>
      </c>
      <c r="BJ155" s="14" t="s">
        <v>133</v>
      </c>
      <c r="BK155" s="155">
        <f>ROUND(I155*H155,2)</f>
        <v>0</v>
      </c>
      <c r="BL155" s="14" t="s">
        <v>132</v>
      </c>
      <c r="BM155" s="154" t="s">
        <v>182</v>
      </c>
    </row>
    <row r="156" spans="1:65" s="12" customFormat="1" ht="22.9" customHeight="1">
      <c r="B156" s="128"/>
      <c r="D156" s="129" t="s">
        <v>71</v>
      </c>
      <c r="E156" s="139" t="s">
        <v>152</v>
      </c>
      <c r="F156" s="139" t="s">
        <v>183</v>
      </c>
      <c r="I156" s="131"/>
      <c r="J156" s="140">
        <f>BK156</f>
        <v>0</v>
      </c>
      <c r="L156" s="128"/>
      <c r="M156" s="133"/>
      <c r="N156" s="134"/>
      <c r="O156" s="134"/>
      <c r="P156" s="135">
        <f>SUM(P157:P165)</f>
        <v>0</v>
      </c>
      <c r="Q156" s="134"/>
      <c r="R156" s="135">
        <f>SUM(R157:R165)</f>
        <v>50.395034561000003</v>
      </c>
      <c r="S156" s="134"/>
      <c r="T156" s="136">
        <f>SUM(T157:T165)</f>
        <v>0</v>
      </c>
      <c r="AR156" s="129" t="s">
        <v>77</v>
      </c>
      <c r="AT156" s="137" t="s">
        <v>71</v>
      </c>
      <c r="AU156" s="137" t="s">
        <v>77</v>
      </c>
      <c r="AY156" s="129" t="s">
        <v>126</v>
      </c>
      <c r="BK156" s="138">
        <f>SUM(BK157:BK165)</f>
        <v>0</v>
      </c>
    </row>
    <row r="157" spans="1:65" s="2" customFormat="1" ht="24.2" customHeight="1">
      <c r="A157" s="29"/>
      <c r="B157" s="141"/>
      <c r="C157" s="142" t="s">
        <v>184</v>
      </c>
      <c r="D157" s="142" t="s">
        <v>128</v>
      </c>
      <c r="E157" s="143" t="s">
        <v>185</v>
      </c>
      <c r="F157" s="144" t="s">
        <v>186</v>
      </c>
      <c r="G157" s="145" t="s">
        <v>150</v>
      </c>
      <c r="H157" s="146">
        <v>424.44499999999999</v>
      </c>
      <c r="I157" s="147"/>
      <c r="J157" s="148">
        <f t="shared" ref="J157:J165" si="0">ROUND(I157*H157,2)</f>
        <v>0</v>
      </c>
      <c r="K157" s="149"/>
      <c r="L157" s="30"/>
      <c r="M157" s="150" t="s">
        <v>1</v>
      </c>
      <c r="N157" s="151" t="s">
        <v>38</v>
      </c>
      <c r="O157" s="56"/>
      <c r="P157" s="152">
        <f t="shared" ref="P157:P165" si="1">O157*H157</f>
        <v>0</v>
      </c>
      <c r="Q157" s="152">
        <v>4.0000000000000002E-4</v>
      </c>
      <c r="R157" s="152">
        <f t="shared" ref="R157:R165" si="2">Q157*H157</f>
        <v>0.16977800000000001</v>
      </c>
      <c r="S157" s="152">
        <v>0</v>
      </c>
      <c r="T157" s="153">
        <f t="shared" ref="T157:T165" si="3"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4" t="s">
        <v>132</v>
      </c>
      <c r="AT157" s="154" t="s">
        <v>128</v>
      </c>
      <c r="AU157" s="154" t="s">
        <v>133</v>
      </c>
      <c r="AY157" s="14" t="s">
        <v>126</v>
      </c>
      <c r="BE157" s="155">
        <f t="shared" ref="BE157:BE165" si="4">IF(N157="základná",J157,0)</f>
        <v>0</v>
      </c>
      <c r="BF157" s="155">
        <f t="shared" ref="BF157:BF165" si="5">IF(N157="znížená",J157,0)</f>
        <v>0</v>
      </c>
      <c r="BG157" s="155">
        <f t="shared" ref="BG157:BG165" si="6">IF(N157="zákl. prenesená",J157,0)</f>
        <v>0</v>
      </c>
      <c r="BH157" s="155">
        <f t="shared" ref="BH157:BH165" si="7">IF(N157="zníž. prenesená",J157,0)</f>
        <v>0</v>
      </c>
      <c r="BI157" s="155">
        <f t="shared" ref="BI157:BI165" si="8">IF(N157="nulová",J157,0)</f>
        <v>0</v>
      </c>
      <c r="BJ157" s="14" t="s">
        <v>133</v>
      </c>
      <c r="BK157" s="155">
        <f t="shared" ref="BK157:BK165" si="9">ROUND(I157*H157,2)</f>
        <v>0</v>
      </c>
      <c r="BL157" s="14" t="s">
        <v>132</v>
      </c>
      <c r="BM157" s="154" t="s">
        <v>187</v>
      </c>
    </row>
    <row r="158" spans="1:65" s="2" customFormat="1" ht="24.2" customHeight="1">
      <c r="A158" s="29"/>
      <c r="B158" s="141"/>
      <c r="C158" s="142" t="s">
        <v>188</v>
      </c>
      <c r="D158" s="142" t="s">
        <v>128</v>
      </c>
      <c r="E158" s="143" t="s">
        <v>189</v>
      </c>
      <c r="F158" s="144" t="s">
        <v>190</v>
      </c>
      <c r="G158" s="145" t="s">
        <v>150</v>
      </c>
      <c r="H158" s="146">
        <v>424.44499999999999</v>
      </c>
      <c r="I158" s="147"/>
      <c r="J158" s="148">
        <f t="shared" si="0"/>
        <v>0</v>
      </c>
      <c r="K158" s="149"/>
      <c r="L158" s="30"/>
      <c r="M158" s="150" t="s">
        <v>1</v>
      </c>
      <c r="N158" s="151" t="s">
        <v>38</v>
      </c>
      <c r="O158" s="56"/>
      <c r="P158" s="152">
        <f t="shared" si="1"/>
        <v>0</v>
      </c>
      <c r="Q158" s="152">
        <v>4.9350000000000002E-3</v>
      </c>
      <c r="R158" s="152">
        <f t="shared" si="2"/>
        <v>2.0946360749999999</v>
      </c>
      <c r="S158" s="152">
        <v>0</v>
      </c>
      <c r="T158" s="153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4" t="s">
        <v>132</v>
      </c>
      <c r="AT158" s="154" t="s">
        <v>128</v>
      </c>
      <c r="AU158" s="154" t="s">
        <v>133</v>
      </c>
      <c r="AY158" s="14" t="s">
        <v>126</v>
      </c>
      <c r="BE158" s="155">
        <f t="shared" si="4"/>
        <v>0</v>
      </c>
      <c r="BF158" s="155">
        <f t="shared" si="5"/>
        <v>0</v>
      </c>
      <c r="BG158" s="155">
        <f t="shared" si="6"/>
        <v>0</v>
      </c>
      <c r="BH158" s="155">
        <f t="shared" si="7"/>
        <v>0</v>
      </c>
      <c r="BI158" s="155">
        <f t="shared" si="8"/>
        <v>0</v>
      </c>
      <c r="BJ158" s="14" t="s">
        <v>133</v>
      </c>
      <c r="BK158" s="155">
        <f t="shared" si="9"/>
        <v>0</v>
      </c>
      <c r="BL158" s="14" t="s">
        <v>132</v>
      </c>
      <c r="BM158" s="154" t="s">
        <v>191</v>
      </c>
    </row>
    <row r="159" spans="1:65" s="2" customFormat="1" ht="24.2" customHeight="1">
      <c r="A159" s="29"/>
      <c r="B159" s="141"/>
      <c r="C159" s="142" t="s">
        <v>192</v>
      </c>
      <c r="D159" s="142" t="s">
        <v>128</v>
      </c>
      <c r="E159" s="143" t="s">
        <v>193</v>
      </c>
      <c r="F159" s="144" t="s">
        <v>194</v>
      </c>
      <c r="G159" s="145" t="s">
        <v>150</v>
      </c>
      <c r="H159" s="146">
        <v>424.44499999999999</v>
      </c>
      <c r="I159" s="147"/>
      <c r="J159" s="148">
        <f t="shared" si="0"/>
        <v>0</v>
      </c>
      <c r="K159" s="149"/>
      <c r="L159" s="30"/>
      <c r="M159" s="150" t="s">
        <v>1</v>
      </c>
      <c r="N159" s="151" t="s">
        <v>38</v>
      </c>
      <c r="O159" s="56"/>
      <c r="P159" s="152">
        <f t="shared" si="1"/>
        <v>0</v>
      </c>
      <c r="Q159" s="152">
        <v>4.725E-2</v>
      </c>
      <c r="R159" s="152">
        <f t="shared" si="2"/>
        <v>20.055026250000001</v>
      </c>
      <c r="S159" s="152">
        <v>0</v>
      </c>
      <c r="T159" s="153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4" t="s">
        <v>132</v>
      </c>
      <c r="AT159" s="154" t="s">
        <v>128</v>
      </c>
      <c r="AU159" s="154" t="s">
        <v>133</v>
      </c>
      <c r="AY159" s="14" t="s">
        <v>126</v>
      </c>
      <c r="BE159" s="155">
        <f t="shared" si="4"/>
        <v>0</v>
      </c>
      <c r="BF159" s="155">
        <f t="shared" si="5"/>
        <v>0</v>
      </c>
      <c r="BG159" s="155">
        <f t="shared" si="6"/>
        <v>0</v>
      </c>
      <c r="BH159" s="155">
        <f t="shared" si="7"/>
        <v>0</v>
      </c>
      <c r="BI159" s="155">
        <f t="shared" si="8"/>
        <v>0</v>
      </c>
      <c r="BJ159" s="14" t="s">
        <v>133</v>
      </c>
      <c r="BK159" s="155">
        <f t="shared" si="9"/>
        <v>0</v>
      </c>
      <c r="BL159" s="14" t="s">
        <v>132</v>
      </c>
      <c r="BM159" s="154" t="s">
        <v>195</v>
      </c>
    </row>
    <row r="160" spans="1:65" s="2" customFormat="1" ht="24.2" customHeight="1">
      <c r="A160" s="29"/>
      <c r="B160" s="141"/>
      <c r="C160" s="142" t="s">
        <v>196</v>
      </c>
      <c r="D160" s="142" t="s">
        <v>128</v>
      </c>
      <c r="E160" s="143" t="s">
        <v>197</v>
      </c>
      <c r="F160" s="144" t="s">
        <v>198</v>
      </c>
      <c r="G160" s="145" t="s">
        <v>150</v>
      </c>
      <c r="H160" s="146">
        <v>424.44499999999999</v>
      </c>
      <c r="I160" s="147"/>
      <c r="J160" s="148">
        <f t="shared" si="0"/>
        <v>0</v>
      </c>
      <c r="K160" s="149"/>
      <c r="L160" s="30"/>
      <c r="M160" s="150" t="s">
        <v>1</v>
      </c>
      <c r="N160" s="151" t="s">
        <v>38</v>
      </c>
      <c r="O160" s="56"/>
      <c r="P160" s="152">
        <f t="shared" si="1"/>
        <v>0</v>
      </c>
      <c r="Q160" s="152">
        <v>4.725E-3</v>
      </c>
      <c r="R160" s="152">
        <f t="shared" si="2"/>
        <v>2.0055026250000001</v>
      </c>
      <c r="S160" s="152">
        <v>0</v>
      </c>
      <c r="T160" s="153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4" t="s">
        <v>132</v>
      </c>
      <c r="AT160" s="154" t="s">
        <v>128</v>
      </c>
      <c r="AU160" s="154" t="s">
        <v>133</v>
      </c>
      <c r="AY160" s="14" t="s">
        <v>126</v>
      </c>
      <c r="BE160" s="155">
        <f t="shared" si="4"/>
        <v>0</v>
      </c>
      <c r="BF160" s="155">
        <f t="shared" si="5"/>
        <v>0</v>
      </c>
      <c r="BG160" s="155">
        <f t="shared" si="6"/>
        <v>0</v>
      </c>
      <c r="BH160" s="155">
        <f t="shared" si="7"/>
        <v>0</v>
      </c>
      <c r="BI160" s="155">
        <f t="shared" si="8"/>
        <v>0</v>
      </c>
      <c r="BJ160" s="14" t="s">
        <v>133</v>
      </c>
      <c r="BK160" s="155">
        <f t="shared" si="9"/>
        <v>0</v>
      </c>
      <c r="BL160" s="14" t="s">
        <v>132</v>
      </c>
      <c r="BM160" s="154" t="s">
        <v>199</v>
      </c>
    </row>
    <row r="161" spans="1:65" s="2" customFormat="1" ht="24.2" customHeight="1">
      <c r="A161" s="29"/>
      <c r="B161" s="141"/>
      <c r="C161" s="142" t="s">
        <v>200</v>
      </c>
      <c r="D161" s="142" t="s">
        <v>128</v>
      </c>
      <c r="E161" s="143" t="s">
        <v>201</v>
      </c>
      <c r="F161" s="144" t="s">
        <v>202</v>
      </c>
      <c r="G161" s="145" t="s">
        <v>150</v>
      </c>
      <c r="H161" s="146">
        <v>255.46899999999999</v>
      </c>
      <c r="I161" s="147"/>
      <c r="J161" s="148">
        <f t="shared" si="0"/>
        <v>0</v>
      </c>
      <c r="K161" s="149"/>
      <c r="L161" s="30"/>
      <c r="M161" s="150" t="s">
        <v>1</v>
      </c>
      <c r="N161" s="151" t="s">
        <v>38</v>
      </c>
      <c r="O161" s="56"/>
      <c r="P161" s="152">
        <f t="shared" si="1"/>
        <v>0</v>
      </c>
      <c r="Q161" s="152">
        <v>4.0000000000000002E-4</v>
      </c>
      <c r="R161" s="152">
        <f t="shared" si="2"/>
        <v>0.1021876</v>
      </c>
      <c r="S161" s="152">
        <v>0</v>
      </c>
      <c r="T161" s="153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4" t="s">
        <v>132</v>
      </c>
      <c r="AT161" s="154" t="s">
        <v>128</v>
      </c>
      <c r="AU161" s="154" t="s">
        <v>133</v>
      </c>
      <c r="AY161" s="14" t="s">
        <v>126</v>
      </c>
      <c r="BE161" s="155">
        <f t="shared" si="4"/>
        <v>0</v>
      </c>
      <c r="BF161" s="155">
        <f t="shared" si="5"/>
        <v>0</v>
      </c>
      <c r="BG161" s="155">
        <f t="shared" si="6"/>
        <v>0</v>
      </c>
      <c r="BH161" s="155">
        <f t="shared" si="7"/>
        <v>0</v>
      </c>
      <c r="BI161" s="155">
        <f t="shared" si="8"/>
        <v>0</v>
      </c>
      <c r="BJ161" s="14" t="s">
        <v>133</v>
      </c>
      <c r="BK161" s="155">
        <f t="shared" si="9"/>
        <v>0</v>
      </c>
      <c r="BL161" s="14" t="s">
        <v>132</v>
      </c>
      <c r="BM161" s="154" t="s">
        <v>203</v>
      </c>
    </row>
    <row r="162" spans="1:65" s="2" customFormat="1" ht="24.2" customHeight="1">
      <c r="A162" s="29"/>
      <c r="B162" s="141"/>
      <c r="C162" s="142" t="s">
        <v>204</v>
      </c>
      <c r="D162" s="142" t="s">
        <v>128</v>
      </c>
      <c r="E162" s="143" t="s">
        <v>205</v>
      </c>
      <c r="F162" s="144" t="s">
        <v>206</v>
      </c>
      <c r="G162" s="145" t="s">
        <v>150</v>
      </c>
      <c r="H162" s="146">
        <v>255.46899999999999</v>
      </c>
      <c r="I162" s="147"/>
      <c r="J162" s="148">
        <f t="shared" si="0"/>
        <v>0</v>
      </c>
      <c r="K162" s="149"/>
      <c r="L162" s="30"/>
      <c r="M162" s="150" t="s">
        <v>1</v>
      </c>
      <c r="N162" s="151" t="s">
        <v>38</v>
      </c>
      <c r="O162" s="56"/>
      <c r="P162" s="152">
        <f t="shared" si="1"/>
        <v>0</v>
      </c>
      <c r="Q162" s="152">
        <v>2.8999999999999998E-3</v>
      </c>
      <c r="R162" s="152">
        <f t="shared" si="2"/>
        <v>0.74086009999999991</v>
      </c>
      <c r="S162" s="152">
        <v>0</v>
      </c>
      <c r="T162" s="153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4" t="s">
        <v>132</v>
      </c>
      <c r="AT162" s="154" t="s">
        <v>128</v>
      </c>
      <c r="AU162" s="154" t="s">
        <v>133</v>
      </c>
      <c r="AY162" s="14" t="s">
        <v>126</v>
      </c>
      <c r="BE162" s="155">
        <f t="shared" si="4"/>
        <v>0</v>
      </c>
      <c r="BF162" s="155">
        <f t="shared" si="5"/>
        <v>0</v>
      </c>
      <c r="BG162" s="155">
        <f t="shared" si="6"/>
        <v>0</v>
      </c>
      <c r="BH162" s="155">
        <f t="shared" si="7"/>
        <v>0</v>
      </c>
      <c r="BI162" s="155">
        <f t="shared" si="8"/>
        <v>0</v>
      </c>
      <c r="BJ162" s="14" t="s">
        <v>133</v>
      </c>
      <c r="BK162" s="155">
        <f t="shared" si="9"/>
        <v>0</v>
      </c>
      <c r="BL162" s="14" t="s">
        <v>132</v>
      </c>
      <c r="BM162" s="154" t="s">
        <v>207</v>
      </c>
    </row>
    <row r="163" spans="1:65" s="2" customFormat="1" ht="33" customHeight="1">
      <c r="A163" s="29"/>
      <c r="B163" s="141"/>
      <c r="C163" s="142" t="s">
        <v>208</v>
      </c>
      <c r="D163" s="142" t="s">
        <v>128</v>
      </c>
      <c r="E163" s="143" t="s">
        <v>209</v>
      </c>
      <c r="F163" s="144" t="s">
        <v>210</v>
      </c>
      <c r="G163" s="145" t="s">
        <v>150</v>
      </c>
      <c r="H163" s="146">
        <v>34.063000000000002</v>
      </c>
      <c r="I163" s="147"/>
      <c r="J163" s="148">
        <f t="shared" si="0"/>
        <v>0</v>
      </c>
      <c r="K163" s="149"/>
      <c r="L163" s="30"/>
      <c r="M163" s="150" t="s">
        <v>1</v>
      </c>
      <c r="N163" s="151" t="s">
        <v>38</v>
      </c>
      <c r="O163" s="56"/>
      <c r="P163" s="152">
        <f t="shared" si="1"/>
        <v>0</v>
      </c>
      <c r="Q163" s="152">
        <v>1.2994E-2</v>
      </c>
      <c r="R163" s="152">
        <f t="shared" si="2"/>
        <v>0.44261462200000007</v>
      </c>
      <c r="S163" s="152">
        <v>0</v>
      </c>
      <c r="T163" s="153">
        <f t="shared" si="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4" t="s">
        <v>132</v>
      </c>
      <c r="AT163" s="154" t="s">
        <v>128</v>
      </c>
      <c r="AU163" s="154" t="s">
        <v>133</v>
      </c>
      <c r="AY163" s="14" t="s">
        <v>126</v>
      </c>
      <c r="BE163" s="155">
        <f t="shared" si="4"/>
        <v>0</v>
      </c>
      <c r="BF163" s="155">
        <f t="shared" si="5"/>
        <v>0</v>
      </c>
      <c r="BG163" s="155">
        <f t="shared" si="6"/>
        <v>0</v>
      </c>
      <c r="BH163" s="155">
        <f t="shared" si="7"/>
        <v>0</v>
      </c>
      <c r="BI163" s="155">
        <f t="shared" si="8"/>
        <v>0</v>
      </c>
      <c r="BJ163" s="14" t="s">
        <v>133</v>
      </c>
      <c r="BK163" s="155">
        <f t="shared" si="9"/>
        <v>0</v>
      </c>
      <c r="BL163" s="14" t="s">
        <v>132</v>
      </c>
      <c r="BM163" s="154" t="s">
        <v>211</v>
      </c>
    </row>
    <row r="164" spans="1:65" s="2" customFormat="1" ht="24.2" customHeight="1">
      <c r="A164" s="29"/>
      <c r="B164" s="141"/>
      <c r="C164" s="142" t="s">
        <v>7</v>
      </c>
      <c r="D164" s="142" t="s">
        <v>128</v>
      </c>
      <c r="E164" s="143" t="s">
        <v>212</v>
      </c>
      <c r="F164" s="144" t="s">
        <v>213</v>
      </c>
      <c r="G164" s="145" t="s">
        <v>150</v>
      </c>
      <c r="H164" s="146">
        <v>221.40600000000001</v>
      </c>
      <c r="I164" s="147"/>
      <c r="J164" s="148">
        <f t="shared" si="0"/>
        <v>0</v>
      </c>
      <c r="K164" s="149"/>
      <c r="L164" s="30"/>
      <c r="M164" s="150" t="s">
        <v>1</v>
      </c>
      <c r="N164" s="151" t="s">
        <v>38</v>
      </c>
      <c r="O164" s="56"/>
      <c r="P164" s="152">
        <f t="shared" si="1"/>
        <v>0</v>
      </c>
      <c r="Q164" s="152">
        <v>3.3633999999999997E-2</v>
      </c>
      <c r="R164" s="152">
        <f t="shared" si="2"/>
        <v>7.4467694039999994</v>
      </c>
      <c r="S164" s="152">
        <v>0</v>
      </c>
      <c r="T164" s="153">
        <f t="shared" si="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4" t="s">
        <v>132</v>
      </c>
      <c r="AT164" s="154" t="s">
        <v>128</v>
      </c>
      <c r="AU164" s="154" t="s">
        <v>133</v>
      </c>
      <c r="AY164" s="14" t="s">
        <v>126</v>
      </c>
      <c r="BE164" s="155">
        <f t="shared" si="4"/>
        <v>0</v>
      </c>
      <c r="BF164" s="155">
        <f t="shared" si="5"/>
        <v>0</v>
      </c>
      <c r="BG164" s="155">
        <f t="shared" si="6"/>
        <v>0</v>
      </c>
      <c r="BH164" s="155">
        <f t="shared" si="7"/>
        <v>0</v>
      </c>
      <c r="BI164" s="155">
        <f t="shared" si="8"/>
        <v>0</v>
      </c>
      <c r="BJ164" s="14" t="s">
        <v>133</v>
      </c>
      <c r="BK164" s="155">
        <f t="shared" si="9"/>
        <v>0</v>
      </c>
      <c r="BL164" s="14" t="s">
        <v>132</v>
      </c>
      <c r="BM164" s="154" t="s">
        <v>214</v>
      </c>
    </row>
    <row r="165" spans="1:65" s="2" customFormat="1" ht="24.2" customHeight="1">
      <c r="A165" s="29"/>
      <c r="B165" s="141"/>
      <c r="C165" s="142" t="s">
        <v>215</v>
      </c>
      <c r="D165" s="142" t="s">
        <v>128</v>
      </c>
      <c r="E165" s="143" t="s">
        <v>216</v>
      </c>
      <c r="F165" s="144" t="s">
        <v>217</v>
      </c>
      <c r="G165" s="145" t="s">
        <v>150</v>
      </c>
      <c r="H165" s="146">
        <v>136.297</v>
      </c>
      <c r="I165" s="147"/>
      <c r="J165" s="148">
        <f t="shared" si="0"/>
        <v>0</v>
      </c>
      <c r="K165" s="149"/>
      <c r="L165" s="30"/>
      <c r="M165" s="150" t="s">
        <v>1</v>
      </c>
      <c r="N165" s="151" t="s">
        <v>38</v>
      </c>
      <c r="O165" s="56"/>
      <c r="P165" s="152">
        <f t="shared" si="1"/>
        <v>0</v>
      </c>
      <c r="Q165" s="152">
        <v>0.12720500000000001</v>
      </c>
      <c r="R165" s="152">
        <f t="shared" si="2"/>
        <v>17.337659885000001</v>
      </c>
      <c r="S165" s="152">
        <v>0</v>
      </c>
      <c r="T165" s="153">
        <f t="shared" si="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4" t="s">
        <v>132</v>
      </c>
      <c r="AT165" s="154" t="s">
        <v>128</v>
      </c>
      <c r="AU165" s="154" t="s">
        <v>133</v>
      </c>
      <c r="AY165" s="14" t="s">
        <v>126</v>
      </c>
      <c r="BE165" s="155">
        <f t="shared" si="4"/>
        <v>0</v>
      </c>
      <c r="BF165" s="155">
        <f t="shared" si="5"/>
        <v>0</v>
      </c>
      <c r="BG165" s="155">
        <f t="shared" si="6"/>
        <v>0</v>
      </c>
      <c r="BH165" s="155">
        <f t="shared" si="7"/>
        <v>0</v>
      </c>
      <c r="BI165" s="155">
        <f t="shared" si="8"/>
        <v>0</v>
      </c>
      <c r="BJ165" s="14" t="s">
        <v>133</v>
      </c>
      <c r="BK165" s="155">
        <f t="shared" si="9"/>
        <v>0</v>
      </c>
      <c r="BL165" s="14" t="s">
        <v>132</v>
      </c>
      <c r="BM165" s="154" t="s">
        <v>218</v>
      </c>
    </row>
    <row r="166" spans="1:65" s="12" customFormat="1" ht="22.9" customHeight="1">
      <c r="B166" s="128"/>
      <c r="D166" s="129" t="s">
        <v>71</v>
      </c>
      <c r="E166" s="139" t="s">
        <v>167</v>
      </c>
      <c r="F166" s="139" t="s">
        <v>219</v>
      </c>
      <c r="I166" s="131"/>
      <c r="J166" s="140">
        <f>BK166</f>
        <v>0</v>
      </c>
      <c r="L166" s="128"/>
      <c r="M166" s="133"/>
      <c r="N166" s="134"/>
      <c r="O166" s="134"/>
      <c r="P166" s="135">
        <f>SUM(P167:P192)</f>
        <v>0</v>
      </c>
      <c r="Q166" s="134"/>
      <c r="R166" s="135">
        <f>SUM(R167:R192)</f>
        <v>15.626139974999999</v>
      </c>
      <c r="S166" s="134"/>
      <c r="T166" s="136">
        <f>SUM(T167:T192)</f>
        <v>55.101448000000005</v>
      </c>
      <c r="AR166" s="129" t="s">
        <v>77</v>
      </c>
      <c r="AT166" s="137" t="s">
        <v>71</v>
      </c>
      <c r="AU166" s="137" t="s">
        <v>77</v>
      </c>
      <c r="AY166" s="129" t="s">
        <v>126</v>
      </c>
      <c r="BK166" s="138">
        <f>SUM(BK167:BK192)</f>
        <v>0</v>
      </c>
    </row>
    <row r="167" spans="1:65" s="2" customFormat="1" ht="33" customHeight="1">
      <c r="A167" s="29"/>
      <c r="B167" s="141"/>
      <c r="C167" s="142" t="s">
        <v>220</v>
      </c>
      <c r="D167" s="142" t="s">
        <v>128</v>
      </c>
      <c r="E167" s="143" t="s">
        <v>221</v>
      </c>
      <c r="F167" s="144" t="s">
        <v>222</v>
      </c>
      <c r="G167" s="145" t="s">
        <v>223</v>
      </c>
      <c r="H167" s="146">
        <v>1</v>
      </c>
      <c r="I167" s="147"/>
      <c r="J167" s="148">
        <f t="shared" ref="J167:J192" si="10">ROUND(I167*H167,2)</f>
        <v>0</v>
      </c>
      <c r="K167" s="149"/>
      <c r="L167" s="30"/>
      <c r="M167" s="150" t="s">
        <v>1</v>
      </c>
      <c r="N167" s="151" t="s">
        <v>38</v>
      </c>
      <c r="O167" s="56"/>
      <c r="P167" s="152">
        <f t="shared" ref="P167:P192" si="11">O167*H167</f>
        <v>0</v>
      </c>
      <c r="Q167" s="152">
        <v>0.41081414999999999</v>
      </c>
      <c r="R167" s="152">
        <f t="shared" ref="R167:R192" si="12">Q167*H167</f>
        <v>0.41081414999999999</v>
      </c>
      <c r="S167" s="152">
        <v>0</v>
      </c>
      <c r="T167" s="153">
        <f t="shared" ref="T167:T192" si="13"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4" t="s">
        <v>132</v>
      </c>
      <c r="AT167" s="154" t="s">
        <v>128</v>
      </c>
      <c r="AU167" s="154" t="s">
        <v>133</v>
      </c>
      <c r="AY167" s="14" t="s">
        <v>126</v>
      </c>
      <c r="BE167" s="155">
        <f t="shared" ref="BE167:BE192" si="14">IF(N167="základná",J167,0)</f>
        <v>0</v>
      </c>
      <c r="BF167" s="155">
        <f t="shared" ref="BF167:BF192" si="15">IF(N167="znížená",J167,0)</f>
        <v>0</v>
      </c>
      <c r="BG167" s="155">
        <f t="shared" ref="BG167:BG192" si="16">IF(N167="zákl. prenesená",J167,0)</f>
        <v>0</v>
      </c>
      <c r="BH167" s="155">
        <f t="shared" ref="BH167:BH192" si="17">IF(N167="zníž. prenesená",J167,0)</f>
        <v>0</v>
      </c>
      <c r="BI167" s="155">
        <f t="shared" ref="BI167:BI192" si="18">IF(N167="nulová",J167,0)</f>
        <v>0</v>
      </c>
      <c r="BJ167" s="14" t="s">
        <v>133</v>
      </c>
      <c r="BK167" s="155">
        <f t="shared" ref="BK167:BK192" si="19">ROUND(I167*H167,2)</f>
        <v>0</v>
      </c>
      <c r="BL167" s="14" t="s">
        <v>132</v>
      </c>
      <c r="BM167" s="154" t="s">
        <v>224</v>
      </c>
    </row>
    <row r="168" spans="1:65" s="2" customFormat="1" ht="16.5" customHeight="1">
      <c r="A168" s="29"/>
      <c r="B168" s="141"/>
      <c r="C168" s="156" t="s">
        <v>225</v>
      </c>
      <c r="D168" s="156" t="s">
        <v>153</v>
      </c>
      <c r="E168" s="157" t="s">
        <v>226</v>
      </c>
      <c r="F168" s="158" t="s">
        <v>227</v>
      </c>
      <c r="G168" s="159" t="s">
        <v>223</v>
      </c>
      <c r="H168" s="160">
        <v>1</v>
      </c>
      <c r="I168" s="161"/>
      <c r="J168" s="162">
        <f t="shared" si="10"/>
        <v>0</v>
      </c>
      <c r="K168" s="163"/>
      <c r="L168" s="164"/>
      <c r="M168" s="165" t="s">
        <v>1</v>
      </c>
      <c r="N168" s="166" t="s">
        <v>38</v>
      </c>
      <c r="O168" s="56"/>
      <c r="P168" s="152">
        <f t="shared" si="11"/>
        <v>0</v>
      </c>
      <c r="Q168" s="152">
        <v>0.05</v>
      </c>
      <c r="R168" s="152">
        <f t="shared" si="12"/>
        <v>0.05</v>
      </c>
      <c r="S168" s="152">
        <v>0</v>
      </c>
      <c r="T168" s="153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4" t="s">
        <v>157</v>
      </c>
      <c r="AT168" s="154" t="s">
        <v>153</v>
      </c>
      <c r="AU168" s="154" t="s">
        <v>133</v>
      </c>
      <c r="AY168" s="14" t="s">
        <v>126</v>
      </c>
      <c r="BE168" s="155">
        <f t="shared" si="14"/>
        <v>0</v>
      </c>
      <c r="BF168" s="155">
        <f t="shared" si="15"/>
        <v>0</v>
      </c>
      <c r="BG168" s="155">
        <f t="shared" si="16"/>
        <v>0</v>
      </c>
      <c r="BH168" s="155">
        <f t="shared" si="17"/>
        <v>0</v>
      </c>
      <c r="BI168" s="155">
        <f t="shared" si="18"/>
        <v>0</v>
      </c>
      <c r="BJ168" s="14" t="s">
        <v>133</v>
      </c>
      <c r="BK168" s="155">
        <f t="shared" si="19"/>
        <v>0</v>
      </c>
      <c r="BL168" s="14" t="s">
        <v>132</v>
      </c>
      <c r="BM168" s="154" t="s">
        <v>228</v>
      </c>
    </row>
    <row r="169" spans="1:65" s="2" customFormat="1" ht="33" customHeight="1">
      <c r="A169" s="29"/>
      <c r="B169" s="141"/>
      <c r="C169" s="142" t="s">
        <v>229</v>
      </c>
      <c r="D169" s="142" t="s">
        <v>128</v>
      </c>
      <c r="E169" s="143" t="s">
        <v>230</v>
      </c>
      <c r="F169" s="144" t="s">
        <v>231</v>
      </c>
      <c r="G169" s="145" t="s">
        <v>223</v>
      </c>
      <c r="H169" s="146">
        <v>1</v>
      </c>
      <c r="I169" s="147"/>
      <c r="J169" s="148">
        <f t="shared" si="10"/>
        <v>0</v>
      </c>
      <c r="K169" s="149"/>
      <c r="L169" s="30"/>
      <c r="M169" s="150" t="s">
        <v>1</v>
      </c>
      <c r="N169" s="151" t="s">
        <v>38</v>
      </c>
      <c r="O169" s="56"/>
      <c r="P169" s="152">
        <f t="shared" si="11"/>
        <v>0</v>
      </c>
      <c r="Q169" s="152">
        <v>0.55847219999999997</v>
      </c>
      <c r="R169" s="152">
        <f t="shared" si="12"/>
        <v>0.55847219999999997</v>
      </c>
      <c r="S169" s="152">
        <v>0</v>
      </c>
      <c r="T169" s="153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4" t="s">
        <v>132</v>
      </c>
      <c r="AT169" s="154" t="s">
        <v>128</v>
      </c>
      <c r="AU169" s="154" t="s">
        <v>133</v>
      </c>
      <c r="AY169" s="14" t="s">
        <v>126</v>
      </c>
      <c r="BE169" s="155">
        <f t="shared" si="14"/>
        <v>0</v>
      </c>
      <c r="BF169" s="155">
        <f t="shared" si="15"/>
        <v>0</v>
      </c>
      <c r="BG169" s="155">
        <f t="shared" si="16"/>
        <v>0</v>
      </c>
      <c r="BH169" s="155">
        <f t="shared" si="17"/>
        <v>0</v>
      </c>
      <c r="BI169" s="155">
        <f t="shared" si="18"/>
        <v>0</v>
      </c>
      <c r="BJ169" s="14" t="s">
        <v>133</v>
      </c>
      <c r="BK169" s="155">
        <f t="shared" si="19"/>
        <v>0</v>
      </c>
      <c r="BL169" s="14" t="s">
        <v>132</v>
      </c>
      <c r="BM169" s="154" t="s">
        <v>232</v>
      </c>
    </row>
    <row r="170" spans="1:65" s="2" customFormat="1" ht="16.5" customHeight="1">
      <c r="A170" s="29"/>
      <c r="B170" s="141"/>
      <c r="C170" s="156" t="s">
        <v>233</v>
      </c>
      <c r="D170" s="156" t="s">
        <v>153</v>
      </c>
      <c r="E170" s="157" t="s">
        <v>234</v>
      </c>
      <c r="F170" s="158" t="s">
        <v>235</v>
      </c>
      <c r="G170" s="159" t="s">
        <v>223</v>
      </c>
      <c r="H170" s="160">
        <v>1</v>
      </c>
      <c r="I170" s="161"/>
      <c r="J170" s="162">
        <f t="shared" si="10"/>
        <v>0</v>
      </c>
      <c r="K170" s="163"/>
      <c r="L170" s="164"/>
      <c r="M170" s="165" t="s">
        <v>1</v>
      </c>
      <c r="N170" s="166" t="s">
        <v>38</v>
      </c>
      <c r="O170" s="56"/>
      <c r="P170" s="152">
        <f t="shared" si="11"/>
        <v>0</v>
      </c>
      <c r="Q170" s="152">
        <v>0.04</v>
      </c>
      <c r="R170" s="152">
        <f t="shared" si="12"/>
        <v>0.04</v>
      </c>
      <c r="S170" s="152">
        <v>0</v>
      </c>
      <c r="T170" s="153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4" t="s">
        <v>157</v>
      </c>
      <c r="AT170" s="154" t="s">
        <v>153</v>
      </c>
      <c r="AU170" s="154" t="s">
        <v>133</v>
      </c>
      <c r="AY170" s="14" t="s">
        <v>126</v>
      </c>
      <c r="BE170" s="155">
        <f t="shared" si="14"/>
        <v>0</v>
      </c>
      <c r="BF170" s="155">
        <f t="shared" si="15"/>
        <v>0</v>
      </c>
      <c r="BG170" s="155">
        <f t="shared" si="16"/>
        <v>0</v>
      </c>
      <c r="BH170" s="155">
        <f t="shared" si="17"/>
        <v>0</v>
      </c>
      <c r="BI170" s="155">
        <f t="shared" si="18"/>
        <v>0</v>
      </c>
      <c r="BJ170" s="14" t="s">
        <v>133</v>
      </c>
      <c r="BK170" s="155">
        <f t="shared" si="19"/>
        <v>0</v>
      </c>
      <c r="BL170" s="14" t="s">
        <v>132</v>
      </c>
      <c r="BM170" s="154" t="s">
        <v>236</v>
      </c>
    </row>
    <row r="171" spans="1:65" s="2" customFormat="1" ht="33" customHeight="1">
      <c r="A171" s="29"/>
      <c r="B171" s="141"/>
      <c r="C171" s="142" t="s">
        <v>237</v>
      </c>
      <c r="D171" s="142" t="s">
        <v>128</v>
      </c>
      <c r="E171" s="143" t="s">
        <v>238</v>
      </c>
      <c r="F171" s="144" t="s">
        <v>239</v>
      </c>
      <c r="G171" s="145" t="s">
        <v>223</v>
      </c>
      <c r="H171" s="146">
        <v>1</v>
      </c>
      <c r="I171" s="147"/>
      <c r="J171" s="148">
        <f t="shared" si="10"/>
        <v>0</v>
      </c>
      <c r="K171" s="149"/>
      <c r="L171" s="30"/>
      <c r="M171" s="150" t="s">
        <v>1</v>
      </c>
      <c r="N171" s="151" t="s">
        <v>38</v>
      </c>
      <c r="O171" s="56"/>
      <c r="P171" s="152">
        <f t="shared" si="11"/>
        <v>0</v>
      </c>
      <c r="Q171" s="152">
        <v>0.69809025000000002</v>
      </c>
      <c r="R171" s="152">
        <f t="shared" si="12"/>
        <v>0.69809025000000002</v>
      </c>
      <c r="S171" s="152">
        <v>0</v>
      </c>
      <c r="T171" s="153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4" t="s">
        <v>132</v>
      </c>
      <c r="AT171" s="154" t="s">
        <v>128</v>
      </c>
      <c r="AU171" s="154" t="s">
        <v>133</v>
      </c>
      <c r="AY171" s="14" t="s">
        <v>126</v>
      </c>
      <c r="BE171" s="155">
        <f t="shared" si="14"/>
        <v>0</v>
      </c>
      <c r="BF171" s="155">
        <f t="shared" si="15"/>
        <v>0</v>
      </c>
      <c r="BG171" s="155">
        <f t="shared" si="16"/>
        <v>0</v>
      </c>
      <c r="BH171" s="155">
        <f t="shared" si="17"/>
        <v>0</v>
      </c>
      <c r="BI171" s="155">
        <f t="shared" si="18"/>
        <v>0</v>
      </c>
      <c r="BJ171" s="14" t="s">
        <v>133</v>
      </c>
      <c r="BK171" s="155">
        <f t="shared" si="19"/>
        <v>0</v>
      </c>
      <c r="BL171" s="14" t="s">
        <v>132</v>
      </c>
      <c r="BM171" s="154" t="s">
        <v>240</v>
      </c>
    </row>
    <row r="172" spans="1:65" s="2" customFormat="1" ht="16.5" customHeight="1">
      <c r="A172" s="29"/>
      <c r="B172" s="141"/>
      <c r="C172" s="156" t="s">
        <v>241</v>
      </c>
      <c r="D172" s="156" t="s">
        <v>153</v>
      </c>
      <c r="E172" s="157" t="s">
        <v>242</v>
      </c>
      <c r="F172" s="158" t="s">
        <v>243</v>
      </c>
      <c r="G172" s="159" t="s">
        <v>223</v>
      </c>
      <c r="H172" s="160">
        <v>1</v>
      </c>
      <c r="I172" s="161"/>
      <c r="J172" s="162">
        <f t="shared" si="10"/>
        <v>0</v>
      </c>
      <c r="K172" s="163"/>
      <c r="L172" s="164"/>
      <c r="M172" s="165" t="s">
        <v>1</v>
      </c>
      <c r="N172" s="166" t="s">
        <v>38</v>
      </c>
      <c r="O172" s="56"/>
      <c r="P172" s="152">
        <f t="shared" si="11"/>
        <v>0</v>
      </c>
      <c r="Q172" s="152">
        <v>0.12</v>
      </c>
      <c r="R172" s="152">
        <f t="shared" si="12"/>
        <v>0.12</v>
      </c>
      <c r="S172" s="152">
        <v>0</v>
      </c>
      <c r="T172" s="153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4" t="s">
        <v>157</v>
      </c>
      <c r="AT172" s="154" t="s">
        <v>153</v>
      </c>
      <c r="AU172" s="154" t="s">
        <v>133</v>
      </c>
      <c r="AY172" s="14" t="s">
        <v>126</v>
      </c>
      <c r="BE172" s="155">
        <f t="shared" si="14"/>
        <v>0</v>
      </c>
      <c r="BF172" s="155">
        <f t="shared" si="15"/>
        <v>0</v>
      </c>
      <c r="BG172" s="155">
        <f t="shared" si="16"/>
        <v>0</v>
      </c>
      <c r="BH172" s="155">
        <f t="shared" si="17"/>
        <v>0</v>
      </c>
      <c r="BI172" s="155">
        <f t="shared" si="18"/>
        <v>0</v>
      </c>
      <c r="BJ172" s="14" t="s">
        <v>133</v>
      </c>
      <c r="BK172" s="155">
        <f t="shared" si="19"/>
        <v>0</v>
      </c>
      <c r="BL172" s="14" t="s">
        <v>132</v>
      </c>
      <c r="BM172" s="154" t="s">
        <v>244</v>
      </c>
    </row>
    <row r="173" spans="1:65" s="2" customFormat="1" ht="33" customHeight="1">
      <c r="A173" s="29"/>
      <c r="B173" s="141"/>
      <c r="C173" s="142" t="s">
        <v>245</v>
      </c>
      <c r="D173" s="142" t="s">
        <v>128</v>
      </c>
      <c r="E173" s="143" t="s">
        <v>246</v>
      </c>
      <c r="F173" s="144" t="s">
        <v>247</v>
      </c>
      <c r="G173" s="145" t="s">
        <v>150</v>
      </c>
      <c r="H173" s="146">
        <v>250</v>
      </c>
      <c r="I173" s="147"/>
      <c r="J173" s="148">
        <f t="shared" si="10"/>
        <v>0</v>
      </c>
      <c r="K173" s="149"/>
      <c r="L173" s="30"/>
      <c r="M173" s="150" t="s">
        <v>1</v>
      </c>
      <c r="N173" s="151" t="s">
        <v>38</v>
      </c>
      <c r="O173" s="56"/>
      <c r="P173" s="152">
        <f t="shared" si="11"/>
        <v>0</v>
      </c>
      <c r="Q173" s="152">
        <v>2.5710569999999999E-2</v>
      </c>
      <c r="R173" s="152">
        <f t="shared" si="12"/>
        <v>6.4276424999999993</v>
      </c>
      <c r="S173" s="152">
        <v>0</v>
      </c>
      <c r="T173" s="153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4" t="s">
        <v>132</v>
      </c>
      <c r="AT173" s="154" t="s">
        <v>128</v>
      </c>
      <c r="AU173" s="154" t="s">
        <v>133</v>
      </c>
      <c r="AY173" s="14" t="s">
        <v>126</v>
      </c>
      <c r="BE173" s="155">
        <f t="shared" si="14"/>
        <v>0</v>
      </c>
      <c r="BF173" s="155">
        <f t="shared" si="15"/>
        <v>0</v>
      </c>
      <c r="BG173" s="155">
        <f t="shared" si="16"/>
        <v>0</v>
      </c>
      <c r="BH173" s="155">
        <f t="shared" si="17"/>
        <v>0</v>
      </c>
      <c r="BI173" s="155">
        <f t="shared" si="18"/>
        <v>0</v>
      </c>
      <c r="BJ173" s="14" t="s">
        <v>133</v>
      </c>
      <c r="BK173" s="155">
        <f t="shared" si="19"/>
        <v>0</v>
      </c>
      <c r="BL173" s="14" t="s">
        <v>132</v>
      </c>
      <c r="BM173" s="154" t="s">
        <v>248</v>
      </c>
    </row>
    <row r="174" spans="1:65" s="2" customFormat="1" ht="44.25" customHeight="1">
      <c r="A174" s="29"/>
      <c r="B174" s="141"/>
      <c r="C174" s="142" t="s">
        <v>249</v>
      </c>
      <c r="D174" s="142" t="s">
        <v>128</v>
      </c>
      <c r="E174" s="143" t="s">
        <v>250</v>
      </c>
      <c r="F174" s="144" t="s">
        <v>251</v>
      </c>
      <c r="G174" s="145" t="s">
        <v>150</v>
      </c>
      <c r="H174" s="146">
        <v>250</v>
      </c>
      <c r="I174" s="147"/>
      <c r="J174" s="148">
        <f t="shared" si="10"/>
        <v>0</v>
      </c>
      <c r="K174" s="149"/>
      <c r="L174" s="30"/>
      <c r="M174" s="150" t="s">
        <v>1</v>
      </c>
      <c r="N174" s="151" t="s">
        <v>38</v>
      </c>
      <c r="O174" s="56"/>
      <c r="P174" s="152">
        <f t="shared" si="11"/>
        <v>0</v>
      </c>
      <c r="Q174" s="152">
        <v>0</v>
      </c>
      <c r="R174" s="152">
        <f t="shared" si="12"/>
        <v>0</v>
      </c>
      <c r="S174" s="152">
        <v>0</v>
      </c>
      <c r="T174" s="153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4" t="s">
        <v>132</v>
      </c>
      <c r="AT174" s="154" t="s">
        <v>128</v>
      </c>
      <c r="AU174" s="154" t="s">
        <v>133</v>
      </c>
      <c r="AY174" s="14" t="s">
        <v>126</v>
      </c>
      <c r="BE174" s="155">
        <f t="shared" si="14"/>
        <v>0</v>
      </c>
      <c r="BF174" s="155">
        <f t="shared" si="15"/>
        <v>0</v>
      </c>
      <c r="BG174" s="155">
        <f t="shared" si="16"/>
        <v>0</v>
      </c>
      <c r="BH174" s="155">
        <f t="shared" si="17"/>
        <v>0</v>
      </c>
      <c r="BI174" s="155">
        <f t="shared" si="18"/>
        <v>0</v>
      </c>
      <c r="BJ174" s="14" t="s">
        <v>133</v>
      </c>
      <c r="BK174" s="155">
        <f t="shared" si="19"/>
        <v>0</v>
      </c>
      <c r="BL174" s="14" t="s">
        <v>132</v>
      </c>
      <c r="BM174" s="154" t="s">
        <v>252</v>
      </c>
    </row>
    <row r="175" spans="1:65" s="2" customFormat="1" ht="33" customHeight="1">
      <c r="A175" s="29"/>
      <c r="B175" s="141"/>
      <c r="C175" s="142" t="s">
        <v>253</v>
      </c>
      <c r="D175" s="142" t="s">
        <v>128</v>
      </c>
      <c r="E175" s="143" t="s">
        <v>254</v>
      </c>
      <c r="F175" s="144" t="s">
        <v>255</v>
      </c>
      <c r="G175" s="145" t="s">
        <v>150</v>
      </c>
      <c r="H175" s="146">
        <v>250</v>
      </c>
      <c r="I175" s="147"/>
      <c r="J175" s="148">
        <f t="shared" si="10"/>
        <v>0</v>
      </c>
      <c r="K175" s="149"/>
      <c r="L175" s="30"/>
      <c r="M175" s="150" t="s">
        <v>1</v>
      </c>
      <c r="N175" s="151" t="s">
        <v>38</v>
      </c>
      <c r="O175" s="56"/>
      <c r="P175" s="152">
        <f t="shared" si="11"/>
        <v>0</v>
      </c>
      <c r="Q175" s="152">
        <v>2.571E-2</v>
      </c>
      <c r="R175" s="152">
        <f t="shared" si="12"/>
        <v>6.4275000000000002</v>
      </c>
      <c r="S175" s="152">
        <v>0</v>
      </c>
      <c r="T175" s="153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4" t="s">
        <v>132</v>
      </c>
      <c r="AT175" s="154" t="s">
        <v>128</v>
      </c>
      <c r="AU175" s="154" t="s">
        <v>133</v>
      </c>
      <c r="AY175" s="14" t="s">
        <v>126</v>
      </c>
      <c r="BE175" s="155">
        <f t="shared" si="14"/>
        <v>0</v>
      </c>
      <c r="BF175" s="155">
        <f t="shared" si="15"/>
        <v>0</v>
      </c>
      <c r="BG175" s="155">
        <f t="shared" si="16"/>
        <v>0</v>
      </c>
      <c r="BH175" s="155">
        <f t="shared" si="17"/>
        <v>0</v>
      </c>
      <c r="BI175" s="155">
        <f t="shared" si="18"/>
        <v>0</v>
      </c>
      <c r="BJ175" s="14" t="s">
        <v>133</v>
      </c>
      <c r="BK175" s="155">
        <f t="shared" si="19"/>
        <v>0</v>
      </c>
      <c r="BL175" s="14" t="s">
        <v>132</v>
      </c>
      <c r="BM175" s="154" t="s">
        <v>256</v>
      </c>
    </row>
    <row r="176" spans="1:65" s="2" customFormat="1" ht="24.2" customHeight="1">
      <c r="A176" s="29"/>
      <c r="B176" s="141"/>
      <c r="C176" s="142" t="s">
        <v>257</v>
      </c>
      <c r="D176" s="142" t="s">
        <v>128</v>
      </c>
      <c r="E176" s="143" t="s">
        <v>258</v>
      </c>
      <c r="F176" s="144" t="s">
        <v>259</v>
      </c>
      <c r="G176" s="145" t="s">
        <v>150</v>
      </c>
      <c r="H176" s="146">
        <v>450</v>
      </c>
      <c r="I176" s="147"/>
      <c r="J176" s="148">
        <f t="shared" si="10"/>
        <v>0</v>
      </c>
      <c r="K176" s="149"/>
      <c r="L176" s="30"/>
      <c r="M176" s="150" t="s">
        <v>1</v>
      </c>
      <c r="N176" s="151" t="s">
        <v>38</v>
      </c>
      <c r="O176" s="56"/>
      <c r="P176" s="152">
        <f t="shared" si="11"/>
        <v>0</v>
      </c>
      <c r="Q176" s="152">
        <v>1.92542E-3</v>
      </c>
      <c r="R176" s="152">
        <f t="shared" si="12"/>
        <v>0.86643899999999996</v>
      </c>
      <c r="S176" s="152">
        <v>0</v>
      </c>
      <c r="T176" s="153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4" t="s">
        <v>132</v>
      </c>
      <c r="AT176" s="154" t="s">
        <v>128</v>
      </c>
      <c r="AU176" s="154" t="s">
        <v>133</v>
      </c>
      <c r="AY176" s="14" t="s">
        <v>126</v>
      </c>
      <c r="BE176" s="155">
        <f t="shared" si="14"/>
        <v>0</v>
      </c>
      <c r="BF176" s="155">
        <f t="shared" si="15"/>
        <v>0</v>
      </c>
      <c r="BG176" s="155">
        <f t="shared" si="16"/>
        <v>0</v>
      </c>
      <c r="BH176" s="155">
        <f t="shared" si="17"/>
        <v>0</v>
      </c>
      <c r="BI176" s="155">
        <f t="shared" si="18"/>
        <v>0</v>
      </c>
      <c r="BJ176" s="14" t="s">
        <v>133</v>
      </c>
      <c r="BK176" s="155">
        <f t="shared" si="19"/>
        <v>0</v>
      </c>
      <c r="BL176" s="14" t="s">
        <v>132</v>
      </c>
      <c r="BM176" s="154" t="s">
        <v>260</v>
      </c>
    </row>
    <row r="177" spans="1:65" s="2" customFormat="1" ht="16.5" customHeight="1">
      <c r="A177" s="29"/>
      <c r="B177" s="141"/>
      <c r="C177" s="142" t="s">
        <v>261</v>
      </c>
      <c r="D177" s="142" t="s">
        <v>128</v>
      </c>
      <c r="E177" s="143" t="s">
        <v>262</v>
      </c>
      <c r="F177" s="144" t="s">
        <v>263</v>
      </c>
      <c r="G177" s="145" t="s">
        <v>264</v>
      </c>
      <c r="H177" s="146">
        <v>68.125</v>
      </c>
      <c r="I177" s="147"/>
      <c r="J177" s="148">
        <f t="shared" si="10"/>
        <v>0</v>
      </c>
      <c r="K177" s="149"/>
      <c r="L177" s="30"/>
      <c r="M177" s="150" t="s">
        <v>1</v>
      </c>
      <c r="N177" s="151" t="s">
        <v>38</v>
      </c>
      <c r="O177" s="56"/>
      <c r="P177" s="152">
        <f t="shared" si="11"/>
        <v>0</v>
      </c>
      <c r="Q177" s="152">
        <v>3.9899999999999999E-4</v>
      </c>
      <c r="R177" s="152">
        <f t="shared" si="12"/>
        <v>2.7181875000000001E-2</v>
      </c>
      <c r="S177" s="152">
        <v>0</v>
      </c>
      <c r="T177" s="153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4" t="s">
        <v>132</v>
      </c>
      <c r="AT177" s="154" t="s">
        <v>128</v>
      </c>
      <c r="AU177" s="154" t="s">
        <v>133</v>
      </c>
      <c r="AY177" s="14" t="s">
        <v>126</v>
      </c>
      <c r="BE177" s="155">
        <f t="shared" si="14"/>
        <v>0</v>
      </c>
      <c r="BF177" s="155">
        <f t="shared" si="15"/>
        <v>0</v>
      </c>
      <c r="BG177" s="155">
        <f t="shared" si="16"/>
        <v>0</v>
      </c>
      <c r="BH177" s="155">
        <f t="shared" si="17"/>
        <v>0</v>
      </c>
      <c r="BI177" s="155">
        <f t="shared" si="18"/>
        <v>0</v>
      </c>
      <c r="BJ177" s="14" t="s">
        <v>133</v>
      </c>
      <c r="BK177" s="155">
        <f t="shared" si="19"/>
        <v>0</v>
      </c>
      <c r="BL177" s="14" t="s">
        <v>132</v>
      </c>
      <c r="BM177" s="154" t="s">
        <v>265</v>
      </c>
    </row>
    <row r="178" spans="1:65" s="2" customFormat="1" ht="37.9" customHeight="1">
      <c r="A178" s="29"/>
      <c r="B178" s="141"/>
      <c r="C178" s="142" t="s">
        <v>266</v>
      </c>
      <c r="D178" s="142" t="s">
        <v>128</v>
      </c>
      <c r="E178" s="143" t="s">
        <v>267</v>
      </c>
      <c r="F178" s="144" t="s">
        <v>268</v>
      </c>
      <c r="G178" s="145" t="s">
        <v>131</v>
      </c>
      <c r="H178" s="146">
        <v>6.8940000000000001</v>
      </c>
      <c r="I178" s="147"/>
      <c r="J178" s="148">
        <f t="shared" si="10"/>
        <v>0</v>
      </c>
      <c r="K178" s="149"/>
      <c r="L178" s="30"/>
      <c r="M178" s="150" t="s">
        <v>1</v>
      </c>
      <c r="N178" s="151" t="s">
        <v>38</v>
      </c>
      <c r="O178" s="56"/>
      <c r="P178" s="152">
        <f t="shared" si="11"/>
        <v>0</v>
      </c>
      <c r="Q178" s="152">
        <v>0</v>
      </c>
      <c r="R178" s="152">
        <f t="shared" si="12"/>
        <v>0</v>
      </c>
      <c r="S178" s="152">
        <v>2.2000000000000002</v>
      </c>
      <c r="T178" s="153">
        <f t="shared" si="13"/>
        <v>15.166800000000002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4" t="s">
        <v>132</v>
      </c>
      <c r="AT178" s="154" t="s">
        <v>128</v>
      </c>
      <c r="AU178" s="154" t="s">
        <v>133</v>
      </c>
      <c r="AY178" s="14" t="s">
        <v>126</v>
      </c>
      <c r="BE178" s="155">
        <f t="shared" si="14"/>
        <v>0</v>
      </c>
      <c r="BF178" s="155">
        <f t="shared" si="15"/>
        <v>0</v>
      </c>
      <c r="BG178" s="155">
        <f t="shared" si="16"/>
        <v>0</v>
      </c>
      <c r="BH178" s="155">
        <f t="shared" si="17"/>
        <v>0</v>
      </c>
      <c r="BI178" s="155">
        <f t="shared" si="18"/>
        <v>0</v>
      </c>
      <c r="BJ178" s="14" t="s">
        <v>133</v>
      </c>
      <c r="BK178" s="155">
        <f t="shared" si="19"/>
        <v>0</v>
      </c>
      <c r="BL178" s="14" t="s">
        <v>132</v>
      </c>
      <c r="BM178" s="154" t="s">
        <v>269</v>
      </c>
    </row>
    <row r="179" spans="1:65" s="2" customFormat="1" ht="33" customHeight="1">
      <c r="A179" s="29"/>
      <c r="B179" s="141"/>
      <c r="C179" s="142" t="s">
        <v>270</v>
      </c>
      <c r="D179" s="142" t="s">
        <v>128</v>
      </c>
      <c r="E179" s="143" t="s">
        <v>271</v>
      </c>
      <c r="F179" s="144" t="s">
        <v>272</v>
      </c>
      <c r="G179" s="145" t="s">
        <v>150</v>
      </c>
      <c r="H179" s="146">
        <v>45.960999999999999</v>
      </c>
      <c r="I179" s="147"/>
      <c r="J179" s="148">
        <f t="shared" si="10"/>
        <v>0</v>
      </c>
      <c r="K179" s="149"/>
      <c r="L179" s="30"/>
      <c r="M179" s="150" t="s">
        <v>1</v>
      </c>
      <c r="N179" s="151" t="s">
        <v>38</v>
      </c>
      <c r="O179" s="56"/>
      <c r="P179" s="152">
        <f t="shared" si="11"/>
        <v>0</v>
      </c>
      <c r="Q179" s="152">
        <v>0</v>
      </c>
      <c r="R179" s="152">
        <f t="shared" si="12"/>
        <v>0</v>
      </c>
      <c r="S179" s="152">
        <v>0.02</v>
      </c>
      <c r="T179" s="153">
        <f t="shared" si="13"/>
        <v>0.91922000000000004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4" t="s">
        <v>132</v>
      </c>
      <c r="AT179" s="154" t="s">
        <v>128</v>
      </c>
      <c r="AU179" s="154" t="s">
        <v>133</v>
      </c>
      <c r="AY179" s="14" t="s">
        <v>126</v>
      </c>
      <c r="BE179" s="155">
        <f t="shared" si="14"/>
        <v>0</v>
      </c>
      <c r="BF179" s="155">
        <f t="shared" si="15"/>
        <v>0</v>
      </c>
      <c r="BG179" s="155">
        <f t="shared" si="16"/>
        <v>0</v>
      </c>
      <c r="BH179" s="155">
        <f t="shared" si="17"/>
        <v>0</v>
      </c>
      <c r="BI179" s="155">
        <f t="shared" si="18"/>
        <v>0</v>
      </c>
      <c r="BJ179" s="14" t="s">
        <v>133</v>
      </c>
      <c r="BK179" s="155">
        <f t="shared" si="19"/>
        <v>0</v>
      </c>
      <c r="BL179" s="14" t="s">
        <v>132</v>
      </c>
      <c r="BM179" s="154" t="s">
        <v>273</v>
      </c>
    </row>
    <row r="180" spans="1:65" s="2" customFormat="1" ht="24.2" customHeight="1">
      <c r="A180" s="29"/>
      <c r="B180" s="141"/>
      <c r="C180" s="142" t="s">
        <v>274</v>
      </c>
      <c r="D180" s="142" t="s">
        <v>128</v>
      </c>
      <c r="E180" s="143" t="s">
        <v>275</v>
      </c>
      <c r="F180" s="144" t="s">
        <v>276</v>
      </c>
      <c r="G180" s="145" t="s">
        <v>223</v>
      </c>
      <c r="H180" s="146">
        <v>10</v>
      </c>
      <c r="I180" s="147"/>
      <c r="J180" s="148">
        <f t="shared" si="10"/>
        <v>0</v>
      </c>
      <c r="K180" s="149"/>
      <c r="L180" s="30"/>
      <c r="M180" s="150" t="s">
        <v>1</v>
      </c>
      <c r="N180" s="151" t="s">
        <v>38</v>
      </c>
      <c r="O180" s="56"/>
      <c r="P180" s="152">
        <f t="shared" si="11"/>
        <v>0</v>
      </c>
      <c r="Q180" s="152">
        <v>0</v>
      </c>
      <c r="R180" s="152">
        <f t="shared" si="12"/>
        <v>0</v>
      </c>
      <c r="S180" s="152">
        <v>1.2E-2</v>
      </c>
      <c r="T180" s="153">
        <f t="shared" si="13"/>
        <v>0.12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4" t="s">
        <v>132</v>
      </c>
      <c r="AT180" s="154" t="s">
        <v>128</v>
      </c>
      <c r="AU180" s="154" t="s">
        <v>133</v>
      </c>
      <c r="AY180" s="14" t="s">
        <v>126</v>
      </c>
      <c r="BE180" s="155">
        <f t="shared" si="14"/>
        <v>0</v>
      </c>
      <c r="BF180" s="155">
        <f t="shared" si="15"/>
        <v>0</v>
      </c>
      <c r="BG180" s="155">
        <f t="shared" si="16"/>
        <v>0</v>
      </c>
      <c r="BH180" s="155">
        <f t="shared" si="17"/>
        <v>0</v>
      </c>
      <c r="BI180" s="155">
        <f t="shared" si="18"/>
        <v>0</v>
      </c>
      <c r="BJ180" s="14" t="s">
        <v>133</v>
      </c>
      <c r="BK180" s="155">
        <f t="shared" si="19"/>
        <v>0</v>
      </c>
      <c r="BL180" s="14" t="s">
        <v>132</v>
      </c>
      <c r="BM180" s="154" t="s">
        <v>277</v>
      </c>
    </row>
    <row r="181" spans="1:65" s="2" customFormat="1" ht="21.75" customHeight="1">
      <c r="A181" s="29"/>
      <c r="B181" s="141"/>
      <c r="C181" s="142" t="s">
        <v>278</v>
      </c>
      <c r="D181" s="142" t="s">
        <v>128</v>
      </c>
      <c r="E181" s="143" t="s">
        <v>279</v>
      </c>
      <c r="F181" s="144" t="s">
        <v>280</v>
      </c>
      <c r="G181" s="145" t="s">
        <v>264</v>
      </c>
      <c r="H181" s="146">
        <v>35.700000000000003</v>
      </c>
      <c r="I181" s="147"/>
      <c r="J181" s="148">
        <f t="shared" si="10"/>
        <v>0</v>
      </c>
      <c r="K181" s="149"/>
      <c r="L181" s="30"/>
      <c r="M181" s="150" t="s">
        <v>1</v>
      </c>
      <c r="N181" s="151" t="s">
        <v>38</v>
      </c>
      <c r="O181" s="56"/>
      <c r="P181" s="152">
        <f t="shared" si="11"/>
        <v>0</v>
      </c>
      <c r="Q181" s="152">
        <v>0</v>
      </c>
      <c r="R181" s="152">
        <f t="shared" si="12"/>
        <v>0</v>
      </c>
      <c r="S181" s="152">
        <v>8.0000000000000002E-3</v>
      </c>
      <c r="T181" s="153">
        <f t="shared" si="13"/>
        <v>0.28560000000000002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4" t="s">
        <v>132</v>
      </c>
      <c r="AT181" s="154" t="s">
        <v>128</v>
      </c>
      <c r="AU181" s="154" t="s">
        <v>133</v>
      </c>
      <c r="AY181" s="14" t="s">
        <v>126</v>
      </c>
      <c r="BE181" s="155">
        <f t="shared" si="14"/>
        <v>0</v>
      </c>
      <c r="BF181" s="155">
        <f t="shared" si="15"/>
        <v>0</v>
      </c>
      <c r="BG181" s="155">
        <f t="shared" si="16"/>
        <v>0</v>
      </c>
      <c r="BH181" s="155">
        <f t="shared" si="17"/>
        <v>0</v>
      </c>
      <c r="BI181" s="155">
        <f t="shared" si="18"/>
        <v>0</v>
      </c>
      <c r="BJ181" s="14" t="s">
        <v>133</v>
      </c>
      <c r="BK181" s="155">
        <f t="shared" si="19"/>
        <v>0</v>
      </c>
      <c r="BL181" s="14" t="s">
        <v>132</v>
      </c>
      <c r="BM181" s="154" t="s">
        <v>281</v>
      </c>
    </row>
    <row r="182" spans="1:65" s="2" customFormat="1" ht="24.2" customHeight="1">
      <c r="A182" s="29"/>
      <c r="B182" s="141"/>
      <c r="C182" s="142" t="s">
        <v>282</v>
      </c>
      <c r="D182" s="142" t="s">
        <v>128</v>
      </c>
      <c r="E182" s="143" t="s">
        <v>283</v>
      </c>
      <c r="F182" s="144" t="s">
        <v>284</v>
      </c>
      <c r="G182" s="145" t="s">
        <v>264</v>
      </c>
      <c r="H182" s="146">
        <v>66</v>
      </c>
      <c r="I182" s="147"/>
      <c r="J182" s="148">
        <f t="shared" si="10"/>
        <v>0</v>
      </c>
      <c r="K182" s="149"/>
      <c r="L182" s="30"/>
      <c r="M182" s="150" t="s">
        <v>1</v>
      </c>
      <c r="N182" s="151" t="s">
        <v>38</v>
      </c>
      <c r="O182" s="56"/>
      <c r="P182" s="152">
        <f t="shared" si="11"/>
        <v>0</v>
      </c>
      <c r="Q182" s="152">
        <v>0</v>
      </c>
      <c r="R182" s="152">
        <f t="shared" si="12"/>
        <v>0</v>
      </c>
      <c r="S182" s="152">
        <v>1.2E-2</v>
      </c>
      <c r="T182" s="153">
        <f t="shared" si="13"/>
        <v>0.79200000000000004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4" t="s">
        <v>132</v>
      </c>
      <c r="AT182" s="154" t="s">
        <v>128</v>
      </c>
      <c r="AU182" s="154" t="s">
        <v>133</v>
      </c>
      <c r="AY182" s="14" t="s">
        <v>126</v>
      </c>
      <c r="BE182" s="155">
        <f t="shared" si="14"/>
        <v>0</v>
      </c>
      <c r="BF182" s="155">
        <f t="shared" si="15"/>
        <v>0</v>
      </c>
      <c r="BG182" s="155">
        <f t="shared" si="16"/>
        <v>0</v>
      </c>
      <c r="BH182" s="155">
        <f t="shared" si="17"/>
        <v>0</v>
      </c>
      <c r="BI182" s="155">
        <f t="shared" si="18"/>
        <v>0</v>
      </c>
      <c r="BJ182" s="14" t="s">
        <v>133</v>
      </c>
      <c r="BK182" s="155">
        <f t="shared" si="19"/>
        <v>0</v>
      </c>
      <c r="BL182" s="14" t="s">
        <v>132</v>
      </c>
      <c r="BM182" s="154" t="s">
        <v>285</v>
      </c>
    </row>
    <row r="183" spans="1:65" s="2" customFormat="1" ht="24.2" customHeight="1">
      <c r="A183" s="29"/>
      <c r="B183" s="141"/>
      <c r="C183" s="142" t="s">
        <v>286</v>
      </c>
      <c r="D183" s="142" t="s">
        <v>128</v>
      </c>
      <c r="E183" s="143" t="s">
        <v>287</v>
      </c>
      <c r="F183" s="144" t="s">
        <v>288</v>
      </c>
      <c r="G183" s="145" t="s">
        <v>223</v>
      </c>
      <c r="H183" s="146">
        <v>11</v>
      </c>
      <c r="I183" s="147"/>
      <c r="J183" s="148">
        <f t="shared" si="10"/>
        <v>0</v>
      </c>
      <c r="K183" s="149"/>
      <c r="L183" s="30"/>
      <c r="M183" s="150" t="s">
        <v>1</v>
      </c>
      <c r="N183" s="151" t="s">
        <v>38</v>
      </c>
      <c r="O183" s="56"/>
      <c r="P183" s="152">
        <f t="shared" si="11"/>
        <v>0</v>
      </c>
      <c r="Q183" s="152">
        <v>0</v>
      </c>
      <c r="R183" s="152">
        <f t="shared" si="12"/>
        <v>0</v>
      </c>
      <c r="S183" s="152">
        <v>2.4E-2</v>
      </c>
      <c r="T183" s="153">
        <f t="shared" si="13"/>
        <v>0.26400000000000001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4" t="s">
        <v>132</v>
      </c>
      <c r="AT183" s="154" t="s">
        <v>128</v>
      </c>
      <c r="AU183" s="154" t="s">
        <v>133</v>
      </c>
      <c r="AY183" s="14" t="s">
        <v>126</v>
      </c>
      <c r="BE183" s="155">
        <f t="shared" si="14"/>
        <v>0</v>
      </c>
      <c r="BF183" s="155">
        <f t="shared" si="15"/>
        <v>0</v>
      </c>
      <c r="BG183" s="155">
        <f t="shared" si="16"/>
        <v>0</v>
      </c>
      <c r="BH183" s="155">
        <f t="shared" si="17"/>
        <v>0</v>
      </c>
      <c r="BI183" s="155">
        <f t="shared" si="18"/>
        <v>0</v>
      </c>
      <c r="BJ183" s="14" t="s">
        <v>133</v>
      </c>
      <c r="BK183" s="155">
        <f t="shared" si="19"/>
        <v>0</v>
      </c>
      <c r="BL183" s="14" t="s">
        <v>132</v>
      </c>
      <c r="BM183" s="154" t="s">
        <v>289</v>
      </c>
    </row>
    <row r="184" spans="1:65" s="2" customFormat="1" ht="37.9" customHeight="1">
      <c r="A184" s="29"/>
      <c r="B184" s="141"/>
      <c r="C184" s="142" t="s">
        <v>290</v>
      </c>
      <c r="D184" s="142" t="s">
        <v>128</v>
      </c>
      <c r="E184" s="143" t="s">
        <v>291</v>
      </c>
      <c r="F184" s="144" t="s">
        <v>292</v>
      </c>
      <c r="G184" s="145" t="s">
        <v>150</v>
      </c>
      <c r="H184" s="146">
        <v>57.640999999999998</v>
      </c>
      <c r="I184" s="147"/>
      <c r="J184" s="148">
        <f t="shared" si="10"/>
        <v>0</v>
      </c>
      <c r="K184" s="149"/>
      <c r="L184" s="30"/>
      <c r="M184" s="150" t="s">
        <v>1</v>
      </c>
      <c r="N184" s="151" t="s">
        <v>38</v>
      </c>
      <c r="O184" s="56"/>
      <c r="P184" s="152">
        <f t="shared" si="11"/>
        <v>0</v>
      </c>
      <c r="Q184" s="152">
        <v>0</v>
      </c>
      <c r="R184" s="152">
        <f t="shared" si="12"/>
        <v>0</v>
      </c>
      <c r="S184" s="152">
        <v>0.05</v>
      </c>
      <c r="T184" s="153">
        <f t="shared" si="13"/>
        <v>2.88205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4" t="s">
        <v>132</v>
      </c>
      <c r="AT184" s="154" t="s">
        <v>128</v>
      </c>
      <c r="AU184" s="154" t="s">
        <v>133</v>
      </c>
      <c r="AY184" s="14" t="s">
        <v>126</v>
      </c>
      <c r="BE184" s="155">
        <f t="shared" si="14"/>
        <v>0</v>
      </c>
      <c r="BF184" s="155">
        <f t="shared" si="15"/>
        <v>0</v>
      </c>
      <c r="BG184" s="155">
        <f t="shared" si="16"/>
        <v>0</v>
      </c>
      <c r="BH184" s="155">
        <f t="shared" si="17"/>
        <v>0</v>
      </c>
      <c r="BI184" s="155">
        <f t="shared" si="18"/>
        <v>0</v>
      </c>
      <c r="BJ184" s="14" t="s">
        <v>133</v>
      </c>
      <c r="BK184" s="155">
        <f t="shared" si="19"/>
        <v>0</v>
      </c>
      <c r="BL184" s="14" t="s">
        <v>132</v>
      </c>
      <c r="BM184" s="154" t="s">
        <v>293</v>
      </c>
    </row>
    <row r="185" spans="1:65" s="2" customFormat="1" ht="33" customHeight="1">
      <c r="A185" s="29"/>
      <c r="B185" s="141"/>
      <c r="C185" s="142" t="s">
        <v>294</v>
      </c>
      <c r="D185" s="142" t="s">
        <v>128</v>
      </c>
      <c r="E185" s="143" t="s">
        <v>295</v>
      </c>
      <c r="F185" s="144" t="s">
        <v>296</v>
      </c>
      <c r="G185" s="145" t="s">
        <v>150</v>
      </c>
      <c r="H185" s="146">
        <v>424.44499999999999</v>
      </c>
      <c r="I185" s="147"/>
      <c r="J185" s="148">
        <f t="shared" si="10"/>
        <v>0</v>
      </c>
      <c r="K185" s="149"/>
      <c r="L185" s="30"/>
      <c r="M185" s="150" t="s">
        <v>1</v>
      </c>
      <c r="N185" s="151" t="s">
        <v>38</v>
      </c>
      <c r="O185" s="56"/>
      <c r="P185" s="152">
        <f t="shared" si="11"/>
        <v>0</v>
      </c>
      <c r="Q185" s="152">
        <v>0</v>
      </c>
      <c r="R185" s="152">
        <f t="shared" si="12"/>
        <v>0</v>
      </c>
      <c r="S185" s="152">
        <v>4.5999999999999999E-2</v>
      </c>
      <c r="T185" s="153">
        <f t="shared" si="13"/>
        <v>19.524470000000001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4" t="s">
        <v>132</v>
      </c>
      <c r="AT185" s="154" t="s">
        <v>128</v>
      </c>
      <c r="AU185" s="154" t="s">
        <v>133</v>
      </c>
      <c r="AY185" s="14" t="s">
        <v>126</v>
      </c>
      <c r="BE185" s="155">
        <f t="shared" si="14"/>
        <v>0</v>
      </c>
      <c r="BF185" s="155">
        <f t="shared" si="15"/>
        <v>0</v>
      </c>
      <c r="BG185" s="155">
        <f t="shared" si="16"/>
        <v>0</v>
      </c>
      <c r="BH185" s="155">
        <f t="shared" si="17"/>
        <v>0</v>
      </c>
      <c r="BI185" s="155">
        <f t="shared" si="18"/>
        <v>0</v>
      </c>
      <c r="BJ185" s="14" t="s">
        <v>133</v>
      </c>
      <c r="BK185" s="155">
        <f t="shared" si="19"/>
        <v>0</v>
      </c>
      <c r="BL185" s="14" t="s">
        <v>132</v>
      </c>
      <c r="BM185" s="154" t="s">
        <v>297</v>
      </c>
    </row>
    <row r="186" spans="1:65" s="2" customFormat="1" ht="24.2" customHeight="1">
      <c r="A186" s="29"/>
      <c r="B186" s="141"/>
      <c r="C186" s="142" t="s">
        <v>298</v>
      </c>
      <c r="D186" s="142" t="s">
        <v>128</v>
      </c>
      <c r="E186" s="143" t="s">
        <v>299</v>
      </c>
      <c r="F186" s="144" t="s">
        <v>300</v>
      </c>
      <c r="G186" s="145" t="s">
        <v>150</v>
      </c>
      <c r="H186" s="146">
        <v>221.40600000000001</v>
      </c>
      <c r="I186" s="147"/>
      <c r="J186" s="148">
        <f t="shared" si="10"/>
        <v>0</v>
      </c>
      <c r="K186" s="149"/>
      <c r="L186" s="30"/>
      <c r="M186" s="150" t="s">
        <v>1</v>
      </c>
      <c r="N186" s="151" t="s">
        <v>38</v>
      </c>
      <c r="O186" s="56"/>
      <c r="P186" s="152">
        <f t="shared" si="11"/>
        <v>0</v>
      </c>
      <c r="Q186" s="152">
        <v>0</v>
      </c>
      <c r="R186" s="152">
        <f t="shared" si="12"/>
        <v>0</v>
      </c>
      <c r="S186" s="152">
        <v>0.05</v>
      </c>
      <c r="T186" s="153">
        <f t="shared" si="13"/>
        <v>11.070300000000001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4" t="s">
        <v>132</v>
      </c>
      <c r="AT186" s="154" t="s">
        <v>128</v>
      </c>
      <c r="AU186" s="154" t="s">
        <v>133</v>
      </c>
      <c r="AY186" s="14" t="s">
        <v>126</v>
      </c>
      <c r="BE186" s="155">
        <f t="shared" si="14"/>
        <v>0</v>
      </c>
      <c r="BF186" s="155">
        <f t="shared" si="15"/>
        <v>0</v>
      </c>
      <c r="BG186" s="155">
        <f t="shared" si="16"/>
        <v>0</v>
      </c>
      <c r="BH186" s="155">
        <f t="shared" si="17"/>
        <v>0</v>
      </c>
      <c r="BI186" s="155">
        <f t="shared" si="18"/>
        <v>0</v>
      </c>
      <c r="BJ186" s="14" t="s">
        <v>133</v>
      </c>
      <c r="BK186" s="155">
        <f t="shared" si="19"/>
        <v>0</v>
      </c>
      <c r="BL186" s="14" t="s">
        <v>132</v>
      </c>
      <c r="BM186" s="154" t="s">
        <v>301</v>
      </c>
    </row>
    <row r="187" spans="1:65" s="2" customFormat="1" ht="37.9" customHeight="1">
      <c r="A187" s="29"/>
      <c r="B187" s="141"/>
      <c r="C187" s="142" t="s">
        <v>302</v>
      </c>
      <c r="D187" s="142" t="s">
        <v>128</v>
      </c>
      <c r="E187" s="143" t="s">
        <v>303</v>
      </c>
      <c r="F187" s="144" t="s">
        <v>304</v>
      </c>
      <c r="G187" s="145" t="s">
        <v>150</v>
      </c>
      <c r="H187" s="146">
        <v>59.956000000000003</v>
      </c>
      <c r="I187" s="147"/>
      <c r="J187" s="148">
        <f t="shared" si="10"/>
        <v>0</v>
      </c>
      <c r="K187" s="149"/>
      <c r="L187" s="30"/>
      <c r="M187" s="150" t="s">
        <v>1</v>
      </c>
      <c r="N187" s="151" t="s">
        <v>38</v>
      </c>
      <c r="O187" s="56"/>
      <c r="P187" s="152">
        <f t="shared" si="11"/>
        <v>0</v>
      </c>
      <c r="Q187" s="152">
        <v>0</v>
      </c>
      <c r="R187" s="152">
        <f t="shared" si="12"/>
        <v>0</v>
      </c>
      <c r="S187" s="152">
        <v>6.8000000000000005E-2</v>
      </c>
      <c r="T187" s="153">
        <f t="shared" si="13"/>
        <v>4.0770080000000002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4" t="s">
        <v>132</v>
      </c>
      <c r="AT187" s="154" t="s">
        <v>128</v>
      </c>
      <c r="AU187" s="154" t="s">
        <v>133</v>
      </c>
      <c r="AY187" s="14" t="s">
        <v>126</v>
      </c>
      <c r="BE187" s="155">
        <f t="shared" si="14"/>
        <v>0</v>
      </c>
      <c r="BF187" s="155">
        <f t="shared" si="15"/>
        <v>0</v>
      </c>
      <c r="BG187" s="155">
        <f t="shared" si="16"/>
        <v>0</v>
      </c>
      <c r="BH187" s="155">
        <f t="shared" si="17"/>
        <v>0</v>
      </c>
      <c r="BI187" s="155">
        <f t="shared" si="18"/>
        <v>0</v>
      </c>
      <c r="BJ187" s="14" t="s">
        <v>133</v>
      </c>
      <c r="BK187" s="155">
        <f t="shared" si="19"/>
        <v>0</v>
      </c>
      <c r="BL187" s="14" t="s">
        <v>132</v>
      </c>
      <c r="BM187" s="154" t="s">
        <v>305</v>
      </c>
    </row>
    <row r="188" spans="1:65" s="2" customFormat="1" ht="21.75" customHeight="1">
      <c r="A188" s="29"/>
      <c r="B188" s="141"/>
      <c r="C188" s="142" t="s">
        <v>306</v>
      </c>
      <c r="D188" s="142" t="s">
        <v>128</v>
      </c>
      <c r="E188" s="143" t="s">
        <v>307</v>
      </c>
      <c r="F188" s="144" t="s">
        <v>308</v>
      </c>
      <c r="G188" s="145" t="s">
        <v>309</v>
      </c>
      <c r="H188" s="146">
        <v>60.567</v>
      </c>
      <c r="I188" s="147"/>
      <c r="J188" s="148">
        <f t="shared" si="10"/>
        <v>0</v>
      </c>
      <c r="K188" s="149"/>
      <c r="L188" s="30"/>
      <c r="M188" s="150" t="s">
        <v>1</v>
      </c>
      <c r="N188" s="151" t="s">
        <v>38</v>
      </c>
      <c r="O188" s="56"/>
      <c r="P188" s="152">
        <f t="shared" si="11"/>
        <v>0</v>
      </c>
      <c r="Q188" s="152">
        <v>0</v>
      </c>
      <c r="R188" s="152">
        <f t="shared" si="12"/>
        <v>0</v>
      </c>
      <c r="S188" s="152">
        <v>0</v>
      </c>
      <c r="T188" s="153">
        <f t="shared" si="1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4" t="s">
        <v>132</v>
      </c>
      <c r="AT188" s="154" t="s">
        <v>128</v>
      </c>
      <c r="AU188" s="154" t="s">
        <v>133</v>
      </c>
      <c r="AY188" s="14" t="s">
        <v>126</v>
      </c>
      <c r="BE188" s="155">
        <f t="shared" si="14"/>
        <v>0</v>
      </c>
      <c r="BF188" s="155">
        <f t="shared" si="15"/>
        <v>0</v>
      </c>
      <c r="BG188" s="155">
        <f t="shared" si="16"/>
        <v>0</v>
      </c>
      <c r="BH188" s="155">
        <f t="shared" si="17"/>
        <v>0</v>
      </c>
      <c r="BI188" s="155">
        <f t="shared" si="18"/>
        <v>0</v>
      </c>
      <c r="BJ188" s="14" t="s">
        <v>133</v>
      </c>
      <c r="BK188" s="155">
        <f t="shared" si="19"/>
        <v>0</v>
      </c>
      <c r="BL188" s="14" t="s">
        <v>132</v>
      </c>
      <c r="BM188" s="154" t="s">
        <v>310</v>
      </c>
    </row>
    <row r="189" spans="1:65" s="2" customFormat="1" ht="24.2" customHeight="1">
      <c r="A189" s="29"/>
      <c r="B189" s="141"/>
      <c r="C189" s="142" t="s">
        <v>311</v>
      </c>
      <c r="D189" s="142" t="s">
        <v>128</v>
      </c>
      <c r="E189" s="143" t="s">
        <v>312</v>
      </c>
      <c r="F189" s="144" t="s">
        <v>313</v>
      </c>
      <c r="G189" s="145" t="s">
        <v>309</v>
      </c>
      <c r="H189" s="146">
        <v>1150.7729999999999</v>
      </c>
      <c r="I189" s="147"/>
      <c r="J189" s="148">
        <f t="shared" si="10"/>
        <v>0</v>
      </c>
      <c r="K189" s="149"/>
      <c r="L189" s="30"/>
      <c r="M189" s="150" t="s">
        <v>1</v>
      </c>
      <c r="N189" s="151" t="s">
        <v>38</v>
      </c>
      <c r="O189" s="56"/>
      <c r="P189" s="152">
        <f t="shared" si="11"/>
        <v>0</v>
      </c>
      <c r="Q189" s="152">
        <v>0</v>
      </c>
      <c r="R189" s="152">
        <f t="shared" si="12"/>
        <v>0</v>
      </c>
      <c r="S189" s="152">
        <v>0</v>
      </c>
      <c r="T189" s="153">
        <f t="shared" si="1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4" t="s">
        <v>132</v>
      </c>
      <c r="AT189" s="154" t="s">
        <v>128</v>
      </c>
      <c r="AU189" s="154" t="s">
        <v>133</v>
      </c>
      <c r="AY189" s="14" t="s">
        <v>126</v>
      </c>
      <c r="BE189" s="155">
        <f t="shared" si="14"/>
        <v>0</v>
      </c>
      <c r="BF189" s="155">
        <f t="shared" si="15"/>
        <v>0</v>
      </c>
      <c r="BG189" s="155">
        <f t="shared" si="16"/>
        <v>0</v>
      </c>
      <c r="BH189" s="155">
        <f t="shared" si="17"/>
        <v>0</v>
      </c>
      <c r="BI189" s="155">
        <f t="shared" si="18"/>
        <v>0</v>
      </c>
      <c r="BJ189" s="14" t="s">
        <v>133</v>
      </c>
      <c r="BK189" s="155">
        <f t="shared" si="19"/>
        <v>0</v>
      </c>
      <c r="BL189" s="14" t="s">
        <v>132</v>
      </c>
      <c r="BM189" s="154" t="s">
        <v>314</v>
      </c>
    </row>
    <row r="190" spans="1:65" s="2" customFormat="1" ht="24.2" customHeight="1">
      <c r="A190" s="29"/>
      <c r="B190" s="141"/>
      <c r="C190" s="142" t="s">
        <v>315</v>
      </c>
      <c r="D190" s="142" t="s">
        <v>128</v>
      </c>
      <c r="E190" s="143" t="s">
        <v>316</v>
      </c>
      <c r="F190" s="144" t="s">
        <v>317</v>
      </c>
      <c r="G190" s="145" t="s">
        <v>309</v>
      </c>
      <c r="H190" s="146">
        <v>60.567</v>
      </c>
      <c r="I190" s="147"/>
      <c r="J190" s="148">
        <f t="shared" si="10"/>
        <v>0</v>
      </c>
      <c r="K190" s="149"/>
      <c r="L190" s="30"/>
      <c r="M190" s="150" t="s">
        <v>1</v>
      </c>
      <c r="N190" s="151" t="s">
        <v>38</v>
      </c>
      <c r="O190" s="56"/>
      <c r="P190" s="152">
        <f t="shared" si="11"/>
        <v>0</v>
      </c>
      <c r="Q190" s="152">
        <v>0</v>
      </c>
      <c r="R190" s="152">
        <f t="shared" si="12"/>
        <v>0</v>
      </c>
      <c r="S190" s="152">
        <v>0</v>
      </c>
      <c r="T190" s="153">
        <f t="shared" si="1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4" t="s">
        <v>132</v>
      </c>
      <c r="AT190" s="154" t="s">
        <v>128</v>
      </c>
      <c r="AU190" s="154" t="s">
        <v>133</v>
      </c>
      <c r="AY190" s="14" t="s">
        <v>126</v>
      </c>
      <c r="BE190" s="155">
        <f t="shared" si="14"/>
        <v>0</v>
      </c>
      <c r="BF190" s="155">
        <f t="shared" si="15"/>
        <v>0</v>
      </c>
      <c r="BG190" s="155">
        <f t="shared" si="16"/>
        <v>0</v>
      </c>
      <c r="BH190" s="155">
        <f t="shared" si="17"/>
        <v>0</v>
      </c>
      <c r="BI190" s="155">
        <f t="shared" si="18"/>
        <v>0</v>
      </c>
      <c r="BJ190" s="14" t="s">
        <v>133</v>
      </c>
      <c r="BK190" s="155">
        <f t="shared" si="19"/>
        <v>0</v>
      </c>
      <c r="BL190" s="14" t="s">
        <v>132</v>
      </c>
      <c r="BM190" s="154" t="s">
        <v>318</v>
      </c>
    </row>
    <row r="191" spans="1:65" s="2" customFormat="1" ht="24.2" customHeight="1">
      <c r="A191" s="29"/>
      <c r="B191" s="141"/>
      <c r="C191" s="142" t="s">
        <v>319</v>
      </c>
      <c r="D191" s="142" t="s">
        <v>128</v>
      </c>
      <c r="E191" s="143" t="s">
        <v>320</v>
      </c>
      <c r="F191" s="144" t="s">
        <v>321</v>
      </c>
      <c r="G191" s="145" t="s">
        <v>309</v>
      </c>
      <c r="H191" s="146">
        <v>121.134</v>
      </c>
      <c r="I191" s="147"/>
      <c r="J191" s="148">
        <f t="shared" si="10"/>
        <v>0</v>
      </c>
      <c r="K191" s="149"/>
      <c r="L191" s="30"/>
      <c r="M191" s="150" t="s">
        <v>1</v>
      </c>
      <c r="N191" s="151" t="s">
        <v>38</v>
      </c>
      <c r="O191" s="56"/>
      <c r="P191" s="152">
        <f t="shared" si="11"/>
        <v>0</v>
      </c>
      <c r="Q191" s="152">
        <v>0</v>
      </c>
      <c r="R191" s="152">
        <f t="shared" si="12"/>
        <v>0</v>
      </c>
      <c r="S191" s="152">
        <v>0</v>
      </c>
      <c r="T191" s="153">
        <f t="shared" si="1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4" t="s">
        <v>132</v>
      </c>
      <c r="AT191" s="154" t="s">
        <v>128</v>
      </c>
      <c r="AU191" s="154" t="s">
        <v>133</v>
      </c>
      <c r="AY191" s="14" t="s">
        <v>126</v>
      </c>
      <c r="BE191" s="155">
        <f t="shared" si="14"/>
        <v>0</v>
      </c>
      <c r="BF191" s="155">
        <f t="shared" si="15"/>
        <v>0</v>
      </c>
      <c r="BG191" s="155">
        <f t="shared" si="16"/>
        <v>0</v>
      </c>
      <c r="BH191" s="155">
        <f t="shared" si="17"/>
        <v>0</v>
      </c>
      <c r="BI191" s="155">
        <f t="shared" si="18"/>
        <v>0</v>
      </c>
      <c r="BJ191" s="14" t="s">
        <v>133</v>
      </c>
      <c r="BK191" s="155">
        <f t="shared" si="19"/>
        <v>0</v>
      </c>
      <c r="BL191" s="14" t="s">
        <v>132</v>
      </c>
      <c r="BM191" s="154" t="s">
        <v>322</v>
      </c>
    </row>
    <row r="192" spans="1:65" s="2" customFormat="1" ht="24.2" customHeight="1">
      <c r="A192" s="29"/>
      <c r="B192" s="141"/>
      <c r="C192" s="142" t="s">
        <v>323</v>
      </c>
      <c r="D192" s="142" t="s">
        <v>128</v>
      </c>
      <c r="E192" s="143" t="s">
        <v>324</v>
      </c>
      <c r="F192" s="144" t="s">
        <v>325</v>
      </c>
      <c r="G192" s="145" t="s">
        <v>309</v>
      </c>
      <c r="H192" s="146">
        <v>60.567</v>
      </c>
      <c r="I192" s="147"/>
      <c r="J192" s="148">
        <f t="shared" si="10"/>
        <v>0</v>
      </c>
      <c r="K192" s="149"/>
      <c r="L192" s="30"/>
      <c r="M192" s="150" t="s">
        <v>1</v>
      </c>
      <c r="N192" s="151" t="s">
        <v>38</v>
      </c>
      <c r="O192" s="56"/>
      <c r="P192" s="152">
        <f t="shared" si="11"/>
        <v>0</v>
      </c>
      <c r="Q192" s="152">
        <v>0</v>
      </c>
      <c r="R192" s="152">
        <f t="shared" si="12"/>
        <v>0</v>
      </c>
      <c r="S192" s="152">
        <v>0</v>
      </c>
      <c r="T192" s="153">
        <f t="shared" si="1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4" t="s">
        <v>132</v>
      </c>
      <c r="AT192" s="154" t="s">
        <v>128</v>
      </c>
      <c r="AU192" s="154" t="s">
        <v>133</v>
      </c>
      <c r="AY192" s="14" t="s">
        <v>126</v>
      </c>
      <c r="BE192" s="155">
        <f t="shared" si="14"/>
        <v>0</v>
      </c>
      <c r="BF192" s="155">
        <f t="shared" si="15"/>
        <v>0</v>
      </c>
      <c r="BG192" s="155">
        <f t="shared" si="16"/>
        <v>0</v>
      </c>
      <c r="BH192" s="155">
        <f t="shared" si="17"/>
        <v>0</v>
      </c>
      <c r="BI192" s="155">
        <f t="shared" si="18"/>
        <v>0</v>
      </c>
      <c r="BJ192" s="14" t="s">
        <v>133</v>
      </c>
      <c r="BK192" s="155">
        <f t="shared" si="19"/>
        <v>0</v>
      </c>
      <c r="BL192" s="14" t="s">
        <v>132</v>
      </c>
      <c r="BM192" s="154" t="s">
        <v>326</v>
      </c>
    </row>
    <row r="193" spans="1:65" s="12" customFormat="1" ht="22.9" customHeight="1">
      <c r="B193" s="128"/>
      <c r="D193" s="129" t="s">
        <v>71</v>
      </c>
      <c r="E193" s="139" t="s">
        <v>327</v>
      </c>
      <c r="F193" s="139" t="s">
        <v>328</v>
      </c>
      <c r="I193" s="131"/>
      <c r="J193" s="140">
        <f>BK193</f>
        <v>0</v>
      </c>
      <c r="L193" s="128"/>
      <c r="M193" s="133"/>
      <c r="N193" s="134"/>
      <c r="O193" s="134"/>
      <c r="P193" s="135">
        <f>P194</f>
        <v>0</v>
      </c>
      <c r="Q193" s="134"/>
      <c r="R193" s="135">
        <f>R194</f>
        <v>0</v>
      </c>
      <c r="S193" s="134"/>
      <c r="T193" s="136">
        <f>T194</f>
        <v>0</v>
      </c>
      <c r="AR193" s="129" t="s">
        <v>77</v>
      </c>
      <c r="AT193" s="137" t="s">
        <v>71</v>
      </c>
      <c r="AU193" s="137" t="s">
        <v>77</v>
      </c>
      <c r="AY193" s="129" t="s">
        <v>126</v>
      </c>
      <c r="BK193" s="138">
        <f>BK194</f>
        <v>0</v>
      </c>
    </row>
    <row r="194" spans="1:65" s="2" customFormat="1" ht="24.2" customHeight="1">
      <c r="A194" s="29"/>
      <c r="B194" s="141"/>
      <c r="C194" s="142" t="s">
        <v>329</v>
      </c>
      <c r="D194" s="142" t="s">
        <v>128</v>
      </c>
      <c r="E194" s="143" t="s">
        <v>330</v>
      </c>
      <c r="F194" s="144" t="s">
        <v>331</v>
      </c>
      <c r="G194" s="145" t="s">
        <v>309</v>
      </c>
      <c r="H194" s="146">
        <v>158.23599999999999</v>
      </c>
      <c r="I194" s="147"/>
      <c r="J194" s="148">
        <f>ROUND(I194*H194,2)</f>
        <v>0</v>
      </c>
      <c r="K194" s="149"/>
      <c r="L194" s="30"/>
      <c r="M194" s="150" t="s">
        <v>1</v>
      </c>
      <c r="N194" s="151" t="s">
        <v>38</v>
      </c>
      <c r="O194" s="56"/>
      <c r="P194" s="152">
        <f>O194*H194</f>
        <v>0</v>
      </c>
      <c r="Q194" s="152">
        <v>0</v>
      </c>
      <c r="R194" s="152">
        <f>Q194*H194</f>
        <v>0</v>
      </c>
      <c r="S194" s="152">
        <v>0</v>
      </c>
      <c r="T194" s="153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4" t="s">
        <v>132</v>
      </c>
      <c r="AT194" s="154" t="s">
        <v>128</v>
      </c>
      <c r="AU194" s="154" t="s">
        <v>133</v>
      </c>
      <c r="AY194" s="14" t="s">
        <v>126</v>
      </c>
      <c r="BE194" s="155">
        <f>IF(N194="základná",J194,0)</f>
        <v>0</v>
      </c>
      <c r="BF194" s="155">
        <f>IF(N194="znížená",J194,0)</f>
        <v>0</v>
      </c>
      <c r="BG194" s="155">
        <f>IF(N194="zákl. prenesená",J194,0)</f>
        <v>0</v>
      </c>
      <c r="BH194" s="155">
        <f>IF(N194="zníž. prenesená",J194,0)</f>
        <v>0</v>
      </c>
      <c r="BI194" s="155">
        <f>IF(N194="nulová",J194,0)</f>
        <v>0</v>
      </c>
      <c r="BJ194" s="14" t="s">
        <v>133</v>
      </c>
      <c r="BK194" s="155">
        <f>ROUND(I194*H194,2)</f>
        <v>0</v>
      </c>
      <c r="BL194" s="14" t="s">
        <v>132</v>
      </c>
      <c r="BM194" s="154" t="s">
        <v>332</v>
      </c>
    </row>
    <row r="195" spans="1:65" s="12" customFormat="1" ht="25.9" customHeight="1">
      <c r="B195" s="128"/>
      <c r="D195" s="129" t="s">
        <v>71</v>
      </c>
      <c r="E195" s="130" t="s">
        <v>333</v>
      </c>
      <c r="F195" s="130" t="s">
        <v>334</v>
      </c>
      <c r="I195" s="131"/>
      <c r="J195" s="132">
        <f>BK195</f>
        <v>0</v>
      </c>
      <c r="L195" s="128"/>
      <c r="M195" s="133"/>
      <c r="N195" s="134"/>
      <c r="O195" s="134"/>
      <c r="P195" s="135">
        <f>P196+P210+P217+P225+P262+P266+P271+P276+P284+P291+P295+P306+P309+P325+P329+P337+P341</f>
        <v>0</v>
      </c>
      <c r="Q195" s="134"/>
      <c r="R195" s="135">
        <f>R196+R210+R217+R225+R262+R266+R271+R276+R284+R291+R295+R306+R309+R325+R329+R337+R341</f>
        <v>11.763006593549999</v>
      </c>
      <c r="S195" s="134"/>
      <c r="T195" s="136">
        <f>T196+T210+T217+T225+T262+T266+T271+T276+T284+T291+T295+T306+T309+T325+T329+T337+T341</f>
        <v>5.46556</v>
      </c>
      <c r="AR195" s="129" t="s">
        <v>133</v>
      </c>
      <c r="AT195" s="137" t="s">
        <v>71</v>
      </c>
      <c r="AU195" s="137" t="s">
        <v>72</v>
      </c>
      <c r="AY195" s="129" t="s">
        <v>126</v>
      </c>
      <c r="BK195" s="138">
        <f>BK196+BK210+BK217+BK225+BK262+BK266+BK271+BK276+BK284+BK291+BK295+BK306+BK309+BK325+BK329+BK337+BK341</f>
        <v>0</v>
      </c>
    </row>
    <row r="196" spans="1:65" s="12" customFormat="1" ht="22.9" customHeight="1">
      <c r="B196" s="128"/>
      <c r="D196" s="129" t="s">
        <v>71</v>
      </c>
      <c r="E196" s="139" t="s">
        <v>335</v>
      </c>
      <c r="F196" s="139" t="s">
        <v>336</v>
      </c>
      <c r="I196" s="131"/>
      <c r="J196" s="140">
        <f>BK196</f>
        <v>0</v>
      </c>
      <c r="L196" s="128"/>
      <c r="M196" s="133"/>
      <c r="N196" s="134"/>
      <c r="O196" s="134"/>
      <c r="P196" s="135">
        <f>SUM(P197:P209)</f>
        <v>0</v>
      </c>
      <c r="Q196" s="134"/>
      <c r="R196" s="135">
        <f>SUM(R197:R209)</f>
        <v>0.30521595525</v>
      </c>
      <c r="S196" s="134"/>
      <c r="T196" s="136">
        <f>SUM(T197:T209)</f>
        <v>0</v>
      </c>
      <c r="AR196" s="129" t="s">
        <v>133</v>
      </c>
      <c r="AT196" s="137" t="s">
        <v>71</v>
      </c>
      <c r="AU196" s="137" t="s">
        <v>77</v>
      </c>
      <c r="AY196" s="129" t="s">
        <v>126</v>
      </c>
      <c r="BK196" s="138">
        <f>SUM(BK197:BK209)</f>
        <v>0</v>
      </c>
    </row>
    <row r="197" spans="1:65" s="2" customFormat="1" ht="16.5" customHeight="1">
      <c r="A197" s="29"/>
      <c r="B197" s="141"/>
      <c r="C197" s="142" t="s">
        <v>337</v>
      </c>
      <c r="D197" s="142" t="s">
        <v>128</v>
      </c>
      <c r="E197" s="143" t="s">
        <v>338</v>
      </c>
      <c r="F197" s="144" t="s">
        <v>339</v>
      </c>
      <c r="G197" s="145" t="s">
        <v>150</v>
      </c>
      <c r="H197" s="146">
        <v>136.297</v>
      </c>
      <c r="I197" s="147"/>
      <c r="J197" s="148">
        <f t="shared" ref="J197:J209" si="20">ROUND(I197*H197,2)</f>
        <v>0</v>
      </c>
      <c r="K197" s="149"/>
      <c r="L197" s="30"/>
      <c r="M197" s="150" t="s">
        <v>1</v>
      </c>
      <c r="N197" s="151" t="s">
        <v>38</v>
      </c>
      <c r="O197" s="56"/>
      <c r="P197" s="152">
        <f t="shared" ref="P197:P209" si="21">O197*H197</f>
        <v>0</v>
      </c>
      <c r="Q197" s="152">
        <v>3.2499999999999998E-6</v>
      </c>
      <c r="R197" s="152">
        <f t="shared" ref="R197:R209" si="22">Q197*H197</f>
        <v>4.4296524999999995E-4</v>
      </c>
      <c r="S197" s="152">
        <v>0</v>
      </c>
      <c r="T197" s="153">
        <f t="shared" ref="T197:T209" si="23"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4" t="s">
        <v>196</v>
      </c>
      <c r="AT197" s="154" t="s">
        <v>128</v>
      </c>
      <c r="AU197" s="154" t="s">
        <v>133</v>
      </c>
      <c r="AY197" s="14" t="s">
        <v>126</v>
      </c>
      <c r="BE197" s="155">
        <f t="shared" ref="BE197:BE209" si="24">IF(N197="základná",J197,0)</f>
        <v>0</v>
      </c>
      <c r="BF197" s="155">
        <f t="shared" ref="BF197:BF209" si="25">IF(N197="znížená",J197,0)</f>
        <v>0</v>
      </c>
      <c r="BG197" s="155">
        <f t="shared" ref="BG197:BG209" si="26">IF(N197="zákl. prenesená",J197,0)</f>
        <v>0</v>
      </c>
      <c r="BH197" s="155">
        <f t="shared" ref="BH197:BH209" si="27">IF(N197="zníž. prenesená",J197,0)</f>
        <v>0</v>
      </c>
      <c r="BI197" s="155">
        <f t="shared" ref="BI197:BI209" si="28">IF(N197="nulová",J197,0)</f>
        <v>0</v>
      </c>
      <c r="BJ197" s="14" t="s">
        <v>133</v>
      </c>
      <c r="BK197" s="155">
        <f t="shared" ref="BK197:BK209" si="29">ROUND(I197*H197,2)</f>
        <v>0</v>
      </c>
      <c r="BL197" s="14" t="s">
        <v>196</v>
      </c>
      <c r="BM197" s="154" t="s">
        <v>340</v>
      </c>
    </row>
    <row r="198" spans="1:65" s="2" customFormat="1" ht="24.2" customHeight="1">
      <c r="A198" s="29"/>
      <c r="B198" s="141"/>
      <c r="C198" s="156" t="s">
        <v>341</v>
      </c>
      <c r="D198" s="156" t="s">
        <v>153</v>
      </c>
      <c r="E198" s="157" t="s">
        <v>342</v>
      </c>
      <c r="F198" s="158" t="s">
        <v>343</v>
      </c>
      <c r="G198" s="159" t="s">
        <v>150</v>
      </c>
      <c r="H198" s="160">
        <v>156.74199999999999</v>
      </c>
      <c r="I198" s="161"/>
      <c r="J198" s="162">
        <f t="shared" si="20"/>
        <v>0</v>
      </c>
      <c r="K198" s="163"/>
      <c r="L198" s="164"/>
      <c r="M198" s="165" t="s">
        <v>1</v>
      </c>
      <c r="N198" s="166" t="s">
        <v>38</v>
      </c>
      <c r="O198" s="56"/>
      <c r="P198" s="152">
        <f t="shared" si="21"/>
        <v>0</v>
      </c>
      <c r="Q198" s="152">
        <v>1.7000000000000001E-4</v>
      </c>
      <c r="R198" s="152">
        <f t="shared" si="22"/>
        <v>2.6646139999999999E-2</v>
      </c>
      <c r="S198" s="152">
        <v>0</v>
      </c>
      <c r="T198" s="153">
        <f t="shared" si="2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4" t="s">
        <v>261</v>
      </c>
      <c r="AT198" s="154" t="s">
        <v>153</v>
      </c>
      <c r="AU198" s="154" t="s">
        <v>133</v>
      </c>
      <c r="AY198" s="14" t="s">
        <v>126</v>
      </c>
      <c r="BE198" s="155">
        <f t="shared" si="24"/>
        <v>0</v>
      </c>
      <c r="BF198" s="155">
        <f t="shared" si="25"/>
        <v>0</v>
      </c>
      <c r="BG198" s="155">
        <f t="shared" si="26"/>
        <v>0</v>
      </c>
      <c r="BH198" s="155">
        <f t="shared" si="27"/>
        <v>0</v>
      </c>
      <c r="BI198" s="155">
        <f t="shared" si="28"/>
        <v>0</v>
      </c>
      <c r="BJ198" s="14" t="s">
        <v>133</v>
      </c>
      <c r="BK198" s="155">
        <f t="shared" si="29"/>
        <v>0</v>
      </c>
      <c r="BL198" s="14" t="s">
        <v>196</v>
      </c>
      <c r="BM198" s="154" t="s">
        <v>344</v>
      </c>
    </row>
    <row r="199" spans="1:65" s="2" customFormat="1" ht="24.2" customHeight="1">
      <c r="A199" s="29"/>
      <c r="B199" s="141"/>
      <c r="C199" s="142" t="s">
        <v>345</v>
      </c>
      <c r="D199" s="142" t="s">
        <v>128</v>
      </c>
      <c r="E199" s="143" t="s">
        <v>346</v>
      </c>
      <c r="F199" s="144" t="s">
        <v>347</v>
      </c>
      <c r="G199" s="145" t="s">
        <v>150</v>
      </c>
      <c r="H199" s="146">
        <v>136.297</v>
      </c>
      <c r="I199" s="147"/>
      <c r="J199" s="148">
        <f t="shared" si="20"/>
        <v>0</v>
      </c>
      <c r="K199" s="149"/>
      <c r="L199" s="30"/>
      <c r="M199" s="150" t="s">
        <v>1</v>
      </c>
      <c r="N199" s="151" t="s">
        <v>38</v>
      </c>
      <c r="O199" s="56"/>
      <c r="P199" s="152">
        <f t="shared" si="21"/>
        <v>0</v>
      </c>
      <c r="Q199" s="152">
        <v>0</v>
      </c>
      <c r="R199" s="152">
        <f t="shared" si="22"/>
        <v>0</v>
      </c>
      <c r="S199" s="152">
        <v>0</v>
      </c>
      <c r="T199" s="153">
        <f t="shared" si="2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4" t="s">
        <v>196</v>
      </c>
      <c r="AT199" s="154" t="s">
        <v>128</v>
      </c>
      <c r="AU199" s="154" t="s">
        <v>133</v>
      </c>
      <c r="AY199" s="14" t="s">
        <v>126</v>
      </c>
      <c r="BE199" s="155">
        <f t="shared" si="24"/>
        <v>0</v>
      </c>
      <c r="BF199" s="155">
        <f t="shared" si="25"/>
        <v>0</v>
      </c>
      <c r="BG199" s="155">
        <f t="shared" si="26"/>
        <v>0</v>
      </c>
      <c r="BH199" s="155">
        <f t="shared" si="27"/>
        <v>0</v>
      </c>
      <c r="BI199" s="155">
        <f t="shared" si="28"/>
        <v>0</v>
      </c>
      <c r="BJ199" s="14" t="s">
        <v>133</v>
      </c>
      <c r="BK199" s="155">
        <f t="shared" si="29"/>
        <v>0</v>
      </c>
      <c r="BL199" s="14" t="s">
        <v>196</v>
      </c>
      <c r="BM199" s="154" t="s">
        <v>348</v>
      </c>
    </row>
    <row r="200" spans="1:65" s="2" customFormat="1" ht="24.2" customHeight="1">
      <c r="A200" s="29"/>
      <c r="B200" s="141"/>
      <c r="C200" s="156" t="s">
        <v>349</v>
      </c>
      <c r="D200" s="156" t="s">
        <v>153</v>
      </c>
      <c r="E200" s="157" t="s">
        <v>350</v>
      </c>
      <c r="F200" s="158" t="s">
        <v>351</v>
      </c>
      <c r="G200" s="159" t="s">
        <v>150</v>
      </c>
      <c r="H200" s="160">
        <v>139.023</v>
      </c>
      <c r="I200" s="161"/>
      <c r="J200" s="162">
        <f t="shared" si="20"/>
        <v>0</v>
      </c>
      <c r="K200" s="163"/>
      <c r="L200" s="164"/>
      <c r="M200" s="165" t="s">
        <v>1</v>
      </c>
      <c r="N200" s="166" t="s">
        <v>38</v>
      </c>
      <c r="O200" s="56"/>
      <c r="P200" s="152">
        <f t="shared" si="21"/>
        <v>0</v>
      </c>
      <c r="Q200" s="152">
        <v>1.9499999999999999E-3</v>
      </c>
      <c r="R200" s="152">
        <f t="shared" si="22"/>
        <v>0.27109485</v>
      </c>
      <c r="S200" s="152">
        <v>0</v>
      </c>
      <c r="T200" s="153">
        <f t="shared" si="2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4" t="s">
        <v>261</v>
      </c>
      <c r="AT200" s="154" t="s">
        <v>153</v>
      </c>
      <c r="AU200" s="154" t="s">
        <v>133</v>
      </c>
      <c r="AY200" s="14" t="s">
        <v>126</v>
      </c>
      <c r="BE200" s="155">
        <f t="shared" si="24"/>
        <v>0</v>
      </c>
      <c r="BF200" s="155">
        <f t="shared" si="25"/>
        <v>0</v>
      </c>
      <c r="BG200" s="155">
        <f t="shared" si="26"/>
        <v>0</v>
      </c>
      <c r="BH200" s="155">
        <f t="shared" si="27"/>
        <v>0</v>
      </c>
      <c r="BI200" s="155">
        <f t="shared" si="28"/>
        <v>0</v>
      </c>
      <c r="BJ200" s="14" t="s">
        <v>133</v>
      </c>
      <c r="BK200" s="155">
        <f t="shared" si="29"/>
        <v>0</v>
      </c>
      <c r="BL200" s="14" t="s">
        <v>196</v>
      </c>
      <c r="BM200" s="154" t="s">
        <v>352</v>
      </c>
    </row>
    <row r="201" spans="1:65" s="2" customFormat="1" ht="24.2" customHeight="1">
      <c r="A201" s="29"/>
      <c r="B201" s="141"/>
      <c r="C201" s="142" t="s">
        <v>353</v>
      </c>
      <c r="D201" s="142" t="s">
        <v>128</v>
      </c>
      <c r="E201" s="143" t="s">
        <v>354</v>
      </c>
      <c r="F201" s="144" t="s">
        <v>355</v>
      </c>
      <c r="G201" s="145" t="s">
        <v>264</v>
      </c>
      <c r="H201" s="146">
        <v>70</v>
      </c>
      <c r="I201" s="147"/>
      <c r="J201" s="148">
        <f t="shared" si="20"/>
        <v>0</v>
      </c>
      <c r="K201" s="149"/>
      <c r="L201" s="30"/>
      <c r="M201" s="150" t="s">
        <v>1</v>
      </c>
      <c r="N201" s="151" t="s">
        <v>38</v>
      </c>
      <c r="O201" s="56"/>
      <c r="P201" s="152">
        <f t="shared" si="21"/>
        <v>0</v>
      </c>
      <c r="Q201" s="152">
        <v>9.0000000000000002E-6</v>
      </c>
      <c r="R201" s="152">
        <f t="shared" si="22"/>
        <v>6.3000000000000003E-4</v>
      </c>
      <c r="S201" s="152">
        <v>0</v>
      </c>
      <c r="T201" s="153">
        <f t="shared" si="2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4" t="s">
        <v>196</v>
      </c>
      <c r="AT201" s="154" t="s">
        <v>128</v>
      </c>
      <c r="AU201" s="154" t="s">
        <v>133</v>
      </c>
      <c r="AY201" s="14" t="s">
        <v>126</v>
      </c>
      <c r="BE201" s="155">
        <f t="shared" si="24"/>
        <v>0</v>
      </c>
      <c r="BF201" s="155">
        <f t="shared" si="25"/>
        <v>0</v>
      </c>
      <c r="BG201" s="155">
        <f t="shared" si="26"/>
        <v>0</v>
      </c>
      <c r="BH201" s="155">
        <f t="shared" si="27"/>
        <v>0</v>
      </c>
      <c r="BI201" s="155">
        <f t="shared" si="28"/>
        <v>0</v>
      </c>
      <c r="BJ201" s="14" t="s">
        <v>133</v>
      </c>
      <c r="BK201" s="155">
        <f t="shared" si="29"/>
        <v>0</v>
      </c>
      <c r="BL201" s="14" t="s">
        <v>196</v>
      </c>
      <c r="BM201" s="154" t="s">
        <v>356</v>
      </c>
    </row>
    <row r="202" spans="1:65" s="2" customFormat="1" ht="33" customHeight="1">
      <c r="A202" s="29"/>
      <c r="B202" s="141"/>
      <c r="C202" s="156" t="s">
        <v>357</v>
      </c>
      <c r="D202" s="156" t="s">
        <v>153</v>
      </c>
      <c r="E202" s="157" t="s">
        <v>358</v>
      </c>
      <c r="F202" s="158" t="s">
        <v>359</v>
      </c>
      <c r="G202" s="159" t="s">
        <v>264</v>
      </c>
      <c r="H202" s="160">
        <v>30.6</v>
      </c>
      <c r="I202" s="161"/>
      <c r="J202" s="162">
        <f t="shared" si="20"/>
        <v>0</v>
      </c>
      <c r="K202" s="163"/>
      <c r="L202" s="164"/>
      <c r="M202" s="165" t="s">
        <v>1</v>
      </c>
      <c r="N202" s="166" t="s">
        <v>38</v>
      </c>
      <c r="O202" s="56"/>
      <c r="P202" s="152">
        <f t="shared" si="21"/>
        <v>0</v>
      </c>
      <c r="Q202" s="152">
        <v>4.0000000000000003E-5</v>
      </c>
      <c r="R202" s="152">
        <f t="shared" si="22"/>
        <v>1.2240000000000003E-3</v>
      </c>
      <c r="S202" s="152">
        <v>0</v>
      </c>
      <c r="T202" s="153">
        <f t="shared" si="2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4" t="s">
        <v>261</v>
      </c>
      <c r="AT202" s="154" t="s">
        <v>153</v>
      </c>
      <c r="AU202" s="154" t="s">
        <v>133</v>
      </c>
      <c r="AY202" s="14" t="s">
        <v>126</v>
      </c>
      <c r="BE202" s="155">
        <f t="shared" si="24"/>
        <v>0</v>
      </c>
      <c r="BF202" s="155">
        <f t="shared" si="25"/>
        <v>0</v>
      </c>
      <c r="BG202" s="155">
        <f t="shared" si="26"/>
        <v>0</v>
      </c>
      <c r="BH202" s="155">
        <f t="shared" si="27"/>
        <v>0</v>
      </c>
      <c r="BI202" s="155">
        <f t="shared" si="28"/>
        <v>0</v>
      </c>
      <c r="BJ202" s="14" t="s">
        <v>133</v>
      </c>
      <c r="BK202" s="155">
        <f t="shared" si="29"/>
        <v>0</v>
      </c>
      <c r="BL202" s="14" t="s">
        <v>196</v>
      </c>
      <c r="BM202" s="154" t="s">
        <v>360</v>
      </c>
    </row>
    <row r="203" spans="1:65" s="2" customFormat="1" ht="33" customHeight="1">
      <c r="A203" s="29"/>
      <c r="B203" s="141"/>
      <c r="C203" s="156" t="s">
        <v>361</v>
      </c>
      <c r="D203" s="156" t="s">
        <v>153</v>
      </c>
      <c r="E203" s="157" t="s">
        <v>362</v>
      </c>
      <c r="F203" s="158" t="s">
        <v>363</v>
      </c>
      <c r="G203" s="159" t="s">
        <v>264</v>
      </c>
      <c r="H203" s="160">
        <v>15.3</v>
      </c>
      <c r="I203" s="161"/>
      <c r="J203" s="162">
        <f t="shared" si="20"/>
        <v>0</v>
      </c>
      <c r="K203" s="163"/>
      <c r="L203" s="164"/>
      <c r="M203" s="165" t="s">
        <v>1</v>
      </c>
      <c r="N203" s="166" t="s">
        <v>38</v>
      </c>
      <c r="O203" s="56"/>
      <c r="P203" s="152">
        <f t="shared" si="21"/>
        <v>0</v>
      </c>
      <c r="Q203" s="152">
        <v>1.0000000000000001E-5</v>
      </c>
      <c r="R203" s="152">
        <f t="shared" si="22"/>
        <v>1.5300000000000003E-4</v>
      </c>
      <c r="S203" s="152">
        <v>0</v>
      </c>
      <c r="T203" s="153">
        <f t="shared" si="2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4" t="s">
        <v>261</v>
      </c>
      <c r="AT203" s="154" t="s">
        <v>153</v>
      </c>
      <c r="AU203" s="154" t="s">
        <v>133</v>
      </c>
      <c r="AY203" s="14" t="s">
        <v>126</v>
      </c>
      <c r="BE203" s="155">
        <f t="shared" si="24"/>
        <v>0</v>
      </c>
      <c r="BF203" s="155">
        <f t="shared" si="25"/>
        <v>0</v>
      </c>
      <c r="BG203" s="155">
        <f t="shared" si="26"/>
        <v>0</v>
      </c>
      <c r="BH203" s="155">
        <f t="shared" si="27"/>
        <v>0</v>
      </c>
      <c r="BI203" s="155">
        <f t="shared" si="28"/>
        <v>0</v>
      </c>
      <c r="BJ203" s="14" t="s">
        <v>133</v>
      </c>
      <c r="BK203" s="155">
        <f t="shared" si="29"/>
        <v>0</v>
      </c>
      <c r="BL203" s="14" t="s">
        <v>196</v>
      </c>
      <c r="BM203" s="154" t="s">
        <v>364</v>
      </c>
    </row>
    <row r="204" spans="1:65" s="2" customFormat="1" ht="33" customHeight="1">
      <c r="A204" s="29"/>
      <c r="B204" s="141"/>
      <c r="C204" s="156" t="s">
        <v>365</v>
      </c>
      <c r="D204" s="156" t="s">
        <v>153</v>
      </c>
      <c r="E204" s="157" t="s">
        <v>366</v>
      </c>
      <c r="F204" s="158" t="s">
        <v>367</v>
      </c>
      <c r="G204" s="159" t="s">
        <v>264</v>
      </c>
      <c r="H204" s="160">
        <v>15.3</v>
      </c>
      <c r="I204" s="161"/>
      <c r="J204" s="162">
        <f t="shared" si="20"/>
        <v>0</v>
      </c>
      <c r="K204" s="163"/>
      <c r="L204" s="164"/>
      <c r="M204" s="165" t="s">
        <v>1</v>
      </c>
      <c r="N204" s="166" t="s">
        <v>38</v>
      </c>
      <c r="O204" s="56"/>
      <c r="P204" s="152">
        <f t="shared" si="21"/>
        <v>0</v>
      </c>
      <c r="Q204" s="152">
        <v>9.0000000000000006E-5</v>
      </c>
      <c r="R204" s="152">
        <f t="shared" si="22"/>
        <v>1.3770000000000002E-3</v>
      </c>
      <c r="S204" s="152">
        <v>0</v>
      </c>
      <c r="T204" s="153">
        <f t="shared" si="2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4" t="s">
        <v>261</v>
      </c>
      <c r="AT204" s="154" t="s">
        <v>153</v>
      </c>
      <c r="AU204" s="154" t="s">
        <v>133</v>
      </c>
      <c r="AY204" s="14" t="s">
        <v>126</v>
      </c>
      <c r="BE204" s="155">
        <f t="shared" si="24"/>
        <v>0</v>
      </c>
      <c r="BF204" s="155">
        <f t="shared" si="25"/>
        <v>0</v>
      </c>
      <c r="BG204" s="155">
        <f t="shared" si="26"/>
        <v>0</v>
      </c>
      <c r="BH204" s="155">
        <f t="shared" si="27"/>
        <v>0</v>
      </c>
      <c r="BI204" s="155">
        <f t="shared" si="28"/>
        <v>0</v>
      </c>
      <c r="BJ204" s="14" t="s">
        <v>133</v>
      </c>
      <c r="BK204" s="155">
        <f t="shared" si="29"/>
        <v>0</v>
      </c>
      <c r="BL204" s="14" t="s">
        <v>196</v>
      </c>
      <c r="BM204" s="154" t="s">
        <v>368</v>
      </c>
    </row>
    <row r="205" spans="1:65" s="2" customFormat="1" ht="33" customHeight="1">
      <c r="A205" s="29"/>
      <c r="B205" s="141"/>
      <c r="C205" s="156" t="s">
        <v>369</v>
      </c>
      <c r="D205" s="156" t="s">
        <v>153</v>
      </c>
      <c r="E205" s="157" t="s">
        <v>370</v>
      </c>
      <c r="F205" s="158" t="s">
        <v>371</v>
      </c>
      <c r="G205" s="159" t="s">
        <v>264</v>
      </c>
      <c r="H205" s="160">
        <v>10.199999999999999</v>
      </c>
      <c r="I205" s="161"/>
      <c r="J205" s="162">
        <f t="shared" si="20"/>
        <v>0</v>
      </c>
      <c r="K205" s="163"/>
      <c r="L205" s="164"/>
      <c r="M205" s="165" t="s">
        <v>1</v>
      </c>
      <c r="N205" s="166" t="s">
        <v>38</v>
      </c>
      <c r="O205" s="56"/>
      <c r="P205" s="152">
        <f t="shared" si="21"/>
        <v>0</v>
      </c>
      <c r="Q205" s="152">
        <v>8.0000000000000007E-5</v>
      </c>
      <c r="R205" s="152">
        <f t="shared" si="22"/>
        <v>8.1599999999999999E-4</v>
      </c>
      <c r="S205" s="152">
        <v>0</v>
      </c>
      <c r="T205" s="153">
        <f t="shared" si="2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4" t="s">
        <v>261</v>
      </c>
      <c r="AT205" s="154" t="s">
        <v>153</v>
      </c>
      <c r="AU205" s="154" t="s">
        <v>133</v>
      </c>
      <c r="AY205" s="14" t="s">
        <v>126</v>
      </c>
      <c r="BE205" s="155">
        <f t="shared" si="24"/>
        <v>0</v>
      </c>
      <c r="BF205" s="155">
        <f t="shared" si="25"/>
        <v>0</v>
      </c>
      <c r="BG205" s="155">
        <f t="shared" si="26"/>
        <v>0</v>
      </c>
      <c r="BH205" s="155">
        <f t="shared" si="27"/>
        <v>0</v>
      </c>
      <c r="BI205" s="155">
        <f t="shared" si="28"/>
        <v>0</v>
      </c>
      <c r="BJ205" s="14" t="s">
        <v>133</v>
      </c>
      <c r="BK205" s="155">
        <f t="shared" si="29"/>
        <v>0</v>
      </c>
      <c r="BL205" s="14" t="s">
        <v>196</v>
      </c>
      <c r="BM205" s="154" t="s">
        <v>372</v>
      </c>
    </row>
    <row r="206" spans="1:65" s="2" customFormat="1" ht="24.2" customHeight="1">
      <c r="A206" s="29"/>
      <c r="B206" s="141"/>
      <c r="C206" s="142" t="s">
        <v>373</v>
      </c>
      <c r="D206" s="142" t="s">
        <v>128</v>
      </c>
      <c r="E206" s="143" t="s">
        <v>374</v>
      </c>
      <c r="F206" s="144" t="s">
        <v>375</v>
      </c>
      <c r="G206" s="145" t="s">
        <v>264</v>
      </c>
      <c r="H206" s="146">
        <v>60</v>
      </c>
      <c r="I206" s="147"/>
      <c r="J206" s="148">
        <f t="shared" si="20"/>
        <v>0</v>
      </c>
      <c r="K206" s="149"/>
      <c r="L206" s="30"/>
      <c r="M206" s="150" t="s">
        <v>1</v>
      </c>
      <c r="N206" s="151" t="s">
        <v>38</v>
      </c>
      <c r="O206" s="56"/>
      <c r="P206" s="152">
        <f t="shared" si="21"/>
        <v>0</v>
      </c>
      <c r="Q206" s="152">
        <v>2.0000000000000002E-5</v>
      </c>
      <c r="R206" s="152">
        <f t="shared" si="22"/>
        <v>1.2000000000000001E-3</v>
      </c>
      <c r="S206" s="152">
        <v>0</v>
      </c>
      <c r="T206" s="153">
        <f t="shared" si="2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4" t="s">
        <v>196</v>
      </c>
      <c r="AT206" s="154" t="s">
        <v>128</v>
      </c>
      <c r="AU206" s="154" t="s">
        <v>133</v>
      </c>
      <c r="AY206" s="14" t="s">
        <v>126</v>
      </c>
      <c r="BE206" s="155">
        <f t="shared" si="24"/>
        <v>0</v>
      </c>
      <c r="BF206" s="155">
        <f t="shared" si="25"/>
        <v>0</v>
      </c>
      <c r="BG206" s="155">
        <f t="shared" si="26"/>
        <v>0</v>
      </c>
      <c r="BH206" s="155">
        <f t="shared" si="27"/>
        <v>0</v>
      </c>
      <c r="BI206" s="155">
        <f t="shared" si="28"/>
        <v>0</v>
      </c>
      <c r="BJ206" s="14" t="s">
        <v>133</v>
      </c>
      <c r="BK206" s="155">
        <f t="shared" si="29"/>
        <v>0</v>
      </c>
      <c r="BL206" s="14" t="s">
        <v>196</v>
      </c>
      <c r="BM206" s="154" t="s">
        <v>376</v>
      </c>
    </row>
    <row r="207" spans="1:65" s="2" customFormat="1" ht="33" customHeight="1">
      <c r="A207" s="29"/>
      <c r="B207" s="141"/>
      <c r="C207" s="156" t="s">
        <v>377</v>
      </c>
      <c r="D207" s="156" t="s">
        <v>153</v>
      </c>
      <c r="E207" s="157" t="s">
        <v>378</v>
      </c>
      <c r="F207" s="158" t="s">
        <v>379</v>
      </c>
      <c r="G207" s="159" t="s">
        <v>264</v>
      </c>
      <c r="H207" s="160">
        <v>40.799999999999997</v>
      </c>
      <c r="I207" s="161"/>
      <c r="J207" s="162">
        <f t="shared" si="20"/>
        <v>0</v>
      </c>
      <c r="K207" s="163"/>
      <c r="L207" s="164"/>
      <c r="M207" s="165" t="s">
        <v>1</v>
      </c>
      <c r="N207" s="166" t="s">
        <v>38</v>
      </c>
      <c r="O207" s="56"/>
      <c r="P207" s="152">
        <f t="shared" si="21"/>
        <v>0</v>
      </c>
      <c r="Q207" s="152">
        <v>2.0000000000000002E-5</v>
      </c>
      <c r="R207" s="152">
        <f t="shared" si="22"/>
        <v>8.1599999999999999E-4</v>
      </c>
      <c r="S207" s="152">
        <v>0</v>
      </c>
      <c r="T207" s="153">
        <f t="shared" si="2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4" t="s">
        <v>261</v>
      </c>
      <c r="AT207" s="154" t="s">
        <v>153</v>
      </c>
      <c r="AU207" s="154" t="s">
        <v>133</v>
      </c>
      <c r="AY207" s="14" t="s">
        <v>126</v>
      </c>
      <c r="BE207" s="155">
        <f t="shared" si="24"/>
        <v>0</v>
      </c>
      <c r="BF207" s="155">
        <f t="shared" si="25"/>
        <v>0</v>
      </c>
      <c r="BG207" s="155">
        <f t="shared" si="26"/>
        <v>0</v>
      </c>
      <c r="BH207" s="155">
        <f t="shared" si="27"/>
        <v>0</v>
      </c>
      <c r="BI207" s="155">
        <f t="shared" si="28"/>
        <v>0</v>
      </c>
      <c r="BJ207" s="14" t="s">
        <v>133</v>
      </c>
      <c r="BK207" s="155">
        <f t="shared" si="29"/>
        <v>0</v>
      </c>
      <c r="BL207" s="14" t="s">
        <v>196</v>
      </c>
      <c r="BM207" s="154" t="s">
        <v>380</v>
      </c>
    </row>
    <row r="208" spans="1:65" s="2" customFormat="1" ht="33" customHeight="1">
      <c r="A208" s="29"/>
      <c r="B208" s="141"/>
      <c r="C208" s="156" t="s">
        <v>381</v>
      </c>
      <c r="D208" s="156" t="s">
        <v>153</v>
      </c>
      <c r="E208" s="157" t="s">
        <v>382</v>
      </c>
      <c r="F208" s="158" t="s">
        <v>383</v>
      </c>
      <c r="G208" s="159" t="s">
        <v>264</v>
      </c>
      <c r="H208" s="160">
        <v>20.399999999999999</v>
      </c>
      <c r="I208" s="161"/>
      <c r="J208" s="162">
        <f t="shared" si="20"/>
        <v>0</v>
      </c>
      <c r="K208" s="163"/>
      <c r="L208" s="164"/>
      <c r="M208" s="165" t="s">
        <v>1</v>
      </c>
      <c r="N208" s="166" t="s">
        <v>38</v>
      </c>
      <c r="O208" s="56"/>
      <c r="P208" s="152">
        <f t="shared" si="21"/>
        <v>0</v>
      </c>
      <c r="Q208" s="152">
        <v>4.0000000000000003E-5</v>
      </c>
      <c r="R208" s="152">
        <f t="shared" si="22"/>
        <v>8.1599999999999999E-4</v>
      </c>
      <c r="S208" s="152">
        <v>0</v>
      </c>
      <c r="T208" s="153">
        <f t="shared" si="2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4" t="s">
        <v>261</v>
      </c>
      <c r="AT208" s="154" t="s">
        <v>153</v>
      </c>
      <c r="AU208" s="154" t="s">
        <v>133</v>
      </c>
      <c r="AY208" s="14" t="s">
        <v>126</v>
      </c>
      <c r="BE208" s="155">
        <f t="shared" si="24"/>
        <v>0</v>
      </c>
      <c r="BF208" s="155">
        <f t="shared" si="25"/>
        <v>0</v>
      </c>
      <c r="BG208" s="155">
        <f t="shared" si="26"/>
        <v>0</v>
      </c>
      <c r="BH208" s="155">
        <f t="shared" si="27"/>
        <v>0</v>
      </c>
      <c r="BI208" s="155">
        <f t="shared" si="28"/>
        <v>0</v>
      </c>
      <c r="BJ208" s="14" t="s">
        <v>133</v>
      </c>
      <c r="BK208" s="155">
        <f t="shared" si="29"/>
        <v>0</v>
      </c>
      <c r="BL208" s="14" t="s">
        <v>196</v>
      </c>
      <c r="BM208" s="154" t="s">
        <v>384</v>
      </c>
    </row>
    <row r="209" spans="1:65" s="2" customFormat="1" ht="24.2" customHeight="1">
      <c r="A209" s="29"/>
      <c r="B209" s="141"/>
      <c r="C209" s="142" t="s">
        <v>385</v>
      </c>
      <c r="D209" s="142" t="s">
        <v>128</v>
      </c>
      <c r="E209" s="143" t="s">
        <v>386</v>
      </c>
      <c r="F209" s="144" t="s">
        <v>387</v>
      </c>
      <c r="G209" s="145" t="s">
        <v>388</v>
      </c>
      <c r="H209" s="167"/>
      <c r="I209" s="147"/>
      <c r="J209" s="148">
        <f t="shared" si="20"/>
        <v>0</v>
      </c>
      <c r="K209" s="149"/>
      <c r="L209" s="30"/>
      <c r="M209" s="150" t="s">
        <v>1</v>
      </c>
      <c r="N209" s="151" t="s">
        <v>38</v>
      </c>
      <c r="O209" s="56"/>
      <c r="P209" s="152">
        <f t="shared" si="21"/>
        <v>0</v>
      </c>
      <c r="Q209" s="152">
        <v>0</v>
      </c>
      <c r="R209" s="152">
        <f t="shared" si="22"/>
        <v>0</v>
      </c>
      <c r="S209" s="152">
        <v>0</v>
      </c>
      <c r="T209" s="153">
        <f t="shared" si="2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4" t="s">
        <v>196</v>
      </c>
      <c r="AT209" s="154" t="s">
        <v>128</v>
      </c>
      <c r="AU209" s="154" t="s">
        <v>133</v>
      </c>
      <c r="AY209" s="14" t="s">
        <v>126</v>
      </c>
      <c r="BE209" s="155">
        <f t="shared" si="24"/>
        <v>0</v>
      </c>
      <c r="BF209" s="155">
        <f t="shared" si="25"/>
        <v>0</v>
      </c>
      <c r="BG209" s="155">
        <f t="shared" si="26"/>
        <v>0</v>
      </c>
      <c r="BH209" s="155">
        <f t="shared" si="27"/>
        <v>0</v>
      </c>
      <c r="BI209" s="155">
        <f t="shared" si="28"/>
        <v>0</v>
      </c>
      <c r="BJ209" s="14" t="s">
        <v>133</v>
      </c>
      <c r="BK209" s="155">
        <f t="shared" si="29"/>
        <v>0</v>
      </c>
      <c r="BL209" s="14" t="s">
        <v>196</v>
      </c>
      <c r="BM209" s="154" t="s">
        <v>389</v>
      </c>
    </row>
    <row r="210" spans="1:65" s="12" customFormat="1" ht="22.9" customHeight="1">
      <c r="B210" s="128"/>
      <c r="D210" s="129" t="s">
        <v>71</v>
      </c>
      <c r="E210" s="139" t="s">
        <v>390</v>
      </c>
      <c r="F210" s="139" t="s">
        <v>391</v>
      </c>
      <c r="I210" s="131"/>
      <c r="J210" s="140">
        <f>BK210</f>
        <v>0</v>
      </c>
      <c r="L210" s="128"/>
      <c r="M210" s="133"/>
      <c r="N210" s="134"/>
      <c r="O210" s="134"/>
      <c r="P210" s="135">
        <f>SUM(P211:P216)</f>
        <v>0</v>
      </c>
      <c r="Q210" s="134"/>
      <c r="R210" s="135">
        <f>SUM(R211:R216)</f>
        <v>3.7743039999999999E-2</v>
      </c>
      <c r="S210" s="134"/>
      <c r="T210" s="136">
        <f>SUM(T211:T216)</f>
        <v>0</v>
      </c>
      <c r="AR210" s="129" t="s">
        <v>133</v>
      </c>
      <c r="AT210" s="137" t="s">
        <v>71</v>
      </c>
      <c r="AU210" s="137" t="s">
        <v>77</v>
      </c>
      <c r="AY210" s="129" t="s">
        <v>126</v>
      </c>
      <c r="BK210" s="138">
        <f>SUM(BK211:BK216)</f>
        <v>0</v>
      </c>
    </row>
    <row r="211" spans="1:65" s="2" customFormat="1" ht="21.75" customHeight="1">
      <c r="A211" s="29"/>
      <c r="B211" s="141"/>
      <c r="C211" s="142" t="s">
        <v>392</v>
      </c>
      <c r="D211" s="142" t="s">
        <v>128</v>
      </c>
      <c r="E211" s="143" t="s">
        <v>393</v>
      </c>
      <c r="F211" s="144" t="s">
        <v>394</v>
      </c>
      <c r="G211" s="145" t="s">
        <v>264</v>
      </c>
      <c r="H211" s="146">
        <v>15</v>
      </c>
      <c r="I211" s="147"/>
      <c r="J211" s="148">
        <f t="shared" ref="J211:J216" si="30">ROUND(I211*H211,2)</f>
        <v>0</v>
      </c>
      <c r="K211" s="149"/>
      <c r="L211" s="30"/>
      <c r="M211" s="150" t="s">
        <v>1</v>
      </c>
      <c r="N211" s="151" t="s">
        <v>38</v>
      </c>
      <c r="O211" s="56"/>
      <c r="P211" s="152">
        <f t="shared" ref="P211:P216" si="31">O211*H211</f>
        <v>0</v>
      </c>
      <c r="Q211" s="152">
        <v>1.77728E-3</v>
      </c>
      <c r="R211" s="152">
        <f t="shared" ref="R211:R216" si="32">Q211*H211</f>
        <v>2.6659200000000001E-2</v>
      </c>
      <c r="S211" s="152">
        <v>0</v>
      </c>
      <c r="T211" s="153">
        <f t="shared" ref="T211:T216" si="33"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4" t="s">
        <v>196</v>
      </c>
      <c r="AT211" s="154" t="s">
        <v>128</v>
      </c>
      <c r="AU211" s="154" t="s">
        <v>133</v>
      </c>
      <c r="AY211" s="14" t="s">
        <v>126</v>
      </c>
      <c r="BE211" s="155">
        <f t="shared" ref="BE211:BE216" si="34">IF(N211="základná",J211,0)</f>
        <v>0</v>
      </c>
      <c r="BF211" s="155">
        <f t="shared" ref="BF211:BF216" si="35">IF(N211="znížená",J211,0)</f>
        <v>0</v>
      </c>
      <c r="BG211" s="155">
        <f t="shared" ref="BG211:BG216" si="36">IF(N211="zákl. prenesená",J211,0)</f>
        <v>0</v>
      </c>
      <c r="BH211" s="155">
        <f t="shared" ref="BH211:BH216" si="37">IF(N211="zníž. prenesená",J211,0)</f>
        <v>0</v>
      </c>
      <c r="BI211" s="155">
        <f t="shared" ref="BI211:BI216" si="38">IF(N211="nulová",J211,0)</f>
        <v>0</v>
      </c>
      <c r="BJ211" s="14" t="s">
        <v>133</v>
      </c>
      <c r="BK211" s="155">
        <f t="shared" ref="BK211:BK216" si="39">ROUND(I211*H211,2)</f>
        <v>0</v>
      </c>
      <c r="BL211" s="14" t="s">
        <v>196</v>
      </c>
      <c r="BM211" s="154" t="s">
        <v>395</v>
      </c>
    </row>
    <row r="212" spans="1:65" s="2" customFormat="1" ht="24.2" customHeight="1">
      <c r="A212" s="29"/>
      <c r="B212" s="141"/>
      <c r="C212" s="142" t="s">
        <v>396</v>
      </c>
      <c r="D212" s="142" t="s">
        <v>128</v>
      </c>
      <c r="E212" s="143" t="s">
        <v>397</v>
      </c>
      <c r="F212" s="144" t="s">
        <v>398</v>
      </c>
      <c r="G212" s="145" t="s">
        <v>264</v>
      </c>
      <c r="H212" s="146">
        <v>10</v>
      </c>
      <c r="I212" s="147"/>
      <c r="J212" s="148">
        <f t="shared" si="30"/>
        <v>0</v>
      </c>
      <c r="K212" s="149"/>
      <c r="L212" s="30"/>
      <c r="M212" s="150" t="s">
        <v>1</v>
      </c>
      <c r="N212" s="151" t="s">
        <v>38</v>
      </c>
      <c r="O212" s="56"/>
      <c r="P212" s="152">
        <f t="shared" si="31"/>
        <v>0</v>
      </c>
      <c r="Q212" s="152">
        <v>5.8870000000000005E-4</v>
      </c>
      <c r="R212" s="152">
        <f t="shared" si="32"/>
        <v>5.8870000000000007E-3</v>
      </c>
      <c r="S212" s="152">
        <v>0</v>
      </c>
      <c r="T212" s="153">
        <f t="shared" si="3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4" t="s">
        <v>196</v>
      </c>
      <c r="AT212" s="154" t="s">
        <v>128</v>
      </c>
      <c r="AU212" s="154" t="s">
        <v>133</v>
      </c>
      <c r="AY212" s="14" t="s">
        <v>126</v>
      </c>
      <c r="BE212" s="155">
        <f t="shared" si="34"/>
        <v>0</v>
      </c>
      <c r="BF212" s="155">
        <f t="shared" si="35"/>
        <v>0</v>
      </c>
      <c r="BG212" s="155">
        <f t="shared" si="36"/>
        <v>0</v>
      </c>
      <c r="BH212" s="155">
        <f t="shared" si="37"/>
        <v>0</v>
      </c>
      <c r="BI212" s="155">
        <f t="shared" si="38"/>
        <v>0</v>
      </c>
      <c r="BJ212" s="14" t="s">
        <v>133</v>
      </c>
      <c r="BK212" s="155">
        <f t="shared" si="39"/>
        <v>0</v>
      </c>
      <c r="BL212" s="14" t="s">
        <v>196</v>
      </c>
      <c r="BM212" s="154" t="s">
        <v>399</v>
      </c>
    </row>
    <row r="213" spans="1:65" s="2" customFormat="1" ht="24.2" customHeight="1">
      <c r="A213" s="29"/>
      <c r="B213" s="141"/>
      <c r="C213" s="142" t="s">
        <v>400</v>
      </c>
      <c r="D213" s="142" t="s">
        <v>128</v>
      </c>
      <c r="E213" s="143" t="s">
        <v>401</v>
      </c>
      <c r="F213" s="144" t="s">
        <v>402</v>
      </c>
      <c r="G213" s="145" t="s">
        <v>264</v>
      </c>
      <c r="H213" s="146">
        <v>2</v>
      </c>
      <c r="I213" s="147"/>
      <c r="J213" s="148">
        <f t="shared" si="30"/>
        <v>0</v>
      </c>
      <c r="K213" s="149"/>
      <c r="L213" s="30"/>
      <c r="M213" s="150" t="s">
        <v>1</v>
      </c>
      <c r="N213" s="151" t="s">
        <v>38</v>
      </c>
      <c r="O213" s="56"/>
      <c r="P213" s="152">
        <f t="shared" si="31"/>
        <v>0</v>
      </c>
      <c r="Q213" s="152">
        <v>1.6394999999999999E-3</v>
      </c>
      <c r="R213" s="152">
        <f t="shared" si="32"/>
        <v>3.2789999999999998E-3</v>
      </c>
      <c r="S213" s="152">
        <v>0</v>
      </c>
      <c r="T213" s="153">
        <f t="shared" si="3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54" t="s">
        <v>196</v>
      </c>
      <c r="AT213" s="154" t="s">
        <v>128</v>
      </c>
      <c r="AU213" s="154" t="s">
        <v>133</v>
      </c>
      <c r="AY213" s="14" t="s">
        <v>126</v>
      </c>
      <c r="BE213" s="155">
        <f t="shared" si="34"/>
        <v>0</v>
      </c>
      <c r="BF213" s="155">
        <f t="shared" si="35"/>
        <v>0</v>
      </c>
      <c r="BG213" s="155">
        <f t="shared" si="36"/>
        <v>0</v>
      </c>
      <c r="BH213" s="155">
        <f t="shared" si="37"/>
        <v>0</v>
      </c>
      <c r="BI213" s="155">
        <f t="shared" si="38"/>
        <v>0</v>
      </c>
      <c r="BJ213" s="14" t="s">
        <v>133</v>
      </c>
      <c r="BK213" s="155">
        <f t="shared" si="39"/>
        <v>0</v>
      </c>
      <c r="BL213" s="14" t="s">
        <v>196</v>
      </c>
      <c r="BM213" s="154" t="s">
        <v>403</v>
      </c>
    </row>
    <row r="214" spans="1:65" s="2" customFormat="1" ht="21.75" customHeight="1">
      <c r="A214" s="29"/>
      <c r="B214" s="141"/>
      <c r="C214" s="142" t="s">
        <v>404</v>
      </c>
      <c r="D214" s="142" t="s">
        <v>128</v>
      </c>
      <c r="E214" s="143" t="s">
        <v>405</v>
      </c>
      <c r="F214" s="144" t="s">
        <v>406</v>
      </c>
      <c r="G214" s="145" t="s">
        <v>264</v>
      </c>
      <c r="H214" s="146">
        <v>3</v>
      </c>
      <c r="I214" s="147"/>
      <c r="J214" s="148">
        <f t="shared" si="30"/>
        <v>0</v>
      </c>
      <c r="K214" s="149"/>
      <c r="L214" s="30"/>
      <c r="M214" s="150" t="s">
        <v>1</v>
      </c>
      <c r="N214" s="151" t="s">
        <v>38</v>
      </c>
      <c r="O214" s="56"/>
      <c r="P214" s="152">
        <f t="shared" si="31"/>
        <v>0</v>
      </c>
      <c r="Q214" s="152">
        <v>6.3927999999999999E-4</v>
      </c>
      <c r="R214" s="152">
        <f t="shared" si="32"/>
        <v>1.9178400000000001E-3</v>
      </c>
      <c r="S214" s="152">
        <v>0</v>
      </c>
      <c r="T214" s="153">
        <f t="shared" si="3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4" t="s">
        <v>196</v>
      </c>
      <c r="AT214" s="154" t="s">
        <v>128</v>
      </c>
      <c r="AU214" s="154" t="s">
        <v>133</v>
      </c>
      <c r="AY214" s="14" t="s">
        <v>126</v>
      </c>
      <c r="BE214" s="155">
        <f t="shared" si="34"/>
        <v>0</v>
      </c>
      <c r="BF214" s="155">
        <f t="shared" si="35"/>
        <v>0</v>
      </c>
      <c r="BG214" s="155">
        <f t="shared" si="36"/>
        <v>0</v>
      </c>
      <c r="BH214" s="155">
        <f t="shared" si="37"/>
        <v>0</v>
      </c>
      <c r="BI214" s="155">
        <f t="shared" si="38"/>
        <v>0</v>
      </c>
      <c r="BJ214" s="14" t="s">
        <v>133</v>
      </c>
      <c r="BK214" s="155">
        <f t="shared" si="39"/>
        <v>0</v>
      </c>
      <c r="BL214" s="14" t="s">
        <v>196</v>
      </c>
      <c r="BM214" s="154" t="s">
        <v>407</v>
      </c>
    </row>
    <row r="215" spans="1:65" s="2" customFormat="1" ht="24.2" customHeight="1">
      <c r="A215" s="29"/>
      <c r="B215" s="141"/>
      <c r="C215" s="142" t="s">
        <v>408</v>
      </c>
      <c r="D215" s="142" t="s">
        <v>128</v>
      </c>
      <c r="E215" s="143" t="s">
        <v>409</v>
      </c>
      <c r="F215" s="144" t="s">
        <v>410</v>
      </c>
      <c r="G215" s="145" t="s">
        <v>264</v>
      </c>
      <c r="H215" s="146">
        <v>30</v>
      </c>
      <c r="I215" s="147"/>
      <c r="J215" s="148">
        <f t="shared" si="30"/>
        <v>0</v>
      </c>
      <c r="K215" s="149"/>
      <c r="L215" s="30"/>
      <c r="M215" s="150" t="s">
        <v>1</v>
      </c>
      <c r="N215" s="151" t="s">
        <v>38</v>
      </c>
      <c r="O215" s="56"/>
      <c r="P215" s="152">
        <f t="shared" si="31"/>
        <v>0</v>
      </c>
      <c r="Q215" s="152">
        <v>0</v>
      </c>
      <c r="R215" s="152">
        <f t="shared" si="32"/>
        <v>0</v>
      </c>
      <c r="S215" s="152">
        <v>0</v>
      </c>
      <c r="T215" s="153">
        <f t="shared" si="3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4" t="s">
        <v>196</v>
      </c>
      <c r="AT215" s="154" t="s">
        <v>128</v>
      </c>
      <c r="AU215" s="154" t="s">
        <v>133</v>
      </c>
      <c r="AY215" s="14" t="s">
        <v>126</v>
      </c>
      <c r="BE215" s="155">
        <f t="shared" si="34"/>
        <v>0</v>
      </c>
      <c r="BF215" s="155">
        <f t="shared" si="35"/>
        <v>0</v>
      </c>
      <c r="BG215" s="155">
        <f t="shared" si="36"/>
        <v>0</v>
      </c>
      <c r="BH215" s="155">
        <f t="shared" si="37"/>
        <v>0</v>
      </c>
      <c r="BI215" s="155">
        <f t="shared" si="38"/>
        <v>0</v>
      </c>
      <c r="BJ215" s="14" t="s">
        <v>133</v>
      </c>
      <c r="BK215" s="155">
        <f t="shared" si="39"/>
        <v>0</v>
      </c>
      <c r="BL215" s="14" t="s">
        <v>196</v>
      </c>
      <c r="BM215" s="154" t="s">
        <v>411</v>
      </c>
    </row>
    <row r="216" spans="1:65" s="2" customFormat="1" ht="24.2" customHeight="1">
      <c r="A216" s="29"/>
      <c r="B216" s="141"/>
      <c r="C216" s="142" t="s">
        <v>412</v>
      </c>
      <c r="D216" s="142" t="s">
        <v>128</v>
      </c>
      <c r="E216" s="143" t="s">
        <v>413</v>
      </c>
      <c r="F216" s="144" t="s">
        <v>414</v>
      </c>
      <c r="G216" s="145" t="s">
        <v>388</v>
      </c>
      <c r="H216" s="167"/>
      <c r="I216" s="147"/>
      <c r="J216" s="148">
        <f t="shared" si="30"/>
        <v>0</v>
      </c>
      <c r="K216" s="149"/>
      <c r="L216" s="30"/>
      <c r="M216" s="150" t="s">
        <v>1</v>
      </c>
      <c r="N216" s="151" t="s">
        <v>38</v>
      </c>
      <c r="O216" s="56"/>
      <c r="P216" s="152">
        <f t="shared" si="31"/>
        <v>0</v>
      </c>
      <c r="Q216" s="152">
        <v>0</v>
      </c>
      <c r="R216" s="152">
        <f t="shared" si="32"/>
        <v>0</v>
      </c>
      <c r="S216" s="152">
        <v>0</v>
      </c>
      <c r="T216" s="153">
        <f t="shared" si="3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4" t="s">
        <v>196</v>
      </c>
      <c r="AT216" s="154" t="s">
        <v>128</v>
      </c>
      <c r="AU216" s="154" t="s">
        <v>133</v>
      </c>
      <c r="AY216" s="14" t="s">
        <v>126</v>
      </c>
      <c r="BE216" s="155">
        <f t="shared" si="34"/>
        <v>0</v>
      </c>
      <c r="BF216" s="155">
        <f t="shared" si="35"/>
        <v>0</v>
      </c>
      <c r="BG216" s="155">
        <f t="shared" si="36"/>
        <v>0</v>
      </c>
      <c r="BH216" s="155">
        <f t="shared" si="37"/>
        <v>0</v>
      </c>
      <c r="BI216" s="155">
        <f t="shared" si="38"/>
        <v>0</v>
      </c>
      <c r="BJ216" s="14" t="s">
        <v>133</v>
      </c>
      <c r="BK216" s="155">
        <f t="shared" si="39"/>
        <v>0</v>
      </c>
      <c r="BL216" s="14" t="s">
        <v>196</v>
      </c>
      <c r="BM216" s="154" t="s">
        <v>415</v>
      </c>
    </row>
    <row r="217" spans="1:65" s="12" customFormat="1" ht="22.9" customHeight="1">
      <c r="B217" s="128"/>
      <c r="D217" s="129" t="s">
        <v>71</v>
      </c>
      <c r="E217" s="139" t="s">
        <v>416</v>
      </c>
      <c r="F217" s="139" t="s">
        <v>417</v>
      </c>
      <c r="I217" s="131"/>
      <c r="J217" s="140">
        <f>BK217</f>
        <v>0</v>
      </c>
      <c r="L217" s="128"/>
      <c r="M217" s="133"/>
      <c r="N217" s="134"/>
      <c r="O217" s="134"/>
      <c r="P217" s="135">
        <f>SUM(P218:P224)</f>
        <v>0</v>
      </c>
      <c r="Q217" s="134"/>
      <c r="R217" s="135">
        <f>SUM(R218:R224)</f>
        <v>3.1001399999999998E-2</v>
      </c>
      <c r="S217" s="134"/>
      <c r="T217" s="136">
        <f>SUM(T218:T224)</f>
        <v>0</v>
      </c>
      <c r="AR217" s="129" t="s">
        <v>133</v>
      </c>
      <c r="AT217" s="137" t="s">
        <v>71</v>
      </c>
      <c r="AU217" s="137" t="s">
        <v>77</v>
      </c>
      <c r="AY217" s="129" t="s">
        <v>126</v>
      </c>
      <c r="BK217" s="138">
        <f>SUM(BK218:BK224)</f>
        <v>0</v>
      </c>
    </row>
    <row r="218" spans="1:65" s="2" customFormat="1" ht="24.2" customHeight="1">
      <c r="A218" s="29"/>
      <c r="B218" s="141"/>
      <c r="C218" s="142" t="s">
        <v>418</v>
      </c>
      <c r="D218" s="142" t="s">
        <v>128</v>
      </c>
      <c r="E218" s="143" t="s">
        <v>419</v>
      </c>
      <c r="F218" s="144" t="s">
        <v>420</v>
      </c>
      <c r="G218" s="145" t="s">
        <v>264</v>
      </c>
      <c r="H218" s="146">
        <v>30</v>
      </c>
      <c r="I218" s="147"/>
      <c r="J218" s="148">
        <f t="shared" ref="J218:J224" si="40">ROUND(I218*H218,2)</f>
        <v>0</v>
      </c>
      <c r="K218" s="149"/>
      <c r="L218" s="30"/>
      <c r="M218" s="150" t="s">
        <v>1</v>
      </c>
      <c r="N218" s="151" t="s">
        <v>38</v>
      </c>
      <c r="O218" s="56"/>
      <c r="P218" s="152">
        <f t="shared" ref="P218:P224" si="41">O218*H218</f>
        <v>0</v>
      </c>
      <c r="Q218" s="152">
        <v>1.34E-4</v>
      </c>
      <c r="R218" s="152">
        <f t="shared" ref="R218:R224" si="42">Q218*H218</f>
        <v>4.0200000000000001E-3</v>
      </c>
      <c r="S218" s="152">
        <v>0</v>
      </c>
      <c r="T218" s="153">
        <f t="shared" ref="T218:T224" si="43">S218*H218</f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54" t="s">
        <v>196</v>
      </c>
      <c r="AT218" s="154" t="s">
        <v>128</v>
      </c>
      <c r="AU218" s="154" t="s">
        <v>133</v>
      </c>
      <c r="AY218" s="14" t="s">
        <v>126</v>
      </c>
      <c r="BE218" s="155">
        <f t="shared" ref="BE218:BE224" si="44">IF(N218="základná",J218,0)</f>
        <v>0</v>
      </c>
      <c r="BF218" s="155">
        <f t="shared" ref="BF218:BF224" si="45">IF(N218="znížená",J218,0)</f>
        <v>0</v>
      </c>
      <c r="BG218" s="155">
        <f t="shared" ref="BG218:BG224" si="46">IF(N218="zákl. prenesená",J218,0)</f>
        <v>0</v>
      </c>
      <c r="BH218" s="155">
        <f t="shared" ref="BH218:BH224" si="47">IF(N218="zníž. prenesená",J218,0)</f>
        <v>0</v>
      </c>
      <c r="BI218" s="155">
        <f t="shared" ref="BI218:BI224" si="48">IF(N218="nulová",J218,0)</f>
        <v>0</v>
      </c>
      <c r="BJ218" s="14" t="s">
        <v>133</v>
      </c>
      <c r="BK218" s="155">
        <f t="shared" ref="BK218:BK224" si="49">ROUND(I218*H218,2)</f>
        <v>0</v>
      </c>
      <c r="BL218" s="14" t="s">
        <v>196</v>
      </c>
      <c r="BM218" s="154" t="s">
        <v>421</v>
      </c>
    </row>
    <row r="219" spans="1:65" s="2" customFormat="1" ht="24.2" customHeight="1">
      <c r="A219" s="29"/>
      <c r="B219" s="141"/>
      <c r="C219" s="142" t="s">
        <v>422</v>
      </c>
      <c r="D219" s="142" t="s">
        <v>128</v>
      </c>
      <c r="E219" s="143" t="s">
        <v>423</v>
      </c>
      <c r="F219" s="144" t="s">
        <v>424</v>
      </c>
      <c r="G219" s="145" t="s">
        <v>264</v>
      </c>
      <c r="H219" s="146">
        <v>15</v>
      </c>
      <c r="I219" s="147"/>
      <c r="J219" s="148">
        <f t="shared" si="40"/>
        <v>0</v>
      </c>
      <c r="K219" s="149"/>
      <c r="L219" s="30"/>
      <c r="M219" s="150" t="s">
        <v>1</v>
      </c>
      <c r="N219" s="151" t="s">
        <v>38</v>
      </c>
      <c r="O219" s="56"/>
      <c r="P219" s="152">
        <f t="shared" si="41"/>
        <v>0</v>
      </c>
      <c r="Q219" s="152">
        <v>1.9349999999999999E-4</v>
      </c>
      <c r="R219" s="152">
        <f t="shared" si="42"/>
        <v>2.9024999999999997E-3</v>
      </c>
      <c r="S219" s="152">
        <v>0</v>
      </c>
      <c r="T219" s="153">
        <f t="shared" si="4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54" t="s">
        <v>196</v>
      </c>
      <c r="AT219" s="154" t="s">
        <v>128</v>
      </c>
      <c r="AU219" s="154" t="s">
        <v>133</v>
      </c>
      <c r="AY219" s="14" t="s">
        <v>126</v>
      </c>
      <c r="BE219" s="155">
        <f t="shared" si="44"/>
        <v>0</v>
      </c>
      <c r="BF219" s="155">
        <f t="shared" si="45"/>
        <v>0</v>
      </c>
      <c r="BG219" s="155">
        <f t="shared" si="46"/>
        <v>0</v>
      </c>
      <c r="BH219" s="155">
        <f t="shared" si="47"/>
        <v>0</v>
      </c>
      <c r="BI219" s="155">
        <f t="shared" si="48"/>
        <v>0</v>
      </c>
      <c r="BJ219" s="14" t="s">
        <v>133</v>
      </c>
      <c r="BK219" s="155">
        <f t="shared" si="49"/>
        <v>0</v>
      </c>
      <c r="BL219" s="14" t="s">
        <v>196</v>
      </c>
      <c r="BM219" s="154" t="s">
        <v>425</v>
      </c>
    </row>
    <row r="220" spans="1:65" s="2" customFormat="1" ht="24.2" customHeight="1">
      <c r="A220" s="29"/>
      <c r="B220" s="141"/>
      <c r="C220" s="142" t="s">
        <v>426</v>
      </c>
      <c r="D220" s="142" t="s">
        <v>128</v>
      </c>
      <c r="E220" s="143" t="s">
        <v>427</v>
      </c>
      <c r="F220" s="144" t="s">
        <v>428</v>
      </c>
      <c r="G220" s="145" t="s">
        <v>264</v>
      </c>
      <c r="H220" s="146">
        <v>15</v>
      </c>
      <c r="I220" s="147"/>
      <c r="J220" s="148">
        <f t="shared" si="40"/>
        <v>0</v>
      </c>
      <c r="K220" s="149"/>
      <c r="L220" s="30"/>
      <c r="M220" s="150" t="s">
        <v>1</v>
      </c>
      <c r="N220" s="151" t="s">
        <v>38</v>
      </c>
      <c r="O220" s="56"/>
      <c r="P220" s="152">
        <f t="shared" si="41"/>
        <v>0</v>
      </c>
      <c r="Q220" s="152">
        <v>3.1050000000000001E-4</v>
      </c>
      <c r="R220" s="152">
        <f t="shared" si="42"/>
        <v>4.6575000000000002E-3</v>
      </c>
      <c r="S220" s="152">
        <v>0</v>
      </c>
      <c r="T220" s="153">
        <f t="shared" si="4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54" t="s">
        <v>196</v>
      </c>
      <c r="AT220" s="154" t="s">
        <v>128</v>
      </c>
      <c r="AU220" s="154" t="s">
        <v>133</v>
      </c>
      <c r="AY220" s="14" t="s">
        <v>126</v>
      </c>
      <c r="BE220" s="155">
        <f t="shared" si="44"/>
        <v>0</v>
      </c>
      <c r="BF220" s="155">
        <f t="shared" si="45"/>
        <v>0</v>
      </c>
      <c r="BG220" s="155">
        <f t="shared" si="46"/>
        <v>0</v>
      </c>
      <c r="BH220" s="155">
        <f t="shared" si="47"/>
        <v>0</v>
      </c>
      <c r="BI220" s="155">
        <f t="shared" si="48"/>
        <v>0</v>
      </c>
      <c r="BJ220" s="14" t="s">
        <v>133</v>
      </c>
      <c r="BK220" s="155">
        <f t="shared" si="49"/>
        <v>0</v>
      </c>
      <c r="BL220" s="14" t="s">
        <v>196</v>
      </c>
      <c r="BM220" s="154" t="s">
        <v>429</v>
      </c>
    </row>
    <row r="221" spans="1:65" s="2" customFormat="1" ht="24.2" customHeight="1">
      <c r="A221" s="29"/>
      <c r="B221" s="141"/>
      <c r="C221" s="142" t="s">
        <v>430</v>
      </c>
      <c r="D221" s="142" t="s">
        <v>128</v>
      </c>
      <c r="E221" s="143" t="s">
        <v>431</v>
      </c>
      <c r="F221" s="144" t="s">
        <v>432</v>
      </c>
      <c r="G221" s="145" t="s">
        <v>264</v>
      </c>
      <c r="H221" s="146">
        <v>10</v>
      </c>
      <c r="I221" s="147"/>
      <c r="J221" s="148">
        <f t="shared" si="40"/>
        <v>0</v>
      </c>
      <c r="K221" s="149"/>
      <c r="L221" s="30"/>
      <c r="M221" s="150" t="s">
        <v>1</v>
      </c>
      <c r="N221" s="151" t="s">
        <v>38</v>
      </c>
      <c r="O221" s="56"/>
      <c r="P221" s="152">
        <f t="shared" si="41"/>
        <v>0</v>
      </c>
      <c r="Q221" s="152">
        <v>5.6649999999999995E-4</v>
      </c>
      <c r="R221" s="152">
        <f t="shared" si="42"/>
        <v>5.6649999999999999E-3</v>
      </c>
      <c r="S221" s="152">
        <v>0</v>
      </c>
      <c r="T221" s="153">
        <f t="shared" si="4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54" t="s">
        <v>196</v>
      </c>
      <c r="AT221" s="154" t="s">
        <v>128</v>
      </c>
      <c r="AU221" s="154" t="s">
        <v>133</v>
      </c>
      <c r="AY221" s="14" t="s">
        <v>126</v>
      </c>
      <c r="BE221" s="155">
        <f t="shared" si="44"/>
        <v>0</v>
      </c>
      <c r="BF221" s="155">
        <f t="shared" si="45"/>
        <v>0</v>
      </c>
      <c r="BG221" s="155">
        <f t="shared" si="46"/>
        <v>0</v>
      </c>
      <c r="BH221" s="155">
        <f t="shared" si="47"/>
        <v>0</v>
      </c>
      <c r="BI221" s="155">
        <f t="shared" si="48"/>
        <v>0</v>
      </c>
      <c r="BJ221" s="14" t="s">
        <v>133</v>
      </c>
      <c r="BK221" s="155">
        <f t="shared" si="49"/>
        <v>0</v>
      </c>
      <c r="BL221" s="14" t="s">
        <v>196</v>
      </c>
      <c r="BM221" s="154" t="s">
        <v>433</v>
      </c>
    </row>
    <row r="222" spans="1:65" s="2" customFormat="1" ht="24.2" customHeight="1">
      <c r="A222" s="29"/>
      <c r="B222" s="141"/>
      <c r="C222" s="142" t="s">
        <v>434</v>
      </c>
      <c r="D222" s="142" t="s">
        <v>128</v>
      </c>
      <c r="E222" s="143" t="s">
        <v>435</v>
      </c>
      <c r="F222" s="144" t="s">
        <v>436</v>
      </c>
      <c r="G222" s="145" t="s">
        <v>264</v>
      </c>
      <c r="H222" s="146">
        <v>70</v>
      </c>
      <c r="I222" s="147"/>
      <c r="J222" s="148">
        <f t="shared" si="40"/>
        <v>0</v>
      </c>
      <c r="K222" s="149"/>
      <c r="L222" s="30"/>
      <c r="M222" s="150" t="s">
        <v>1</v>
      </c>
      <c r="N222" s="151" t="s">
        <v>38</v>
      </c>
      <c r="O222" s="56"/>
      <c r="P222" s="152">
        <f t="shared" si="41"/>
        <v>0</v>
      </c>
      <c r="Q222" s="152">
        <v>1.8652E-4</v>
      </c>
      <c r="R222" s="152">
        <f t="shared" si="42"/>
        <v>1.3056399999999999E-2</v>
      </c>
      <c r="S222" s="152">
        <v>0</v>
      </c>
      <c r="T222" s="153">
        <f t="shared" si="4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4" t="s">
        <v>196</v>
      </c>
      <c r="AT222" s="154" t="s">
        <v>128</v>
      </c>
      <c r="AU222" s="154" t="s">
        <v>133</v>
      </c>
      <c r="AY222" s="14" t="s">
        <v>126</v>
      </c>
      <c r="BE222" s="155">
        <f t="shared" si="44"/>
        <v>0</v>
      </c>
      <c r="BF222" s="155">
        <f t="shared" si="45"/>
        <v>0</v>
      </c>
      <c r="BG222" s="155">
        <f t="shared" si="46"/>
        <v>0</v>
      </c>
      <c r="BH222" s="155">
        <f t="shared" si="47"/>
        <v>0</v>
      </c>
      <c r="BI222" s="155">
        <f t="shared" si="48"/>
        <v>0</v>
      </c>
      <c r="BJ222" s="14" t="s">
        <v>133</v>
      </c>
      <c r="BK222" s="155">
        <f t="shared" si="49"/>
        <v>0</v>
      </c>
      <c r="BL222" s="14" t="s">
        <v>196</v>
      </c>
      <c r="BM222" s="154" t="s">
        <v>437</v>
      </c>
    </row>
    <row r="223" spans="1:65" s="2" customFormat="1" ht="24.2" customHeight="1">
      <c r="A223" s="29"/>
      <c r="B223" s="141"/>
      <c r="C223" s="142" t="s">
        <v>438</v>
      </c>
      <c r="D223" s="142" t="s">
        <v>128</v>
      </c>
      <c r="E223" s="143" t="s">
        <v>439</v>
      </c>
      <c r="F223" s="144" t="s">
        <v>440</v>
      </c>
      <c r="G223" s="145" t="s">
        <v>264</v>
      </c>
      <c r="H223" s="146">
        <v>70</v>
      </c>
      <c r="I223" s="147"/>
      <c r="J223" s="148">
        <f t="shared" si="40"/>
        <v>0</v>
      </c>
      <c r="K223" s="149"/>
      <c r="L223" s="30"/>
      <c r="M223" s="150" t="s">
        <v>1</v>
      </c>
      <c r="N223" s="151" t="s">
        <v>38</v>
      </c>
      <c r="O223" s="56"/>
      <c r="P223" s="152">
        <f t="shared" si="41"/>
        <v>0</v>
      </c>
      <c r="Q223" s="152">
        <v>1.0000000000000001E-5</v>
      </c>
      <c r="R223" s="152">
        <f t="shared" si="42"/>
        <v>7.000000000000001E-4</v>
      </c>
      <c r="S223" s="152">
        <v>0</v>
      </c>
      <c r="T223" s="153">
        <f t="shared" si="4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4" t="s">
        <v>196</v>
      </c>
      <c r="AT223" s="154" t="s">
        <v>128</v>
      </c>
      <c r="AU223" s="154" t="s">
        <v>133</v>
      </c>
      <c r="AY223" s="14" t="s">
        <v>126</v>
      </c>
      <c r="BE223" s="155">
        <f t="shared" si="44"/>
        <v>0</v>
      </c>
      <c r="BF223" s="155">
        <f t="shared" si="45"/>
        <v>0</v>
      </c>
      <c r="BG223" s="155">
        <f t="shared" si="46"/>
        <v>0</v>
      </c>
      <c r="BH223" s="155">
        <f t="shared" si="47"/>
        <v>0</v>
      </c>
      <c r="BI223" s="155">
        <f t="shared" si="48"/>
        <v>0</v>
      </c>
      <c r="BJ223" s="14" t="s">
        <v>133</v>
      </c>
      <c r="BK223" s="155">
        <f t="shared" si="49"/>
        <v>0</v>
      </c>
      <c r="BL223" s="14" t="s">
        <v>196</v>
      </c>
      <c r="BM223" s="154" t="s">
        <v>441</v>
      </c>
    </row>
    <row r="224" spans="1:65" s="2" customFormat="1" ht="24.2" customHeight="1">
      <c r="A224" s="29"/>
      <c r="B224" s="141"/>
      <c r="C224" s="142" t="s">
        <v>442</v>
      </c>
      <c r="D224" s="142" t="s">
        <v>128</v>
      </c>
      <c r="E224" s="143" t="s">
        <v>443</v>
      </c>
      <c r="F224" s="144" t="s">
        <v>444</v>
      </c>
      <c r="G224" s="145" t="s">
        <v>388</v>
      </c>
      <c r="H224" s="167"/>
      <c r="I224" s="147"/>
      <c r="J224" s="148">
        <f t="shared" si="40"/>
        <v>0</v>
      </c>
      <c r="K224" s="149"/>
      <c r="L224" s="30"/>
      <c r="M224" s="150" t="s">
        <v>1</v>
      </c>
      <c r="N224" s="151" t="s">
        <v>38</v>
      </c>
      <c r="O224" s="56"/>
      <c r="P224" s="152">
        <f t="shared" si="41"/>
        <v>0</v>
      </c>
      <c r="Q224" s="152">
        <v>0</v>
      </c>
      <c r="R224" s="152">
        <f t="shared" si="42"/>
        <v>0</v>
      </c>
      <c r="S224" s="152">
        <v>0</v>
      </c>
      <c r="T224" s="153">
        <f t="shared" si="4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4" t="s">
        <v>196</v>
      </c>
      <c r="AT224" s="154" t="s">
        <v>128</v>
      </c>
      <c r="AU224" s="154" t="s">
        <v>133</v>
      </c>
      <c r="AY224" s="14" t="s">
        <v>126</v>
      </c>
      <c r="BE224" s="155">
        <f t="shared" si="44"/>
        <v>0</v>
      </c>
      <c r="BF224" s="155">
        <f t="shared" si="45"/>
        <v>0</v>
      </c>
      <c r="BG224" s="155">
        <f t="shared" si="46"/>
        <v>0</v>
      </c>
      <c r="BH224" s="155">
        <f t="shared" si="47"/>
        <v>0</v>
      </c>
      <c r="BI224" s="155">
        <f t="shared" si="48"/>
        <v>0</v>
      </c>
      <c r="BJ224" s="14" t="s">
        <v>133</v>
      </c>
      <c r="BK224" s="155">
        <f t="shared" si="49"/>
        <v>0</v>
      </c>
      <c r="BL224" s="14" t="s">
        <v>196</v>
      </c>
      <c r="BM224" s="154" t="s">
        <v>445</v>
      </c>
    </row>
    <row r="225" spans="1:65" s="12" customFormat="1" ht="22.9" customHeight="1">
      <c r="B225" s="128"/>
      <c r="D225" s="129" t="s">
        <v>71</v>
      </c>
      <c r="E225" s="139" t="s">
        <v>446</v>
      </c>
      <c r="F225" s="139" t="s">
        <v>447</v>
      </c>
      <c r="I225" s="131"/>
      <c r="J225" s="140">
        <f>BK225</f>
        <v>0</v>
      </c>
      <c r="L225" s="128"/>
      <c r="M225" s="133"/>
      <c r="N225" s="134"/>
      <c r="O225" s="134"/>
      <c r="P225" s="135">
        <f>SUM(P226:P261)</f>
        <v>0</v>
      </c>
      <c r="Q225" s="134"/>
      <c r="R225" s="135">
        <f>SUM(R226:R261)</f>
        <v>0.22373679999999999</v>
      </c>
      <c r="S225" s="134"/>
      <c r="T225" s="136">
        <f>SUM(T226:T261)</f>
        <v>0</v>
      </c>
      <c r="AR225" s="129" t="s">
        <v>133</v>
      </c>
      <c r="AT225" s="137" t="s">
        <v>71</v>
      </c>
      <c r="AU225" s="137" t="s">
        <v>77</v>
      </c>
      <c r="AY225" s="129" t="s">
        <v>126</v>
      </c>
      <c r="BK225" s="138">
        <f>SUM(BK226:BK261)</f>
        <v>0</v>
      </c>
    </row>
    <row r="226" spans="1:65" s="2" customFormat="1" ht="24.2" customHeight="1">
      <c r="A226" s="29"/>
      <c r="B226" s="141"/>
      <c r="C226" s="142" t="s">
        <v>448</v>
      </c>
      <c r="D226" s="142" t="s">
        <v>128</v>
      </c>
      <c r="E226" s="143" t="s">
        <v>449</v>
      </c>
      <c r="F226" s="144" t="s">
        <v>450</v>
      </c>
      <c r="G226" s="145" t="s">
        <v>223</v>
      </c>
      <c r="H226" s="146">
        <v>2</v>
      </c>
      <c r="I226" s="147"/>
      <c r="J226" s="148">
        <f t="shared" ref="J226:J261" si="50">ROUND(I226*H226,2)</f>
        <v>0</v>
      </c>
      <c r="K226" s="149"/>
      <c r="L226" s="30"/>
      <c r="M226" s="150" t="s">
        <v>1</v>
      </c>
      <c r="N226" s="151" t="s">
        <v>38</v>
      </c>
      <c r="O226" s="56"/>
      <c r="P226" s="152">
        <f t="shared" ref="P226:P261" si="51">O226*H226</f>
        <v>0</v>
      </c>
      <c r="Q226" s="152">
        <v>0</v>
      </c>
      <c r="R226" s="152">
        <f t="shared" ref="R226:R261" si="52">Q226*H226</f>
        <v>0</v>
      </c>
      <c r="S226" s="152">
        <v>0</v>
      </c>
      <c r="T226" s="153">
        <f t="shared" ref="T226:T261" si="53">S226*H226</f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54" t="s">
        <v>196</v>
      </c>
      <c r="AT226" s="154" t="s">
        <v>128</v>
      </c>
      <c r="AU226" s="154" t="s">
        <v>133</v>
      </c>
      <c r="AY226" s="14" t="s">
        <v>126</v>
      </c>
      <c r="BE226" s="155">
        <f t="shared" ref="BE226:BE261" si="54">IF(N226="základná",J226,0)</f>
        <v>0</v>
      </c>
      <c r="BF226" s="155">
        <f t="shared" ref="BF226:BF261" si="55">IF(N226="znížená",J226,0)</f>
        <v>0</v>
      </c>
      <c r="BG226" s="155">
        <f t="shared" ref="BG226:BG261" si="56">IF(N226="zákl. prenesená",J226,0)</f>
        <v>0</v>
      </c>
      <c r="BH226" s="155">
        <f t="shared" ref="BH226:BH261" si="57">IF(N226="zníž. prenesená",J226,0)</f>
        <v>0</v>
      </c>
      <c r="BI226" s="155">
        <f t="shared" ref="BI226:BI261" si="58">IF(N226="nulová",J226,0)</f>
        <v>0</v>
      </c>
      <c r="BJ226" s="14" t="s">
        <v>133</v>
      </c>
      <c r="BK226" s="155">
        <f t="shared" ref="BK226:BK261" si="59">ROUND(I226*H226,2)</f>
        <v>0</v>
      </c>
      <c r="BL226" s="14" t="s">
        <v>196</v>
      </c>
      <c r="BM226" s="154" t="s">
        <v>451</v>
      </c>
    </row>
    <row r="227" spans="1:65" s="2" customFormat="1" ht="37.9" customHeight="1">
      <c r="A227" s="29"/>
      <c r="B227" s="141"/>
      <c r="C227" s="156" t="s">
        <v>452</v>
      </c>
      <c r="D227" s="156" t="s">
        <v>153</v>
      </c>
      <c r="E227" s="157" t="s">
        <v>453</v>
      </c>
      <c r="F227" s="158" t="s">
        <v>454</v>
      </c>
      <c r="G227" s="159" t="s">
        <v>223</v>
      </c>
      <c r="H227" s="160">
        <v>2</v>
      </c>
      <c r="I227" s="161"/>
      <c r="J227" s="162">
        <f t="shared" si="50"/>
        <v>0</v>
      </c>
      <c r="K227" s="163"/>
      <c r="L227" s="164"/>
      <c r="M227" s="165" t="s">
        <v>1</v>
      </c>
      <c r="N227" s="166" t="s">
        <v>38</v>
      </c>
      <c r="O227" s="56"/>
      <c r="P227" s="152">
        <f t="shared" si="51"/>
        <v>0</v>
      </c>
      <c r="Q227" s="152">
        <v>1.6049999999999998E-2</v>
      </c>
      <c r="R227" s="152">
        <f t="shared" si="52"/>
        <v>3.2099999999999997E-2</v>
      </c>
      <c r="S227" s="152">
        <v>0</v>
      </c>
      <c r="T227" s="153">
        <f t="shared" si="5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4" t="s">
        <v>261</v>
      </c>
      <c r="AT227" s="154" t="s">
        <v>153</v>
      </c>
      <c r="AU227" s="154" t="s">
        <v>133</v>
      </c>
      <c r="AY227" s="14" t="s">
        <v>126</v>
      </c>
      <c r="BE227" s="155">
        <f t="shared" si="54"/>
        <v>0</v>
      </c>
      <c r="BF227" s="155">
        <f t="shared" si="55"/>
        <v>0</v>
      </c>
      <c r="BG227" s="155">
        <f t="shared" si="56"/>
        <v>0</v>
      </c>
      <c r="BH227" s="155">
        <f t="shared" si="57"/>
        <v>0</v>
      </c>
      <c r="BI227" s="155">
        <f t="shared" si="58"/>
        <v>0</v>
      </c>
      <c r="BJ227" s="14" t="s">
        <v>133</v>
      </c>
      <c r="BK227" s="155">
        <f t="shared" si="59"/>
        <v>0</v>
      </c>
      <c r="BL227" s="14" t="s">
        <v>196</v>
      </c>
      <c r="BM227" s="154" t="s">
        <v>455</v>
      </c>
    </row>
    <row r="228" spans="1:65" s="2" customFormat="1" ht="16.5" customHeight="1">
      <c r="A228" s="29"/>
      <c r="B228" s="141"/>
      <c r="C228" s="142" t="s">
        <v>456</v>
      </c>
      <c r="D228" s="142" t="s">
        <v>128</v>
      </c>
      <c r="E228" s="143" t="s">
        <v>457</v>
      </c>
      <c r="F228" s="144" t="s">
        <v>458</v>
      </c>
      <c r="G228" s="145" t="s">
        <v>223</v>
      </c>
      <c r="H228" s="146">
        <v>2</v>
      </c>
      <c r="I228" s="147"/>
      <c r="J228" s="148">
        <f t="shared" si="50"/>
        <v>0</v>
      </c>
      <c r="K228" s="149"/>
      <c r="L228" s="30"/>
      <c r="M228" s="150" t="s">
        <v>1</v>
      </c>
      <c r="N228" s="151" t="s">
        <v>38</v>
      </c>
      <c r="O228" s="56"/>
      <c r="P228" s="152">
        <f t="shared" si="51"/>
        <v>0</v>
      </c>
      <c r="Q228" s="152">
        <v>0</v>
      </c>
      <c r="R228" s="152">
        <f t="shared" si="52"/>
        <v>0</v>
      </c>
      <c r="S228" s="152">
        <v>0</v>
      </c>
      <c r="T228" s="153">
        <f t="shared" si="5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54" t="s">
        <v>196</v>
      </c>
      <c r="AT228" s="154" t="s">
        <v>128</v>
      </c>
      <c r="AU228" s="154" t="s">
        <v>133</v>
      </c>
      <c r="AY228" s="14" t="s">
        <v>126</v>
      </c>
      <c r="BE228" s="155">
        <f t="shared" si="54"/>
        <v>0</v>
      </c>
      <c r="BF228" s="155">
        <f t="shared" si="55"/>
        <v>0</v>
      </c>
      <c r="BG228" s="155">
        <f t="shared" si="56"/>
        <v>0</v>
      </c>
      <c r="BH228" s="155">
        <f t="shared" si="57"/>
        <v>0</v>
      </c>
      <c r="BI228" s="155">
        <f t="shared" si="58"/>
        <v>0</v>
      </c>
      <c r="BJ228" s="14" t="s">
        <v>133</v>
      </c>
      <c r="BK228" s="155">
        <f t="shared" si="59"/>
        <v>0</v>
      </c>
      <c r="BL228" s="14" t="s">
        <v>196</v>
      </c>
      <c r="BM228" s="154" t="s">
        <v>459</v>
      </c>
    </row>
    <row r="229" spans="1:65" s="2" customFormat="1" ht="24.2" customHeight="1">
      <c r="A229" s="29"/>
      <c r="B229" s="141"/>
      <c r="C229" s="156" t="s">
        <v>460</v>
      </c>
      <c r="D229" s="156" t="s">
        <v>153</v>
      </c>
      <c r="E229" s="157" t="s">
        <v>461</v>
      </c>
      <c r="F229" s="158" t="s">
        <v>462</v>
      </c>
      <c r="G229" s="159" t="s">
        <v>223</v>
      </c>
      <c r="H229" s="160">
        <v>2</v>
      </c>
      <c r="I229" s="161"/>
      <c r="J229" s="162">
        <f t="shared" si="50"/>
        <v>0</v>
      </c>
      <c r="K229" s="163"/>
      <c r="L229" s="164"/>
      <c r="M229" s="165" t="s">
        <v>1</v>
      </c>
      <c r="N229" s="166" t="s">
        <v>38</v>
      </c>
      <c r="O229" s="56"/>
      <c r="P229" s="152">
        <f t="shared" si="51"/>
        <v>0</v>
      </c>
      <c r="Q229" s="152">
        <v>1.35E-2</v>
      </c>
      <c r="R229" s="152">
        <f t="shared" si="52"/>
        <v>2.7E-2</v>
      </c>
      <c r="S229" s="152">
        <v>0</v>
      </c>
      <c r="T229" s="153">
        <f t="shared" si="5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54" t="s">
        <v>261</v>
      </c>
      <c r="AT229" s="154" t="s">
        <v>153</v>
      </c>
      <c r="AU229" s="154" t="s">
        <v>133</v>
      </c>
      <c r="AY229" s="14" t="s">
        <v>126</v>
      </c>
      <c r="BE229" s="155">
        <f t="shared" si="54"/>
        <v>0</v>
      </c>
      <c r="BF229" s="155">
        <f t="shared" si="55"/>
        <v>0</v>
      </c>
      <c r="BG229" s="155">
        <f t="shared" si="56"/>
        <v>0</v>
      </c>
      <c r="BH229" s="155">
        <f t="shared" si="57"/>
        <v>0</v>
      </c>
      <c r="BI229" s="155">
        <f t="shared" si="58"/>
        <v>0</v>
      </c>
      <c r="BJ229" s="14" t="s">
        <v>133</v>
      </c>
      <c r="BK229" s="155">
        <f t="shared" si="59"/>
        <v>0</v>
      </c>
      <c r="BL229" s="14" t="s">
        <v>196</v>
      </c>
      <c r="BM229" s="154" t="s">
        <v>463</v>
      </c>
    </row>
    <row r="230" spans="1:65" s="2" customFormat="1" ht="24.2" customHeight="1">
      <c r="A230" s="29"/>
      <c r="B230" s="141"/>
      <c r="C230" s="142" t="s">
        <v>464</v>
      </c>
      <c r="D230" s="142" t="s">
        <v>128</v>
      </c>
      <c r="E230" s="143" t="s">
        <v>465</v>
      </c>
      <c r="F230" s="144" t="s">
        <v>466</v>
      </c>
      <c r="G230" s="145" t="s">
        <v>223</v>
      </c>
      <c r="H230" s="146">
        <v>3</v>
      </c>
      <c r="I230" s="147"/>
      <c r="J230" s="148">
        <f t="shared" si="50"/>
        <v>0</v>
      </c>
      <c r="K230" s="149"/>
      <c r="L230" s="30"/>
      <c r="M230" s="150" t="s">
        <v>1</v>
      </c>
      <c r="N230" s="151" t="s">
        <v>38</v>
      </c>
      <c r="O230" s="56"/>
      <c r="P230" s="152">
        <f t="shared" si="51"/>
        <v>0</v>
      </c>
      <c r="Q230" s="152">
        <v>2.7999999999999998E-4</v>
      </c>
      <c r="R230" s="152">
        <f t="shared" si="52"/>
        <v>8.3999999999999993E-4</v>
      </c>
      <c r="S230" s="152">
        <v>0</v>
      </c>
      <c r="T230" s="153">
        <f t="shared" si="5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54" t="s">
        <v>196</v>
      </c>
      <c r="AT230" s="154" t="s">
        <v>128</v>
      </c>
      <c r="AU230" s="154" t="s">
        <v>133</v>
      </c>
      <c r="AY230" s="14" t="s">
        <v>126</v>
      </c>
      <c r="BE230" s="155">
        <f t="shared" si="54"/>
        <v>0</v>
      </c>
      <c r="BF230" s="155">
        <f t="shared" si="55"/>
        <v>0</v>
      </c>
      <c r="BG230" s="155">
        <f t="shared" si="56"/>
        <v>0</v>
      </c>
      <c r="BH230" s="155">
        <f t="shared" si="57"/>
        <v>0</v>
      </c>
      <c r="BI230" s="155">
        <f t="shared" si="58"/>
        <v>0</v>
      </c>
      <c r="BJ230" s="14" t="s">
        <v>133</v>
      </c>
      <c r="BK230" s="155">
        <f t="shared" si="59"/>
        <v>0</v>
      </c>
      <c r="BL230" s="14" t="s">
        <v>196</v>
      </c>
      <c r="BM230" s="154" t="s">
        <v>467</v>
      </c>
    </row>
    <row r="231" spans="1:65" s="2" customFormat="1" ht="16.5" customHeight="1">
      <c r="A231" s="29"/>
      <c r="B231" s="141"/>
      <c r="C231" s="156" t="s">
        <v>468</v>
      </c>
      <c r="D231" s="156" t="s">
        <v>153</v>
      </c>
      <c r="E231" s="157" t="s">
        <v>469</v>
      </c>
      <c r="F231" s="158" t="s">
        <v>470</v>
      </c>
      <c r="G231" s="159" t="s">
        <v>223</v>
      </c>
      <c r="H231" s="160">
        <v>3</v>
      </c>
      <c r="I231" s="161"/>
      <c r="J231" s="162">
        <f t="shared" si="50"/>
        <v>0</v>
      </c>
      <c r="K231" s="163"/>
      <c r="L231" s="164"/>
      <c r="M231" s="165" t="s">
        <v>1</v>
      </c>
      <c r="N231" s="166" t="s">
        <v>38</v>
      </c>
      <c r="O231" s="56"/>
      <c r="P231" s="152">
        <f t="shared" si="51"/>
        <v>0</v>
      </c>
      <c r="Q231" s="152">
        <v>1.41E-2</v>
      </c>
      <c r="R231" s="152">
        <f t="shared" si="52"/>
        <v>4.2299999999999997E-2</v>
      </c>
      <c r="S231" s="152">
        <v>0</v>
      </c>
      <c r="T231" s="153">
        <f t="shared" si="5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54" t="s">
        <v>261</v>
      </c>
      <c r="AT231" s="154" t="s">
        <v>153</v>
      </c>
      <c r="AU231" s="154" t="s">
        <v>133</v>
      </c>
      <c r="AY231" s="14" t="s">
        <v>126</v>
      </c>
      <c r="BE231" s="155">
        <f t="shared" si="54"/>
        <v>0</v>
      </c>
      <c r="BF231" s="155">
        <f t="shared" si="55"/>
        <v>0</v>
      </c>
      <c r="BG231" s="155">
        <f t="shared" si="56"/>
        <v>0</v>
      </c>
      <c r="BH231" s="155">
        <f t="shared" si="57"/>
        <v>0</v>
      </c>
      <c r="BI231" s="155">
        <f t="shared" si="58"/>
        <v>0</v>
      </c>
      <c r="BJ231" s="14" t="s">
        <v>133</v>
      </c>
      <c r="BK231" s="155">
        <f t="shared" si="59"/>
        <v>0</v>
      </c>
      <c r="BL231" s="14" t="s">
        <v>196</v>
      </c>
      <c r="BM231" s="154" t="s">
        <v>471</v>
      </c>
    </row>
    <row r="232" spans="1:65" s="2" customFormat="1" ht="24.2" customHeight="1">
      <c r="A232" s="29"/>
      <c r="B232" s="141"/>
      <c r="C232" s="142" t="s">
        <v>472</v>
      </c>
      <c r="D232" s="142" t="s">
        <v>128</v>
      </c>
      <c r="E232" s="143" t="s">
        <v>473</v>
      </c>
      <c r="F232" s="144" t="s">
        <v>474</v>
      </c>
      <c r="G232" s="145" t="s">
        <v>223</v>
      </c>
      <c r="H232" s="146">
        <v>1</v>
      </c>
      <c r="I232" s="147"/>
      <c r="J232" s="148">
        <f t="shared" si="50"/>
        <v>0</v>
      </c>
      <c r="K232" s="149"/>
      <c r="L232" s="30"/>
      <c r="M232" s="150" t="s">
        <v>1</v>
      </c>
      <c r="N232" s="151" t="s">
        <v>38</v>
      </c>
      <c r="O232" s="56"/>
      <c r="P232" s="152">
        <f t="shared" si="51"/>
        <v>0</v>
      </c>
      <c r="Q232" s="152">
        <v>7.4799999999999997E-4</v>
      </c>
      <c r="R232" s="152">
        <f t="shared" si="52"/>
        <v>7.4799999999999997E-4</v>
      </c>
      <c r="S232" s="152">
        <v>0</v>
      </c>
      <c r="T232" s="153">
        <f t="shared" si="5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54" t="s">
        <v>196</v>
      </c>
      <c r="AT232" s="154" t="s">
        <v>128</v>
      </c>
      <c r="AU232" s="154" t="s">
        <v>133</v>
      </c>
      <c r="AY232" s="14" t="s">
        <v>126</v>
      </c>
      <c r="BE232" s="155">
        <f t="shared" si="54"/>
        <v>0</v>
      </c>
      <c r="BF232" s="155">
        <f t="shared" si="55"/>
        <v>0</v>
      </c>
      <c r="BG232" s="155">
        <f t="shared" si="56"/>
        <v>0</v>
      </c>
      <c r="BH232" s="155">
        <f t="shared" si="57"/>
        <v>0</v>
      </c>
      <c r="BI232" s="155">
        <f t="shared" si="58"/>
        <v>0</v>
      </c>
      <c r="BJ232" s="14" t="s">
        <v>133</v>
      </c>
      <c r="BK232" s="155">
        <f t="shared" si="59"/>
        <v>0</v>
      </c>
      <c r="BL232" s="14" t="s">
        <v>196</v>
      </c>
      <c r="BM232" s="154" t="s">
        <v>475</v>
      </c>
    </row>
    <row r="233" spans="1:65" s="2" customFormat="1" ht="16.5" customHeight="1">
      <c r="A233" s="29"/>
      <c r="B233" s="141"/>
      <c r="C233" s="156" t="s">
        <v>476</v>
      </c>
      <c r="D233" s="156" t="s">
        <v>153</v>
      </c>
      <c r="E233" s="157" t="s">
        <v>477</v>
      </c>
      <c r="F233" s="158" t="s">
        <v>478</v>
      </c>
      <c r="G233" s="159" t="s">
        <v>223</v>
      </c>
      <c r="H233" s="160">
        <v>1</v>
      </c>
      <c r="I233" s="161"/>
      <c r="J233" s="162">
        <f t="shared" si="50"/>
        <v>0</v>
      </c>
      <c r="K233" s="163"/>
      <c r="L233" s="164"/>
      <c r="M233" s="165" t="s">
        <v>1</v>
      </c>
      <c r="N233" s="166" t="s">
        <v>38</v>
      </c>
      <c r="O233" s="56"/>
      <c r="P233" s="152">
        <f t="shared" si="51"/>
        <v>0</v>
      </c>
      <c r="Q233" s="152">
        <v>1.7999999999999999E-2</v>
      </c>
      <c r="R233" s="152">
        <f t="shared" si="52"/>
        <v>1.7999999999999999E-2</v>
      </c>
      <c r="S233" s="152">
        <v>0</v>
      </c>
      <c r="T233" s="153">
        <f t="shared" si="5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54" t="s">
        <v>261</v>
      </c>
      <c r="AT233" s="154" t="s">
        <v>153</v>
      </c>
      <c r="AU233" s="154" t="s">
        <v>133</v>
      </c>
      <c r="AY233" s="14" t="s">
        <v>126</v>
      </c>
      <c r="BE233" s="155">
        <f t="shared" si="54"/>
        <v>0</v>
      </c>
      <c r="BF233" s="155">
        <f t="shared" si="55"/>
        <v>0</v>
      </c>
      <c r="BG233" s="155">
        <f t="shared" si="56"/>
        <v>0</v>
      </c>
      <c r="BH233" s="155">
        <f t="shared" si="57"/>
        <v>0</v>
      </c>
      <c r="BI233" s="155">
        <f t="shared" si="58"/>
        <v>0</v>
      </c>
      <c r="BJ233" s="14" t="s">
        <v>133</v>
      </c>
      <c r="BK233" s="155">
        <f t="shared" si="59"/>
        <v>0</v>
      </c>
      <c r="BL233" s="14" t="s">
        <v>196</v>
      </c>
      <c r="BM233" s="154" t="s">
        <v>479</v>
      </c>
    </row>
    <row r="234" spans="1:65" s="2" customFormat="1" ht="24.2" customHeight="1">
      <c r="A234" s="29"/>
      <c r="B234" s="141"/>
      <c r="C234" s="142" t="s">
        <v>480</v>
      </c>
      <c r="D234" s="142" t="s">
        <v>128</v>
      </c>
      <c r="E234" s="143" t="s">
        <v>481</v>
      </c>
      <c r="F234" s="144" t="s">
        <v>482</v>
      </c>
      <c r="G234" s="145" t="s">
        <v>223</v>
      </c>
      <c r="H234" s="146">
        <v>1</v>
      </c>
      <c r="I234" s="147"/>
      <c r="J234" s="148">
        <f t="shared" si="50"/>
        <v>0</v>
      </c>
      <c r="K234" s="149"/>
      <c r="L234" s="30"/>
      <c r="M234" s="150" t="s">
        <v>1</v>
      </c>
      <c r="N234" s="151" t="s">
        <v>38</v>
      </c>
      <c r="O234" s="56"/>
      <c r="P234" s="152">
        <f t="shared" si="51"/>
        <v>0</v>
      </c>
      <c r="Q234" s="152">
        <v>1.054E-3</v>
      </c>
      <c r="R234" s="152">
        <f t="shared" si="52"/>
        <v>1.054E-3</v>
      </c>
      <c r="S234" s="152">
        <v>0</v>
      </c>
      <c r="T234" s="153">
        <f t="shared" si="53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54" t="s">
        <v>196</v>
      </c>
      <c r="AT234" s="154" t="s">
        <v>128</v>
      </c>
      <c r="AU234" s="154" t="s">
        <v>133</v>
      </c>
      <c r="AY234" s="14" t="s">
        <v>126</v>
      </c>
      <c r="BE234" s="155">
        <f t="shared" si="54"/>
        <v>0</v>
      </c>
      <c r="BF234" s="155">
        <f t="shared" si="55"/>
        <v>0</v>
      </c>
      <c r="BG234" s="155">
        <f t="shared" si="56"/>
        <v>0</v>
      </c>
      <c r="BH234" s="155">
        <f t="shared" si="57"/>
        <v>0</v>
      </c>
      <c r="BI234" s="155">
        <f t="shared" si="58"/>
        <v>0</v>
      </c>
      <c r="BJ234" s="14" t="s">
        <v>133</v>
      </c>
      <c r="BK234" s="155">
        <f t="shared" si="59"/>
        <v>0</v>
      </c>
      <c r="BL234" s="14" t="s">
        <v>196</v>
      </c>
      <c r="BM234" s="154" t="s">
        <v>483</v>
      </c>
    </row>
    <row r="235" spans="1:65" s="2" customFormat="1" ht="24.2" customHeight="1">
      <c r="A235" s="29"/>
      <c r="B235" s="141"/>
      <c r="C235" s="156" t="s">
        <v>484</v>
      </c>
      <c r="D235" s="156" t="s">
        <v>153</v>
      </c>
      <c r="E235" s="157" t="s">
        <v>485</v>
      </c>
      <c r="F235" s="158" t="s">
        <v>486</v>
      </c>
      <c r="G235" s="159" t="s">
        <v>223</v>
      </c>
      <c r="H235" s="160">
        <v>1</v>
      </c>
      <c r="I235" s="161"/>
      <c r="J235" s="162">
        <f t="shared" si="50"/>
        <v>0</v>
      </c>
      <c r="K235" s="163"/>
      <c r="L235" s="164"/>
      <c r="M235" s="165" t="s">
        <v>1</v>
      </c>
      <c r="N235" s="166" t="s">
        <v>38</v>
      </c>
      <c r="O235" s="56"/>
      <c r="P235" s="152">
        <f t="shared" si="51"/>
        <v>0</v>
      </c>
      <c r="Q235" s="152">
        <v>1.6E-2</v>
      </c>
      <c r="R235" s="152">
        <f t="shared" si="52"/>
        <v>1.6E-2</v>
      </c>
      <c r="S235" s="152">
        <v>0</v>
      </c>
      <c r="T235" s="153">
        <f t="shared" si="5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54" t="s">
        <v>261</v>
      </c>
      <c r="AT235" s="154" t="s">
        <v>153</v>
      </c>
      <c r="AU235" s="154" t="s">
        <v>133</v>
      </c>
      <c r="AY235" s="14" t="s">
        <v>126</v>
      </c>
      <c r="BE235" s="155">
        <f t="shared" si="54"/>
        <v>0</v>
      </c>
      <c r="BF235" s="155">
        <f t="shared" si="55"/>
        <v>0</v>
      </c>
      <c r="BG235" s="155">
        <f t="shared" si="56"/>
        <v>0</v>
      </c>
      <c r="BH235" s="155">
        <f t="shared" si="57"/>
        <v>0</v>
      </c>
      <c r="BI235" s="155">
        <f t="shared" si="58"/>
        <v>0</v>
      </c>
      <c r="BJ235" s="14" t="s">
        <v>133</v>
      </c>
      <c r="BK235" s="155">
        <f t="shared" si="59"/>
        <v>0</v>
      </c>
      <c r="BL235" s="14" t="s">
        <v>196</v>
      </c>
      <c r="BM235" s="154" t="s">
        <v>487</v>
      </c>
    </row>
    <row r="236" spans="1:65" s="2" customFormat="1" ht="24.2" customHeight="1">
      <c r="A236" s="29"/>
      <c r="B236" s="141"/>
      <c r="C236" s="156" t="s">
        <v>488</v>
      </c>
      <c r="D236" s="156" t="s">
        <v>153</v>
      </c>
      <c r="E236" s="157" t="s">
        <v>489</v>
      </c>
      <c r="F236" s="158" t="s">
        <v>490</v>
      </c>
      <c r="G236" s="159" t="s">
        <v>223</v>
      </c>
      <c r="H236" s="160">
        <v>1</v>
      </c>
      <c r="I236" s="161"/>
      <c r="J236" s="162">
        <f t="shared" si="50"/>
        <v>0</v>
      </c>
      <c r="K236" s="163"/>
      <c r="L236" s="164"/>
      <c r="M236" s="165" t="s">
        <v>1</v>
      </c>
      <c r="N236" s="166" t="s">
        <v>38</v>
      </c>
      <c r="O236" s="56"/>
      <c r="P236" s="152">
        <f t="shared" si="51"/>
        <v>0</v>
      </c>
      <c r="Q236" s="152">
        <v>5.3999999999999999E-2</v>
      </c>
      <c r="R236" s="152">
        <f t="shared" si="52"/>
        <v>5.3999999999999999E-2</v>
      </c>
      <c r="S236" s="152">
        <v>0</v>
      </c>
      <c r="T236" s="153">
        <f t="shared" si="5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4" t="s">
        <v>261</v>
      </c>
      <c r="AT236" s="154" t="s">
        <v>153</v>
      </c>
      <c r="AU236" s="154" t="s">
        <v>133</v>
      </c>
      <c r="AY236" s="14" t="s">
        <v>126</v>
      </c>
      <c r="BE236" s="155">
        <f t="shared" si="54"/>
        <v>0</v>
      </c>
      <c r="BF236" s="155">
        <f t="shared" si="55"/>
        <v>0</v>
      </c>
      <c r="BG236" s="155">
        <f t="shared" si="56"/>
        <v>0</v>
      </c>
      <c r="BH236" s="155">
        <f t="shared" si="57"/>
        <v>0</v>
      </c>
      <c r="BI236" s="155">
        <f t="shared" si="58"/>
        <v>0</v>
      </c>
      <c r="BJ236" s="14" t="s">
        <v>133</v>
      </c>
      <c r="BK236" s="155">
        <f t="shared" si="59"/>
        <v>0</v>
      </c>
      <c r="BL236" s="14" t="s">
        <v>196</v>
      </c>
      <c r="BM236" s="154" t="s">
        <v>491</v>
      </c>
    </row>
    <row r="237" spans="1:65" s="2" customFormat="1" ht="16.5" customHeight="1">
      <c r="A237" s="29"/>
      <c r="B237" s="141"/>
      <c r="C237" s="142" t="s">
        <v>492</v>
      </c>
      <c r="D237" s="142" t="s">
        <v>128</v>
      </c>
      <c r="E237" s="143" t="s">
        <v>493</v>
      </c>
      <c r="F237" s="144" t="s">
        <v>494</v>
      </c>
      <c r="G237" s="145" t="s">
        <v>223</v>
      </c>
      <c r="H237" s="146">
        <v>2</v>
      </c>
      <c r="I237" s="147"/>
      <c r="J237" s="148">
        <f t="shared" si="50"/>
        <v>0</v>
      </c>
      <c r="K237" s="149"/>
      <c r="L237" s="30"/>
      <c r="M237" s="150" t="s">
        <v>1</v>
      </c>
      <c r="N237" s="151" t="s">
        <v>38</v>
      </c>
      <c r="O237" s="56"/>
      <c r="P237" s="152">
        <f t="shared" si="51"/>
        <v>0</v>
      </c>
      <c r="Q237" s="152">
        <v>0</v>
      </c>
      <c r="R237" s="152">
        <f t="shared" si="52"/>
        <v>0</v>
      </c>
      <c r="S237" s="152">
        <v>0</v>
      </c>
      <c r="T237" s="153">
        <f t="shared" si="5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54" t="s">
        <v>196</v>
      </c>
      <c r="AT237" s="154" t="s">
        <v>128</v>
      </c>
      <c r="AU237" s="154" t="s">
        <v>133</v>
      </c>
      <c r="AY237" s="14" t="s">
        <v>126</v>
      </c>
      <c r="BE237" s="155">
        <f t="shared" si="54"/>
        <v>0</v>
      </c>
      <c r="BF237" s="155">
        <f t="shared" si="55"/>
        <v>0</v>
      </c>
      <c r="BG237" s="155">
        <f t="shared" si="56"/>
        <v>0</v>
      </c>
      <c r="BH237" s="155">
        <f t="shared" si="57"/>
        <v>0</v>
      </c>
      <c r="BI237" s="155">
        <f t="shared" si="58"/>
        <v>0</v>
      </c>
      <c r="BJ237" s="14" t="s">
        <v>133</v>
      </c>
      <c r="BK237" s="155">
        <f t="shared" si="59"/>
        <v>0</v>
      </c>
      <c r="BL237" s="14" t="s">
        <v>196</v>
      </c>
      <c r="BM237" s="154" t="s">
        <v>495</v>
      </c>
    </row>
    <row r="238" spans="1:65" s="2" customFormat="1" ht="16.5" customHeight="1">
      <c r="A238" s="29"/>
      <c r="B238" s="141"/>
      <c r="C238" s="156" t="s">
        <v>496</v>
      </c>
      <c r="D238" s="156" t="s">
        <v>153</v>
      </c>
      <c r="E238" s="157" t="s">
        <v>497</v>
      </c>
      <c r="F238" s="158" t="s">
        <v>498</v>
      </c>
      <c r="G238" s="159" t="s">
        <v>223</v>
      </c>
      <c r="H238" s="160">
        <v>2</v>
      </c>
      <c r="I238" s="161"/>
      <c r="J238" s="162">
        <f t="shared" si="50"/>
        <v>0</v>
      </c>
      <c r="K238" s="163"/>
      <c r="L238" s="164"/>
      <c r="M238" s="165" t="s">
        <v>1</v>
      </c>
      <c r="N238" s="166" t="s">
        <v>38</v>
      </c>
      <c r="O238" s="56"/>
      <c r="P238" s="152">
        <f t="shared" si="51"/>
        <v>0</v>
      </c>
      <c r="Q238" s="152">
        <v>2E-3</v>
      </c>
      <c r="R238" s="152">
        <f t="shared" si="52"/>
        <v>4.0000000000000001E-3</v>
      </c>
      <c r="S238" s="152">
        <v>0</v>
      </c>
      <c r="T238" s="153">
        <f t="shared" si="5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54" t="s">
        <v>261</v>
      </c>
      <c r="AT238" s="154" t="s">
        <v>153</v>
      </c>
      <c r="AU238" s="154" t="s">
        <v>133</v>
      </c>
      <c r="AY238" s="14" t="s">
        <v>126</v>
      </c>
      <c r="BE238" s="155">
        <f t="shared" si="54"/>
        <v>0</v>
      </c>
      <c r="BF238" s="155">
        <f t="shared" si="55"/>
        <v>0</v>
      </c>
      <c r="BG238" s="155">
        <f t="shared" si="56"/>
        <v>0</v>
      </c>
      <c r="BH238" s="155">
        <f t="shared" si="57"/>
        <v>0</v>
      </c>
      <c r="BI238" s="155">
        <f t="shared" si="58"/>
        <v>0</v>
      </c>
      <c r="BJ238" s="14" t="s">
        <v>133</v>
      </c>
      <c r="BK238" s="155">
        <f t="shared" si="59"/>
        <v>0</v>
      </c>
      <c r="BL238" s="14" t="s">
        <v>196</v>
      </c>
      <c r="BM238" s="154" t="s">
        <v>499</v>
      </c>
    </row>
    <row r="239" spans="1:65" s="2" customFormat="1" ht="24.2" customHeight="1">
      <c r="A239" s="29"/>
      <c r="B239" s="141"/>
      <c r="C239" s="142" t="s">
        <v>500</v>
      </c>
      <c r="D239" s="142" t="s">
        <v>128</v>
      </c>
      <c r="E239" s="143" t="s">
        <v>501</v>
      </c>
      <c r="F239" s="144" t="s">
        <v>502</v>
      </c>
      <c r="G239" s="145" t="s">
        <v>223</v>
      </c>
      <c r="H239" s="146">
        <v>1</v>
      </c>
      <c r="I239" s="147"/>
      <c r="J239" s="148">
        <f t="shared" si="50"/>
        <v>0</v>
      </c>
      <c r="K239" s="149"/>
      <c r="L239" s="30"/>
      <c r="M239" s="150" t="s">
        <v>1</v>
      </c>
      <c r="N239" s="151" t="s">
        <v>38</v>
      </c>
      <c r="O239" s="56"/>
      <c r="P239" s="152">
        <f t="shared" si="51"/>
        <v>0</v>
      </c>
      <c r="Q239" s="152">
        <v>2.5119999999999998E-4</v>
      </c>
      <c r="R239" s="152">
        <f t="shared" si="52"/>
        <v>2.5119999999999998E-4</v>
      </c>
      <c r="S239" s="152">
        <v>0</v>
      </c>
      <c r="T239" s="153">
        <f t="shared" si="5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54" t="s">
        <v>196</v>
      </c>
      <c r="AT239" s="154" t="s">
        <v>128</v>
      </c>
      <c r="AU239" s="154" t="s">
        <v>133</v>
      </c>
      <c r="AY239" s="14" t="s">
        <v>126</v>
      </c>
      <c r="BE239" s="155">
        <f t="shared" si="54"/>
        <v>0</v>
      </c>
      <c r="BF239" s="155">
        <f t="shared" si="55"/>
        <v>0</v>
      </c>
      <c r="BG239" s="155">
        <f t="shared" si="56"/>
        <v>0</v>
      </c>
      <c r="BH239" s="155">
        <f t="shared" si="57"/>
        <v>0</v>
      </c>
      <c r="BI239" s="155">
        <f t="shared" si="58"/>
        <v>0</v>
      </c>
      <c r="BJ239" s="14" t="s">
        <v>133</v>
      </c>
      <c r="BK239" s="155">
        <f t="shared" si="59"/>
        <v>0</v>
      </c>
      <c r="BL239" s="14" t="s">
        <v>196</v>
      </c>
      <c r="BM239" s="154" t="s">
        <v>503</v>
      </c>
    </row>
    <row r="240" spans="1:65" s="2" customFormat="1" ht="16.5" customHeight="1">
      <c r="A240" s="29"/>
      <c r="B240" s="141"/>
      <c r="C240" s="156" t="s">
        <v>504</v>
      </c>
      <c r="D240" s="156" t="s">
        <v>153</v>
      </c>
      <c r="E240" s="157" t="s">
        <v>505</v>
      </c>
      <c r="F240" s="158" t="s">
        <v>506</v>
      </c>
      <c r="G240" s="159" t="s">
        <v>223</v>
      </c>
      <c r="H240" s="160">
        <v>1</v>
      </c>
      <c r="I240" s="161"/>
      <c r="J240" s="162">
        <f t="shared" si="50"/>
        <v>0</v>
      </c>
      <c r="K240" s="163"/>
      <c r="L240" s="164"/>
      <c r="M240" s="165" t="s">
        <v>1</v>
      </c>
      <c r="N240" s="166" t="s">
        <v>38</v>
      </c>
      <c r="O240" s="56"/>
      <c r="P240" s="152">
        <f t="shared" si="51"/>
        <v>0</v>
      </c>
      <c r="Q240" s="152">
        <v>7.4999999999999997E-3</v>
      </c>
      <c r="R240" s="152">
        <f t="shared" si="52"/>
        <v>7.4999999999999997E-3</v>
      </c>
      <c r="S240" s="152">
        <v>0</v>
      </c>
      <c r="T240" s="153">
        <f t="shared" si="5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4" t="s">
        <v>261</v>
      </c>
      <c r="AT240" s="154" t="s">
        <v>153</v>
      </c>
      <c r="AU240" s="154" t="s">
        <v>133</v>
      </c>
      <c r="AY240" s="14" t="s">
        <v>126</v>
      </c>
      <c r="BE240" s="155">
        <f t="shared" si="54"/>
        <v>0</v>
      </c>
      <c r="BF240" s="155">
        <f t="shared" si="55"/>
        <v>0</v>
      </c>
      <c r="BG240" s="155">
        <f t="shared" si="56"/>
        <v>0</v>
      </c>
      <c r="BH240" s="155">
        <f t="shared" si="57"/>
        <v>0</v>
      </c>
      <c r="BI240" s="155">
        <f t="shared" si="58"/>
        <v>0</v>
      </c>
      <c r="BJ240" s="14" t="s">
        <v>133</v>
      </c>
      <c r="BK240" s="155">
        <f t="shared" si="59"/>
        <v>0</v>
      </c>
      <c r="BL240" s="14" t="s">
        <v>196</v>
      </c>
      <c r="BM240" s="154" t="s">
        <v>507</v>
      </c>
    </row>
    <row r="241" spans="1:65" s="2" customFormat="1" ht="16.5" customHeight="1">
      <c r="A241" s="29"/>
      <c r="B241" s="141"/>
      <c r="C241" s="142" t="s">
        <v>508</v>
      </c>
      <c r="D241" s="142" t="s">
        <v>128</v>
      </c>
      <c r="E241" s="143" t="s">
        <v>509</v>
      </c>
      <c r="F241" s="144" t="s">
        <v>510</v>
      </c>
      <c r="G241" s="145" t="s">
        <v>223</v>
      </c>
      <c r="H241" s="146">
        <v>10</v>
      </c>
      <c r="I241" s="147"/>
      <c r="J241" s="148">
        <f t="shared" si="50"/>
        <v>0</v>
      </c>
      <c r="K241" s="149"/>
      <c r="L241" s="30"/>
      <c r="M241" s="150" t="s">
        <v>1</v>
      </c>
      <c r="N241" s="151" t="s">
        <v>38</v>
      </c>
      <c r="O241" s="56"/>
      <c r="P241" s="152">
        <f t="shared" si="51"/>
        <v>0</v>
      </c>
      <c r="Q241" s="152">
        <v>8.0000000000000007E-5</v>
      </c>
      <c r="R241" s="152">
        <f t="shared" si="52"/>
        <v>8.0000000000000004E-4</v>
      </c>
      <c r="S241" s="152">
        <v>0</v>
      </c>
      <c r="T241" s="153">
        <f t="shared" si="5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4" t="s">
        <v>196</v>
      </c>
      <c r="AT241" s="154" t="s">
        <v>128</v>
      </c>
      <c r="AU241" s="154" t="s">
        <v>133</v>
      </c>
      <c r="AY241" s="14" t="s">
        <v>126</v>
      </c>
      <c r="BE241" s="155">
        <f t="shared" si="54"/>
        <v>0</v>
      </c>
      <c r="BF241" s="155">
        <f t="shared" si="55"/>
        <v>0</v>
      </c>
      <c r="BG241" s="155">
        <f t="shared" si="56"/>
        <v>0</v>
      </c>
      <c r="BH241" s="155">
        <f t="shared" si="57"/>
        <v>0</v>
      </c>
      <c r="BI241" s="155">
        <f t="shared" si="58"/>
        <v>0</v>
      </c>
      <c r="BJ241" s="14" t="s">
        <v>133</v>
      </c>
      <c r="BK241" s="155">
        <f t="shared" si="59"/>
        <v>0</v>
      </c>
      <c r="BL241" s="14" t="s">
        <v>196</v>
      </c>
      <c r="BM241" s="154" t="s">
        <v>511</v>
      </c>
    </row>
    <row r="242" spans="1:65" s="2" customFormat="1" ht="24.2" customHeight="1">
      <c r="A242" s="29"/>
      <c r="B242" s="141"/>
      <c r="C242" s="156" t="s">
        <v>512</v>
      </c>
      <c r="D242" s="156" t="s">
        <v>153</v>
      </c>
      <c r="E242" s="157" t="s">
        <v>513</v>
      </c>
      <c r="F242" s="158" t="s">
        <v>514</v>
      </c>
      <c r="G242" s="159" t="s">
        <v>223</v>
      </c>
      <c r="H242" s="160">
        <v>10</v>
      </c>
      <c r="I242" s="161"/>
      <c r="J242" s="162">
        <f t="shared" si="50"/>
        <v>0</v>
      </c>
      <c r="K242" s="163"/>
      <c r="L242" s="164"/>
      <c r="M242" s="165" t="s">
        <v>1</v>
      </c>
      <c r="N242" s="166" t="s">
        <v>38</v>
      </c>
      <c r="O242" s="56"/>
      <c r="P242" s="152">
        <f t="shared" si="51"/>
        <v>0</v>
      </c>
      <c r="Q242" s="152">
        <v>1.6000000000000001E-4</v>
      </c>
      <c r="R242" s="152">
        <f t="shared" si="52"/>
        <v>1.6000000000000001E-3</v>
      </c>
      <c r="S242" s="152">
        <v>0</v>
      </c>
      <c r="T242" s="153">
        <f t="shared" si="5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54" t="s">
        <v>261</v>
      </c>
      <c r="AT242" s="154" t="s">
        <v>153</v>
      </c>
      <c r="AU242" s="154" t="s">
        <v>133</v>
      </c>
      <c r="AY242" s="14" t="s">
        <v>126</v>
      </c>
      <c r="BE242" s="155">
        <f t="shared" si="54"/>
        <v>0</v>
      </c>
      <c r="BF242" s="155">
        <f t="shared" si="55"/>
        <v>0</v>
      </c>
      <c r="BG242" s="155">
        <f t="shared" si="56"/>
        <v>0</v>
      </c>
      <c r="BH242" s="155">
        <f t="shared" si="57"/>
        <v>0</v>
      </c>
      <c r="BI242" s="155">
        <f t="shared" si="58"/>
        <v>0</v>
      </c>
      <c r="BJ242" s="14" t="s">
        <v>133</v>
      </c>
      <c r="BK242" s="155">
        <f t="shared" si="59"/>
        <v>0</v>
      </c>
      <c r="BL242" s="14" t="s">
        <v>196</v>
      </c>
      <c r="BM242" s="154" t="s">
        <v>515</v>
      </c>
    </row>
    <row r="243" spans="1:65" s="2" customFormat="1" ht="33" customHeight="1">
      <c r="A243" s="29"/>
      <c r="B243" s="141"/>
      <c r="C243" s="142" t="s">
        <v>516</v>
      </c>
      <c r="D243" s="142" t="s">
        <v>128</v>
      </c>
      <c r="E243" s="143" t="s">
        <v>517</v>
      </c>
      <c r="F243" s="144" t="s">
        <v>518</v>
      </c>
      <c r="G243" s="145" t="s">
        <v>223</v>
      </c>
      <c r="H243" s="146">
        <v>3</v>
      </c>
      <c r="I243" s="147"/>
      <c r="J243" s="148">
        <f t="shared" si="50"/>
        <v>0</v>
      </c>
      <c r="K243" s="149"/>
      <c r="L243" s="30"/>
      <c r="M243" s="150" t="s">
        <v>1</v>
      </c>
      <c r="N243" s="151" t="s">
        <v>38</v>
      </c>
      <c r="O243" s="56"/>
      <c r="P243" s="152">
        <f t="shared" si="51"/>
        <v>0</v>
      </c>
      <c r="Q243" s="152">
        <v>4.1999999999999996E-6</v>
      </c>
      <c r="R243" s="152">
        <f t="shared" si="52"/>
        <v>1.2599999999999998E-5</v>
      </c>
      <c r="S243" s="152">
        <v>0</v>
      </c>
      <c r="T243" s="153">
        <f t="shared" si="5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54" t="s">
        <v>196</v>
      </c>
      <c r="AT243" s="154" t="s">
        <v>128</v>
      </c>
      <c r="AU243" s="154" t="s">
        <v>133</v>
      </c>
      <c r="AY243" s="14" t="s">
        <v>126</v>
      </c>
      <c r="BE243" s="155">
        <f t="shared" si="54"/>
        <v>0</v>
      </c>
      <c r="BF243" s="155">
        <f t="shared" si="55"/>
        <v>0</v>
      </c>
      <c r="BG243" s="155">
        <f t="shared" si="56"/>
        <v>0</v>
      </c>
      <c r="BH243" s="155">
        <f t="shared" si="57"/>
        <v>0</v>
      </c>
      <c r="BI243" s="155">
        <f t="shared" si="58"/>
        <v>0</v>
      </c>
      <c r="BJ243" s="14" t="s">
        <v>133</v>
      </c>
      <c r="BK243" s="155">
        <f t="shared" si="59"/>
        <v>0</v>
      </c>
      <c r="BL243" s="14" t="s">
        <v>196</v>
      </c>
      <c r="BM243" s="154" t="s">
        <v>519</v>
      </c>
    </row>
    <row r="244" spans="1:65" s="2" customFormat="1" ht="16.5" customHeight="1">
      <c r="A244" s="29"/>
      <c r="B244" s="141"/>
      <c r="C244" s="156" t="s">
        <v>520</v>
      </c>
      <c r="D244" s="156" t="s">
        <v>153</v>
      </c>
      <c r="E244" s="157" t="s">
        <v>521</v>
      </c>
      <c r="F244" s="158" t="s">
        <v>522</v>
      </c>
      <c r="G244" s="159" t="s">
        <v>223</v>
      </c>
      <c r="H244" s="160">
        <v>3</v>
      </c>
      <c r="I244" s="161"/>
      <c r="J244" s="162">
        <f t="shared" si="50"/>
        <v>0</v>
      </c>
      <c r="K244" s="163"/>
      <c r="L244" s="164"/>
      <c r="M244" s="165" t="s">
        <v>1</v>
      </c>
      <c r="N244" s="166" t="s">
        <v>38</v>
      </c>
      <c r="O244" s="56"/>
      <c r="P244" s="152">
        <f t="shared" si="51"/>
        <v>0</v>
      </c>
      <c r="Q244" s="152">
        <v>1.2999999999999999E-3</v>
      </c>
      <c r="R244" s="152">
        <f t="shared" si="52"/>
        <v>3.8999999999999998E-3</v>
      </c>
      <c r="S244" s="152">
        <v>0</v>
      </c>
      <c r="T244" s="153">
        <f t="shared" si="5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54" t="s">
        <v>261</v>
      </c>
      <c r="AT244" s="154" t="s">
        <v>153</v>
      </c>
      <c r="AU244" s="154" t="s">
        <v>133</v>
      </c>
      <c r="AY244" s="14" t="s">
        <v>126</v>
      </c>
      <c r="BE244" s="155">
        <f t="shared" si="54"/>
        <v>0</v>
      </c>
      <c r="BF244" s="155">
        <f t="shared" si="55"/>
        <v>0</v>
      </c>
      <c r="BG244" s="155">
        <f t="shared" si="56"/>
        <v>0</v>
      </c>
      <c r="BH244" s="155">
        <f t="shared" si="57"/>
        <v>0</v>
      </c>
      <c r="BI244" s="155">
        <f t="shared" si="58"/>
        <v>0</v>
      </c>
      <c r="BJ244" s="14" t="s">
        <v>133</v>
      </c>
      <c r="BK244" s="155">
        <f t="shared" si="59"/>
        <v>0</v>
      </c>
      <c r="BL244" s="14" t="s">
        <v>196</v>
      </c>
      <c r="BM244" s="154" t="s">
        <v>523</v>
      </c>
    </row>
    <row r="245" spans="1:65" s="2" customFormat="1" ht="24.2" customHeight="1">
      <c r="A245" s="29"/>
      <c r="B245" s="141"/>
      <c r="C245" s="142" t="s">
        <v>524</v>
      </c>
      <c r="D245" s="142" t="s">
        <v>128</v>
      </c>
      <c r="E245" s="143" t="s">
        <v>525</v>
      </c>
      <c r="F245" s="144" t="s">
        <v>526</v>
      </c>
      <c r="G245" s="145" t="s">
        <v>223</v>
      </c>
      <c r="H245" s="146">
        <v>1</v>
      </c>
      <c r="I245" s="147"/>
      <c r="J245" s="148">
        <f t="shared" si="50"/>
        <v>0</v>
      </c>
      <c r="K245" s="149"/>
      <c r="L245" s="30"/>
      <c r="M245" s="150" t="s">
        <v>1</v>
      </c>
      <c r="N245" s="151" t="s">
        <v>38</v>
      </c>
      <c r="O245" s="56"/>
      <c r="P245" s="152">
        <f t="shared" si="51"/>
        <v>0</v>
      </c>
      <c r="Q245" s="152">
        <v>4.1999999999999996E-6</v>
      </c>
      <c r="R245" s="152">
        <f t="shared" si="52"/>
        <v>4.1999999999999996E-6</v>
      </c>
      <c r="S245" s="152">
        <v>0</v>
      </c>
      <c r="T245" s="153">
        <f t="shared" si="5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54" t="s">
        <v>196</v>
      </c>
      <c r="AT245" s="154" t="s">
        <v>128</v>
      </c>
      <c r="AU245" s="154" t="s">
        <v>133</v>
      </c>
      <c r="AY245" s="14" t="s">
        <v>126</v>
      </c>
      <c r="BE245" s="155">
        <f t="shared" si="54"/>
        <v>0</v>
      </c>
      <c r="BF245" s="155">
        <f t="shared" si="55"/>
        <v>0</v>
      </c>
      <c r="BG245" s="155">
        <f t="shared" si="56"/>
        <v>0</v>
      </c>
      <c r="BH245" s="155">
        <f t="shared" si="57"/>
        <v>0</v>
      </c>
      <c r="BI245" s="155">
        <f t="shared" si="58"/>
        <v>0</v>
      </c>
      <c r="BJ245" s="14" t="s">
        <v>133</v>
      </c>
      <c r="BK245" s="155">
        <f t="shared" si="59"/>
        <v>0</v>
      </c>
      <c r="BL245" s="14" t="s">
        <v>196</v>
      </c>
      <c r="BM245" s="154" t="s">
        <v>527</v>
      </c>
    </row>
    <row r="246" spans="1:65" s="2" customFormat="1" ht="16.5" customHeight="1">
      <c r="A246" s="29"/>
      <c r="B246" s="141"/>
      <c r="C246" s="156" t="s">
        <v>528</v>
      </c>
      <c r="D246" s="156" t="s">
        <v>153</v>
      </c>
      <c r="E246" s="157" t="s">
        <v>529</v>
      </c>
      <c r="F246" s="158" t="s">
        <v>530</v>
      </c>
      <c r="G246" s="159" t="s">
        <v>223</v>
      </c>
      <c r="H246" s="160">
        <v>1</v>
      </c>
      <c r="I246" s="161"/>
      <c r="J246" s="162">
        <f t="shared" si="50"/>
        <v>0</v>
      </c>
      <c r="K246" s="163"/>
      <c r="L246" s="164"/>
      <c r="M246" s="165" t="s">
        <v>1</v>
      </c>
      <c r="N246" s="166" t="s">
        <v>38</v>
      </c>
      <c r="O246" s="56"/>
      <c r="P246" s="152">
        <f t="shared" si="51"/>
        <v>0</v>
      </c>
      <c r="Q246" s="152">
        <v>1E-3</v>
      </c>
      <c r="R246" s="152">
        <f t="shared" si="52"/>
        <v>1E-3</v>
      </c>
      <c r="S246" s="152">
        <v>0</v>
      </c>
      <c r="T246" s="153">
        <f t="shared" si="5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54" t="s">
        <v>261</v>
      </c>
      <c r="AT246" s="154" t="s">
        <v>153</v>
      </c>
      <c r="AU246" s="154" t="s">
        <v>133</v>
      </c>
      <c r="AY246" s="14" t="s">
        <v>126</v>
      </c>
      <c r="BE246" s="155">
        <f t="shared" si="54"/>
        <v>0</v>
      </c>
      <c r="BF246" s="155">
        <f t="shared" si="55"/>
        <v>0</v>
      </c>
      <c r="BG246" s="155">
        <f t="shared" si="56"/>
        <v>0</v>
      </c>
      <c r="BH246" s="155">
        <f t="shared" si="57"/>
        <v>0</v>
      </c>
      <c r="BI246" s="155">
        <f t="shared" si="58"/>
        <v>0</v>
      </c>
      <c r="BJ246" s="14" t="s">
        <v>133</v>
      </c>
      <c r="BK246" s="155">
        <f t="shared" si="59"/>
        <v>0</v>
      </c>
      <c r="BL246" s="14" t="s">
        <v>196</v>
      </c>
      <c r="BM246" s="154" t="s">
        <v>531</v>
      </c>
    </row>
    <row r="247" spans="1:65" s="2" customFormat="1" ht="16.5" customHeight="1">
      <c r="A247" s="29"/>
      <c r="B247" s="141"/>
      <c r="C247" s="142" t="s">
        <v>532</v>
      </c>
      <c r="D247" s="142" t="s">
        <v>128</v>
      </c>
      <c r="E247" s="143" t="s">
        <v>533</v>
      </c>
      <c r="F247" s="144" t="s">
        <v>534</v>
      </c>
      <c r="G247" s="145" t="s">
        <v>223</v>
      </c>
      <c r="H247" s="146">
        <v>1</v>
      </c>
      <c r="I247" s="147"/>
      <c r="J247" s="148">
        <f t="shared" si="50"/>
        <v>0</v>
      </c>
      <c r="K247" s="149"/>
      <c r="L247" s="30"/>
      <c r="M247" s="150" t="s">
        <v>1</v>
      </c>
      <c r="N247" s="151" t="s">
        <v>38</v>
      </c>
      <c r="O247" s="56"/>
      <c r="P247" s="152">
        <f t="shared" si="51"/>
        <v>0</v>
      </c>
      <c r="Q247" s="152">
        <v>4.1999999999999996E-6</v>
      </c>
      <c r="R247" s="152">
        <f t="shared" si="52"/>
        <v>4.1999999999999996E-6</v>
      </c>
      <c r="S247" s="152">
        <v>0</v>
      </c>
      <c r="T247" s="153">
        <f t="shared" si="5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54" t="s">
        <v>196</v>
      </c>
      <c r="AT247" s="154" t="s">
        <v>128</v>
      </c>
      <c r="AU247" s="154" t="s">
        <v>133</v>
      </c>
      <c r="AY247" s="14" t="s">
        <v>126</v>
      </c>
      <c r="BE247" s="155">
        <f t="shared" si="54"/>
        <v>0</v>
      </c>
      <c r="BF247" s="155">
        <f t="shared" si="55"/>
        <v>0</v>
      </c>
      <c r="BG247" s="155">
        <f t="shared" si="56"/>
        <v>0</v>
      </c>
      <c r="BH247" s="155">
        <f t="shared" si="57"/>
        <v>0</v>
      </c>
      <c r="BI247" s="155">
        <f t="shared" si="58"/>
        <v>0</v>
      </c>
      <c r="BJ247" s="14" t="s">
        <v>133</v>
      </c>
      <c r="BK247" s="155">
        <f t="shared" si="59"/>
        <v>0</v>
      </c>
      <c r="BL247" s="14" t="s">
        <v>196</v>
      </c>
      <c r="BM247" s="154" t="s">
        <v>535</v>
      </c>
    </row>
    <row r="248" spans="1:65" s="2" customFormat="1" ht="16.5" customHeight="1">
      <c r="A248" s="29"/>
      <c r="B248" s="141"/>
      <c r="C248" s="156" t="s">
        <v>536</v>
      </c>
      <c r="D248" s="156" t="s">
        <v>153</v>
      </c>
      <c r="E248" s="157" t="s">
        <v>537</v>
      </c>
      <c r="F248" s="158" t="s">
        <v>538</v>
      </c>
      <c r="G248" s="159" t="s">
        <v>223</v>
      </c>
      <c r="H248" s="160">
        <v>1</v>
      </c>
      <c r="I248" s="161"/>
      <c r="J248" s="162">
        <f t="shared" si="50"/>
        <v>0</v>
      </c>
      <c r="K248" s="163"/>
      <c r="L248" s="164"/>
      <c r="M248" s="165" t="s">
        <v>1</v>
      </c>
      <c r="N248" s="166" t="s">
        <v>38</v>
      </c>
      <c r="O248" s="56"/>
      <c r="P248" s="152">
        <f t="shared" si="51"/>
        <v>0</v>
      </c>
      <c r="Q248" s="152">
        <v>2.5999999999999999E-3</v>
      </c>
      <c r="R248" s="152">
        <f t="shared" si="52"/>
        <v>2.5999999999999999E-3</v>
      </c>
      <c r="S248" s="152">
        <v>0</v>
      </c>
      <c r="T248" s="153">
        <f t="shared" si="53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54" t="s">
        <v>261</v>
      </c>
      <c r="AT248" s="154" t="s">
        <v>153</v>
      </c>
      <c r="AU248" s="154" t="s">
        <v>133</v>
      </c>
      <c r="AY248" s="14" t="s">
        <v>126</v>
      </c>
      <c r="BE248" s="155">
        <f t="shared" si="54"/>
        <v>0</v>
      </c>
      <c r="BF248" s="155">
        <f t="shared" si="55"/>
        <v>0</v>
      </c>
      <c r="BG248" s="155">
        <f t="shared" si="56"/>
        <v>0</v>
      </c>
      <c r="BH248" s="155">
        <f t="shared" si="57"/>
        <v>0</v>
      </c>
      <c r="BI248" s="155">
        <f t="shared" si="58"/>
        <v>0</v>
      </c>
      <c r="BJ248" s="14" t="s">
        <v>133</v>
      </c>
      <c r="BK248" s="155">
        <f t="shared" si="59"/>
        <v>0</v>
      </c>
      <c r="BL248" s="14" t="s">
        <v>196</v>
      </c>
      <c r="BM248" s="154" t="s">
        <v>539</v>
      </c>
    </row>
    <row r="249" spans="1:65" s="2" customFormat="1" ht="21.75" customHeight="1">
      <c r="A249" s="29"/>
      <c r="B249" s="141"/>
      <c r="C249" s="142" t="s">
        <v>540</v>
      </c>
      <c r="D249" s="142" t="s">
        <v>128</v>
      </c>
      <c r="E249" s="143" t="s">
        <v>541</v>
      </c>
      <c r="F249" s="144" t="s">
        <v>542</v>
      </c>
      <c r="G249" s="145" t="s">
        <v>223</v>
      </c>
      <c r="H249" s="146">
        <v>2</v>
      </c>
      <c r="I249" s="147"/>
      <c r="J249" s="148">
        <f t="shared" si="50"/>
        <v>0</v>
      </c>
      <c r="K249" s="149"/>
      <c r="L249" s="30"/>
      <c r="M249" s="150" t="s">
        <v>1</v>
      </c>
      <c r="N249" s="151" t="s">
        <v>38</v>
      </c>
      <c r="O249" s="56"/>
      <c r="P249" s="152">
        <f t="shared" si="51"/>
        <v>0</v>
      </c>
      <c r="Q249" s="152">
        <v>4.1999999999999996E-6</v>
      </c>
      <c r="R249" s="152">
        <f t="shared" si="52"/>
        <v>8.3999999999999992E-6</v>
      </c>
      <c r="S249" s="152">
        <v>0</v>
      </c>
      <c r="T249" s="153">
        <f t="shared" si="5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54" t="s">
        <v>196</v>
      </c>
      <c r="AT249" s="154" t="s">
        <v>128</v>
      </c>
      <c r="AU249" s="154" t="s">
        <v>133</v>
      </c>
      <c r="AY249" s="14" t="s">
        <v>126</v>
      </c>
      <c r="BE249" s="155">
        <f t="shared" si="54"/>
        <v>0</v>
      </c>
      <c r="BF249" s="155">
        <f t="shared" si="55"/>
        <v>0</v>
      </c>
      <c r="BG249" s="155">
        <f t="shared" si="56"/>
        <v>0</v>
      </c>
      <c r="BH249" s="155">
        <f t="shared" si="57"/>
        <v>0</v>
      </c>
      <c r="BI249" s="155">
        <f t="shared" si="58"/>
        <v>0</v>
      </c>
      <c r="BJ249" s="14" t="s">
        <v>133</v>
      </c>
      <c r="BK249" s="155">
        <f t="shared" si="59"/>
        <v>0</v>
      </c>
      <c r="BL249" s="14" t="s">
        <v>196</v>
      </c>
      <c r="BM249" s="154" t="s">
        <v>543</v>
      </c>
    </row>
    <row r="250" spans="1:65" s="2" customFormat="1" ht="16.5" customHeight="1">
      <c r="A250" s="29"/>
      <c r="B250" s="141"/>
      <c r="C250" s="156" t="s">
        <v>327</v>
      </c>
      <c r="D250" s="156" t="s">
        <v>153</v>
      </c>
      <c r="E250" s="157" t="s">
        <v>544</v>
      </c>
      <c r="F250" s="158" t="s">
        <v>545</v>
      </c>
      <c r="G250" s="159" t="s">
        <v>223</v>
      </c>
      <c r="H250" s="160">
        <v>2</v>
      </c>
      <c r="I250" s="161"/>
      <c r="J250" s="162">
        <f t="shared" si="50"/>
        <v>0</v>
      </c>
      <c r="K250" s="163"/>
      <c r="L250" s="164"/>
      <c r="M250" s="165" t="s">
        <v>1</v>
      </c>
      <c r="N250" s="166" t="s">
        <v>38</v>
      </c>
      <c r="O250" s="56"/>
      <c r="P250" s="152">
        <f t="shared" si="51"/>
        <v>0</v>
      </c>
      <c r="Q250" s="152">
        <v>1.4E-3</v>
      </c>
      <c r="R250" s="152">
        <f t="shared" si="52"/>
        <v>2.8E-3</v>
      </c>
      <c r="S250" s="152">
        <v>0</v>
      </c>
      <c r="T250" s="153">
        <f t="shared" si="5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54" t="s">
        <v>261</v>
      </c>
      <c r="AT250" s="154" t="s">
        <v>153</v>
      </c>
      <c r="AU250" s="154" t="s">
        <v>133</v>
      </c>
      <c r="AY250" s="14" t="s">
        <v>126</v>
      </c>
      <c r="BE250" s="155">
        <f t="shared" si="54"/>
        <v>0</v>
      </c>
      <c r="BF250" s="155">
        <f t="shared" si="55"/>
        <v>0</v>
      </c>
      <c r="BG250" s="155">
        <f t="shared" si="56"/>
        <v>0</v>
      </c>
      <c r="BH250" s="155">
        <f t="shared" si="57"/>
        <v>0</v>
      </c>
      <c r="BI250" s="155">
        <f t="shared" si="58"/>
        <v>0</v>
      </c>
      <c r="BJ250" s="14" t="s">
        <v>133</v>
      </c>
      <c r="BK250" s="155">
        <f t="shared" si="59"/>
        <v>0</v>
      </c>
      <c r="BL250" s="14" t="s">
        <v>196</v>
      </c>
      <c r="BM250" s="154" t="s">
        <v>546</v>
      </c>
    </row>
    <row r="251" spans="1:65" s="2" customFormat="1" ht="24.2" customHeight="1">
      <c r="A251" s="29"/>
      <c r="B251" s="141"/>
      <c r="C251" s="142" t="s">
        <v>547</v>
      </c>
      <c r="D251" s="142" t="s">
        <v>128</v>
      </c>
      <c r="E251" s="143" t="s">
        <v>548</v>
      </c>
      <c r="F251" s="144" t="s">
        <v>549</v>
      </c>
      <c r="G251" s="145" t="s">
        <v>223</v>
      </c>
      <c r="H251" s="146">
        <v>1</v>
      </c>
      <c r="I251" s="147"/>
      <c r="J251" s="148">
        <f t="shared" si="50"/>
        <v>0</v>
      </c>
      <c r="K251" s="149"/>
      <c r="L251" s="30"/>
      <c r="M251" s="150" t="s">
        <v>1</v>
      </c>
      <c r="N251" s="151" t="s">
        <v>38</v>
      </c>
      <c r="O251" s="56"/>
      <c r="P251" s="152">
        <f t="shared" si="51"/>
        <v>0</v>
      </c>
      <c r="Q251" s="152">
        <v>4.1999999999999996E-6</v>
      </c>
      <c r="R251" s="152">
        <f t="shared" si="52"/>
        <v>4.1999999999999996E-6</v>
      </c>
      <c r="S251" s="152">
        <v>0</v>
      </c>
      <c r="T251" s="153">
        <f t="shared" si="5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54" t="s">
        <v>196</v>
      </c>
      <c r="AT251" s="154" t="s">
        <v>128</v>
      </c>
      <c r="AU251" s="154" t="s">
        <v>133</v>
      </c>
      <c r="AY251" s="14" t="s">
        <v>126</v>
      </c>
      <c r="BE251" s="155">
        <f t="shared" si="54"/>
        <v>0</v>
      </c>
      <c r="BF251" s="155">
        <f t="shared" si="55"/>
        <v>0</v>
      </c>
      <c r="BG251" s="155">
        <f t="shared" si="56"/>
        <v>0</v>
      </c>
      <c r="BH251" s="155">
        <f t="shared" si="57"/>
        <v>0</v>
      </c>
      <c r="BI251" s="155">
        <f t="shared" si="58"/>
        <v>0</v>
      </c>
      <c r="BJ251" s="14" t="s">
        <v>133</v>
      </c>
      <c r="BK251" s="155">
        <f t="shared" si="59"/>
        <v>0</v>
      </c>
      <c r="BL251" s="14" t="s">
        <v>196</v>
      </c>
      <c r="BM251" s="154" t="s">
        <v>550</v>
      </c>
    </row>
    <row r="252" spans="1:65" s="2" customFormat="1" ht="24.2" customHeight="1">
      <c r="A252" s="29"/>
      <c r="B252" s="141"/>
      <c r="C252" s="156" t="s">
        <v>551</v>
      </c>
      <c r="D252" s="156" t="s">
        <v>153</v>
      </c>
      <c r="E252" s="157" t="s">
        <v>552</v>
      </c>
      <c r="F252" s="158" t="s">
        <v>553</v>
      </c>
      <c r="G252" s="159" t="s">
        <v>223</v>
      </c>
      <c r="H252" s="160">
        <v>1</v>
      </c>
      <c r="I252" s="161"/>
      <c r="J252" s="162">
        <f t="shared" si="50"/>
        <v>0</v>
      </c>
      <c r="K252" s="163"/>
      <c r="L252" s="164"/>
      <c r="M252" s="165" t="s">
        <v>1</v>
      </c>
      <c r="N252" s="166" t="s">
        <v>38</v>
      </c>
      <c r="O252" s="56"/>
      <c r="P252" s="152">
        <f t="shared" si="51"/>
        <v>0</v>
      </c>
      <c r="Q252" s="152">
        <v>3.5699999999999998E-3</v>
      </c>
      <c r="R252" s="152">
        <f t="shared" si="52"/>
        <v>3.5699999999999998E-3</v>
      </c>
      <c r="S252" s="152">
        <v>0</v>
      </c>
      <c r="T252" s="153">
        <f t="shared" si="53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54" t="s">
        <v>261</v>
      </c>
      <c r="AT252" s="154" t="s">
        <v>153</v>
      </c>
      <c r="AU252" s="154" t="s">
        <v>133</v>
      </c>
      <c r="AY252" s="14" t="s">
        <v>126</v>
      </c>
      <c r="BE252" s="155">
        <f t="shared" si="54"/>
        <v>0</v>
      </c>
      <c r="BF252" s="155">
        <f t="shared" si="55"/>
        <v>0</v>
      </c>
      <c r="BG252" s="155">
        <f t="shared" si="56"/>
        <v>0</v>
      </c>
      <c r="BH252" s="155">
        <f t="shared" si="57"/>
        <v>0</v>
      </c>
      <c r="BI252" s="155">
        <f t="shared" si="58"/>
        <v>0</v>
      </c>
      <c r="BJ252" s="14" t="s">
        <v>133</v>
      </c>
      <c r="BK252" s="155">
        <f t="shared" si="59"/>
        <v>0</v>
      </c>
      <c r="BL252" s="14" t="s">
        <v>196</v>
      </c>
      <c r="BM252" s="154" t="s">
        <v>554</v>
      </c>
    </row>
    <row r="253" spans="1:65" s="2" customFormat="1" ht="24.2" customHeight="1">
      <c r="A253" s="29"/>
      <c r="B253" s="141"/>
      <c r="C253" s="142" t="s">
        <v>555</v>
      </c>
      <c r="D253" s="142" t="s">
        <v>128</v>
      </c>
      <c r="E253" s="143" t="s">
        <v>556</v>
      </c>
      <c r="F253" s="144" t="s">
        <v>557</v>
      </c>
      <c r="G253" s="145" t="s">
        <v>223</v>
      </c>
      <c r="H253" s="146">
        <v>3</v>
      </c>
      <c r="I253" s="147"/>
      <c r="J253" s="148">
        <f t="shared" si="50"/>
        <v>0</v>
      </c>
      <c r="K253" s="149"/>
      <c r="L253" s="30"/>
      <c r="M253" s="150" t="s">
        <v>1</v>
      </c>
      <c r="N253" s="151" t="s">
        <v>38</v>
      </c>
      <c r="O253" s="56"/>
      <c r="P253" s="152">
        <f t="shared" si="51"/>
        <v>0</v>
      </c>
      <c r="Q253" s="152">
        <v>0</v>
      </c>
      <c r="R253" s="152">
        <f t="shared" si="52"/>
        <v>0</v>
      </c>
      <c r="S253" s="152">
        <v>0</v>
      </c>
      <c r="T253" s="153">
        <f t="shared" si="53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54" t="s">
        <v>196</v>
      </c>
      <c r="AT253" s="154" t="s">
        <v>128</v>
      </c>
      <c r="AU253" s="154" t="s">
        <v>133</v>
      </c>
      <c r="AY253" s="14" t="s">
        <v>126</v>
      </c>
      <c r="BE253" s="155">
        <f t="shared" si="54"/>
        <v>0</v>
      </c>
      <c r="BF253" s="155">
        <f t="shared" si="55"/>
        <v>0</v>
      </c>
      <c r="BG253" s="155">
        <f t="shared" si="56"/>
        <v>0</v>
      </c>
      <c r="BH253" s="155">
        <f t="shared" si="57"/>
        <v>0</v>
      </c>
      <c r="BI253" s="155">
        <f t="shared" si="58"/>
        <v>0</v>
      </c>
      <c r="BJ253" s="14" t="s">
        <v>133</v>
      </c>
      <c r="BK253" s="155">
        <f t="shared" si="59"/>
        <v>0</v>
      </c>
      <c r="BL253" s="14" t="s">
        <v>196</v>
      </c>
      <c r="BM253" s="154" t="s">
        <v>558</v>
      </c>
    </row>
    <row r="254" spans="1:65" s="2" customFormat="1" ht="21.75" customHeight="1">
      <c r="A254" s="29"/>
      <c r="B254" s="141"/>
      <c r="C254" s="156" t="s">
        <v>559</v>
      </c>
      <c r="D254" s="156" t="s">
        <v>153</v>
      </c>
      <c r="E254" s="157" t="s">
        <v>560</v>
      </c>
      <c r="F254" s="158" t="s">
        <v>561</v>
      </c>
      <c r="G254" s="159" t="s">
        <v>223</v>
      </c>
      <c r="H254" s="160">
        <v>3</v>
      </c>
      <c r="I254" s="161"/>
      <c r="J254" s="162">
        <f t="shared" si="50"/>
        <v>0</v>
      </c>
      <c r="K254" s="163"/>
      <c r="L254" s="164"/>
      <c r="M254" s="165" t="s">
        <v>1</v>
      </c>
      <c r="N254" s="166" t="s">
        <v>38</v>
      </c>
      <c r="O254" s="56"/>
      <c r="P254" s="152">
        <f t="shared" si="51"/>
        <v>0</v>
      </c>
      <c r="Q254" s="152">
        <v>7.3999999999999999E-4</v>
      </c>
      <c r="R254" s="152">
        <f t="shared" si="52"/>
        <v>2.2199999999999998E-3</v>
      </c>
      <c r="S254" s="152">
        <v>0</v>
      </c>
      <c r="T254" s="153">
        <f t="shared" si="53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54" t="s">
        <v>261</v>
      </c>
      <c r="AT254" s="154" t="s">
        <v>153</v>
      </c>
      <c r="AU254" s="154" t="s">
        <v>133</v>
      </c>
      <c r="AY254" s="14" t="s">
        <v>126</v>
      </c>
      <c r="BE254" s="155">
        <f t="shared" si="54"/>
        <v>0</v>
      </c>
      <c r="BF254" s="155">
        <f t="shared" si="55"/>
        <v>0</v>
      </c>
      <c r="BG254" s="155">
        <f t="shared" si="56"/>
        <v>0</v>
      </c>
      <c r="BH254" s="155">
        <f t="shared" si="57"/>
        <v>0</v>
      </c>
      <c r="BI254" s="155">
        <f t="shared" si="58"/>
        <v>0</v>
      </c>
      <c r="BJ254" s="14" t="s">
        <v>133</v>
      </c>
      <c r="BK254" s="155">
        <f t="shared" si="59"/>
        <v>0</v>
      </c>
      <c r="BL254" s="14" t="s">
        <v>196</v>
      </c>
      <c r="BM254" s="154" t="s">
        <v>562</v>
      </c>
    </row>
    <row r="255" spans="1:65" s="2" customFormat="1" ht="24.2" customHeight="1">
      <c r="A255" s="29"/>
      <c r="B255" s="141"/>
      <c r="C255" s="142" t="s">
        <v>563</v>
      </c>
      <c r="D255" s="142" t="s">
        <v>128</v>
      </c>
      <c r="E255" s="143" t="s">
        <v>564</v>
      </c>
      <c r="F255" s="144" t="s">
        <v>565</v>
      </c>
      <c r="G255" s="145" t="s">
        <v>223</v>
      </c>
      <c r="H255" s="146">
        <v>1</v>
      </c>
      <c r="I255" s="147"/>
      <c r="J255" s="148">
        <f t="shared" si="50"/>
        <v>0</v>
      </c>
      <c r="K255" s="149"/>
      <c r="L255" s="30"/>
      <c r="M255" s="150" t="s">
        <v>1</v>
      </c>
      <c r="N255" s="151" t="s">
        <v>38</v>
      </c>
      <c r="O255" s="56"/>
      <c r="P255" s="152">
        <f t="shared" si="51"/>
        <v>0</v>
      </c>
      <c r="Q255" s="152">
        <v>0</v>
      </c>
      <c r="R255" s="152">
        <f t="shared" si="52"/>
        <v>0</v>
      </c>
      <c r="S255" s="152">
        <v>0</v>
      </c>
      <c r="T255" s="153">
        <f t="shared" si="53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54" t="s">
        <v>196</v>
      </c>
      <c r="AT255" s="154" t="s">
        <v>128</v>
      </c>
      <c r="AU255" s="154" t="s">
        <v>133</v>
      </c>
      <c r="AY255" s="14" t="s">
        <v>126</v>
      </c>
      <c r="BE255" s="155">
        <f t="shared" si="54"/>
        <v>0</v>
      </c>
      <c r="BF255" s="155">
        <f t="shared" si="55"/>
        <v>0</v>
      </c>
      <c r="BG255" s="155">
        <f t="shared" si="56"/>
        <v>0</v>
      </c>
      <c r="BH255" s="155">
        <f t="shared" si="57"/>
        <v>0</v>
      </c>
      <c r="BI255" s="155">
        <f t="shared" si="58"/>
        <v>0</v>
      </c>
      <c r="BJ255" s="14" t="s">
        <v>133</v>
      </c>
      <c r="BK255" s="155">
        <f t="shared" si="59"/>
        <v>0</v>
      </c>
      <c r="BL255" s="14" t="s">
        <v>196</v>
      </c>
      <c r="BM255" s="154" t="s">
        <v>566</v>
      </c>
    </row>
    <row r="256" spans="1:65" s="2" customFormat="1" ht="37.9" customHeight="1">
      <c r="A256" s="29"/>
      <c r="B256" s="141"/>
      <c r="C256" s="156" t="s">
        <v>567</v>
      </c>
      <c r="D256" s="156" t="s">
        <v>153</v>
      </c>
      <c r="E256" s="157" t="s">
        <v>568</v>
      </c>
      <c r="F256" s="158" t="s">
        <v>569</v>
      </c>
      <c r="G256" s="159" t="s">
        <v>223</v>
      </c>
      <c r="H256" s="160">
        <v>1</v>
      </c>
      <c r="I256" s="161"/>
      <c r="J256" s="162">
        <f t="shared" si="50"/>
        <v>0</v>
      </c>
      <c r="K256" s="163"/>
      <c r="L256" s="164"/>
      <c r="M256" s="165" t="s">
        <v>1</v>
      </c>
      <c r="N256" s="166" t="s">
        <v>38</v>
      </c>
      <c r="O256" s="56"/>
      <c r="P256" s="152">
        <f t="shared" si="51"/>
        <v>0</v>
      </c>
      <c r="Q256" s="152">
        <v>8.9999999999999998E-4</v>
      </c>
      <c r="R256" s="152">
        <f t="shared" si="52"/>
        <v>8.9999999999999998E-4</v>
      </c>
      <c r="S256" s="152">
        <v>0</v>
      </c>
      <c r="T256" s="153">
        <f t="shared" si="53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54" t="s">
        <v>261</v>
      </c>
      <c r="AT256" s="154" t="s">
        <v>153</v>
      </c>
      <c r="AU256" s="154" t="s">
        <v>133</v>
      </c>
      <c r="AY256" s="14" t="s">
        <v>126</v>
      </c>
      <c r="BE256" s="155">
        <f t="shared" si="54"/>
        <v>0</v>
      </c>
      <c r="BF256" s="155">
        <f t="shared" si="55"/>
        <v>0</v>
      </c>
      <c r="BG256" s="155">
        <f t="shared" si="56"/>
        <v>0</v>
      </c>
      <c r="BH256" s="155">
        <f t="shared" si="57"/>
        <v>0</v>
      </c>
      <c r="BI256" s="155">
        <f t="shared" si="58"/>
        <v>0</v>
      </c>
      <c r="BJ256" s="14" t="s">
        <v>133</v>
      </c>
      <c r="BK256" s="155">
        <f t="shared" si="59"/>
        <v>0</v>
      </c>
      <c r="BL256" s="14" t="s">
        <v>196</v>
      </c>
      <c r="BM256" s="154" t="s">
        <v>570</v>
      </c>
    </row>
    <row r="257" spans="1:65" s="2" customFormat="1" ht="24.2" customHeight="1">
      <c r="A257" s="29"/>
      <c r="B257" s="141"/>
      <c r="C257" s="142" t="s">
        <v>571</v>
      </c>
      <c r="D257" s="142" t="s">
        <v>128</v>
      </c>
      <c r="E257" s="143" t="s">
        <v>572</v>
      </c>
      <c r="F257" s="144" t="s">
        <v>573</v>
      </c>
      <c r="G257" s="145" t="s">
        <v>223</v>
      </c>
      <c r="H257" s="146">
        <v>1</v>
      </c>
      <c r="I257" s="147"/>
      <c r="J257" s="148">
        <f t="shared" si="50"/>
        <v>0</v>
      </c>
      <c r="K257" s="149"/>
      <c r="L257" s="30"/>
      <c r="M257" s="150" t="s">
        <v>1</v>
      </c>
      <c r="N257" s="151" t="s">
        <v>38</v>
      </c>
      <c r="O257" s="56"/>
      <c r="P257" s="152">
        <f t="shared" si="51"/>
        <v>0</v>
      </c>
      <c r="Q257" s="152">
        <v>0</v>
      </c>
      <c r="R257" s="152">
        <f t="shared" si="52"/>
        <v>0</v>
      </c>
      <c r="S257" s="152">
        <v>0</v>
      </c>
      <c r="T257" s="153">
        <f t="shared" si="53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54" t="s">
        <v>196</v>
      </c>
      <c r="AT257" s="154" t="s">
        <v>128</v>
      </c>
      <c r="AU257" s="154" t="s">
        <v>133</v>
      </c>
      <c r="AY257" s="14" t="s">
        <v>126</v>
      </c>
      <c r="BE257" s="155">
        <f t="shared" si="54"/>
        <v>0</v>
      </c>
      <c r="BF257" s="155">
        <f t="shared" si="55"/>
        <v>0</v>
      </c>
      <c r="BG257" s="155">
        <f t="shared" si="56"/>
        <v>0</v>
      </c>
      <c r="BH257" s="155">
        <f t="shared" si="57"/>
        <v>0</v>
      </c>
      <c r="BI257" s="155">
        <f t="shared" si="58"/>
        <v>0</v>
      </c>
      <c r="BJ257" s="14" t="s">
        <v>133</v>
      </c>
      <c r="BK257" s="155">
        <f t="shared" si="59"/>
        <v>0</v>
      </c>
      <c r="BL257" s="14" t="s">
        <v>196</v>
      </c>
      <c r="BM257" s="154" t="s">
        <v>574</v>
      </c>
    </row>
    <row r="258" spans="1:65" s="2" customFormat="1" ht="21.75" customHeight="1">
      <c r="A258" s="29"/>
      <c r="B258" s="141"/>
      <c r="C258" s="156" t="s">
        <v>575</v>
      </c>
      <c r="D258" s="156" t="s">
        <v>153</v>
      </c>
      <c r="E258" s="157" t="s">
        <v>576</v>
      </c>
      <c r="F258" s="158" t="s">
        <v>577</v>
      </c>
      <c r="G258" s="159" t="s">
        <v>223</v>
      </c>
      <c r="H258" s="160">
        <v>1</v>
      </c>
      <c r="I258" s="161"/>
      <c r="J258" s="162">
        <f t="shared" si="50"/>
        <v>0</v>
      </c>
      <c r="K258" s="163"/>
      <c r="L258" s="164"/>
      <c r="M258" s="165" t="s">
        <v>1</v>
      </c>
      <c r="N258" s="166" t="s">
        <v>38</v>
      </c>
      <c r="O258" s="56"/>
      <c r="P258" s="152">
        <f t="shared" si="51"/>
        <v>0</v>
      </c>
      <c r="Q258" s="152">
        <v>2.4000000000000001E-4</v>
      </c>
      <c r="R258" s="152">
        <f t="shared" si="52"/>
        <v>2.4000000000000001E-4</v>
      </c>
      <c r="S258" s="152">
        <v>0</v>
      </c>
      <c r="T258" s="153">
        <f t="shared" si="5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54" t="s">
        <v>261</v>
      </c>
      <c r="AT258" s="154" t="s">
        <v>153</v>
      </c>
      <c r="AU258" s="154" t="s">
        <v>133</v>
      </c>
      <c r="AY258" s="14" t="s">
        <v>126</v>
      </c>
      <c r="BE258" s="155">
        <f t="shared" si="54"/>
        <v>0</v>
      </c>
      <c r="BF258" s="155">
        <f t="shared" si="55"/>
        <v>0</v>
      </c>
      <c r="BG258" s="155">
        <f t="shared" si="56"/>
        <v>0</v>
      </c>
      <c r="BH258" s="155">
        <f t="shared" si="57"/>
        <v>0</v>
      </c>
      <c r="BI258" s="155">
        <f t="shared" si="58"/>
        <v>0</v>
      </c>
      <c r="BJ258" s="14" t="s">
        <v>133</v>
      </c>
      <c r="BK258" s="155">
        <f t="shared" si="59"/>
        <v>0</v>
      </c>
      <c r="BL258" s="14" t="s">
        <v>196</v>
      </c>
      <c r="BM258" s="154" t="s">
        <v>578</v>
      </c>
    </row>
    <row r="259" spans="1:65" s="2" customFormat="1" ht="24.2" customHeight="1">
      <c r="A259" s="29"/>
      <c r="B259" s="141"/>
      <c r="C259" s="142" t="s">
        <v>579</v>
      </c>
      <c r="D259" s="142" t="s">
        <v>128</v>
      </c>
      <c r="E259" s="143" t="s">
        <v>580</v>
      </c>
      <c r="F259" s="144" t="s">
        <v>581</v>
      </c>
      <c r="G259" s="145" t="s">
        <v>223</v>
      </c>
      <c r="H259" s="146">
        <v>1</v>
      </c>
      <c r="I259" s="147"/>
      <c r="J259" s="148">
        <f t="shared" si="50"/>
        <v>0</v>
      </c>
      <c r="K259" s="149"/>
      <c r="L259" s="30"/>
      <c r="M259" s="150" t="s">
        <v>1</v>
      </c>
      <c r="N259" s="151" t="s">
        <v>38</v>
      </c>
      <c r="O259" s="56"/>
      <c r="P259" s="152">
        <f t="shared" si="51"/>
        <v>0</v>
      </c>
      <c r="Q259" s="152">
        <v>0</v>
      </c>
      <c r="R259" s="152">
        <f t="shared" si="52"/>
        <v>0</v>
      </c>
      <c r="S259" s="152">
        <v>0</v>
      </c>
      <c r="T259" s="153">
        <f t="shared" si="53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54" t="s">
        <v>196</v>
      </c>
      <c r="AT259" s="154" t="s">
        <v>128</v>
      </c>
      <c r="AU259" s="154" t="s">
        <v>133</v>
      </c>
      <c r="AY259" s="14" t="s">
        <v>126</v>
      </c>
      <c r="BE259" s="155">
        <f t="shared" si="54"/>
        <v>0</v>
      </c>
      <c r="BF259" s="155">
        <f t="shared" si="55"/>
        <v>0</v>
      </c>
      <c r="BG259" s="155">
        <f t="shared" si="56"/>
        <v>0</v>
      </c>
      <c r="BH259" s="155">
        <f t="shared" si="57"/>
        <v>0</v>
      </c>
      <c r="BI259" s="155">
        <f t="shared" si="58"/>
        <v>0</v>
      </c>
      <c r="BJ259" s="14" t="s">
        <v>133</v>
      </c>
      <c r="BK259" s="155">
        <f t="shared" si="59"/>
        <v>0</v>
      </c>
      <c r="BL259" s="14" t="s">
        <v>196</v>
      </c>
      <c r="BM259" s="154" t="s">
        <v>582</v>
      </c>
    </row>
    <row r="260" spans="1:65" s="2" customFormat="1" ht="24.2" customHeight="1">
      <c r="A260" s="29"/>
      <c r="B260" s="141"/>
      <c r="C260" s="156" t="s">
        <v>583</v>
      </c>
      <c r="D260" s="156" t="s">
        <v>153</v>
      </c>
      <c r="E260" s="157" t="s">
        <v>584</v>
      </c>
      <c r="F260" s="158" t="s">
        <v>585</v>
      </c>
      <c r="G260" s="159" t="s">
        <v>223</v>
      </c>
      <c r="H260" s="160">
        <v>1</v>
      </c>
      <c r="I260" s="161"/>
      <c r="J260" s="162">
        <f t="shared" si="50"/>
        <v>0</v>
      </c>
      <c r="K260" s="163"/>
      <c r="L260" s="164"/>
      <c r="M260" s="165" t="s">
        <v>1</v>
      </c>
      <c r="N260" s="166" t="s">
        <v>38</v>
      </c>
      <c r="O260" s="56"/>
      <c r="P260" s="152">
        <f t="shared" si="51"/>
        <v>0</v>
      </c>
      <c r="Q260" s="152">
        <v>2.7999999999999998E-4</v>
      </c>
      <c r="R260" s="152">
        <f t="shared" si="52"/>
        <v>2.7999999999999998E-4</v>
      </c>
      <c r="S260" s="152">
        <v>0</v>
      </c>
      <c r="T260" s="153">
        <f t="shared" si="53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54" t="s">
        <v>261</v>
      </c>
      <c r="AT260" s="154" t="s">
        <v>153</v>
      </c>
      <c r="AU260" s="154" t="s">
        <v>133</v>
      </c>
      <c r="AY260" s="14" t="s">
        <v>126</v>
      </c>
      <c r="BE260" s="155">
        <f t="shared" si="54"/>
        <v>0</v>
      </c>
      <c r="BF260" s="155">
        <f t="shared" si="55"/>
        <v>0</v>
      </c>
      <c r="BG260" s="155">
        <f t="shared" si="56"/>
        <v>0</v>
      </c>
      <c r="BH260" s="155">
        <f t="shared" si="57"/>
        <v>0</v>
      </c>
      <c r="BI260" s="155">
        <f t="shared" si="58"/>
        <v>0</v>
      </c>
      <c r="BJ260" s="14" t="s">
        <v>133</v>
      </c>
      <c r="BK260" s="155">
        <f t="shared" si="59"/>
        <v>0</v>
      </c>
      <c r="BL260" s="14" t="s">
        <v>196</v>
      </c>
      <c r="BM260" s="154" t="s">
        <v>586</v>
      </c>
    </row>
    <row r="261" spans="1:65" s="2" customFormat="1" ht="24.2" customHeight="1">
      <c r="A261" s="29"/>
      <c r="B261" s="141"/>
      <c r="C261" s="142" t="s">
        <v>587</v>
      </c>
      <c r="D261" s="142" t="s">
        <v>128</v>
      </c>
      <c r="E261" s="143" t="s">
        <v>588</v>
      </c>
      <c r="F261" s="144" t="s">
        <v>589</v>
      </c>
      <c r="G261" s="145" t="s">
        <v>388</v>
      </c>
      <c r="H261" s="167"/>
      <c r="I261" s="147"/>
      <c r="J261" s="148">
        <f t="shared" si="50"/>
        <v>0</v>
      </c>
      <c r="K261" s="149"/>
      <c r="L261" s="30"/>
      <c r="M261" s="150" t="s">
        <v>1</v>
      </c>
      <c r="N261" s="151" t="s">
        <v>38</v>
      </c>
      <c r="O261" s="56"/>
      <c r="P261" s="152">
        <f t="shared" si="51"/>
        <v>0</v>
      </c>
      <c r="Q261" s="152">
        <v>0</v>
      </c>
      <c r="R261" s="152">
        <f t="shared" si="52"/>
        <v>0</v>
      </c>
      <c r="S261" s="152">
        <v>0</v>
      </c>
      <c r="T261" s="153">
        <f t="shared" si="53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54" t="s">
        <v>196</v>
      </c>
      <c r="AT261" s="154" t="s">
        <v>128</v>
      </c>
      <c r="AU261" s="154" t="s">
        <v>133</v>
      </c>
      <c r="AY261" s="14" t="s">
        <v>126</v>
      </c>
      <c r="BE261" s="155">
        <f t="shared" si="54"/>
        <v>0</v>
      </c>
      <c r="BF261" s="155">
        <f t="shared" si="55"/>
        <v>0</v>
      </c>
      <c r="BG261" s="155">
        <f t="shared" si="56"/>
        <v>0</v>
      </c>
      <c r="BH261" s="155">
        <f t="shared" si="57"/>
        <v>0</v>
      </c>
      <c r="BI261" s="155">
        <f t="shared" si="58"/>
        <v>0</v>
      </c>
      <c r="BJ261" s="14" t="s">
        <v>133</v>
      </c>
      <c r="BK261" s="155">
        <f t="shared" si="59"/>
        <v>0</v>
      </c>
      <c r="BL261" s="14" t="s">
        <v>196</v>
      </c>
      <c r="BM261" s="154" t="s">
        <v>590</v>
      </c>
    </row>
    <row r="262" spans="1:65" s="12" customFormat="1" ht="22.9" customHeight="1">
      <c r="B262" s="128"/>
      <c r="D262" s="129" t="s">
        <v>71</v>
      </c>
      <c r="E262" s="139" t="s">
        <v>591</v>
      </c>
      <c r="F262" s="139" t="s">
        <v>592</v>
      </c>
      <c r="I262" s="131"/>
      <c r="J262" s="140">
        <f>BK262</f>
        <v>0</v>
      </c>
      <c r="L262" s="128"/>
      <c r="M262" s="133"/>
      <c r="N262" s="134"/>
      <c r="O262" s="134"/>
      <c r="P262" s="135">
        <f>SUM(P263:P265)</f>
        <v>0</v>
      </c>
      <c r="Q262" s="134"/>
      <c r="R262" s="135">
        <f>SUM(R263:R265)</f>
        <v>0.04</v>
      </c>
      <c r="S262" s="134"/>
      <c r="T262" s="136">
        <f>SUM(T263:T265)</f>
        <v>0</v>
      </c>
      <c r="AR262" s="129" t="s">
        <v>133</v>
      </c>
      <c r="AT262" s="137" t="s">
        <v>71</v>
      </c>
      <c r="AU262" s="137" t="s">
        <v>77</v>
      </c>
      <c r="AY262" s="129" t="s">
        <v>126</v>
      </c>
      <c r="BK262" s="138">
        <f>SUM(BK263:BK265)</f>
        <v>0</v>
      </c>
    </row>
    <row r="263" spans="1:65" s="2" customFormat="1" ht="16.5" customHeight="1">
      <c r="A263" s="29"/>
      <c r="B263" s="141"/>
      <c r="C263" s="142" t="s">
        <v>593</v>
      </c>
      <c r="D263" s="142" t="s">
        <v>128</v>
      </c>
      <c r="E263" s="143" t="s">
        <v>594</v>
      </c>
      <c r="F263" s="144" t="s">
        <v>595</v>
      </c>
      <c r="G263" s="145" t="s">
        <v>223</v>
      </c>
      <c r="H263" s="146">
        <v>1</v>
      </c>
      <c r="I263" s="147"/>
      <c r="J263" s="148">
        <f>ROUND(I263*H263,2)</f>
        <v>0</v>
      </c>
      <c r="K263" s="149"/>
      <c r="L263" s="30"/>
      <c r="M263" s="150" t="s">
        <v>1</v>
      </c>
      <c r="N263" s="151" t="s">
        <v>38</v>
      </c>
      <c r="O263" s="56"/>
      <c r="P263" s="152">
        <f>O263*H263</f>
        <v>0</v>
      </c>
      <c r="Q263" s="152">
        <v>0</v>
      </c>
      <c r="R263" s="152">
        <f>Q263*H263</f>
        <v>0</v>
      </c>
      <c r="S263" s="152">
        <v>0</v>
      </c>
      <c r="T263" s="153">
        <f>S263*H263</f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54" t="s">
        <v>196</v>
      </c>
      <c r="AT263" s="154" t="s">
        <v>128</v>
      </c>
      <c r="AU263" s="154" t="s">
        <v>133</v>
      </c>
      <c r="AY263" s="14" t="s">
        <v>126</v>
      </c>
      <c r="BE263" s="155">
        <f>IF(N263="základná",J263,0)</f>
        <v>0</v>
      </c>
      <c r="BF263" s="155">
        <f>IF(N263="znížená",J263,0)</f>
        <v>0</v>
      </c>
      <c r="BG263" s="155">
        <f>IF(N263="zákl. prenesená",J263,0)</f>
        <v>0</v>
      </c>
      <c r="BH263" s="155">
        <f>IF(N263="zníž. prenesená",J263,0)</f>
        <v>0</v>
      </c>
      <c r="BI263" s="155">
        <f>IF(N263="nulová",J263,0)</f>
        <v>0</v>
      </c>
      <c r="BJ263" s="14" t="s">
        <v>133</v>
      </c>
      <c r="BK263" s="155">
        <f>ROUND(I263*H263,2)</f>
        <v>0</v>
      </c>
      <c r="BL263" s="14" t="s">
        <v>196</v>
      </c>
      <c r="BM263" s="154" t="s">
        <v>596</v>
      </c>
    </row>
    <row r="264" spans="1:65" s="2" customFormat="1" ht="24.2" customHeight="1">
      <c r="A264" s="29"/>
      <c r="B264" s="141"/>
      <c r="C264" s="156" t="s">
        <v>597</v>
      </c>
      <c r="D264" s="156" t="s">
        <v>153</v>
      </c>
      <c r="E264" s="157" t="s">
        <v>598</v>
      </c>
      <c r="F264" s="158" t="s">
        <v>599</v>
      </c>
      <c r="G264" s="159" t="s">
        <v>223</v>
      </c>
      <c r="H264" s="160">
        <v>1</v>
      </c>
      <c r="I264" s="161"/>
      <c r="J264" s="162">
        <f>ROUND(I264*H264,2)</f>
        <v>0</v>
      </c>
      <c r="K264" s="163"/>
      <c r="L264" s="164"/>
      <c r="M264" s="165" t="s">
        <v>1</v>
      </c>
      <c r="N264" s="166" t="s">
        <v>38</v>
      </c>
      <c r="O264" s="56"/>
      <c r="P264" s="152">
        <f>O264*H264</f>
        <v>0</v>
      </c>
      <c r="Q264" s="152">
        <v>0.04</v>
      </c>
      <c r="R264" s="152">
        <f>Q264*H264</f>
        <v>0.04</v>
      </c>
      <c r="S264" s="152">
        <v>0</v>
      </c>
      <c r="T264" s="153">
        <f>S264*H264</f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54" t="s">
        <v>261</v>
      </c>
      <c r="AT264" s="154" t="s">
        <v>153</v>
      </c>
      <c r="AU264" s="154" t="s">
        <v>133</v>
      </c>
      <c r="AY264" s="14" t="s">
        <v>126</v>
      </c>
      <c r="BE264" s="155">
        <f>IF(N264="základná",J264,0)</f>
        <v>0</v>
      </c>
      <c r="BF264" s="155">
        <f>IF(N264="znížená",J264,0)</f>
        <v>0</v>
      </c>
      <c r="BG264" s="155">
        <f>IF(N264="zákl. prenesená",J264,0)</f>
        <v>0</v>
      </c>
      <c r="BH264" s="155">
        <f>IF(N264="zníž. prenesená",J264,0)</f>
        <v>0</v>
      </c>
      <c r="BI264" s="155">
        <f>IF(N264="nulová",J264,0)</f>
        <v>0</v>
      </c>
      <c r="BJ264" s="14" t="s">
        <v>133</v>
      </c>
      <c r="BK264" s="155">
        <f>ROUND(I264*H264,2)</f>
        <v>0</v>
      </c>
      <c r="BL264" s="14" t="s">
        <v>196</v>
      </c>
      <c r="BM264" s="154" t="s">
        <v>600</v>
      </c>
    </row>
    <row r="265" spans="1:65" s="2" customFormat="1" ht="24.2" customHeight="1">
      <c r="A265" s="29"/>
      <c r="B265" s="141"/>
      <c r="C265" s="142" t="s">
        <v>601</v>
      </c>
      <c r="D265" s="142" t="s">
        <v>128</v>
      </c>
      <c r="E265" s="143" t="s">
        <v>602</v>
      </c>
      <c r="F265" s="144" t="s">
        <v>603</v>
      </c>
      <c r="G265" s="145" t="s">
        <v>388</v>
      </c>
      <c r="H265" s="167"/>
      <c r="I265" s="147"/>
      <c r="J265" s="148">
        <f>ROUND(I265*H265,2)</f>
        <v>0</v>
      </c>
      <c r="K265" s="149"/>
      <c r="L265" s="30"/>
      <c r="M265" s="150" t="s">
        <v>1</v>
      </c>
      <c r="N265" s="151" t="s">
        <v>38</v>
      </c>
      <c r="O265" s="56"/>
      <c r="P265" s="152">
        <f>O265*H265</f>
        <v>0</v>
      </c>
      <c r="Q265" s="152">
        <v>0</v>
      </c>
      <c r="R265" s="152">
        <f>Q265*H265</f>
        <v>0</v>
      </c>
      <c r="S265" s="152">
        <v>0</v>
      </c>
      <c r="T265" s="153">
        <f>S265*H265</f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54" t="s">
        <v>196</v>
      </c>
      <c r="AT265" s="154" t="s">
        <v>128</v>
      </c>
      <c r="AU265" s="154" t="s">
        <v>133</v>
      </c>
      <c r="AY265" s="14" t="s">
        <v>126</v>
      </c>
      <c r="BE265" s="155">
        <f>IF(N265="základná",J265,0)</f>
        <v>0</v>
      </c>
      <c r="BF265" s="155">
        <f>IF(N265="znížená",J265,0)</f>
        <v>0</v>
      </c>
      <c r="BG265" s="155">
        <f>IF(N265="zákl. prenesená",J265,0)</f>
        <v>0</v>
      </c>
      <c r="BH265" s="155">
        <f>IF(N265="zníž. prenesená",J265,0)</f>
        <v>0</v>
      </c>
      <c r="BI265" s="155">
        <f>IF(N265="nulová",J265,0)</f>
        <v>0</v>
      </c>
      <c r="BJ265" s="14" t="s">
        <v>133</v>
      </c>
      <c r="BK265" s="155">
        <f>ROUND(I265*H265,2)</f>
        <v>0</v>
      </c>
      <c r="BL265" s="14" t="s">
        <v>196</v>
      </c>
      <c r="BM265" s="154" t="s">
        <v>604</v>
      </c>
    </row>
    <row r="266" spans="1:65" s="12" customFormat="1" ht="22.9" customHeight="1">
      <c r="B266" s="128"/>
      <c r="D266" s="129" t="s">
        <v>71</v>
      </c>
      <c r="E266" s="139" t="s">
        <v>605</v>
      </c>
      <c r="F266" s="139" t="s">
        <v>606</v>
      </c>
      <c r="I266" s="131"/>
      <c r="J266" s="140">
        <f>BK266</f>
        <v>0</v>
      </c>
      <c r="L266" s="128"/>
      <c r="M266" s="133"/>
      <c r="N266" s="134"/>
      <c r="O266" s="134"/>
      <c r="P266" s="135">
        <f>SUM(P267:P270)</f>
        <v>0</v>
      </c>
      <c r="Q266" s="134"/>
      <c r="R266" s="135">
        <f>SUM(R267:R270)</f>
        <v>9.0689999999999993E-2</v>
      </c>
      <c r="S266" s="134"/>
      <c r="T266" s="136">
        <f>SUM(T267:T270)</f>
        <v>0</v>
      </c>
      <c r="AR266" s="129" t="s">
        <v>133</v>
      </c>
      <c r="AT266" s="137" t="s">
        <v>71</v>
      </c>
      <c r="AU266" s="137" t="s">
        <v>77</v>
      </c>
      <c r="AY266" s="129" t="s">
        <v>126</v>
      </c>
      <c r="BK266" s="138">
        <f>SUM(BK267:BK270)</f>
        <v>0</v>
      </c>
    </row>
    <row r="267" spans="1:65" s="2" customFormat="1" ht="33" customHeight="1">
      <c r="A267" s="29"/>
      <c r="B267" s="141"/>
      <c r="C267" s="142" t="s">
        <v>607</v>
      </c>
      <c r="D267" s="142" t="s">
        <v>128</v>
      </c>
      <c r="E267" s="143" t="s">
        <v>608</v>
      </c>
      <c r="F267" s="144" t="s">
        <v>609</v>
      </c>
      <c r="G267" s="145" t="s">
        <v>223</v>
      </c>
      <c r="H267" s="146">
        <v>1</v>
      </c>
      <c r="I267" s="147"/>
      <c r="J267" s="148">
        <f>ROUND(I267*H267,2)</f>
        <v>0</v>
      </c>
      <c r="K267" s="149"/>
      <c r="L267" s="30"/>
      <c r="M267" s="150" t="s">
        <v>1</v>
      </c>
      <c r="N267" s="151" t="s">
        <v>38</v>
      </c>
      <c r="O267" s="56"/>
      <c r="P267" s="152">
        <f>O267*H267</f>
        <v>0</v>
      </c>
      <c r="Q267" s="152">
        <v>0</v>
      </c>
      <c r="R267" s="152">
        <f>Q267*H267</f>
        <v>0</v>
      </c>
      <c r="S267" s="152">
        <v>0</v>
      </c>
      <c r="T267" s="153">
        <f>S267*H267</f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54" t="s">
        <v>196</v>
      </c>
      <c r="AT267" s="154" t="s">
        <v>128</v>
      </c>
      <c r="AU267" s="154" t="s">
        <v>133</v>
      </c>
      <c r="AY267" s="14" t="s">
        <v>126</v>
      </c>
      <c r="BE267" s="155">
        <f>IF(N267="základná",J267,0)</f>
        <v>0</v>
      </c>
      <c r="BF267" s="155">
        <f>IF(N267="znížená",J267,0)</f>
        <v>0</v>
      </c>
      <c r="BG267" s="155">
        <f>IF(N267="zákl. prenesená",J267,0)</f>
        <v>0</v>
      </c>
      <c r="BH267" s="155">
        <f>IF(N267="zníž. prenesená",J267,0)</f>
        <v>0</v>
      </c>
      <c r="BI267" s="155">
        <f>IF(N267="nulová",J267,0)</f>
        <v>0</v>
      </c>
      <c r="BJ267" s="14" t="s">
        <v>133</v>
      </c>
      <c r="BK267" s="155">
        <f>ROUND(I267*H267,2)</f>
        <v>0</v>
      </c>
      <c r="BL267" s="14" t="s">
        <v>196</v>
      </c>
      <c r="BM267" s="154" t="s">
        <v>610</v>
      </c>
    </row>
    <row r="268" spans="1:65" s="2" customFormat="1" ht="33" customHeight="1">
      <c r="A268" s="29"/>
      <c r="B268" s="141"/>
      <c r="C268" s="156" t="s">
        <v>611</v>
      </c>
      <c r="D268" s="156" t="s">
        <v>153</v>
      </c>
      <c r="E268" s="157" t="s">
        <v>612</v>
      </c>
      <c r="F268" s="158" t="s">
        <v>613</v>
      </c>
      <c r="G268" s="159" t="s">
        <v>223</v>
      </c>
      <c r="H268" s="160">
        <v>1</v>
      </c>
      <c r="I268" s="161"/>
      <c r="J268" s="162">
        <f>ROUND(I268*H268,2)</f>
        <v>0</v>
      </c>
      <c r="K268" s="163"/>
      <c r="L268" s="164"/>
      <c r="M268" s="165" t="s">
        <v>1</v>
      </c>
      <c r="N268" s="166" t="s">
        <v>38</v>
      </c>
      <c r="O268" s="56"/>
      <c r="P268" s="152">
        <f>O268*H268</f>
        <v>0</v>
      </c>
      <c r="Q268" s="152">
        <v>8.5999999999999993E-2</v>
      </c>
      <c r="R268" s="152">
        <f>Q268*H268</f>
        <v>8.5999999999999993E-2</v>
      </c>
      <c r="S268" s="152">
        <v>0</v>
      </c>
      <c r="T268" s="153">
        <f>S268*H268</f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54" t="s">
        <v>261</v>
      </c>
      <c r="AT268" s="154" t="s">
        <v>153</v>
      </c>
      <c r="AU268" s="154" t="s">
        <v>133</v>
      </c>
      <c r="AY268" s="14" t="s">
        <v>126</v>
      </c>
      <c r="BE268" s="155">
        <f>IF(N268="základná",J268,0)</f>
        <v>0</v>
      </c>
      <c r="BF268" s="155">
        <f>IF(N268="znížená",J268,0)</f>
        <v>0</v>
      </c>
      <c r="BG268" s="155">
        <f>IF(N268="zákl. prenesená",J268,0)</f>
        <v>0</v>
      </c>
      <c r="BH268" s="155">
        <f>IF(N268="zníž. prenesená",J268,0)</f>
        <v>0</v>
      </c>
      <c r="BI268" s="155">
        <f>IF(N268="nulová",J268,0)</f>
        <v>0</v>
      </c>
      <c r="BJ268" s="14" t="s">
        <v>133</v>
      </c>
      <c r="BK268" s="155">
        <f>ROUND(I268*H268,2)</f>
        <v>0</v>
      </c>
      <c r="BL268" s="14" t="s">
        <v>196</v>
      </c>
      <c r="BM268" s="154" t="s">
        <v>614</v>
      </c>
    </row>
    <row r="269" spans="1:65" s="2" customFormat="1" ht="16.5" customHeight="1">
      <c r="A269" s="29"/>
      <c r="B269" s="141"/>
      <c r="C269" s="142" t="s">
        <v>615</v>
      </c>
      <c r="D269" s="142" t="s">
        <v>128</v>
      </c>
      <c r="E269" s="143" t="s">
        <v>616</v>
      </c>
      <c r="F269" s="144" t="s">
        <v>617</v>
      </c>
      <c r="G269" s="145" t="s">
        <v>223</v>
      </c>
      <c r="H269" s="146">
        <v>1</v>
      </c>
      <c r="I269" s="147"/>
      <c r="J269" s="148">
        <f>ROUND(I269*H269,2)</f>
        <v>0</v>
      </c>
      <c r="K269" s="149"/>
      <c r="L269" s="30"/>
      <c r="M269" s="150" t="s">
        <v>1</v>
      </c>
      <c r="N269" s="151" t="s">
        <v>38</v>
      </c>
      <c r="O269" s="56"/>
      <c r="P269" s="152">
        <f>O269*H269</f>
        <v>0</v>
      </c>
      <c r="Q269" s="152">
        <v>4.6899999999999997E-3</v>
      </c>
      <c r="R269" s="152">
        <f>Q269*H269</f>
        <v>4.6899999999999997E-3</v>
      </c>
      <c r="S269" s="152">
        <v>0</v>
      </c>
      <c r="T269" s="153">
        <f>S269*H269</f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54" t="s">
        <v>132</v>
      </c>
      <c r="AT269" s="154" t="s">
        <v>128</v>
      </c>
      <c r="AU269" s="154" t="s">
        <v>133</v>
      </c>
      <c r="AY269" s="14" t="s">
        <v>126</v>
      </c>
      <c r="BE269" s="155">
        <f>IF(N269="základná",J269,0)</f>
        <v>0</v>
      </c>
      <c r="BF269" s="155">
        <f>IF(N269="znížená",J269,0)</f>
        <v>0</v>
      </c>
      <c r="BG269" s="155">
        <f>IF(N269="zákl. prenesená",J269,0)</f>
        <v>0</v>
      </c>
      <c r="BH269" s="155">
        <f>IF(N269="zníž. prenesená",J269,0)</f>
        <v>0</v>
      </c>
      <c r="BI269" s="155">
        <f>IF(N269="nulová",J269,0)</f>
        <v>0</v>
      </c>
      <c r="BJ269" s="14" t="s">
        <v>133</v>
      </c>
      <c r="BK269" s="155">
        <f>ROUND(I269*H269,2)</f>
        <v>0</v>
      </c>
      <c r="BL269" s="14" t="s">
        <v>132</v>
      </c>
      <c r="BM269" s="154" t="s">
        <v>618</v>
      </c>
    </row>
    <row r="270" spans="1:65" s="2" customFormat="1" ht="21.75" customHeight="1">
      <c r="A270" s="29"/>
      <c r="B270" s="141"/>
      <c r="C270" s="142" t="s">
        <v>619</v>
      </c>
      <c r="D270" s="142" t="s">
        <v>128</v>
      </c>
      <c r="E270" s="143" t="s">
        <v>620</v>
      </c>
      <c r="F270" s="144" t="s">
        <v>621</v>
      </c>
      <c r="G270" s="145" t="s">
        <v>388</v>
      </c>
      <c r="H270" s="167"/>
      <c r="I270" s="147"/>
      <c r="J270" s="148">
        <f>ROUND(I270*H270,2)</f>
        <v>0</v>
      </c>
      <c r="K270" s="149"/>
      <c r="L270" s="30"/>
      <c r="M270" s="150" t="s">
        <v>1</v>
      </c>
      <c r="N270" s="151" t="s">
        <v>38</v>
      </c>
      <c r="O270" s="56"/>
      <c r="P270" s="152">
        <f>O270*H270</f>
        <v>0</v>
      </c>
      <c r="Q270" s="152">
        <v>0</v>
      </c>
      <c r="R270" s="152">
        <f>Q270*H270</f>
        <v>0</v>
      </c>
      <c r="S270" s="152">
        <v>0</v>
      </c>
      <c r="T270" s="153">
        <f>S270*H270</f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54" t="s">
        <v>196</v>
      </c>
      <c r="AT270" s="154" t="s">
        <v>128</v>
      </c>
      <c r="AU270" s="154" t="s">
        <v>133</v>
      </c>
      <c r="AY270" s="14" t="s">
        <v>126</v>
      </c>
      <c r="BE270" s="155">
        <f>IF(N270="základná",J270,0)</f>
        <v>0</v>
      </c>
      <c r="BF270" s="155">
        <f>IF(N270="znížená",J270,0)</f>
        <v>0</v>
      </c>
      <c r="BG270" s="155">
        <f>IF(N270="zákl. prenesená",J270,0)</f>
        <v>0</v>
      </c>
      <c r="BH270" s="155">
        <f>IF(N270="zníž. prenesená",J270,0)</f>
        <v>0</v>
      </c>
      <c r="BI270" s="155">
        <f>IF(N270="nulová",J270,0)</f>
        <v>0</v>
      </c>
      <c r="BJ270" s="14" t="s">
        <v>133</v>
      </c>
      <c r="BK270" s="155">
        <f>ROUND(I270*H270,2)</f>
        <v>0</v>
      </c>
      <c r="BL270" s="14" t="s">
        <v>196</v>
      </c>
      <c r="BM270" s="154" t="s">
        <v>622</v>
      </c>
    </row>
    <row r="271" spans="1:65" s="12" customFormat="1" ht="22.9" customHeight="1">
      <c r="B271" s="128"/>
      <c r="D271" s="129" t="s">
        <v>71</v>
      </c>
      <c r="E271" s="139" t="s">
        <v>623</v>
      </c>
      <c r="F271" s="139" t="s">
        <v>624</v>
      </c>
      <c r="I271" s="131"/>
      <c r="J271" s="140">
        <f>BK271</f>
        <v>0</v>
      </c>
      <c r="L271" s="128"/>
      <c r="M271" s="133"/>
      <c r="N271" s="134"/>
      <c r="O271" s="134"/>
      <c r="P271" s="135">
        <f>SUM(P272:P275)</f>
        <v>0</v>
      </c>
      <c r="Q271" s="134"/>
      <c r="R271" s="135">
        <f>SUM(R272:R275)</f>
        <v>3.8457200000000004E-2</v>
      </c>
      <c r="S271" s="134"/>
      <c r="T271" s="136">
        <f>SUM(T272:T275)</f>
        <v>0</v>
      </c>
      <c r="AR271" s="129" t="s">
        <v>133</v>
      </c>
      <c r="AT271" s="137" t="s">
        <v>71</v>
      </c>
      <c r="AU271" s="137" t="s">
        <v>77</v>
      </c>
      <c r="AY271" s="129" t="s">
        <v>126</v>
      </c>
      <c r="BK271" s="138">
        <f>SUM(BK272:BK275)</f>
        <v>0</v>
      </c>
    </row>
    <row r="272" spans="1:65" s="2" customFormat="1" ht="24.2" customHeight="1">
      <c r="A272" s="29"/>
      <c r="B272" s="141"/>
      <c r="C272" s="142" t="s">
        <v>625</v>
      </c>
      <c r="D272" s="142" t="s">
        <v>128</v>
      </c>
      <c r="E272" s="143" t="s">
        <v>626</v>
      </c>
      <c r="F272" s="144" t="s">
        <v>627</v>
      </c>
      <c r="G272" s="145" t="s">
        <v>264</v>
      </c>
      <c r="H272" s="146">
        <v>40</v>
      </c>
      <c r="I272" s="147"/>
      <c r="J272" s="148">
        <f>ROUND(I272*H272,2)</f>
        <v>0</v>
      </c>
      <c r="K272" s="149"/>
      <c r="L272" s="30"/>
      <c r="M272" s="150" t="s">
        <v>1</v>
      </c>
      <c r="N272" s="151" t="s">
        <v>38</v>
      </c>
      <c r="O272" s="56"/>
      <c r="P272" s="152">
        <f>O272*H272</f>
        <v>0</v>
      </c>
      <c r="Q272" s="152">
        <v>6.0577000000000005E-4</v>
      </c>
      <c r="R272" s="152">
        <f>Q272*H272</f>
        <v>2.4230800000000004E-2</v>
      </c>
      <c r="S272" s="152">
        <v>0</v>
      </c>
      <c r="T272" s="153">
        <f>S272*H272</f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54" t="s">
        <v>196</v>
      </c>
      <c r="AT272" s="154" t="s">
        <v>128</v>
      </c>
      <c r="AU272" s="154" t="s">
        <v>133</v>
      </c>
      <c r="AY272" s="14" t="s">
        <v>126</v>
      </c>
      <c r="BE272" s="155">
        <f>IF(N272="základná",J272,0)</f>
        <v>0</v>
      </c>
      <c r="BF272" s="155">
        <f>IF(N272="znížená",J272,0)</f>
        <v>0</v>
      </c>
      <c r="BG272" s="155">
        <f>IF(N272="zákl. prenesená",J272,0)</f>
        <v>0</v>
      </c>
      <c r="BH272" s="155">
        <f>IF(N272="zníž. prenesená",J272,0)</f>
        <v>0</v>
      </c>
      <c r="BI272" s="155">
        <f>IF(N272="nulová",J272,0)</f>
        <v>0</v>
      </c>
      <c r="BJ272" s="14" t="s">
        <v>133</v>
      </c>
      <c r="BK272" s="155">
        <f>ROUND(I272*H272,2)</f>
        <v>0</v>
      </c>
      <c r="BL272" s="14" t="s">
        <v>196</v>
      </c>
      <c r="BM272" s="154" t="s">
        <v>628</v>
      </c>
    </row>
    <row r="273" spans="1:65" s="2" customFormat="1" ht="24.2" customHeight="1">
      <c r="A273" s="29"/>
      <c r="B273" s="141"/>
      <c r="C273" s="142" t="s">
        <v>629</v>
      </c>
      <c r="D273" s="142" t="s">
        <v>128</v>
      </c>
      <c r="E273" s="143" t="s">
        <v>630</v>
      </c>
      <c r="F273" s="144" t="s">
        <v>631</v>
      </c>
      <c r="G273" s="145" t="s">
        <v>264</v>
      </c>
      <c r="H273" s="146">
        <v>20</v>
      </c>
      <c r="I273" s="147"/>
      <c r="J273" s="148">
        <f>ROUND(I273*H273,2)</f>
        <v>0</v>
      </c>
      <c r="K273" s="149"/>
      <c r="L273" s="30"/>
      <c r="M273" s="150" t="s">
        <v>1</v>
      </c>
      <c r="N273" s="151" t="s">
        <v>38</v>
      </c>
      <c r="O273" s="56"/>
      <c r="P273" s="152">
        <f>O273*H273</f>
        <v>0</v>
      </c>
      <c r="Q273" s="152">
        <v>7.1131999999999999E-4</v>
      </c>
      <c r="R273" s="152">
        <f>Q273*H273</f>
        <v>1.42264E-2</v>
      </c>
      <c r="S273" s="152">
        <v>0</v>
      </c>
      <c r="T273" s="153">
        <f>S273*H273</f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54" t="s">
        <v>196</v>
      </c>
      <c r="AT273" s="154" t="s">
        <v>128</v>
      </c>
      <c r="AU273" s="154" t="s">
        <v>133</v>
      </c>
      <c r="AY273" s="14" t="s">
        <v>126</v>
      </c>
      <c r="BE273" s="155">
        <f>IF(N273="základná",J273,0)</f>
        <v>0</v>
      </c>
      <c r="BF273" s="155">
        <f>IF(N273="znížená",J273,0)</f>
        <v>0</v>
      </c>
      <c r="BG273" s="155">
        <f>IF(N273="zákl. prenesená",J273,0)</f>
        <v>0</v>
      </c>
      <c r="BH273" s="155">
        <f>IF(N273="zníž. prenesená",J273,0)</f>
        <v>0</v>
      </c>
      <c r="BI273" s="155">
        <f>IF(N273="nulová",J273,0)</f>
        <v>0</v>
      </c>
      <c r="BJ273" s="14" t="s">
        <v>133</v>
      </c>
      <c r="BK273" s="155">
        <f>ROUND(I273*H273,2)</f>
        <v>0</v>
      </c>
      <c r="BL273" s="14" t="s">
        <v>196</v>
      </c>
      <c r="BM273" s="154" t="s">
        <v>632</v>
      </c>
    </row>
    <row r="274" spans="1:65" s="2" customFormat="1" ht="16.5" customHeight="1">
      <c r="A274" s="29"/>
      <c r="B274" s="141"/>
      <c r="C274" s="142" t="s">
        <v>633</v>
      </c>
      <c r="D274" s="142" t="s">
        <v>128</v>
      </c>
      <c r="E274" s="143" t="s">
        <v>634</v>
      </c>
      <c r="F274" s="144" t="s">
        <v>635</v>
      </c>
      <c r="G274" s="145" t="s">
        <v>264</v>
      </c>
      <c r="H274" s="146">
        <v>60</v>
      </c>
      <c r="I274" s="147"/>
      <c r="J274" s="148">
        <f>ROUND(I274*H274,2)</f>
        <v>0</v>
      </c>
      <c r="K274" s="149"/>
      <c r="L274" s="30"/>
      <c r="M274" s="150" t="s">
        <v>1</v>
      </c>
      <c r="N274" s="151" t="s">
        <v>38</v>
      </c>
      <c r="O274" s="56"/>
      <c r="P274" s="152">
        <f>O274*H274</f>
        <v>0</v>
      </c>
      <c r="Q274" s="152">
        <v>0</v>
      </c>
      <c r="R274" s="152">
        <f>Q274*H274</f>
        <v>0</v>
      </c>
      <c r="S274" s="152">
        <v>0</v>
      </c>
      <c r="T274" s="153">
        <f>S274*H274</f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54" t="s">
        <v>196</v>
      </c>
      <c r="AT274" s="154" t="s">
        <v>128</v>
      </c>
      <c r="AU274" s="154" t="s">
        <v>133</v>
      </c>
      <c r="AY274" s="14" t="s">
        <v>126</v>
      </c>
      <c r="BE274" s="155">
        <f>IF(N274="základná",J274,0)</f>
        <v>0</v>
      </c>
      <c r="BF274" s="155">
        <f>IF(N274="znížená",J274,0)</f>
        <v>0</v>
      </c>
      <c r="BG274" s="155">
        <f>IF(N274="zákl. prenesená",J274,0)</f>
        <v>0</v>
      </c>
      <c r="BH274" s="155">
        <f>IF(N274="zníž. prenesená",J274,0)</f>
        <v>0</v>
      </c>
      <c r="BI274" s="155">
        <f>IF(N274="nulová",J274,0)</f>
        <v>0</v>
      </c>
      <c r="BJ274" s="14" t="s">
        <v>133</v>
      </c>
      <c r="BK274" s="155">
        <f>ROUND(I274*H274,2)</f>
        <v>0</v>
      </c>
      <c r="BL274" s="14" t="s">
        <v>196</v>
      </c>
      <c r="BM274" s="154" t="s">
        <v>636</v>
      </c>
    </row>
    <row r="275" spans="1:65" s="2" customFormat="1" ht="24.2" customHeight="1">
      <c r="A275" s="29"/>
      <c r="B275" s="141"/>
      <c r="C275" s="142" t="s">
        <v>637</v>
      </c>
      <c r="D275" s="142" t="s">
        <v>128</v>
      </c>
      <c r="E275" s="143" t="s">
        <v>638</v>
      </c>
      <c r="F275" s="144" t="s">
        <v>639</v>
      </c>
      <c r="G275" s="145" t="s">
        <v>388</v>
      </c>
      <c r="H275" s="167"/>
      <c r="I275" s="147"/>
      <c r="J275" s="148">
        <f>ROUND(I275*H275,2)</f>
        <v>0</v>
      </c>
      <c r="K275" s="149"/>
      <c r="L275" s="30"/>
      <c r="M275" s="150" t="s">
        <v>1</v>
      </c>
      <c r="N275" s="151" t="s">
        <v>38</v>
      </c>
      <c r="O275" s="56"/>
      <c r="P275" s="152">
        <f>O275*H275</f>
        <v>0</v>
      </c>
      <c r="Q275" s="152">
        <v>0</v>
      </c>
      <c r="R275" s="152">
        <f>Q275*H275</f>
        <v>0</v>
      </c>
      <c r="S275" s="152">
        <v>0</v>
      </c>
      <c r="T275" s="153">
        <f>S275*H275</f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54" t="s">
        <v>196</v>
      </c>
      <c r="AT275" s="154" t="s">
        <v>128</v>
      </c>
      <c r="AU275" s="154" t="s">
        <v>133</v>
      </c>
      <c r="AY275" s="14" t="s">
        <v>126</v>
      </c>
      <c r="BE275" s="155">
        <f>IF(N275="základná",J275,0)</f>
        <v>0</v>
      </c>
      <c r="BF275" s="155">
        <f>IF(N275="znížená",J275,0)</f>
        <v>0</v>
      </c>
      <c r="BG275" s="155">
        <f>IF(N275="zákl. prenesená",J275,0)</f>
        <v>0</v>
      </c>
      <c r="BH275" s="155">
        <f>IF(N275="zníž. prenesená",J275,0)</f>
        <v>0</v>
      </c>
      <c r="BI275" s="155">
        <f>IF(N275="nulová",J275,0)</f>
        <v>0</v>
      </c>
      <c r="BJ275" s="14" t="s">
        <v>133</v>
      </c>
      <c r="BK275" s="155">
        <f>ROUND(I275*H275,2)</f>
        <v>0</v>
      </c>
      <c r="BL275" s="14" t="s">
        <v>196</v>
      </c>
      <c r="BM275" s="154" t="s">
        <v>640</v>
      </c>
    </row>
    <row r="276" spans="1:65" s="12" customFormat="1" ht="22.9" customHeight="1">
      <c r="B276" s="128"/>
      <c r="D276" s="129" t="s">
        <v>71</v>
      </c>
      <c r="E276" s="139" t="s">
        <v>641</v>
      </c>
      <c r="F276" s="139" t="s">
        <v>642</v>
      </c>
      <c r="I276" s="131"/>
      <c r="J276" s="140">
        <f>BK276</f>
        <v>0</v>
      </c>
      <c r="L276" s="128"/>
      <c r="M276" s="133"/>
      <c r="N276" s="134"/>
      <c r="O276" s="134"/>
      <c r="P276" s="135">
        <f>SUM(P277:P283)</f>
        <v>0</v>
      </c>
      <c r="Q276" s="134"/>
      <c r="R276" s="135">
        <f>SUM(R277:R283)</f>
        <v>0.39497573000000008</v>
      </c>
      <c r="S276" s="134"/>
      <c r="T276" s="136">
        <f>SUM(T277:T283)</f>
        <v>0</v>
      </c>
      <c r="AR276" s="129" t="s">
        <v>133</v>
      </c>
      <c r="AT276" s="137" t="s">
        <v>71</v>
      </c>
      <c r="AU276" s="137" t="s">
        <v>77</v>
      </c>
      <c r="AY276" s="129" t="s">
        <v>126</v>
      </c>
      <c r="BK276" s="138">
        <f>SUM(BK277:BK283)</f>
        <v>0</v>
      </c>
    </row>
    <row r="277" spans="1:65" s="2" customFormat="1" ht="37.9" customHeight="1">
      <c r="A277" s="29"/>
      <c r="B277" s="141"/>
      <c r="C277" s="142" t="s">
        <v>643</v>
      </c>
      <c r="D277" s="142" t="s">
        <v>128</v>
      </c>
      <c r="E277" s="143" t="s">
        <v>644</v>
      </c>
      <c r="F277" s="144" t="s">
        <v>645</v>
      </c>
      <c r="G277" s="145" t="s">
        <v>150</v>
      </c>
      <c r="H277" s="146">
        <v>136.297</v>
      </c>
      <c r="I277" s="147"/>
      <c r="J277" s="148">
        <f t="shared" ref="J277:J283" si="60">ROUND(I277*H277,2)</f>
        <v>0</v>
      </c>
      <c r="K277" s="149"/>
      <c r="L277" s="30"/>
      <c r="M277" s="150" t="s">
        <v>1</v>
      </c>
      <c r="N277" s="151" t="s">
        <v>38</v>
      </c>
      <c r="O277" s="56"/>
      <c r="P277" s="152">
        <f t="shared" ref="P277:P283" si="61">O277*H277</f>
        <v>0</v>
      </c>
      <c r="Q277" s="152">
        <v>2.6900000000000001E-3</v>
      </c>
      <c r="R277" s="152">
        <f t="shared" ref="R277:R283" si="62">Q277*H277</f>
        <v>0.36663893000000003</v>
      </c>
      <c r="S277" s="152">
        <v>0</v>
      </c>
      <c r="T277" s="153">
        <f t="shared" ref="T277:T283" si="63">S277*H277</f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54" t="s">
        <v>196</v>
      </c>
      <c r="AT277" s="154" t="s">
        <v>128</v>
      </c>
      <c r="AU277" s="154" t="s">
        <v>133</v>
      </c>
      <c r="AY277" s="14" t="s">
        <v>126</v>
      </c>
      <c r="BE277" s="155">
        <f t="shared" ref="BE277:BE283" si="64">IF(N277="základná",J277,0)</f>
        <v>0</v>
      </c>
      <c r="BF277" s="155">
        <f t="shared" ref="BF277:BF283" si="65">IF(N277="znížená",J277,0)</f>
        <v>0</v>
      </c>
      <c r="BG277" s="155">
        <f t="shared" ref="BG277:BG283" si="66">IF(N277="zákl. prenesená",J277,0)</f>
        <v>0</v>
      </c>
      <c r="BH277" s="155">
        <f t="shared" ref="BH277:BH283" si="67">IF(N277="zníž. prenesená",J277,0)</f>
        <v>0</v>
      </c>
      <c r="BI277" s="155">
        <f t="shared" ref="BI277:BI283" si="68">IF(N277="nulová",J277,0)</f>
        <v>0</v>
      </c>
      <c r="BJ277" s="14" t="s">
        <v>133</v>
      </c>
      <c r="BK277" s="155">
        <f t="shared" ref="BK277:BK283" si="69">ROUND(I277*H277,2)</f>
        <v>0</v>
      </c>
      <c r="BL277" s="14" t="s">
        <v>196</v>
      </c>
      <c r="BM277" s="154" t="s">
        <v>646</v>
      </c>
    </row>
    <row r="278" spans="1:65" s="2" customFormat="1" ht="24.2" customHeight="1">
      <c r="A278" s="29"/>
      <c r="B278" s="141"/>
      <c r="C278" s="142" t="s">
        <v>647</v>
      </c>
      <c r="D278" s="142" t="s">
        <v>128</v>
      </c>
      <c r="E278" s="143" t="s">
        <v>648</v>
      </c>
      <c r="F278" s="144" t="s">
        <v>649</v>
      </c>
      <c r="G278" s="145" t="s">
        <v>223</v>
      </c>
      <c r="H278" s="146">
        <v>1</v>
      </c>
      <c r="I278" s="147"/>
      <c r="J278" s="148">
        <f t="shared" si="60"/>
        <v>0</v>
      </c>
      <c r="K278" s="149"/>
      <c r="L278" s="30"/>
      <c r="M278" s="150" t="s">
        <v>1</v>
      </c>
      <c r="N278" s="151" t="s">
        <v>38</v>
      </c>
      <c r="O278" s="56"/>
      <c r="P278" s="152">
        <f t="shared" si="61"/>
        <v>0</v>
      </c>
      <c r="Q278" s="152">
        <v>8.6799999999999996E-5</v>
      </c>
      <c r="R278" s="152">
        <f t="shared" si="62"/>
        <v>8.6799999999999996E-5</v>
      </c>
      <c r="S278" s="152">
        <v>0</v>
      </c>
      <c r="T278" s="153">
        <f t="shared" si="63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54" t="s">
        <v>196</v>
      </c>
      <c r="AT278" s="154" t="s">
        <v>128</v>
      </c>
      <c r="AU278" s="154" t="s">
        <v>133</v>
      </c>
      <c r="AY278" s="14" t="s">
        <v>126</v>
      </c>
      <c r="BE278" s="155">
        <f t="shared" si="64"/>
        <v>0</v>
      </c>
      <c r="BF278" s="155">
        <f t="shared" si="65"/>
        <v>0</v>
      </c>
      <c r="BG278" s="155">
        <f t="shared" si="66"/>
        <v>0</v>
      </c>
      <c r="BH278" s="155">
        <f t="shared" si="67"/>
        <v>0</v>
      </c>
      <c r="BI278" s="155">
        <f t="shared" si="68"/>
        <v>0</v>
      </c>
      <c r="BJ278" s="14" t="s">
        <v>133</v>
      </c>
      <c r="BK278" s="155">
        <f t="shared" si="69"/>
        <v>0</v>
      </c>
      <c r="BL278" s="14" t="s">
        <v>196</v>
      </c>
      <c r="BM278" s="154" t="s">
        <v>650</v>
      </c>
    </row>
    <row r="279" spans="1:65" s="2" customFormat="1" ht="37.9" customHeight="1">
      <c r="A279" s="29"/>
      <c r="B279" s="141"/>
      <c r="C279" s="156" t="s">
        <v>651</v>
      </c>
      <c r="D279" s="156" t="s">
        <v>153</v>
      </c>
      <c r="E279" s="157" t="s">
        <v>652</v>
      </c>
      <c r="F279" s="158" t="s">
        <v>653</v>
      </c>
      <c r="G279" s="159" t="s">
        <v>223</v>
      </c>
      <c r="H279" s="160">
        <v>1</v>
      </c>
      <c r="I279" s="161"/>
      <c r="J279" s="162">
        <f t="shared" si="60"/>
        <v>0</v>
      </c>
      <c r="K279" s="163"/>
      <c r="L279" s="164"/>
      <c r="M279" s="165" t="s">
        <v>1</v>
      </c>
      <c r="N279" s="166" t="s">
        <v>38</v>
      </c>
      <c r="O279" s="56"/>
      <c r="P279" s="152">
        <f t="shared" si="61"/>
        <v>0</v>
      </c>
      <c r="Q279" s="152">
        <v>7.0200000000000002E-3</v>
      </c>
      <c r="R279" s="152">
        <f t="shared" si="62"/>
        <v>7.0200000000000002E-3</v>
      </c>
      <c r="S279" s="152">
        <v>0</v>
      </c>
      <c r="T279" s="153">
        <f t="shared" si="63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54" t="s">
        <v>261</v>
      </c>
      <c r="AT279" s="154" t="s">
        <v>153</v>
      </c>
      <c r="AU279" s="154" t="s">
        <v>133</v>
      </c>
      <c r="AY279" s="14" t="s">
        <v>126</v>
      </c>
      <c r="BE279" s="155">
        <f t="shared" si="64"/>
        <v>0</v>
      </c>
      <c r="BF279" s="155">
        <f t="shared" si="65"/>
        <v>0</v>
      </c>
      <c r="BG279" s="155">
        <f t="shared" si="66"/>
        <v>0</v>
      </c>
      <c r="BH279" s="155">
        <f t="shared" si="67"/>
        <v>0</v>
      </c>
      <c r="BI279" s="155">
        <f t="shared" si="68"/>
        <v>0</v>
      </c>
      <c r="BJ279" s="14" t="s">
        <v>133</v>
      </c>
      <c r="BK279" s="155">
        <f t="shared" si="69"/>
        <v>0</v>
      </c>
      <c r="BL279" s="14" t="s">
        <v>196</v>
      </c>
      <c r="BM279" s="154" t="s">
        <v>654</v>
      </c>
    </row>
    <row r="280" spans="1:65" s="2" customFormat="1" ht="24.2" customHeight="1">
      <c r="A280" s="29"/>
      <c r="B280" s="141"/>
      <c r="C280" s="156" t="s">
        <v>655</v>
      </c>
      <c r="D280" s="156" t="s">
        <v>153</v>
      </c>
      <c r="E280" s="157" t="s">
        <v>656</v>
      </c>
      <c r="F280" s="158" t="s">
        <v>657</v>
      </c>
      <c r="G280" s="159" t="s">
        <v>223</v>
      </c>
      <c r="H280" s="160">
        <v>1</v>
      </c>
      <c r="I280" s="161"/>
      <c r="J280" s="162">
        <f t="shared" si="60"/>
        <v>0</v>
      </c>
      <c r="K280" s="163"/>
      <c r="L280" s="164"/>
      <c r="M280" s="165" t="s">
        <v>1</v>
      </c>
      <c r="N280" s="166" t="s">
        <v>38</v>
      </c>
      <c r="O280" s="56"/>
      <c r="P280" s="152">
        <f t="shared" si="61"/>
        <v>0</v>
      </c>
      <c r="Q280" s="152">
        <v>6.3000000000000003E-4</v>
      </c>
      <c r="R280" s="152">
        <f t="shared" si="62"/>
        <v>6.3000000000000003E-4</v>
      </c>
      <c r="S280" s="152">
        <v>0</v>
      </c>
      <c r="T280" s="153">
        <f t="shared" si="63"/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54" t="s">
        <v>261</v>
      </c>
      <c r="AT280" s="154" t="s">
        <v>153</v>
      </c>
      <c r="AU280" s="154" t="s">
        <v>133</v>
      </c>
      <c r="AY280" s="14" t="s">
        <v>126</v>
      </c>
      <c r="BE280" s="155">
        <f t="shared" si="64"/>
        <v>0</v>
      </c>
      <c r="BF280" s="155">
        <f t="shared" si="65"/>
        <v>0</v>
      </c>
      <c r="BG280" s="155">
        <f t="shared" si="66"/>
        <v>0</v>
      </c>
      <c r="BH280" s="155">
        <f t="shared" si="67"/>
        <v>0</v>
      </c>
      <c r="BI280" s="155">
        <f t="shared" si="68"/>
        <v>0</v>
      </c>
      <c r="BJ280" s="14" t="s">
        <v>133</v>
      </c>
      <c r="BK280" s="155">
        <f t="shared" si="69"/>
        <v>0</v>
      </c>
      <c r="BL280" s="14" t="s">
        <v>196</v>
      </c>
      <c r="BM280" s="154" t="s">
        <v>658</v>
      </c>
    </row>
    <row r="281" spans="1:65" s="2" customFormat="1" ht="21.75" customHeight="1">
      <c r="A281" s="29"/>
      <c r="B281" s="141"/>
      <c r="C281" s="142" t="s">
        <v>659</v>
      </c>
      <c r="D281" s="142" t="s">
        <v>128</v>
      </c>
      <c r="E281" s="143" t="s">
        <v>660</v>
      </c>
      <c r="F281" s="144" t="s">
        <v>661</v>
      </c>
      <c r="G281" s="145" t="s">
        <v>223</v>
      </c>
      <c r="H281" s="146">
        <v>1</v>
      </c>
      <c r="I281" s="147"/>
      <c r="J281" s="148">
        <f t="shared" si="60"/>
        <v>0</v>
      </c>
      <c r="K281" s="149"/>
      <c r="L281" s="30"/>
      <c r="M281" s="150" t="s">
        <v>1</v>
      </c>
      <c r="N281" s="151" t="s">
        <v>38</v>
      </c>
      <c r="O281" s="56"/>
      <c r="P281" s="152">
        <f t="shared" si="61"/>
        <v>0</v>
      </c>
      <c r="Q281" s="152">
        <v>0</v>
      </c>
      <c r="R281" s="152">
        <f t="shared" si="62"/>
        <v>0</v>
      </c>
      <c r="S281" s="152">
        <v>0</v>
      </c>
      <c r="T281" s="153">
        <f t="shared" si="63"/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54" t="s">
        <v>196</v>
      </c>
      <c r="AT281" s="154" t="s">
        <v>128</v>
      </c>
      <c r="AU281" s="154" t="s">
        <v>133</v>
      </c>
      <c r="AY281" s="14" t="s">
        <v>126</v>
      </c>
      <c r="BE281" s="155">
        <f t="shared" si="64"/>
        <v>0</v>
      </c>
      <c r="BF281" s="155">
        <f t="shared" si="65"/>
        <v>0</v>
      </c>
      <c r="BG281" s="155">
        <f t="shared" si="66"/>
        <v>0</v>
      </c>
      <c r="BH281" s="155">
        <f t="shared" si="67"/>
        <v>0</v>
      </c>
      <c r="BI281" s="155">
        <f t="shared" si="68"/>
        <v>0</v>
      </c>
      <c r="BJ281" s="14" t="s">
        <v>133</v>
      </c>
      <c r="BK281" s="155">
        <f t="shared" si="69"/>
        <v>0</v>
      </c>
      <c r="BL281" s="14" t="s">
        <v>196</v>
      </c>
      <c r="BM281" s="154" t="s">
        <v>662</v>
      </c>
    </row>
    <row r="282" spans="1:65" s="2" customFormat="1" ht="37.9" customHeight="1">
      <c r="A282" s="29"/>
      <c r="B282" s="141"/>
      <c r="C282" s="156" t="s">
        <v>663</v>
      </c>
      <c r="D282" s="156" t="s">
        <v>153</v>
      </c>
      <c r="E282" s="157" t="s">
        <v>664</v>
      </c>
      <c r="F282" s="158" t="s">
        <v>665</v>
      </c>
      <c r="G282" s="159" t="s">
        <v>223</v>
      </c>
      <c r="H282" s="160">
        <v>1</v>
      </c>
      <c r="I282" s="161"/>
      <c r="J282" s="162">
        <f t="shared" si="60"/>
        <v>0</v>
      </c>
      <c r="K282" s="163"/>
      <c r="L282" s="164"/>
      <c r="M282" s="165" t="s">
        <v>1</v>
      </c>
      <c r="N282" s="166" t="s">
        <v>38</v>
      </c>
      <c r="O282" s="56"/>
      <c r="P282" s="152">
        <f t="shared" si="61"/>
        <v>0</v>
      </c>
      <c r="Q282" s="152">
        <v>2.06E-2</v>
      </c>
      <c r="R282" s="152">
        <f t="shared" si="62"/>
        <v>2.06E-2</v>
      </c>
      <c r="S282" s="152">
        <v>0</v>
      </c>
      <c r="T282" s="153">
        <f t="shared" si="63"/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54" t="s">
        <v>261</v>
      </c>
      <c r="AT282" s="154" t="s">
        <v>153</v>
      </c>
      <c r="AU282" s="154" t="s">
        <v>133</v>
      </c>
      <c r="AY282" s="14" t="s">
        <v>126</v>
      </c>
      <c r="BE282" s="155">
        <f t="shared" si="64"/>
        <v>0</v>
      </c>
      <c r="BF282" s="155">
        <f t="shared" si="65"/>
        <v>0</v>
      </c>
      <c r="BG282" s="155">
        <f t="shared" si="66"/>
        <v>0</v>
      </c>
      <c r="BH282" s="155">
        <f t="shared" si="67"/>
        <v>0</v>
      </c>
      <c r="BI282" s="155">
        <f t="shared" si="68"/>
        <v>0</v>
      </c>
      <c r="BJ282" s="14" t="s">
        <v>133</v>
      </c>
      <c r="BK282" s="155">
        <f t="shared" si="69"/>
        <v>0</v>
      </c>
      <c r="BL282" s="14" t="s">
        <v>196</v>
      </c>
      <c r="BM282" s="154" t="s">
        <v>666</v>
      </c>
    </row>
    <row r="283" spans="1:65" s="2" customFormat="1" ht="24.2" customHeight="1">
      <c r="A283" s="29"/>
      <c r="B283" s="141"/>
      <c r="C283" s="142" t="s">
        <v>667</v>
      </c>
      <c r="D283" s="142" t="s">
        <v>128</v>
      </c>
      <c r="E283" s="143" t="s">
        <v>668</v>
      </c>
      <c r="F283" s="144" t="s">
        <v>669</v>
      </c>
      <c r="G283" s="145" t="s">
        <v>388</v>
      </c>
      <c r="H283" s="167"/>
      <c r="I283" s="147"/>
      <c r="J283" s="148">
        <f t="shared" si="60"/>
        <v>0</v>
      </c>
      <c r="K283" s="149"/>
      <c r="L283" s="30"/>
      <c r="M283" s="150" t="s">
        <v>1</v>
      </c>
      <c r="N283" s="151" t="s">
        <v>38</v>
      </c>
      <c r="O283" s="56"/>
      <c r="P283" s="152">
        <f t="shared" si="61"/>
        <v>0</v>
      </c>
      <c r="Q283" s="152">
        <v>0</v>
      </c>
      <c r="R283" s="152">
        <f t="shared" si="62"/>
        <v>0</v>
      </c>
      <c r="S283" s="152">
        <v>0</v>
      </c>
      <c r="T283" s="153">
        <f t="shared" si="63"/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54" t="s">
        <v>196</v>
      </c>
      <c r="AT283" s="154" t="s">
        <v>128</v>
      </c>
      <c r="AU283" s="154" t="s">
        <v>133</v>
      </c>
      <c r="AY283" s="14" t="s">
        <v>126</v>
      </c>
      <c r="BE283" s="155">
        <f t="shared" si="64"/>
        <v>0</v>
      </c>
      <c r="BF283" s="155">
        <f t="shared" si="65"/>
        <v>0</v>
      </c>
      <c r="BG283" s="155">
        <f t="shared" si="66"/>
        <v>0</v>
      </c>
      <c r="BH283" s="155">
        <f t="shared" si="67"/>
        <v>0</v>
      </c>
      <c r="BI283" s="155">
        <f t="shared" si="68"/>
        <v>0</v>
      </c>
      <c r="BJ283" s="14" t="s">
        <v>133</v>
      </c>
      <c r="BK283" s="155">
        <f t="shared" si="69"/>
        <v>0</v>
      </c>
      <c r="BL283" s="14" t="s">
        <v>196</v>
      </c>
      <c r="BM283" s="154" t="s">
        <v>670</v>
      </c>
    </row>
    <row r="284" spans="1:65" s="12" customFormat="1" ht="22.9" customHeight="1">
      <c r="B284" s="128"/>
      <c r="D284" s="129" t="s">
        <v>71</v>
      </c>
      <c r="E284" s="139" t="s">
        <v>671</v>
      </c>
      <c r="F284" s="139" t="s">
        <v>672</v>
      </c>
      <c r="I284" s="131"/>
      <c r="J284" s="140">
        <f>BK284</f>
        <v>0</v>
      </c>
      <c r="L284" s="128"/>
      <c r="M284" s="133"/>
      <c r="N284" s="134"/>
      <c r="O284" s="134"/>
      <c r="P284" s="135">
        <f>SUM(P285:P290)</f>
        <v>0</v>
      </c>
      <c r="Q284" s="134"/>
      <c r="R284" s="135">
        <f>SUM(R285:R290)</f>
        <v>1.3145</v>
      </c>
      <c r="S284" s="134"/>
      <c r="T284" s="136">
        <f>SUM(T285:T290)</f>
        <v>2.71008</v>
      </c>
      <c r="AR284" s="129" t="s">
        <v>133</v>
      </c>
      <c r="AT284" s="137" t="s">
        <v>71</v>
      </c>
      <c r="AU284" s="137" t="s">
        <v>77</v>
      </c>
      <c r="AY284" s="129" t="s">
        <v>126</v>
      </c>
      <c r="BK284" s="138">
        <f>SUM(BK285:BK290)</f>
        <v>0</v>
      </c>
    </row>
    <row r="285" spans="1:65" s="2" customFormat="1" ht="24.2" customHeight="1">
      <c r="A285" s="29"/>
      <c r="B285" s="141"/>
      <c r="C285" s="142" t="s">
        <v>673</v>
      </c>
      <c r="D285" s="142" t="s">
        <v>128</v>
      </c>
      <c r="E285" s="143" t="s">
        <v>674</v>
      </c>
      <c r="F285" s="144" t="s">
        <v>675</v>
      </c>
      <c r="G285" s="145" t="s">
        <v>264</v>
      </c>
      <c r="H285" s="146">
        <v>423.92</v>
      </c>
      <c r="I285" s="147"/>
      <c r="J285" s="148">
        <f t="shared" ref="J285:J290" si="70">ROUND(I285*H285,2)</f>
        <v>0</v>
      </c>
      <c r="K285" s="149"/>
      <c r="L285" s="30"/>
      <c r="M285" s="150" t="s">
        <v>1</v>
      </c>
      <c r="N285" s="151" t="s">
        <v>38</v>
      </c>
      <c r="O285" s="56"/>
      <c r="P285" s="152">
        <f t="shared" ref="P285:P290" si="71">O285*H285</f>
        <v>0</v>
      </c>
      <c r="Q285" s="152">
        <v>0</v>
      </c>
      <c r="R285" s="152">
        <f t="shared" ref="R285:R290" si="72">Q285*H285</f>
        <v>0</v>
      </c>
      <c r="S285" s="152">
        <v>0</v>
      </c>
      <c r="T285" s="153">
        <f t="shared" ref="T285:T290" si="73">S285*H285</f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54" t="s">
        <v>196</v>
      </c>
      <c r="AT285" s="154" t="s">
        <v>128</v>
      </c>
      <c r="AU285" s="154" t="s">
        <v>133</v>
      </c>
      <c r="AY285" s="14" t="s">
        <v>126</v>
      </c>
      <c r="BE285" s="155">
        <f t="shared" ref="BE285:BE290" si="74">IF(N285="základná",J285,0)</f>
        <v>0</v>
      </c>
      <c r="BF285" s="155">
        <f t="shared" ref="BF285:BF290" si="75">IF(N285="znížená",J285,0)</f>
        <v>0</v>
      </c>
      <c r="BG285" s="155">
        <f t="shared" ref="BG285:BG290" si="76">IF(N285="zákl. prenesená",J285,0)</f>
        <v>0</v>
      </c>
      <c r="BH285" s="155">
        <f t="shared" ref="BH285:BH290" si="77">IF(N285="zníž. prenesená",J285,0)</f>
        <v>0</v>
      </c>
      <c r="BI285" s="155">
        <f t="shared" ref="BI285:BI290" si="78">IF(N285="nulová",J285,0)</f>
        <v>0</v>
      </c>
      <c r="BJ285" s="14" t="s">
        <v>133</v>
      </c>
      <c r="BK285" s="155">
        <f t="shared" ref="BK285:BK290" si="79">ROUND(I285*H285,2)</f>
        <v>0</v>
      </c>
      <c r="BL285" s="14" t="s">
        <v>196</v>
      </c>
      <c r="BM285" s="154" t="s">
        <v>676</v>
      </c>
    </row>
    <row r="286" spans="1:65" s="2" customFormat="1" ht="24.2" customHeight="1">
      <c r="A286" s="29"/>
      <c r="B286" s="141"/>
      <c r="C286" s="156" t="s">
        <v>677</v>
      </c>
      <c r="D286" s="156" t="s">
        <v>153</v>
      </c>
      <c r="E286" s="157" t="s">
        <v>678</v>
      </c>
      <c r="F286" s="158" t="s">
        <v>679</v>
      </c>
      <c r="G286" s="159" t="s">
        <v>131</v>
      </c>
      <c r="H286" s="160">
        <v>0.93300000000000005</v>
      </c>
      <c r="I286" s="161"/>
      <c r="J286" s="162">
        <f t="shared" si="70"/>
        <v>0</v>
      </c>
      <c r="K286" s="163"/>
      <c r="L286" s="164"/>
      <c r="M286" s="165" t="s">
        <v>1</v>
      </c>
      <c r="N286" s="166" t="s">
        <v>38</v>
      </c>
      <c r="O286" s="56"/>
      <c r="P286" s="152">
        <f t="shared" si="71"/>
        <v>0</v>
      </c>
      <c r="Q286" s="152">
        <v>0.5</v>
      </c>
      <c r="R286" s="152">
        <f t="shared" si="72"/>
        <v>0.46650000000000003</v>
      </c>
      <c r="S286" s="152">
        <v>0</v>
      </c>
      <c r="T286" s="153">
        <f t="shared" si="73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54" t="s">
        <v>261</v>
      </c>
      <c r="AT286" s="154" t="s">
        <v>153</v>
      </c>
      <c r="AU286" s="154" t="s">
        <v>133</v>
      </c>
      <c r="AY286" s="14" t="s">
        <v>126</v>
      </c>
      <c r="BE286" s="155">
        <f t="shared" si="74"/>
        <v>0</v>
      </c>
      <c r="BF286" s="155">
        <f t="shared" si="75"/>
        <v>0</v>
      </c>
      <c r="BG286" s="155">
        <f t="shared" si="76"/>
        <v>0</v>
      </c>
      <c r="BH286" s="155">
        <f t="shared" si="77"/>
        <v>0</v>
      </c>
      <c r="BI286" s="155">
        <f t="shared" si="78"/>
        <v>0</v>
      </c>
      <c r="BJ286" s="14" t="s">
        <v>133</v>
      </c>
      <c r="BK286" s="155">
        <f t="shared" si="79"/>
        <v>0</v>
      </c>
      <c r="BL286" s="14" t="s">
        <v>196</v>
      </c>
      <c r="BM286" s="154" t="s">
        <v>680</v>
      </c>
    </row>
    <row r="287" spans="1:65" s="2" customFormat="1" ht="16.5" customHeight="1">
      <c r="A287" s="29"/>
      <c r="B287" s="141"/>
      <c r="C287" s="142" t="s">
        <v>681</v>
      </c>
      <c r="D287" s="142" t="s">
        <v>128</v>
      </c>
      <c r="E287" s="143" t="s">
        <v>682</v>
      </c>
      <c r="F287" s="144" t="s">
        <v>683</v>
      </c>
      <c r="G287" s="145" t="s">
        <v>264</v>
      </c>
      <c r="H287" s="146">
        <v>423.92</v>
      </c>
      <c r="I287" s="147"/>
      <c r="J287" s="148">
        <f t="shared" si="70"/>
        <v>0</v>
      </c>
      <c r="K287" s="149"/>
      <c r="L287" s="30"/>
      <c r="M287" s="150" t="s">
        <v>1</v>
      </c>
      <c r="N287" s="151" t="s">
        <v>38</v>
      </c>
      <c r="O287" s="56"/>
      <c r="P287" s="152">
        <f t="shared" si="71"/>
        <v>0</v>
      </c>
      <c r="Q287" s="152">
        <v>0</v>
      </c>
      <c r="R287" s="152">
        <f t="shared" si="72"/>
        <v>0</v>
      </c>
      <c r="S287" s="152">
        <v>0</v>
      </c>
      <c r="T287" s="153">
        <f t="shared" si="73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54" t="s">
        <v>196</v>
      </c>
      <c r="AT287" s="154" t="s">
        <v>128</v>
      </c>
      <c r="AU287" s="154" t="s">
        <v>133</v>
      </c>
      <c r="AY287" s="14" t="s">
        <v>126</v>
      </c>
      <c r="BE287" s="155">
        <f t="shared" si="74"/>
        <v>0</v>
      </c>
      <c r="BF287" s="155">
        <f t="shared" si="75"/>
        <v>0</v>
      </c>
      <c r="BG287" s="155">
        <f t="shared" si="76"/>
        <v>0</v>
      </c>
      <c r="BH287" s="155">
        <f t="shared" si="77"/>
        <v>0</v>
      </c>
      <c r="BI287" s="155">
        <f t="shared" si="78"/>
        <v>0</v>
      </c>
      <c r="BJ287" s="14" t="s">
        <v>133</v>
      </c>
      <c r="BK287" s="155">
        <f t="shared" si="79"/>
        <v>0</v>
      </c>
      <c r="BL287" s="14" t="s">
        <v>196</v>
      </c>
      <c r="BM287" s="154" t="s">
        <v>684</v>
      </c>
    </row>
    <row r="288" spans="1:65" s="2" customFormat="1" ht="24.2" customHeight="1">
      <c r="A288" s="29"/>
      <c r="B288" s="141"/>
      <c r="C288" s="156" t="s">
        <v>685</v>
      </c>
      <c r="D288" s="156" t="s">
        <v>153</v>
      </c>
      <c r="E288" s="157" t="s">
        <v>678</v>
      </c>
      <c r="F288" s="158" t="s">
        <v>679</v>
      </c>
      <c r="G288" s="159" t="s">
        <v>131</v>
      </c>
      <c r="H288" s="160">
        <v>1.696</v>
      </c>
      <c r="I288" s="161"/>
      <c r="J288" s="162">
        <f t="shared" si="70"/>
        <v>0</v>
      </c>
      <c r="K288" s="163"/>
      <c r="L288" s="164"/>
      <c r="M288" s="165" t="s">
        <v>1</v>
      </c>
      <c r="N288" s="166" t="s">
        <v>38</v>
      </c>
      <c r="O288" s="56"/>
      <c r="P288" s="152">
        <f t="shared" si="71"/>
        <v>0</v>
      </c>
      <c r="Q288" s="152">
        <v>0.5</v>
      </c>
      <c r="R288" s="152">
        <f t="shared" si="72"/>
        <v>0.84799999999999998</v>
      </c>
      <c r="S288" s="152">
        <v>0</v>
      </c>
      <c r="T288" s="153">
        <f t="shared" si="73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54" t="s">
        <v>261</v>
      </c>
      <c r="AT288" s="154" t="s">
        <v>153</v>
      </c>
      <c r="AU288" s="154" t="s">
        <v>133</v>
      </c>
      <c r="AY288" s="14" t="s">
        <v>126</v>
      </c>
      <c r="BE288" s="155">
        <f t="shared" si="74"/>
        <v>0</v>
      </c>
      <c r="BF288" s="155">
        <f t="shared" si="75"/>
        <v>0</v>
      </c>
      <c r="BG288" s="155">
        <f t="shared" si="76"/>
        <v>0</v>
      </c>
      <c r="BH288" s="155">
        <f t="shared" si="77"/>
        <v>0</v>
      </c>
      <c r="BI288" s="155">
        <f t="shared" si="78"/>
        <v>0</v>
      </c>
      <c r="BJ288" s="14" t="s">
        <v>133</v>
      </c>
      <c r="BK288" s="155">
        <f t="shared" si="79"/>
        <v>0</v>
      </c>
      <c r="BL288" s="14" t="s">
        <v>196</v>
      </c>
      <c r="BM288" s="154" t="s">
        <v>686</v>
      </c>
    </row>
    <row r="289" spans="1:65" s="2" customFormat="1" ht="24.2" customHeight="1">
      <c r="A289" s="29"/>
      <c r="B289" s="141"/>
      <c r="C289" s="142" t="s">
        <v>687</v>
      </c>
      <c r="D289" s="142" t="s">
        <v>128</v>
      </c>
      <c r="E289" s="143" t="s">
        <v>688</v>
      </c>
      <c r="F289" s="144" t="s">
        <v>689</v>
      </c>
      <c r="G289" s="145" t="s">
        <v>150</v>
      </c>
      <c r="H289" s="146">
        <v>90.335999999999999</v>
      </c>
      <c r="I289" s="147"/>
      <c r="J289" s="148">
        <f t="shared" si="70"/>
        <v>0</v>
      </c>
      <c r="K289" s="149"/>
      <c r="L289" s="30"/>
      <c r="M289" s="150" t="s">
        <v>1</v>
      </c>
      <c r="N289" s="151" t="s">
        <v>38</v>
      </c>
      <c r="O289" s="56"/>
      <c r="P289" s="152">
        <f t="shared" si="71"/>
        <v>0</v>
      </c>
      <c r="Q289" s="152">
        <v>0</v>
      </c>
      <c r="R289" s="152">
        <f t="shared" si="72"/>
        <v>0</v>
      </c>
      <c r="S289" s="152">
        <v>0.03</v>
      </c>
      <c r="T289" s="153">
        <f t="shared" si="73"/>
        <v>2.71008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54" t="s">
        <v>196</v>
      </c>
      <c r="AT289" s="154" t="s">
        <v>128</v>
      </c>
      <c r="AU289" s="154" t="s">
        <v>133</v>
      </c>
      <c r="AY289" s="14" t="s">
        <v>126</v>
      </c>
      <c r="BE289" s="155">
        <f t="shared" si="74"/>
        <v>0</v>
      </c>
      <c r="BF289" s="155">
        <f t="shared" si="75"/>
        <v>0</v>
      </c>
      <c r="BG289" s="155">
        <f t="shared" si="76"/>
        <v>0</v>
      </c>
      <c r="BH289" s="155">
        <f t="shared" si="77"/>
        <v>0</v>
      </c>
      <c r="BI289" s="155">
        <f t="shared" si="78"/>
        <v>0</v>
      </c>
      <c r="BJ289" s="14" t="s">
        <v>133</v>
      </c>
      <c r="BK289" s="155">
        <f t="shared" si="79"/>
        <v>0</v>
      </c>
      <c r="BL289" s="14" t="s">
        <v>196</v>
      </c>
      <c r="BM289" s="154" t="s">
        <v>690</v>
      </c>
    </row>
    <row r="290" spans="1:65" s="2" customFormat="1" ht="24.2" customHeight="1">
      <c r="A290" s="29"/>
      <c r="B290" s="141"/>
      <c r="C290" s="142" t="s">
        <v>691</v>
      </c>
      <c r="D290" s="142" t="s">
        <v>128</v>
      </c>
      <c r="E290" s="143" t="s">
        <v>692</v>
      </c>
      <c r="F290" s="144" t="s">
        <v>693</v>
      </c>
      <c r="G290" s="145" t="s">
        <v>388</v>
      </c>
      <c r="H290" s="167"/>
      <c r="I290" s="147"/>
      <c r="J290" s="148">
        <f t="shared" si="70"/>
        <v>0</v>
      </c>
      <c r="K290" s="149"/>
      <c r="L290" s="30"/>
      <c r="M290" s="150" t="s">
        <v>1</v>
      </c>
      <c r="N290" s="151" t="s">
        <v>38</v>
      </c>
      <c r="O290" s="56"/>
      <c r="P290" s="152">
        <f t="shared" si="71"/>
        <v>0</v>
      </c>
      <c r="Q290" s="152">
        <v>0</v>
      </c>
      <c r="R290" s="152">
        <f t="shared" si="72"/>
        <v>0</v>
      </c>
      <c r="S290" s="152">
        <v>0</v>
      </c>
      <c r="T290" s="153">
        <f t="shared" si="73"/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54" t="s">
        <v>196</v>
      </c>
      <c r="AT290" s="154" t="s">
        <v>128</v>
      </c>
      <c r="AU290" s="154" t="s">
        <v>133</v>
      </c>
      <c r="AY290" s="14" t="s">
        <v>126</v>
      </c>
      <c r="BE290" s="155">
        <f t="shared" si="74"/>
        <v>0</v>
      </c>
      <c r="BF290" s="155">
        <f t="shared" si="75"/>
        <v>0</v>
      </c>
      <c r="BG290" s="155">
        <f t="shared" si="76"/>
        <v>0</v>
      </c>
      <c r="BH290" s="155">
        <f t="shared" si="77"/>
        <v>0</v>
      </c>
      <c r="BI290" s="155">
        <f t="shared" si="78"/>
        <v>0</v>
      </c>
      <c r="BJ290" s="14" t="s">
        <v>133</v>
      </c>
      <c r="BK290" s="155">
        <f t="shared" si="79"/>
        <v>0</v>
      </c>
      <c r="BL290" s="14" t="s">
        <v>196</v>
      </c>
      <c r="BM290" s="154" t="s">
        <v>694</v>
      </c>
    </row>
    <row r="291" spans="1:65" s="12" customFormat="1" ht="22.9" customHeight="1">
      <c r="B291" s="128"/>
      <c r="D291" s="129" t="s">
        <v>71</v>
      </c>
      <c r="E291" s="139" t="s">
        <v>695</v>
      </c>
      <c r="F291" s="139" t="s">
        <v>696</v>
      </c>
      <c r="I291" s="131"/>
      <c r="J291" s="140">
        <f>BK291</f>
        <v>0</v>
      </c>
      <c r="L291" s="128"/>
      <c r="M291" s="133"/>
      <c r="N291" s="134"/>
      <c r="O291" s="134"/>
      <c r="P291" s="135">
        <f>SUM(P292:P294)</f>
        <v>0</v>
      </c>
      <c r="Q291" s="134"/>
      <c r="R291" s="135">
        <f>SUM(R292:R294)</f>
        <v>2.4345810054999997</v>
      </c>
      <c r="S291" s="134"/>
      <c r="T291" s="136">
        <f>SUM(T292:T294)</f>
        <v>0</v>
      </c>
      <c r="AR291" s="129" t="s">
        <v>133</v>
      </c>
      <c r="AT291" s="137" t="s">
        <v>71</v>
      </c>
      <c r="AU291" s="137" t="s">
        <v>77</v>
      </c>
      <c r="AY291" s="129" t="s">
        <v>126</v>
      </c>
      <c r="BK291" s="138">
        <f>SUM(BK292:BK294)</f>
        <v>0</v>
      </c>
    </row>
    <row r="292" spans="1:65" s="2" customFormat="1" ht="37.9" customHeight="1">
      <c r="A292" s="29"/>
      <c r="B292" s="141"/>
      <c r="C292" s="142" t="s">
        <v>697</v>
      </c>
      <c r="D292" s="142" t="s">
        <v>128</v>
      </c>
      <c r="E292" s="143" t="s">
        <v>698</v>
      </c>
      <c r="F292" s="144" t="s">
        <v>699</v>
      </c>
      <c r="G292" s="145" t="s">
        <v>150</v>
      </c>
      <c r="H292" s="146">
        <v>5.46</v>
      </c>
      <c r="I292" s="147"/>
      <c r="J292" s="148">
        <f>ROUND(I292*H292,2)</f>
        <v>0</v>
      </c>
      <c r="K292" s="149"/>
      <c r="L292" s="30"/>
      <c r="M292" s="150" t="s">
        <v>1</v>
      </c>
      <c r="N292" s="151" t="s">
        <v>38</v>
      </c>
      <c r="O292" s="56"/>
      <c r="P292" s="152">
        <f>O292*H292</f>
        <v>0</v>
      </c>
      <c r="Q292" s="152">
        <v>1.182296E-2</v>
      </c>
      <c r="R292" s="152">
        <f>Q292*H292</f>
        <v>6.4553361599999998E-2</v>
      </c>
      <c r="S292" s="152">
        <v>0</v>
      </c>
      <c r="T292" s="153">
        <f>S292*H292</f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54" t="s">
        <v>196</v>
      </c>
      <c r="AT292" s="154" t="s">
        <v>128</v>
      </c>
      <c r="AU292" s="154" t="s">
        <v>133</v>
      </c>
      <c r="AY292" s="14" t="s">
        <v>126</v>
      </c>
      <c r="BE292" s="155">
        <f>IF(N292="základná",J292,0)</f>
        <v>0</v>
      </c>
      <c r="BF292" s="155">
        <f>IF(N292="znížená",J292,0)</f>
        <v>0</v>
      </c>
      <c r="BG292" s="155">
        <f>IF(N292="zákl. prenesená",J292,0)</f>
        <v>0</v>
      </c>
      <c r="BH292" s="155">
        <f>IF(N292="zníž. prenesená",J292,0)</f>
        <v>0</v>
      </c>
      <c r="BI292" s="155">
        <f>IF(N292="nulová",J292,0)</f>
        <v>0</v>
      </c>
      <c r="BJ292" s="14" t="s">
        <v>133</v>
      </c>
      <c r="BK292" s="155">
        <f>ROUND(I292*H292,2)</f>
        <v>0</v>
      </c>
      <c r="BL292" s="14" t="s">
        <v>196</v>
      </c>
      <c r="BM292" s="154" t="s">
        <v>700</v>
      </c>
    </row>
    <row r="293" spans="1:65" s="2" customFormat="1" ht="44.25" customHeight="1">
      <c r="A293" s="29"/>
      <c r="B293" s="141"/>
      <c r="C293" s="142" t="s">
        <v>701</v>
      </c>
      <c r="D293" s="142" t="s">
        <v>128</v>
      </c>
      <c r="E293" s="143" t="s">
        <v>702</v>
      </c>
      <c r="F293" s="144" t="s">
        <v>703</v>
      </c>
      <c r="G293" s="145" t="s">
        <v>150</v>
      </c>
      <c r="H293" s="146">
        <v>136.297</v>
      </c>
      <c r="I293" s="147"/>
      <c r="J293" s="148">
        <f>ROUND(I293*H293,2)</f>
        <v>0</v>
      </c>
      <c r="K293" s="149"/>
      <c r="L293" s="30"/>
      <c r="M293" s="150" t="s">
        <v>1</v>
      </c>
      <c r="N293" s="151" t="s">
        <v>38</v>
      </c>
      <c r="O293" s="56"/>
      <c r="P293" s="152">
        <f>O293*H293</f>
        <v>0</v>
      </c>
      <c r="Q293" s="152">
        <v>1.73887E-2</v>
      </c>
      <c r="R293" s="152">
        <f>Q293*H293</f>
        <v>2.3700276438999999</v>
      </c>
      <c r="S293" s="152">
        <v>0</v>
      </c>
      <c r="T293" s="153">
        <f>S293*H293</f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54" t="s">
        <v>196</v>
      </c>
      <c r="AT293" s="154" t="s">
        <v>128</v>
      </c>
      <c r="AU293" s="154" t="s">
        <v>133</v>
      </c>
      <c r="AY293" s="14" t="s">
        <v>126</v>
      </c>
      <c r="BE293" s="155">
        <f>IF(N293="základná",J293,0)</f>
        <v>0</v>
      </c>
      <c r="BF293" s="155">
        <f>IF(N293="znížená",J293,0)</f>
        <v>0</v>
      </c>
      <c r="BG293" s="155">
        <f>IF(N293="zákl. prenesená",J293,0)</f>
        <v>0</v>
      </c>
      <c r="BH293" s="155">
        <f>IF(N293="zníž. prenesená",J293,0)</f>
        <v>0</v>
      </c>
      <c r="BI293" s="155">
        <f>IF(N293="nulová",J293,0)</f>
        <v>0</v>
      </c>
      <c r="BJ293" s="14" t="s">
        <v>133</v>
      </c>
      <c r="BK293" s="155">
        <f>ROUND(I293*H293,2)</f>
        <v>0</v>
      </c>
      <c r="BL293" s="14" t="s">
        <v>196</v>
      </c>
      <c r="BM293" s="154" t="s">
        <v>704</v>
      </c>
    </row>
    <row r="294" spans="1:65" s="2" customFormat="1" ht="24.2" customHeight="1">
      <c r="A294" s="29"/>
      <c r="B294" s="141"/>
      <c r="C294" s="142" t="s">
        <v>705</v>
      </c>
      <c r="D294" s="142" t="s">
        <v>128</v>
      </c>
      <c r="E294" s="143" t="s">
        <v>706</v>
      </c>
      <c r="F294" s="144" t="s">
        <v>707</v>
      </c>
      <c r="G294" s="145" t="s">
        <v>388</v>
      </c>
      <c r="H294" s="167"/>
      <c r="I294" s="147"/>
      <c r="J294" s="148">
        <f>ROUND(I294*H294,2)</f>
        <v>0</v>
      </c>
      <c r="K294" s="149"/>
      <c r="L294" s="30"/>
      <c r="M294" s="150" t="s">
        <v>1</v>
      </c>
      <c r="N294" s="151" t="s">
        <v>38</v>
      </c>
      <c r="O294" s="56"/>
      <c r="P294" s="152">
        <f>O294*H294</f>
        <v>0</v>
      </c>
      <c r="Q294" s="152">
        <v>0</v>
      </c>
      <c r="R294" s="152">
        <f>Q294*H294</f>
        <v>0</v>
      </c>
      <c r="S294" s="152">
        <v>0</v>
      </c>
      <c r="T294" s="153">
        <f>S294*H294</f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54" t="s">
        <v>196</v>
      </c>
      <c r="AT294" s="154" t="s">
        <v>128</v>
      </c>
      <c r="AU294" s="154" t="s">
        <v>133</v>
      </c>
      <c r="AY294" s="14" t="s">
        <v>126</v>
      </c>
      <c r="BE294" s="155">
        <f>IF(N294="základná",J294,0)</f>
        <v>0</v>
      </c>
      <c r="BF294" s="155">
        <f>IF(N294="znížená",J294,0)</f>
        <v>0</v>
      </c>
      <c r="BG294" s="155">
        <f>IF(N294="zákl. prenesená",J294,0)</f>
        <v>0</v>
      </c>
      <c r="BH294" s="155">
        <f>IF(N294="zníž. prenesená",J294,0)</f>
        <v>0</v>
      </c>
      <c r="BI294" s="155">
        <f>IF(N294="nulová",J294,0)</f>
        <v>0</v>
      </c>
      <c r="BJ294" s="14" t="s">
        <v>133</v>
      </c>
      <c r="BK294" s="155">
        <f>ROUND(I294*H294,2)</f>
        <v>0</v>
      </c>
      <c r="BL294" s="14" t="s">
        <v>196</v>
      </c>
      <c r="BM294" s="154" t="s">
        <v>708</v>
      </c>
    </row>
    <row r="295" spans="1:65" s="12" customFormat="1" ht="22.9" customHeight="1">
      <c r="B295" s="128"/>
      <c r="D295" s="129" t="s">
        <v>71</v>
      </c>
      <c r="E295" s="139" t="s">
        <v>709</v>
      </c>
      <c r="F295" s="139" t="s">
        <v>710</v>
      </c>
      <c r="I295" s="131"/>
      <c r="J295" s="140">
        <f>BK295</f>
        <v>0</v>
      </c>
      <c r="L295" s="128"/>
      <c r="M295" s="133"/>
      <c r="N295" s="134"/>
      <c r="O295" s="134"/>
      <c r="P295" s="135">
        <f>SUM(P296:P305)</f>
        <v>0</v>
      </c>
      <c r="Q295" s="134"/>
      <c r="R295" s="135">
        <f>SUM(R296:R305)</f>
        <v>2.3786475448000002</v>
      </c>
      <c r="S295" s="134"/>
      <c r="T295" s="136">
        <f>SUM(T296:T305)</f>
        <v>0</v>
      </c>
      <c r="AR295" s="129" t="s">
        <v>133</v>
      </c>
      <c r="AT295" s="137" t="s">
        <v>71</v>
      </c>
      <c r="AU295" s="137" t="s">
        <v>77</v>
      </c>
      <c r="AY295" s="129" t="s">
        <v>126</v>
      </c>
      <c r="BK295" s="138">
        <f>SUM(BK296:BK305)</f>
        <v>0</v>
      </c>
    </row>
    <row r="296" spans="1:65" s="2" customFormat="1" ht="24.2" customHeight="1">
      <c r="A296" s="29"/>
      <c r="B296" s="141"/>
      <c r="C296" s="142" t="s">
        <v>711</v>
      </c>
      <c r="D296" s="142" t="s">
        <v>128</v>
      </c>
      <c r="E296" s="143" t="s">
        <v>712</v>
      </c>
      <c r="F296" s="144" t="s">
        <v>713</v>
      </c>
      <c r="G296" s="145" t="s">
        <v>264</v>
      </c>
      <c r="H296" s="146">
        <v>6</v>
      </c>
      <c r="I296" s="147"/>
      <c r="J296" s="148">
        <f t="shared" ref="J296:J305" si="80">ROUND(I296*H296,2)</f>
        <v>0</v>
      </c>
      <c r="K296" s="149"/>
      <c r="L296" s="30"/>
      <c r="M296" s="150" t="s">
        <v>1</v>
      </c>
      <c r="N296" s="151" t="s">
        <v>38</v>
      </c>
      <c r="O296" s="56"/>
      <c r="P296" s="152">
        <f t="shared" ref="P296:P305" si="81">O296*H296</f>
        <v>0</v>
      </c>
      <c r="Q296" s="152">
        <v>2.7950000000000002E-3</v>
      </c>
      <c r="R296" s="152">
        <f t="shared" ref="R296:R305" si="82">Q296*H296</f>
        <v>1.677E-2</v>
      </c>
      <c r="S296" s="152">
        <v>0</v>
      </c>
      <c r="T296" s="153">
        <f t="shared" ref="T296:T305" si="83">S296*H296</f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54" t="s">
        <v>196</v>
      </c>
      <c r="AT296" s="154" t="s">
        <v>128</v>
      </c>
      <c r="AU296" s="154" t="s">
        <v>133</v>
      </c>
      <c r="AY296" s="14" t="s">
        <v>126</v>
      </c>
      <c r="BE296" s="155">
        <f t="shared" ref="BE296:BE305" si="84">IF(N296="základná",J296,0)</f>
        <v>0</v>
      </c>
      <c r="BF296" s="155">
        <f t="shared" ref="BF296:BF305" si="85">IF(N296="znížená",J296,0)</f>
        <v>0</v>
      </c>
      <c r="BG296" s="155">
        <f t="shared" ref="BG296:BG305" si="86">IF(N296="zákl. prenesená",J296,0)</f>
        <v>0</v>
      </c>
      <c r="BH296" s="155">
        <f t="shared" ref="BH296:BH305" si="87">IF(N296="zníž. prenesená",J296,0)</f>
        <v>0</v>
      </c>
      <c r="BI296" s="155">
        <f t="shared" ref="BI296:BI305" si="88">IF(N296="nulová",J296,0)</f>
        <v>0</v>
      </c>
      <c r="BJ296" s="14" t="s">
        <v>133</v>
      </c>
      <c r="BK296" s="155">
        <f t="shared" ref="BK296:BK305" si="89">ROUND(I296*H296,2)</f>
        <v>0</v>
      </c>
      <c r="BL296" s="14" t="s">
        <v>196</v>
      </c>
      <c r="BM296" s="154" t="s">
        <v>714</v>
      </c>
    </row>
    <row r="297" spans="1:65" s="2" customFormat="1" ht="33" customHeight="1">
      <c r="A297" s="29"/>
      <c r="B297" s="141"/>
      <c r="C297" s="142" t="s">
        <v>715</v>
      </c>
      <c r="D297" s="142" t="s">
        <v>128</v>
      </c>
      <c r="E297" s="143" t="s">
        <v>716</v>
      </c>
      <c r="F297" s="144" t="s">
        <v>717</v>
      </c>
      <c r="G297" s="145" t="s">
        <v>264</v>
      </c>
      <c r="H297" s="146">
        <v>30.28</v>
      </c>
      <c r="I297" s="147"/>
      <c r="J297" s="148">
        <f t="shared" si="80"/>
        <v>0</v>
      </c>
      <c r="K297" s="149"/>
      <c r="L297" s="30"/>
      <c r="M297" s="150" t="s">
        <v>1</v>
      </c>
      <c r="N297" s="151" t="s">
        <v>38</v>
      </c>
      <c r="O297" s="56"/>
      <c r="P297" s="152">
        <f t="shared" si="81"/>
        <v>0</v>
      </c>
      <c r="Q297" s="152">
        <v>7.6250000000000005E-4</v>
      </c>
      <c r="R297" s="152">
        <f t="shared" si="82"/>
        <v>2.3088500000000001E-2</v>
      </c>
      <c r="S297" s="152">
        <v>0</v>
      </c>
      <c r="T297" s="153">
        <f t="shared" si="83"/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54" t="s">
        <v>196</v>
      </c>
      <c r="AT297" s="154" t="s">
        <v>128</v>
      </c>
      <c r="AU297" s="154" t="s">
        <v>133</v>
      </c>
      <c r="AY297" s="14" t="s">
        <v>126</v>
      </c>
      <c r="BE297" s="155">
        <f t="shared" si="84"/>
        <v>0</v>
      </c>
      <c r="BF297" s="155">
        <f t="shared" si="85"/>
        <v>0</v>
      </c>
      <c r="BG297" s="155">
        <f t="shared" si="86"/>
        <v>0</v>
      </c>
      <c r="BH297" s="155">
        <f t="shared" si="87"/>
        <v>0</v>
      </c>
      <c r="BI297" s="155">
        <f t="shared" si="88"/>
        <v>0</v>
      </c>
      <c r="BJ297" s="14" t="s">
        <v>133</v>
      </c>
      <c r="BK297" s="155">
        <f t="shared" si="89"/>
        <v>0</v>
      </c>
      <c r="BL297" s="14" t="s">
        <v>196</v>
      </c>
      <c r="BM297" s="154" t="s">
        <v>718</v>
      </c>
    </row>
    <row r="298" spans="1:65" s="2" customFormat="1" ht="24.2" customHeight="1">
      <c r="A298" s="29"/>
      <c r="B298" s="141"/>
      <c r="C298" s="142" t="s">
        <v>719</v>
      </c>
      <c r="D298" s="142" t="s">
        <v>128</v>
      </c>
      <c r="E298" s="143" t="s">
        <v>720</v>
      </c>
      <c r="F298" s="144" t="s">
        <v>721</v>
      </c>
      <c r="G298" s="145" t="s">
        <v>150</v>
      </c>
      <c r="H298" s="146">
        <v>211.96</v>
      </c>
      <c r="I298" s="147"/>
      <c r="J298" s="148">
        <f t="shared" si="80"/>
        <v>0</v>
      </c>
      <c r="K298" s="149"/>
      <c r="L298" s="30"/>
      <c r="M298" s="150" t="s">
        <v>1</v>
      </c>
      <c r="N298" s="151" t="s">
        <v>38</v>
      </c>
      <c r="O298" s="56"/>
      <c r="P298" s="152">
        <f t="shared" si="81"/>
        <v>0</v>
      </c>
      <c r="Q298" s="152">
        <v>1.03E-2</v>
      </c>
      <c r="R298" s="152">
        <f t="shared" si="82"/>
        <v>2.1831879999999999</v>
      </c>
      <c r="S298" s="152">
        <v>0</v>
      </c>
      <c r="T298" s="153">
        <f t="shared" si="83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54" t="s">
        <v>196</v>
      </c>
      <c r="AT298" s="154" t="s">
        <v>128</v>
      </c>
      <c r="AU298" s="154" t="s">
        <v>133</v>
      </c>
      <c r="AY298" s="14" t="s">
        <v>126</v>
      </c>
      <c r="BE298" s="155">
        <f t="shared" si="84"/>
        <v>0</v>
      </c>
      <c r="BF298" s="155">
        <f t="shared" si="85"/>
        <v>0</v>
      </c>
      <c r="BG298" s="155">
        <f t="shared" si="86"/>
        <v>0</v>
      </c>
      <c r="BH298" s="155">
        <f t="shared" si="87"/>
        <v>0</v>
      </c>
      <c r="BI298" s="155">
        <f t="shared" si="88"/>
        <v>0</v>
      </c>
      <c r="BJ298" s="14" t="s">
        <v>133</v>
      </c>
      <c r="BK298" s="155">
        <f t="shared" si="89"/>
        <v>0</v>
      </c>
      <c r="BL298" s="14" t="s">
        <v>196</v>
      </c>
      <c r="BM298" s="154" t="s">
        <v>722</v>
      </c>
    </row>
    <row r="299" spans="1:65" s="2" customFormat="1" ht="24.2" customHeight="1">
      <c r="A299" s="29"/>
      <c r="B299" s="141"/>
      <c r="C299" s="142" t="s">
        <v>723</v>
      </c>
      <c r="D299" s="142" t="s">
        <v>128</v>
      </c>
      <c r="E299" s="143" t="s">
        <v>724</v>
      </c>
      <c r="F299" s="144" t="s">
        <v>725</v>
      </c>
      <c r="G299" s="145" t="s">
        <v>223</v>
      </c>
      <c r="H299" s="146">
        <v>5</v>
      </c>
      <c r="I299" s="147"/>
      <c r="J299" s="148">
        <f t="shared" si="80"/>
        <v>0</v>
      </c>
      <c r="K299" s="149"/>
      <c r="L299" s="30"/>
      <c r="M299" s="150" t="s">
        <v>1</v>
      </c>
      <c r="N299" s="151" t="s">
        <v>38</v>
      </c>
      <c r="O299" s="56"/>
      <c r="P299" s="152">
        <f t="shared" si="81"/>
        <v>0</v>
      </c>
      <c r="Q299" s="152">
        <v>1.1184999999999999E-3</v>
      </c>
      <c r="R299" s="152">
        <f t="shared" si="82"/>
        <v>5.5924999999999994E-3</v>
      </c>
      <c r="S299" s="152">
        <v>0</v>
      </c>
      <c r="T299" s="153">
        <f t="shared" si="83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54" t="s">
        <v>196</v>
      </c>
      <c r="AT299" s="154" t="s">
        <v>128</v>
      </c>
      <c r="AU299" s="154" t="s">
        <v>133</v>
      </c>
      <c r="AY299" s="14" t="s">
        <v>126</v>
      </c>
      <c r="BE299" s="155">
        <f t="shared" si="84"/>
        <v>0</v>
      </c>
      <c r="BF299" s="155">
        <f t="shared" si="85"/>
        <v>0</v>
      </c>
      <c r="BG299" s="155">
        <f t="shared" si="86"/>
        <v>0</v>
      </c>
      <c r="BH299" s="155">
        <f t="shared" si="87"/>
        <v>0</v>
      </c>
      <c r="BI299" s="155">
        <f t="shared" si="88"/>
        <v>0</v>
      </c>
      <c r="BJ299" s="14" t="s">
        <v>133</v>
      </c>
      <c r="BK299" s="155">
        <f t="shared" si="89"/>
        <v>0</v>
      </c>
      <c r="BL299" s="14" t="s">
        <v>196</v>
      </c>
      <c r="BM299" s="154" t="s">
        <v>726</v>
      </c>
    </row>
    <row r="300" spans="1:65" s="2" customFormat="1" ht="24.2" customHeight="1">
      <c r="A300" s="29"/>
      <c r="B300" s="141"/>
      <c r="C300" s="142" t="s">
        <v>727</v>
      </c>
      <c r="D300" s="142" t="s">
        <v>128</v>
      </c>
      <c r="E300" s="143" t="s">
        <v>728</v>
      </c>
      <c r="F300" s="144" t="s">
        <v>729</v>
      </c>
      <c r="G300" s="145" t="s">
        <v>264</v>
      </c>
      <c r="H300" s="146">
        <v>9.4499999999999993</v>
      </c>
      <c r="I300" s="147"/>
      <c r="J300" s="148">
        <f t="shared" si="80"/>
        <v>0</v>
      </c>
      <c r="K300" s="149"/>
      <c r="L300" s="30"/>
      <c r="M300" s="150" t="s">
        <v>1</v>
      </c>
      <c r="N300" s="151" t="s">
        <v>38</v>
      </c>
      <c r="O300" s="56"/>
      <c r="P300" s="152">
        <f t="shared" si="81"/>
        <v>0</v>
      </c>
      <c r="Q300" s="152">
        <v>1.67E-3</v>
      </c>
      <c r="R300" s="152">
        <f t="shared" si="82"/>
        <v>1.57815E-2</v>
      </c>
      <c r="S300" s="152">
        <v>0</v>
      </c>
      <c r="T300" s="153">
        <f t="shared" si="83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54" t="s">
        <v>196</v>
      </c>
      <c r="AT300" s="154" t="s">
        <v>128</v>
      </c>
      <c r="AU300" s="154" t="s">
        <v>133</v>
      </c>
      <c r="AY300" s="14" t="s">
        <v>126</v>
      </c>
      <c r="BE300" s="155">
        <f t="shared" si="84"/>
        <v>0</v>
      </c>
      <c r="BF300" s="155">
        <f t="shared" si="85"/>
        <v>0</v>
      </c>
      <c r="BG300" s="155">
        <f t="shared" si="86"/>
        <v>0</v>
      </c>
      <c r="BH300" s="155">
        <f t="shared" si="87"/>
        <v>0</v>
      </c>
      <c r="BI300" s="155">
        <f t="shared" si="88"/>
        <v>0</v>
      </c>
      <c r="BJ300" s="14" t="s">
        <v>133</v>
      </c>
      <c r="BK300" s="155">
        <f t="shared" si="89"/>
        <v>0</v>
      </c>
      <c r="BL300" s="14" t="s">
        <v>196</v>
      </c>
      <c r="BM300" s="154" t="s">
        <v>730</v>
      </c>
    </row>
    <row r="301" spans="1:65" s="2" customFormat="1" ht="24.2" customHeight="1">
      <c r="A301" s="29"/>
      <c r="B301" s="141"/>
      <c r="C301" s="142" t="s">
        <v>731</v>
      </c>
      <c r="D301" s="142" t="s">
        <v>128</v>
      </c>
      <c r="E301" s="143" t="s">
        <v>732</v>
      </c>
      <c r="F301" s="144" t="s">
        <v>733</v>
      </c>
      <c r="G301" s="145" t="s">
        <v>264</v>
      </c>
      <c r="H301" s="146">
        <v>15</v>
      </c>
      <c r="I301" s="147"/>
      <c r="J301" s="148">
        <f t="shared" si="80"/>
        <v>0</v>
      </c>
      <c r="K301" s="149"/>
      <c r="L301" s="30"/>
      <c r="M301" s="150" t="s">
        <v>1</v>
      </c>
      <c r="N301" s="151" t="s">
        <v>38</v>
      </c>
      <c r="O301" s="56"/>
      <c r="P301" s="152">
        <f t="shared" si="81"/>
        <v>0</v>
      </c>
      <c r="Q301" s="152">
        <v>1.8116E-3</v>
      </c>
      <c r="R301" s="152">
        <f t="shared" si="82"/>
        <v>2.7174E-2</v>
      </c>
      <c r="S301" s="152">
        <v>0</v>
      </c>
      <c r="T301" s="153">
        <f t="shared" si="83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54" t="s">
        <v>196</v>
      </c>
      <c r="AT301" s="154" t="s">
        <v>128</v>
      </c>
      <c r="AU301" s="154" t="s">
        <v>133</v>
      </c>
      <c r="AY301" s="14" t="s">
        <v>126</v>
      </c>
      <c r="BE301" s="155">
        <f t="shared" si="84"/>
        <v>0</v>
      </c>
      <c r="BF301" s="155">
        <f t="shared" si="85"/>
        <v>0</v>
      </c>
      <c r="BG301" s="155">
        <f t="shared" si="86"/>
        <v>0</v>
      </c>
      <c r="BH301" s="155">
        <f t="shared" si="87"/>
        <v>0</v>
      </c>
      <c r="BI301" s="155">
        <f t="shared" si="88"/>
        <v>0</v>
      </c>
      <c r="BJ301" s="14" t="s">
        <v>133</v>
      </c>
      <c r="BK301" s="155">
        <f t="shared" si="89"/>
        <v>0</v>
      </c>
      <c r="BL301" s="14" t="s">
        <v>196</v>
      </c>
      <c r="BM301" s="154" t="s">
        <v>734</v>
      </c>
    </row>
    <row r="302" spans="1:65" s="2" customFormat="1" ht="21.75" customHeight="1">
      <c r="A302" s="29"/>
      <c r="B302" s="141"/>
      <c r="C302" s="142" t="s">
        <v>735</v>
      </c>
      <c r="D302" s="142" t="s">
        <v>128</v>
      </c>
      <c r="E302" s="143" t="s">
        <v>736</v>
      </c>
      <c r="F302" s="144" t="s">
        <v>737</v>
      </c>
      <c r="G302" s="145" t="s">
        <v>223</v>
      </c>
      <c r="H302" s="146">
        <v>10</v>
      </c>
      <c r="I302" s="147"/>
      <c r="J302" s="148">
        <f t="shared" si="80"/>
        <v>0</v>
      </c>
      <c r="K302" s="149"/>
      <c r="L302" s="30"/>
      <c r="M302" s="150" t="s">
        <v>1</v>
      </c>
      <c r="N302" s="151" t="s">
        <v>38</v>
      </c>
      <c r="O302" s="56"/>
      <c r="P302" s="152">
        <f t="shared" si="81"/>
        <v>0</v>
      </c>
      <c r="Q302" s="152">
        <v>3.1849999999999999E-4</v>
      </c>
      <c r="R302" s="152">
        <f t="shared" si="82"/>
        <v>3.1849999999999999E-3</v>
      </c>
      <c r="S302" s="152">
        <v>0</v>
      </c>
      <c r="T302" s="153">
        <f t="shared" si="83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54" t="s">
        <v>196</v>
      </c>
      <c r="AT302" s="154" t="s">
        <v>128</v>
      </c>
      <c r="AU302" s="154" t="s">
        <v>133</v>
      </c>
      <c r="AY302" s="14" t="s">
        <v>126</v>
      </c>
      <c r="BE302" s="155">
        <f t="shared" si="84"/>
        <v>0</v>
      </c>
      <c r="BF302" s="155">
        <f t="shared" si="85"/>
        <v>0</v>
      </c>
      <c r="BG302" s="155">
        <f t="shared" si="86"/>
        <v>0</v>
      </c>
      <c r="BH302" s="155">
        <f t="shared" si="87"/>
        <v>0</v>
      </c>
      <c r="BI302" s="155">
        <f t="shared" si="88"/>
        <v>0</v>
      </c>
      <c r="BJ302" s="14" t="s">
        <v>133</v>
      </c>
      <c r="BK302" s="155">
        <f t="shared" si="89"/>
        <v>0</v>
      </c>
      <c r="BL302" s="14" t="s">
        <v>196</v>
      </c>
      <c r="BM302" s="154" t="s">
        <v>738</v>
      </c>
    </row>
    <row r="303" spans="1:65" s="2" customFormat="1" ht="24.2" customHeight="1">
      <c r="A303" s="29"/>
      <c r="B303" s="141"/>
      <c r="C303" s="142" t="s">
        <v>739</v>
      </c>
      <c r="D303" s="142" t="s">
        <v>128</v>
      </c>
      <c r="E303" s="143" t="s">
        <v>740</v>
      </c>
      <c r="F303" s="144" t="s">
        <v>741</v>
      </c>
      <c r="G303" s="145" t="s">
        <v>223</v>
      </c>
      <c r="H303" s="146">
        <v>5</v>
      </c>
      <c r="I303" s="147"/>
      <c r="J303" s="148">
        <f t="shared" si="80"/>
        <v>0</v>
      </c>
      <c r="K303" s="149"/>
      <c r="L303" s="30"/>
      <c r="M303" s="150" t="s">
        <v>1</v>
      </c>
      <c r="N303" s="151" t="s">
        <v>38</v>
      </c>
      <c r="O303" s="56"/>
      <c r="P303" s="152">
        <f t="shared" si="81"/>
        <v>0</v>
      </c>
      <c r="Q303" s="152">
        <v>3.1849999999999999E-4</v>
      </c>
      <c r="R303" s="152">
        <f t="shared" si="82"/>
        <v>1.5924999999999999E-3</v>
      </c>
      <c r="S303" s="152">
        <v>0</v>
      </c>
      <c r="T303" s="153">
        <f t="shared" si="83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54" t="s">
        <v>196</v>
      </c>
      <c r="AT303" s="154" t="s">
        <v>128</v>
      </c>
      <c r="AU303" s="154" t="s">
        <v>133</v>
      </c>
      <c r="AY303" s="14" t="s">
        <v>126</v>
      </c>
      <c r="BE303" s="155">
        <f t="shared" si="84"/>
        <v>0</v>
      </c>
      <c r="BF303" s="155">
        <f t="shared" si="85"/>
        <v>0</v>
      </c>
      <c r="BG303" s="155">
        <f t="shared" si="86"/>
        <v>0</v>
      </c>
      <c r="BH303" s="155">
        <f t="shared" si="87"/>
        <v>0</v>
      </c>
      <c r="BI303" s="155">
        <f t="shared" si="88"/>
        <v>0</v>
      </c>
      <c r="BJ303" s="14" t="s">
        <v>133</v>
      </c>
      <c r="BK303" s="155">
        <f t="shared" si="89"/>
        <v>0</v>
      </c>
      <c r="BL303" s="14" t="s">
        <v>196</v>
      </c>
      <c r="BM303" s="154" t="s">
        <v>742</v>
      </c>
    </row>
    <row r="304" spans="1:65" s="2" customFormat="1" ht="24.2" customHeight="1">
      <c r="A304" s="29"/>
      <c r="B304" s="141"/>
      <c r="C304" s="142" t="s">
        <v>743</v>
      </c>
      <c r="D304" s="142" t="s">
        <v>128</v>
      </c>
      <c r="E304" s="143" t="s">
        <v>744</v>
      </c>
      <c r="F304" s="144" t="s">
        <v>745</v>
      </c>
      <c r="G304" s="145" t="s">
        <v>264</v>
      </c>
      <c r="H304" s="146">
        <v>60.56</v>
      </c>
      <c r="I304" s="147"/>
      <c r="J304" s="148">
        <f t="shared" si="80"/>
        <v>0</v>
      </c>
      <c r="K304" s="149"/>
      <c r="L304" s="30"/>
      <c r="M304" s="150" t="s">
        <v>1</v>
      </c>
      <c r="N304" s="151" t="s">
        <v>38</v>
      </c>
      <c r="O304" s="56"/>
      <c r="P304" s="152">
        <f t="shared" si="81"/>
        <v>0</v>
      </c>
      <c r="Q304" s="152">
        <v>1.6888300000000001E-3</v>
      </c>
      <c r="R304" s="152">
        <f t="shared" si="82"/>
        <v>0.10227554480000001</v>
      </c>
      <c r="S304" s="152">
        <v>0</v>
      </c>
      <c r="T304" s="153">
        <f t="shared" si="83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54" t="s">
        <v>196</v>
      </c>
      <c r="AT304" s="154" t="s">
        <v>128</v>
      </c>
      <c r="AU304" s="154" t="s">
        <v>133</v>
      </c>
      <c r="AY304" s="14" t="s">
        <v>126</v>
      </c>
      <c r="BE304" s="155">
        <f t="shared" si="84"/>
        <v>0</v>
      </c>
      <c r="BF304" s="155">
        <f t="shared" si="85"/>
        <v>0</v>
      </c>
      <c r="BG304" s="155">
        <f t="shared" si="86"/>
        <v>0</v>
      </c>
      <c r="BH304" s="155">
        <f t="shared" si="87"/>
        <v>0</v>
      </c>
      <c r="BI304" s="155">
        <f t="shared" si="88"/>
        <v>0</v>
      </c>
      <c r="BJ304" s="14" t="s">
        <v>133</v>
      </c>
      <c r="BK304" s="155">
        <f t="shared" si="89"/>
        <v>0</v>
      </c>
      <c r="BL304" s="14" t="s">
        <v>196</v>
      </c>
      <c r="BM304" s="154" t="s">
        <v>746</v>
      </c>
    </row>
    <row r="305" spans="1:65" s="2" customFormat="1" ht="24.2" customHeight="1">
      <c r="A305" s="29"/>
      <c r="B305" s="141"/>
      <c r="C305" s="142" t="s">
        <v>747</v>
      </c>
      <c r="D305" s="142" t="s">
        <v>128</v>
      </c>
      <c r="E305" s="143" t="s">
        <v>748</v>
      </c>
      <c r="F305" s="144" t="s">
        <v>749</v>
      </c>
      <c r="G305" s="145" t="s">
        <v>388</v>
      </c>
      <c r="H305" s="167"/>
      <c r="I305" s="147"/>
      <c r="J305" s="148">
        <f t="shared" si="80"/>
        <v>0</v>
      </c>
      <c r="K305" s="149"/>
      <c r="L305" s="30"/>
      <c r="M305" s="150" t="s">
        <v>1</v>
      </c>
      <c r="N305" s="151" t="s">
        <v>38</v>
      </c>
      <c r="O305" s="56"/>
      <c r="P305" s="152">
        <f t="shared" si="81"/>
        <v>0</v>
      </c>
      <c r="Q305" s="152">
        <v>0</v>
      </c>
      <c r="R305" s="152">
        <f t="shared" si="82"/>
        <v>0</v>
      </c>
      <c r="S305" s="152">
        <v>0</v>
      </c>
      <c r="T305" s="153">
        <f t="shared" si="83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54" t="s">
        <v>196</v>
      </c>
      <c r="AT305" s="154" t="s">
        <v>128</v>
      </c>
      <c r="AU305" s="154" t="s">
        <v>133</v>
      </c>
      <c r="AY305" s="14" t="s">
        <v>126</v>
      </c>
      <c r="BE305" s="155">
        <f t="shared" si="84"/>
        <v>0</v>
      </c>
      <c r="BF305" s="155">
        <f t="shared" si="85"/>
        <v>0</v>
      </c>
      <c r="BG305" s="155">
        <f t="shared" si="86"/>
        <v>0</v>
      </c>
      <c r="BH305" s="155">
        <f t="shared" si="87"/>
        <v>0</v>
      </c>
      <c r="BI305" s="155">
        <f t="shared" si="88"/>
        <v>0</v>
      </c>
      <c r="BJ305" s="14" t="s">
        <v>133</v>
      </c>
      <c r="BK305" s="155">
        <f t="shared" si="89"/>
        <v>0</v>
      </c>
      <c r="BL305" s="14" t="s">
        <v>196</v>
      </c>
      <c r="BM305" s="154" t="s">
        <v>750</v>
      </c>
    </row>
    <row r="306" spans="1:65" s="12" customFormat="1" ht="22.9" customHeight="1">
      <c r="B306" s="128"/>
      <c r="D306" s="129" t="s">
        <v>71</v>
      </c>
      <c r="E306" s="139" t="s">
        <v>751</v>
      </c>
      <c r="F306" s="139" t="s">
        <v>752</v>
      </c>
      <c r="I306" s="131"/>
      <c r="J306" s="140">
        <f>BK306</f>
        <v>0</v>
      </c>
      <c r="L306" s="128"/>
      <c r="M306" s="133"/>
      <c r="N306" s="134"/>
      <c r="O306" s="134"/>
      <c r="P306" s="135">
        <f>SUM(P307:P308)</f>
        <v>0</v>
      </c>
      <c r="Q306" s="134"/>
      <c r="R306" s="135">
        <f>SUM(R307:R308)</f>
        <v>3.5312536000000005E-2</v>
      </c>
      <c r="S306" s="134"/>
      <c r="T306" s="136">
        <f>SUM(T307:T308)</f>
        <v>2.7554799999999999</v>
      </c>
      <c r="AR306" s="129" t="s">
        <v>133</v>
      </c>
      <c r="AT306" s="137" t="s">
        <v>71</v>
      </c>
      <c r="AU306" s="137" t="s">
        <v>77</v>
      </c>
      <c r="AY306" s="129" t="s">
        <v>126</v>
      </c>
      <c r="BK306" s="138">
        <f>SUM(BK307:BK308)</f>
        <v>0</v>
      </c>
    </row>
    <row r="307" spans="1:65" s="2" customFormat="1" ht="33" customHeight="1">
      <c r="A307" s="29"/>
      <c r="B307" s="141"/>
      <c r="C307" s="142" t="s">
        <v>753</v>
      </c>
      <c r="D307" s="142" t="s">
        <v>128</v>
      </c>
      <c r="E307" s="143" t="s">
        <v>754</v>
      </c>
      <c r="F307" s="144" t="s">
        <v>755</v>
      </c>
      <c r="G307" s="145" t="s">
        <v>150</v>
      </c>
      <c r="H307" s="146">
        <v>211.96</v>
      </c>
      <c r="I307" s="147"/>
      <c r="J307" s="148">
        <f>ROUND(I307*H307,2)</f>
        <v>0</v>
      </c>
      <c r="K307" s="149"/>
      <c r="L307" s="30"/>
      <c r="M307" s="150" t="s">
        <v>1</v>
      </c>
      <c r="N307" s="151" t="s">
        <v>38</v>
      </c>
      <c r="O307" s="56"/>
      <c r="P307" s="152">
        <f>O307*H307</f>
        <v>0</v>
      </c>
      <c r="Q307" s="152">
        <v>1.6660000000000001E-4</v>
      </c>
      <c r="R307" s="152">
        <f>Q307*H307</f>
        <v>3.5312536000000005E-2</v>
      </c>
      <c r="S307" s="152">
        <v>1.2999999999999999E-2</v>
      </c>
      <c r="T307" s="153">
        <f>S307*H307</f>
        <v>2.7554799999999999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54" t="s">
        <v>196</v>
      </c>
      <c r="AT307" s="154" t="s">
        <v>128</v>
      </c>
      <c r="AU307" s="154" t="s">
        <v>133</v>
      </c>
      <c r="AY307" s="14" t="s">
        <v>126</v>
      </c>
      <c r="BE307" s="155">
        <f>IF(N307="základná",J307,0)</f>
        <v>0</v>
      </c>
      <c r="BF307" s="155">
        <f>IF(N307="znížená",J307,0)</f>
        <v>0</v>
      </c>
      <c r="BG307" s="155">
        <f>IF(N307="zákl. prenesená",J307,0)</f>
        <v>0</v>
      </c>
      <c r="BH307" s="155">
        <f>IF(N307="zníž. prenesená",J307,0)</f>
        <v>0</v>
      </c>
      <c r="BI307" s="155">
        <f>IF(N307="nulová",J307,0)</f>
        <v>0</v>
      </c>
      <c r="BJ307" s="14" t="s">
        <v>133</v>
      </c>
      <c r="BK307" s="155">
        <f>ROUND(I307*H307,2)</f>
        <v>0</v>
      </c>
      <c r="BL307" s="14" t="s">
        <v>196</v>
      </c>
      <c r="BM307" s="154" t="s">
        <v>756</v>
      </c>
    </row>
    <row r="308" spans="1:65" s="2" customFormat="1" ht="21.75" customHeight="1">
      <c r="A308" s="29"/>
      <c r="B308" s="141"/>
      <c r="C308" s="142" t="s">
        <v>757</v>
      </c>
      <c r="D308" s="142" t="s">
        <v>128</v>
      </c>
      <c r="E308" s="143" t="s">
        <v>758</v>
      </c>
      <c r="F308" s="144" t="s">
        <v>759</v>
      </c>
      <c r="G308" s="145" t="s">
        <v>388</v>
      </c>
      <c r="H308" s="167"/>
      <c r="I308" s="147"/>
      <c r="J308" s="148">
        <f>ROUND(I308*H308,2)</f>
        <v>0</v>
      </c>
      <c r="K308" s="149"/>
      <c r="L308" s="30"/>
      <c r="M308" s="150" t="s">
        <v>1</v>
      </c>
      <c r="N308" s="151" t="s">
        <v>38</v>
      </c>
      <c r="O308" s="56"/>
      <c r="P308" s="152">
        <f>O308*H308</f>
        <v>0</v>
      </c>
      <c r="Q308" s="152">
        <v>0</v>
      </c>
      <c r="R308" s="152">
        <f>Q308*H308</f>
        <v>0</v>
      </c>
      <c r="S308" s="152">
        <v>0</v>
      </c>
      <c r="T308" s="153">
        <f>S308*H308</f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54" t="s">
        <v>196</v>
      </c>
      <c r="AT308" s="154" t="s">
        <v>128</v>
      </c>
      <c r="AU308" s="154" t="s">
        <v>133</v>
      </c>
      <c r="AY308" s="14" t="s">
        <v>126</v>
      </c>
      <c r="BE308" s="155">
        <f>IF(N308="základná",J308,0)</f>
        <v>0</v>
      </c>
      <c r="BF308" s="155">
        <f>IF(N308="znížená",J308,0)</f>
        <v>0</v>
      </c>
      <c r="BG308" s="155">
        <f>IF(N308="zákl. prenesená",J308,0)</f>
        <v>0</v>
      </c>
      <c r="BH308" s="155">
        <f>IF(N308="zníž. prenesená",J308,0)</f>
        <v>0</v>
      </c>
      <c r="BI308" s="155">
        <f>IF(N308="nulová",J308,0)</f>
        <v>0</v>
      </c>
      <c r="BJ308" s="14" t="s">
        <v>133</v>
      </c>
      <c r="BK308" s="155">
        <f>ROUND(I308*H308,2)</f>
        <v>0</v>
      </c>
      <c r="BL308" s="14" t="s">
        <v>196</v>
      </c>
      <c r="BM308" s="154" t="s">
        <v>760</v>
      </c>
    </row>
    <row r="309" spans="1:65" s="12" customFormat="1" ht="22.9" customHeight="1">
      <c r="B309" s="128"/>
      <c r="D309" s="129" t="s">
        <v>71</v>
      </c>
      <c r="E309" s="139" t="s">
        <v>761</v>
      </c>
      <c r="F309" s="139" t="s">
        <v>762</v>
      </c>
      <c r="I309" s="131"/>
      <c r="J309" s="140">
        <f>BK309</f>
        <v>0</v>
      </c>
      <c r="L309" s="128"/>
      <c r="M309" s="133"/>
      <c r="N309" s="134"/>
      <c r="O309" s="134"/>
      <c r="P309" s="135">
        <f>SUM(P310:P324)</f>
        <v>0</v>
      </c>
      <c r="Q309" s="134"/>
      <c r="R309" s="135">
        <f>SUM(R310:R324)</f>
        <v>1.3081659000000001</v>
      </c>
      <c r="S309" s="134"/>
      <c r="T309" s="136">
        <f>SUM(T310:T324)</f>
        <v>0</v>
      </c>
      <c r="AR309" s="129" t="s">
        <v>133</v>
      </c>
      <c r="AT309" s="137" t="s">
        <v>71</v>
      </c>
      <c r="AU309" s="137" t="s">
        <v>77</v>
      </c>
      <c r="AY309" s="129" t="s">
        <v>126</v>
      </c>
      <c r="BK309" s="138">
        <f>SUM(BK310:BK324)</f>
        <v>0</v>
      </c>
    </row>
    <row r="310" spans="1:65" s="2" customFormat="1" ht="16.5" customHeight="1">
      <c r="A310" s="29"/>
      <c r="B310" s="141"/>
      <c r="C310" s="142" t="s">
        <v>763</v>
      </c>
      <c r="D310" s="142" t="s">
        <v>128</v>
      </c>
      <c r="E310" s="143" t="s">
        <v>764</v>
      </c>
      <c r="F310" s="144" t="s">
        <v>765</v>
      </c>
      <c r="G310" s="145" t="s">
        <v>264</v>
      </c>
      <c r="H310" s="146">
        <v>35.700000000000003</v>
      </c>
      <c r="I310" s="147"/>
      <c r="J310" s="148">
        <f t="shared" ref="J310:J324" si="90">ROUND(I310*H310,2)</f>
        <v>0</v>
      </c>
      <c r="K310" s="149"/>
      <c r="L310" s="30"/>
      <c r="M310" s="150" t="s">
        <v>1</v>
      </c>
      <c r="N310" s="151" t="s">
        <v>38</v>
      </c>
      <c r="O310" s="56"/>
      <c r="P310" s="152">
        <f t="shared" ref="P310:P324" si="91">O310*H310</f>
        <v>0</v>
      </c>
      <c r="Q310" s="152">
        <v>1.85E-4</v>
      </c>
      <c r="R310" s="152">
        <f t="shared" ref="R310:R324" si="92">Q310*H310</f>
        <v>6.6045000000000001E-3</v>
      </c>
      <c r="S310" s="152">
        <v>0</v>
      </c>
      <c r="T310" s="153">
        <f t="shared" ref="T310:T324" si="93">S310*H310</f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54" t="s">
        <v>196</v>
      </c>
      <c r="AT310" s="154" t="s">
        <v>128</v>
      </c>
      <c r="AU310" s="154" t="s">
        <v>133</v>
      </c>
      <c r="AY310" s="14" t="s">
        <v>126</v>
      </c>
      <c r="BE310" s="155">
        <f t="shared" ref="BE310:BE324" si="94">IF(N310="základná",J310,0)</f>
        <v>0</v>
      </c>
      <c r="BF310" s="155">
        <f t="shared" ref="BF310:BF324" si="95">IF(N310="znížená",J310,0)</f>
        <v>0</v>
      </c>
      <c r="BG310" s="155">
        <f t="shared" ref="BG310:BG324" si="96">IF(N310="zákl. prenesená",J310,0)</f>
        <v>0</v>
      </c>
      <c r="BH310" s="155">
        <f t="shared" ref="BH310:BH324" si="97">IF(N310="zníž. prenesená",J310,0)</f>
        <v>0</v>
      </c>
      <c r="BI310" s="155">
        <f t="shared" ref="BI310:BI324" si="98">IF(N310="nulová",J310,0)</f>
        <v>0</v>
      </c>
      <c r="BJ310" s="14" t="s">
        <v>133</v>
      </c>
      <c r="BK310" s="155">
        <f t="shared" ref="BK310:BK324" si="99">ROUND(I310*H310,2)</f>
        <v>0</v>
      </c>
      <c r="BL310" s="14" t="s">
        <v>196</v>
      </c>
      <c r="BM310" s="154" t="s">
        <v>766</v>
      </c>
    </row>
    <row r="311" spans="1:65" s="2" customFormat="1" ht="16.5" customHeight="1">
      <c r="A311" s="29"/>
      <c r="B311" s="141"/>
      <c r="C311" s="156" t="s">
        <v>767</v>
      </c>
      <c r="D311" s="156" t="s">
        <v>153</v>
      </c>
      <c r="E311" s="157" t="s">
        <v>768</v>
      </c>
      <c r="F311" s="158" t="s">
        <v>769</v>
      </c>
      <c r="G311" s="159" t="s">
        <v>264</v>
      </c>
      <c r="H311" s="160">
        <v>35.700000000000003</v>
      </c>
      <c r="I311" s="161"/>
      <c r="J311" s="162">
        <f t="shared" si="90"/>
        <v>0</v>
      </c>
      <c r="K311" s="163"/>
      <c r="L311" s="164"/>
      <c r="M311" s="165" t="s">
        <v>1</v>
      </c>
      <c r="N311" s="166" t="s">
        <v>38</v>
      </c>
      <c r="O311" s="56"/>
      <c r="P311" s="152">
        <f t="shared" si="91"/>
        <v>0</v>
      </c>
      <c r="Q311" s="152">
        <v>1.7299999999999999E-2</v>
      </c>
      <c r="R311" s="152">
        <f t="shared" si="92"/>
        <v>0.61760999999999999</v>
      </c>
      <c r="S311" s="152">
        <v>0</v>
      </c>
      <c r="T311" s="153">
        <f t="shared" si="93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54" t="s">
        <v>261</v>
      </c>
      <c r="AT311" s="154" t="s">
        <v>153</v>
      </c>
      <c r="AU311" s="154" t="s">
        <v>133</v>
      </c>
      <c r="AY311" s="14" t="s">
        <v>126</v>
      </c>
      <c r="BE311" s="155">
        <f t="shared" si="94"/>
        <v>0</v>
      </c>
      <c r="BF311" s="155">
        <f t="shared" si="95"/>
        <v>0</v>
      </c>
      <c r="BG311" s="155">
        <f t="shared" si="96"/>
        <v>0</v>
      </c>
      <c r="BH311" s="155">
        <f t="shared" si="97"/>
        <v>0</v>
      </c>
      <c r="BI311" s="155">
        <f t="shared" si="98"/>
        <v>0</v>
      </c>
      <c r="BJ311" s="14" t="s">
        <v>133</v>
      </c>
      <c r="BK311" s="155">
        <f t="shared" si="99"/>
        <v>0</v>
      </c>
      <c r="BL311" s="14" t="s">
        <v>196</v>
      </c>
      <c r="BM311" s="154" t="s">
        <v>770</v>
      </c>
    </row>
    <row r="312" spans="1:65" s="2" customFormat="1" ht="24.2" customHeight="1">
      <c r="A312" s="29"/>
      <c r="B312" s="141"/>
      <c r="C312" s="142" t="s">
        <v>771</v>
      </c>
      <c r="D312" s="142" t="s">
        <v>128</v>
      </c>
      <c r="E312" s="143" t="s">
        <v>772</v>
      </c>
      <c r="F312" s="144" t="s">
        <v>773</v>
      </c>
      <c r="G312" s="145" t="s">
        <v>264</v>
      </c>
      <c r="H312" s="146">
        <v>22.96</v>
      </c>
      <c r="I312" s="147"/>
      <c r="J312" s="148">
        <f t="shared" si="90"/>
        <v>0</v>
      </c>
      <c r="K312" s="149"/>
      <c r="L312" s="30"/>
      <c r="M312" s="150" t="s">
        <v>1</v>
      </c>
      <c r="N312" s="151" t="s">
        <v>38</v>
      </c>
      <c r="O312" s="56"/>
      <c r="P312" s="152">
        <f t="shared" si="91"/>
        <v>0</v>
      </c>
      <c r="Q312" s="152">
        <v>4.2499999999999998E-4</v>
      </c>
      <c r="R312" s="152">
        <f t="shared" si="92"/>
        <v>9.7579999999999993E-3</v>
      </c>
      <c r="S312" s="152">
        <v>0</v>
      </c>
      <c r="T312" s="153">
        <f t="shared" si="93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54" t="s">
        <v>196</v>
      </c>
      <c r="AT312" s="154" t="s">
        <v>128</v>
      </c>
      <c r="AU312" s="154" t="s">
        <v>133</v>
      </c>
      <c r="AY312" s="14" t="s">
        <v>126</v>
      </c>
      <c r="BE312" s="155">
        <f t="shared" si="94"/>
        <v>0</v>
      </c>
      <c r="BF312" s="155">
        <f t="shared" si="95"/>
        <v>0</v>
      </c>
      <c r="BG312" s="155">
        <f t="shared" si="96"/>
        <v>0</v>
      </c>
      <c r="BH312" s="155">
        <f t="shared" si="97"/>
        <v>0</v>
      </c>
      <c r="BI312" s="155">
        <f t="shared" si="98"/>
        <v>0</v>
      </c>
      <c r="BJ312" s="14" t="s">
        <v>133</v>
      </c>
      <c r="BK312" s="155">
        <f t="shared" si="99"/>
        <v>0</v>
      </c>
      <c r="BL312" s="14" t="s">
        <v>196</v>
      </c>
      <c r="BM312" s="154" t="s">
        <v>774</v>
      </c>
    </row>
    <row r="313" spans="1:65" s="2" customFormat="1" ht="24.2" customHeight="1">
      <c r="A313" s="29"/>
      <c r="B313" s="141"/>
      <c r="C313" s="156" t="s">
        <v>775</v>
      </c>
      <c r="D313" s="156" t="s">
        <v>153</v>
      </c>
      <c r="E313" s="157" t="s">
        <v>776</v>
      </c>
      <c r="F313" s="158" t="s">
        <v>777</v>
      </c>
      <c r="G313" s="159" t="s">
        <v>264</v>
      </c>
      <c r="H313" s="160">
        <v>22.96</v>
      </c>
      <c r="I313" s="161"/>
      <c r="J313" s="162">
        <f t="shared" si="90"/>
        <v>0</v>
      </c>
      <c r="K313" s="163"/>
      <c r="L313" s="164"/>
      <c r="M313" s="165" t="s">
        <v>1</v>
      </c>
      <c r="N313" s="166" t="s">
        <v>38</v>
      </c>
      <c r="O313" s="56"/>
      <c r="P313" s="152">
        <f t="shared" si="91"/>
        <v>0</v>
      </c>
      <c r="Q313" s="152">
        <v>1.34E-2</v>
      </c>
      <c r="R313" s="152">
        <f t="shared" si="92"/>
        <v>0.30766400000000005</v>
      </c>
      <c r="S313" s="152">
        <v>0</v>
      </c>
      <c r="T313" s="153">
        <f t="shared" si="93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54" t="s">
        <v>261</v>
      </c>
      <c r="AT313" s="154" t="s">
        <v>153</v>
      </c>
      <c r="AU313" s="154" t="s">
        <v>133</v>
      </c>
      <c r="AY313" s="14" t="s">
        <v>126</v>
      </c>
      <c r="BE313" s="155">
        <f t="shared" si="94"/>
        <v>0</v>
      </c>
      <c r="BF313" s="155">
        <f t="shared" si="95"/>
        <v>0</v>
      </c>
      <c r="BG313" s="155">
        <f t="shared" si="96"/>
        <v>0</v>
      </c>
      <c r="BH313" s="155">
        <f t="shared" si="97"/>
        <v>0</v>
      </c>
      <c r="BI313" s="155">
        <f t="shared" si="98"/>
        <v>0</v>
      </c>
      <c r="BJ313" s="14" t="s">
        <v>133</v>
      </c>
      <c r="BK313" s="155">
        <f t="shared" si="99"/>
        <v>0</v>
      </c>
      <c r="BL313" s="14" t="s">
        <v>196</v>
      </c>
      <c r="BM313" s="154" t="s">
        <v>778</v>
      </c>
    </row>
    <row r="314" spans="1:65" s="2" customFormat="1" ht="33" customHeight="1">
      <c r="A314" s="29"/>
      <c r="B314" s="141"/>
      <c r="C314" s="142" t="s">
        <v>779</v>
      </c>
      <c r="D314" s="142" t="s">
        <v>128</v>
      </c>
      <c r="E314" s="143" t="s">
        <v>780</v>
      </c>
      <c r="F314" s="144" t="s">
        <v>781</v>
      </c>
      <c r="G314" s="145" t="s">
        <v>223</v>
      </c>
      <c r="H314" s="146">
        <v>7</v>
      </c>
      <c r="I314" s="147"/>
      <c r="J314" s="148">
        <f t="shared" si="90"/>
        <v>0</v>
      </c>
      <c r="K314" s="149"/>
      <c r="L314" s="30"/>
      <c r="M314" s="150" t="s">
        <v>1</v>
      </c>
      <c r="N314" s="151" t="s">
        <v>38</v>
      </c>
      <c r="O314" s="56"/>
      <c r="P314" s="152">
        <f t="shared" si="91"/>
        <v>0</v>
      </c>
      <c r="Q314" s="152">
        <v>0</v>
      </c>
      <c r="R314" s="152">
        <f t="shared" si="92"/>
        <v>0</v>
      </c>
      <c r="S314" s="152">
        <v>0</v>
      </c>
      <c r="T314" s="153">
        <f t="shared" si="93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54" t="s">
        <v>196</v>
      </c>
      <c r="AT314" s="154" t="s">
        <v>128</v>
      </c>
      <c r="AU314" s="154" t="s">
        <v>133</v>
      </c>
      <c r="AY314" s="14" t="s">
        <v>126</v>
      </c>
      <c r="BE314" s="155">
        <f t="shared" si="94"/>
        <v>0</v>
      </c>
      <c r="BF314" s="155">
        <f t="shared" si="95"/>
        <v>0</v>
      </c>
      <c r="BG314" s="155">
        <f t="shared" si="96"/>
        <v>0</v>
      </c>
      <c r="BH314" s="155">
        <f t="shared" si="97"/>
        <v>0</v>
      </c>
      <c r="BI314" s="155">
        <f t="shared" si="98"/>
        <v>0</v>
      </c>
      <c r="BJ314" s="14" t="s">
        <v>133</v>
      </c>
      <c r="BK314" s="155">
        <f t="shared" si="99"/>
        <v>0</v>
      </c>
      <c r="BL314" s="14" t="s">
        <v>196</v>
      </c>
      <c r="BM314" s="154" t="s">
        <v>782</v>
      </c>
    </row>
    <row r="315" spans="1:65" s="2" customFormat="1" ht="24.2" customHeight="1">
      <c r="A315" s="29"/>
      <c r="B315" s="141"/>
      <c r="C315" s="156" t="s">
        <v>783</v>
      </c>
      <c r="D315" s="156" t="s">
        <v>153</v>
      </c>
      <c r="E315" s="157" t="s">
        <v>784</v>
      </c>
      <c r="F315" s="158" t="s">
        <v>785</v>
      </c>
      <c r="G315" s="159" t="s">
        <v>223</v>
      </c>
      <c r="H315" s="160">
        <v>7</v>
      </c>
      <c r="I315" s="161"/>
      <c r="J315" s="162">
        <f t="shared" si="90"/>
        <v>0</v>
      </c>
      <c r="K315" s="163"/>
      <c r="L315" s="164"/>
      <c r="M315" s="165" t="s">
        <v>1</v>
      </c>
      <c r="N315" s="166" t="s">
        <v>38</v>
      </c>
      <c r="O315" s="56"/>
      <c r="P315" s="152">
        <f t="shared" si="91"/>
        <v>0</v>
      </c>
      <c r="Q315" s="152">
        <v>1E-3</v>
      </c>
      <c r="R315" s="152">
        <f t="shared" si="92"/>
        <v>7.0000000000000001E-3</v>
      </c>
      <c r="S315" s="152">
        <v>0</v>
      </c>
      <c r="T315" s="153">
        <f t="shared" si="93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54" t="s">
        <v>261</v>
      </c>
      <c r="AT315" s="154" t="s">
        <v>153</v>
      </c>
      <c r="AU315" s="154" t="s">
        <v>133</v>
      </c>
      <c r="AY315" s="14" t="s">
        <v>126</v>
      </c>
      <c r="BE315" s="155">
        <f t="shared" si="94"/>
        <v>0</v>
      </c>
      <c r="BF315" s="155">
        <f t="shared" si="95"/>
        <v>0</v>
      </c>
      <c r="BG315" s="155">
        <f t="shared" si="96"/>
        <v>0</v>
      </c>
      <c r="BH315" s="155">
        <f t="shared" si="97"/>
        <v>0</v>
      </c>
      <c r="BI315" s="155">
        <f t="shared" si="98"/>
        <v>0</v>
      </c>
      <c r="BJ315" s="14" t="s">
        <v>133</v>
      </c>
      <c r="BK315" s="155">
        <f t="shared" si="99"/>
        <v>0</v>
      </c>
      <c r="BL315" s="14" t="s">
        <v>196</v>
      </c>
      <c r="BM315" s="154" t="s">
        <v>786</v>
      </c>
    </row>
    <row r="316" spans="1:65" s="2" customFormat="1" ht="24.2" customHeight="1">
      <c r="A316" s="29"/>
      <c r="B316" s="141"/>
      <c r="C316" s="156" t="s">
        <v>787</v>
      </c>
      <c r="D316" s="156" t="s">
        <v>153</v>
      </c>
      <c r="E316" s="157" t="s">
        <v>788</v>
      </c>
      <c r="F316" s="158" t="s">
        <v>789</v>
      </c>
      <c r="G316" s="159" t="s">
        <v>223</v>
      </c>
      <c r="H316" s="160">
        <v>7</v>
      </c>
      <c r="I316" s="161"/>
      <c r="J316" s="162">
        <f t="shared" si="90"/>
        <v>0</v>
      </c>
      <c r="K316" s="163"/>
      <c r="L316" s="164"/>
      <c r="M316" s="165" t="s">
        <v>1</v>
      </c>
      <c r="N316" s="166" t="s">
        <v>38</v>
      </c>
      <c r="O316" s="56"/>
      <c r="P316" s="152">
        <f t="shared" si="91"/>
        <v>0</v>
      </c>
      <c r="Q316" s="152">
        <v>2.5000000000000001E-2</v>
      </c>
      <c r="R316" s="152">
        <f t="shared" si="92"/>
        <v>0.17500000000000002</v>
      </c>
      <c r="S316" s="152">
        <v>0</v>
      </c>
      <c r="T316" s="153">
        <f t="shared" si="93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54" t="s">
        <v>261</v>
      </c>
      <c r="AT316" s="154" t="s">
        <v>153</v>
      </c>
      <c r="AU316" s="154" t="s">
        <v>133</v>
      </c>
      <c r="AY316" s="14" t="s">
        <v>126</v>
      </c>
      <c r="BE316" s="155">
        <f t="shared" si="94"/>
        <v>0</v>
      </c>
      <c r="BF316" s="155">
        <f t="shared" si="95"/>
        <v>0</v>
      </c>
      <c r="BG316" s="155">
        <f t="shared" si="96"/>
        <v>0</v>
      </c>
      <c r="BH316" s="155">
        <f t="shared" si="97"/>
        <v>0</v>
      </c>
      <c r="BI316" s="155">
        <f t="shared" si="98"/>
        <v>0</v>
      </c>
      <c r="BJ316" s="14" t="s">
        <v>133</v>
      </c>
      <c r="BK316" s="155">
        <f t="shared" si="99"/>
        <v>0</v>
      </c>
      <c r="BL316" s="14" t="s">
        <v>196</v>
      </c>
      <c r="BM316" s="154" t="s">
        <v>790</v>
      </c>
    </row>
    <row r="317" spans="1:65" s="2" customFormat="1" ht="24.2" customHeight="1">
      <c r="A317" s="29"/>
      <c r="B317" s="141"/>
      <c r="C317" s="142" t="s">
        <v>791</v>
      </c>
      <c r="D317" s="142" t="s">
        <v>128</v>
      </c>
      <c r="E317" s="143" t="s">
        <v>792</v>
      </c>
      <c r="F317" s="144" t="s">
        <v>793</v>
      </c>
      <c r="G317" s="145" t="s">
        <v>223</v>
      </c>
      <c r="H317" s="146">
        <v>2</v>
      </c>
      <c r="I317" s="147"/>
      <c r="J317" s="148">
        <f t="shared" si="90"/>
        <v>0</v>
      </c>
      <c r="K317" s="149"/>
      <c r="L317" s="30"/>
      <c r="M317" s="150" t="s">
        <v>1</v>
      </c>
      <c r="N317" s="151" t="s">
        <v>38</v>
      </c>
      <c r="O317" s="56"/>
      <c r="P317" s="152">
        <f t="shared" si="91"/>
        <v>0</v>
      </c>
      <c r="Q317" s="152">
        <v>2.5000000000000001E-4</v>
      </c>
      <c r="R317" s="152">
        <f t="shared" si="92"/>
        <v>5.0000000000000001E-4</v>
      </c>
      <c r="S317" s="152">
        <v>0</v>
      </c>
      <c r="T317" s="153">
        <f t="shared" si="93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54" t="s">
        <v>196</v>
      </c>
      <c r="AT317" s="154" t="s">
        <v>128</v>
      </c>
      <c r="AU317" s="154" t="s">
        <v>133</v>
      </c>
      <c r="AY317" s="14" t="s">
        <v>126</v>
      </c>
      <c r="BE317" s="155">
        <f t="shared" si="94"/>
        <v>0</v>
      </c>
      <c r="BF317" s="155">
        <f t="shared" si="95"/>
        <v>0</v>
      </c>
      <c r="BG317" s="155">
        <f t="shared" si="96"/>
        <v>0</v>
      </c>
      <c r="BH317" s="155">
        <f t="shared" si="97"/>
        <v>0</v>
      </c>
      <c r="BI317" s="155">
        <f t="shared" si="98"/>
        <v>0</v>
      </c>
      <c r="BJ317" s="14" t="s">
        <v>133</v>
      </c>
      <c r="BK317" s="155">
        <f t="shared" si="99"/>
        <v>0</v>
      </c>
      <c r="BL317" s="14" t="s">
        <v>196</v>
      </c>
      <c r="BM317" s="154" t="s">
        <v>794</v>
      </c>
    </row>
    <row r="318" spans="1:65" s="2" customFormat="1" ht="37.9" customHeight="1">
      <c r="A318" s="29"/>
      <c r="B318" s="141"/>
      <c r="C318" s="156" t="s">
        <v>795</v>
      </c>
      <c r="D318" s="156" t="s">
        <v>153</v>
      </c>
      <c r="E318" s="157" t="s">
        <v>796</v>
      </c>
      <c r="F318" s="158" t="s">
        <v>797</v>
      </c>
      <c r="G318" s="159" t="s">
        <v>264</v>
      </c>
      <c r="H318" s="160">
        <v>1.85</v>
      </c>
      <c r="I318" s="161"/>
      <c r="J318" s="162">
        <f t="shared" si="90"/>
        <v>0</v>
      </c>
      <c r="K318" s="163"/>
      <c r="L318" s="164"/>
      <c r="M318" s="165" t="s">
        <v>1</v>
      </c>
      <c r="N318" s="166" t="s">
        <v>38</v>
      </c>
      <c r="O318" s="56"/>
      <c r="P318" s="152">
        <f t="shared" si="91"/>
        <v>0</v>
      </c>
      <c r="Q318" s="152">
        <v>1.14E-3</v>
      </c>
      <c r="R318" s="152">
        <f t="shared" si="92"/>
        <v>2.1090000000000002E-3</v>
      </c>
      <c r="S318" s="152">
        <v>0</v>
      </c>
      <c r="T318" s="153">
        <f t="shared" si="93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54" t="s">
        <v>261</v>
      </c>
      <c r="AT318" s="154" t="s">
        <v>153</v>
      </c>
      <c r="AU318" s="154" t="s">
        <v>133</v>
      </c>
      <c r="AY318" s="14" t="s">
        <v>126</v>
      </c>
      <c r="BE318" s="155">
        <f t="shared" si="94"/>
        <v>0</v>
      </c>
      <c r="BF318" s="155">
        <f t="shared" si="95"/>
        <v>0</v>
      </c>
      <c r="BG318" s="155">
        <f t="shared" si="96"/>
        <v>0</v>
      </c>
      <c r="BH318" s="155">
        <f t="shared" si="97"/>
        <v>0</v>
      </c>
      <c r="BI318" s="155">
        <f t="shared" si="98"/>
        <v>0</v>
      </c>
      <c r="BJ318" s="14" t="s">
        <v>133</v>
      </c>
      <c r="BK318" s="155">
        <f t="shared" si="99"/>
        <v>0</v>
      </c>
      <c r="BL318" s="14" t="s">
        <v>196</v>
      </c>
      <c r="BM318" s="154" t="s">
        <v>798</v>
      </c>
    </row>
    <row r="319" spans="1:65" s="2" customFormat="1" ht="24.2" customHeight="1">
      <c r="A319" s="29"/>
      <c r="B319" s="141"/>
      <c r="C319" s="142" t="s">
        <v>799</v>
      </c>
      <c r="D319" s="142" t="s">
        <v>128</v>
      </c>
      <c r="E319" s="143" t="s">
        <v>800</v>
      </c>
      <c r="F319" s="144" t="s">
        <v>801</v>
      </c>
      <c r="G319" s="145" t="s">
        <v>223</v>
      </c>
      <c r="H319" s="146">
        <v>4</v>
      </c>
      <c r="I319" s="147"/>
      <c r="J319" s="148">
        <f t="shared" si="90"/>
        <v>0</v>
      </c>
      <c r="K319" s="149"/>
      <c r="L319" s="30"/>
      <c r="M319" s="150" t="s">
        <v>1</v>
      </c>
      <c r="N319" s="151" t="s">
        <v>38</v>
      </c>
      <c r="O319" s="56"/>
      <c r="P319" s="152">
        <f t="shared" si="91"/>
        <v>0</v>
      </c>
      <c r="Q319" s="152">
        <v>3.0400000000000002E-4</v>
      </c>
      <c r="R319" s="152">
        <f t="shared" si="92"/>
        <v>1.2160000000000001E-3</v>
      </c>
      <c r="S319" s="152">
        <v>0</v>
      </c>
      <c r="T319" s="153">
        <f t="shared" si="93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54" t="s">
        <v>196</v>
      </c>
      <c r="AT319" s="154" t="s">
        <v>128</v>
      </c>
      <c r="AU319" s="154" t="s">
        <v>133</v>
      </c>
      <c r="AY319" s="14" t="s">
        <v>126</v>
      </c>
      <c r="BE319" s="155">
        <f t="shared" si="94"/>
        <v>0</v>
      </c>
      <c r="BF319" s="155">
        <f t="shared" si="95"/>
        <v>0</v>
      </c>
      <c r="BG319" s="155">
        <f t="shared" si="96"/>
        <v>0</v>
      </c>
      <c r="BH319" s="155">
        <f t="shared" si="97"/>
        <v>0</v>
      </c>
      <c r="BI319" s="155">
        <f t="shared" si="98"/>
        <v>0</v>
      </c>
      <c r="BJ319" s="14" t="s">
        <v>133</v>
      </c>
      <c r="BK319" s="155">
        <f t="shared" si="99"/>
        <v>0</v>
      </c>
      <c r="BL319" s="14" t="s">
        <v>196</v>
      </c>
      <c r="BM319" s="154" t="s">
        <v>802</v>
      </c>
    </row>
    <row r="320" spans="1:65" s="2" customFormat="1" ht="37.9" customHeight="1">
      <c r="A320" s="29"/>
      <c r="B320" s="141"/>
      <c r="C320" s="156" t="s">
        <v>803</v>
      </c>
      <c r="D320" s="156" t="s">
        <v>153</v>
      </c>
      <c r="E320" s="157" t="s">
        <v>796</v>
      </c>
      <c r="F320" s="158" t="s">
        <v>797</v>
      </c>
      <c r="G320" s="159" t="s">
        <v>264</v>
      </c>
      <c r="H320" s="160">
        <v>19.760000000000002</v>
      </c>
      <c r="I320" s="161"/>
      <c r="J320" s="162">
        <f t="shared" si="90"/>
        <v>0</v>
      </c>
      <c r="K320" s="163"/>
      <c r="L320" s="164"/>
      <c r="M320" s="165" t="s">
        <v>1</v>
      </c>
      <c r="N320" s="166" t="s">
        <v>38</v>
      </c>
      <c r="O320" s="56"/>
      <c r="P320" s="152">
        <f t="shared" si="91"/>
        <v>0</v>
      </c>
      <c r="Q320" s="152">
        <v>1.14E-3</v>
      </c>
      <c r="R320" s="152">
        <f t="shared" si="92"/>
        <v>2.2526400000000002E-2</v>
      </c>
      <c r="S320" s="152">
        <v>0</v>
      </c>
      <c r="T320" s="153">
        <f t="shared" si="93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54" t="s">
        <v>261</v>
      </c>
      <c r="AT320" s="154" t="s">
        <v>153</v>
      </c>
      <c r="AU320" s="154" t="s">
        <v>133</v>
      </c>
      <c r="AY320" s="14" t="s">
        <v>126</v>
      </c>
      <c r="BE320" s="155">
        <f t="shared" si="94"/>
        <v>0</v>
      </c>
      <c r="BF320" s="155">
        <f t="shared" si="95"/>
        <v>0</v>
      </c>
      <c r="BG320" s="155">
        <f t="shared" si="96"/>
        <v>0</v>
      </c>
      <c r="BH320" s="155">
        <f t="shared" si="97"/>
        <v>0</v>
      </c>
      <c r="BI320" s="155">
        <f t="shared" si="98"/>
        <v>0</v>
      </c>
      <c r="BJ320" s="14" t="s">
        <v>133</v>
      </c>
      <c r="BK320" s="155">
        <f t="shared" si="99"/>
        <v>0</v>
      </c>
      <c r="BL320" s="14" t="s">
        <v>196</v>
      </c>
      <c r="BM320" s="154" t="s">
        <v>804</v>
      </c>
    </row>
    <row r="321" spans="1:65" s="2" customFormat="1" ht="21.75" customHeight="1">
      <c r="A321" s="29"/>
      <c r="B321" s="141"/>
      <c r="C321" s="142" t="s">
        <v>805</v>
      </c>
      <c r="D321" s="142" t="s">
        <v>128</v>
      </c>
      <c r="E321" s="143" t="s">
        <v>806</v>
      </c>
      <c r="F321" s="144" t="s">
        <v>807</v>
      </c>
      <c r="G321" s="145" t="s">
        <v>223</v>
      </c>
      <c r="H321" s="146">
        <v>7</v>
      </c>
      <c r="I321" s="147"/>
      <c r="J321" s="148">
        <f t="shared" si="90"/>
        <v>0</v>
      </c>
      <c r="K321" s="149"/>
      <c r="L321" s="30"/>
      <c r="M321" s="150" t="s">
        <v>1</v>
      </c>
      <c r="N321" s="151" t="s">
        <v>38</v>
      </c>
      <c r="O321" s="56"/>
      <c r="P321" s="152">
        <f t="shared" si="91"/>
        <v>0</v>
      </c>
      <c r="Q321" s="152">
        <v>4.5399999999999998E-4</v>
      </c>
      <c r="R321" s="152">
        <f t="shared" si="92"/>
        <v>3.1779999999999998E-3</v>
      </c>
      <c r="S321" s="152">
        <v>0</v>
      </c>
      <c r="T321" s="153">
        <f t="shared" si="93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54" t="s">
        <v>196</v>
      </c>
      <c r="AT321" s="154" t="s">
        <v>128</v>
      </c>
      <c r="AU321" s="154" t="s">
        <v>133</v>
      </c>
      <c r="AY321" s="14" t="s">
        <v>126</v>
      </c>
      <c r="BE321" s="155">
        <f t="shared" si="94"/>
        <v>0</v>
      </c>
      <c r="BF321" s="155">
        <f t="shared" si="95"/>
        <v>0</v>
      </c>
      <c r="BG321" s="155">
        <f t="shared" si="96"/>
        <v>0</v>
      </c>
      <c r="BH321" s="155">
        <f t="shared" si="97"/>
        <v>0</v>
      </c>
      <c r="BI321" s="155">
        <f t="shared" si="98"/>
        <v>0</v>
      </c>
      <c r="BJ321" s="14" t="s">
        <v>133</v>
      </c>
      <c r="BK321" s="155">
        <f t="shared" si="99"/>
        <v>0</v>
      </c>
      <c r="BL321" s="14" t="s">
        <v>196</v>
      </c>
      <c r="BM321" s="154" t="s">
        <v>808</v>
      </c>
    </row>
    <row r="322" spans="1:65" s="2" customFormat="1" ht="44.25" customHeight="1">
      <c r="A322" s="29"/>
      <c r="B322" s="141"/>
      <c r="C322" s="156" t="s">
        <v>809</v>
      </c>
      <c r="D322" s="156" t="s">
        <v>153</v>
      </c>
      <c r="E322" s="157" t="s">
        <v>810</v>
      </c>
      <c r="F322" s="158" t="s">
        <v>811</v>
      </c>
      <c r="G322" s="159" t="s">
        <v>223</v>
      </c>
      <c r="H322" s="160">
        <v>2</v>
      </c>
      <c r="I322" s="161"/>
      <c r="J322" s="162">
        <f t="shared" si="90"/>
        <v>0</v>
      </c>
      <c r="K322" s="163"/>
      <c r="L322" s="164"/>
      <c r="M322" s="165" t="s">
        <v>1</v>
      </c>
      <c r="N322" s="166" t="s">
        <v>38</v>
      </c>
      <c r="O322" s="56"/>
      <c r="P322" s="152">
        <f t="shared" si="91"/>
        <v>0</v>
      </c>
      <c r="Q322" s="152">
        <v>1.4999999999999999E-2</v>
      </c>
      <c r="R322" s="152">
        <f t="shared" si="92"/>
        <v>0.03</v>
      </c>
      <c r="S322" s="152">
        <v>0</v>
      </c>
      <c r="T322" s="153">
        <f t="shared" si="93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54" t="s">
        <v>261</v>
      </c>
      <c r="AT322" s="154" t="s">
        <v>153</v>
      </c>
      <c r="AU322" s="154" t="s">
        <v>133</v>
      </c>
      <c r="AY322" s="14" t="s">
        <v>126</v>
      </c>
      <c r="BE322" s="155">
        <f t="shared" si="94"/>
        <v>0</v>
      </c>
      <c r="BF322" s="155">
        <f t="shared" si="95"/>
        <v>0</v>
      </c>
      <c r="BG322" s="155">
        <f t="shared" si="96"/>
        <v>0</v>
      </c>
      <c r="BH322" s="155">
        <f t="shared" si="97"/>
        <v>0</v>
      </c>
      <c r="BI322" s="155">
        <f t="shared" si="98"/>
        <v>0</v>
      </c>
      <c r="BJ322" s="14" t="s">
        <v>133</v>
      </c>
      <c r="BK322" s="155">
        <f t="shared" si="99"/>
        <v>0</v>
      </c>
      <c r="BL322" s="14" t="s">
        <v>196</v>
      </c>
      <c r="BM322" s="154" t="s">
        <v>812</v>
      </c>
    </row>
    <row r="323" spans="1:65" s="2" customFormat="1" ht="44.25" customHeight="1">
      <c r="A323" s="29"/>
      <c r="B323" s="141"/>
      <c r="C323" s="156" t="s">
        <v>813</v>
      </c>
      <c r="D323" s="156" t="s">
        <v>153</v>
      </c>
      <c r="E323" s="157" t="s">
        <v>814</v>
      </c>
      <c r="F323" s="158" t="s">
        <v>815</v>
      </c>
      <c r="G323" s="159" t="s">
        <v>223</v>
      </c>
      <c r="H323" s="160">
        <v>5</v>
      </c>
      <c r="I323" s="161"/>
      <c r="J323" s="162">
        <f t="shared" si="90"/>
        <v>0</v>
      </c>
      <c r="K323" s="163"/>
      <c r="L323" s="164"/>
      <c r="M323" s="165" t="s">
        <v>1</v>
      </c>
      <c r="N323" s="166" t="s">
        <v>38</v>
      </c>
      <c r="O323" s="56"/>
      <c r="P323" s="152">
        <f t="shared" si="91"/>
        <v>0</v>
      </c>
      <c r="Q323" s="152">
        <v>2.5000000000000001E-2</v>
      </c>
      <c r="R323" s="152">
        <f t="shared" si="92"/>
        <v>0.125</v>
      </c>
      <c r="S323" s="152">
        <v>0</v>
      </c>
      <c r="T323" s="153">
        <f t="shared" si="93"/>
        <v>0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R323" s="154" t="s">
        <v>261</v>
      </c>
      <c r="AT323" s="154" t="s">
        <v>153</v>
      </c>
      <c r="AU323" s="154" t="s">
        <v>133</v>
      </c>
      <c r="AY323" s="14" t="s">
        <v>126</v>
      </c>
      <c r="BE323" s="155">
        <f t="shared" si="94"/>
        <v>0</v>
      </c>
      <c r="BF323" s="155">
        <f t="shared" si="95"/>
        <v>0</v>
      </c>
      <c r="BG323" s="155">
        <f t="shared" si="96"/>
        <v>0</v>
      </c>
      <c r="BH323" s="155">
        <f t="shared" si="97"/>
        <v>0</v>
      </c>
      <c r="BI323" s="155">
        <f t="shared" si="98"/>
        <v>0</v>
      </c>
      <c r="BJ323" s="14" t="s">
        <v>133</v>
      </c>
      <c r="BK323" s="155">
        <f t="shared" si="99"/>
        <v>0</v>
      </c>
      <c r="BL323" s="14" t="s">
        <v>196</v>
      </c>
      <c r="BM323" s="154" t="s">
        <v>816</v>
      </c>
    </row>
    <row r="324" spans="1:65" s="2" customFormat="1" ht="24.2" customHeight="1">
      <c r="A324" s="29"/>
      <c r="B324" s="141"/>
      <c r="C324" s="142" t="s">
        <v>817</v>
      </c>
      <c r="D324" s="142" t="s">
        <v>128</v>
      </c>
      <c r="E324" s="143" t="s">
        <v>818</v>
      </c>
      <c r="F324" s="144" t="s">
        <v>819</v>
      </c>
      <c r="G324" s="145" t="s">
        <v>388</v>
      </c>
      <c r="H324" s="167"/>
      <c r="I324" s="147"/>
      <c r="J324" s="148">
        <f t="shared" si="90"/>
        <v>0</v>
      </c>
      <c r="K324" s="149"/>
      <c r="L324" s="30"/>
      <c r="M324" s="150" t="s">
        <v>1</v>
      </c>
      <c r="N324" s="151" t="s">
        <v>38</v>
      </c>
      <c r="O324" s="56"/>
      <c r="P324" s="152">
        <f t="shared" si="91"/>
        <v>0</v>
      </c>
      <c r="Q324" s="152">
        <v>0</v>
      </c>
      <c r="R324" s="152">
        <f t="shared" si="92"/>
        <v>0</v>
      </c>
      <c r="S324" s="152">
        <v>0</v>
      </c>
      <c r="T324" s="153">
        <f t="shared" si="93"/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54" t="s">
        <v>196</v>
      </c>
      <c r="AT324" s="154" t="s">
        <v>128</v>
      </c>
      <c r="AU324" s="154" t="s">
        <v>133</v>
      </c>
      <c r="AY324" s="14" t="s">
        <v>126</v>
      </c>
      <c r="BE324" s="155">
        <f t="shared" si="94"/>
        <v>0</v>
      </c>
      <c r="BF324" s="155">
        <f t="shared" si="95"/>
        <v>0</v>
      </c>
      <c r="BG324" s="155">
        <f t="shared" si="96"/>
        <v>0</v>
      </c>
      <c r="BH324" s="155">
        <f t="shared" si="97"/>
        <v>0</v>
      </c>
      <c r="BI324" s="155">
        <f t="shared" si="98"/>
        <v>0</v>
      </c>
      <c r="BJ324" s="14" t="s">
        <v>133</v>
      </c>
      <c r="BK324" s="155">
        <f t="shared" si="99"/>
        <v>0</v>
      </c>
      <c r="BL324" s="14" t="s">
        <v>196</v>
      </c>
      <c r="BM324" s="154" t="s">
        <v>820</v>
      </c>
    </row>
    <row r="325" spans="1:65" s="12" customFormat="1" ht="22.9" customHeight="1">
      <c r="B325" s="128"/>
      <c r="D325" s="129" t="s">
        <v>71</v>
      </c>
      <c r="E325" s="139" t="s">
        <v>821</v>
      </c>
      <c r="F325" s="139" t="s">
        <v>822</v>
      </c>
      <c r="I325" s="131"/>
      <c r="J325" s="140">
        <f>BK325</f>
        <v>0</v>
      </c>
      <c r="L325" s="128"/>
      <c r="M325" s="133"/>
      <c r="N325" s="134"/>
      <c r="O325" s="134"/>
      <c r="P325" s="135">
        <f>SUM(P326:P328)</f>
        <v>0</v>
      </c>
      <c r="Q325" s="134"/>
      <c r="R325" s="135">
        <f>SUM(R326:R328)</f>
        <v>1.1698600000000001</v>
      </c>
      <c r="S325" s="134"/>
      <c r="T325" s="136">
        <f>SUM(T326:T328)</f>
        <v>0</v>
      </c>
      <c r="AR325" s="129" t="s">
        <v>133</v>
      </c>
      <c r="AT325" s="137" t="s">
        <v>71</v>
      </c>
      <c r="AU325" s="137" t="s">
        <v>77</v>
      </c>
      <c r="AY325" s="129" t="s">
        <v>126</v>
      </c>
      <c r="BK325" s="138">
        <f>SUM(BK326:BK328)</f>
        <v>0</v>
      </c>
    </row>
    <row r="326" spans="1:65" s="2" customFormat="1" ht="24.2" customHeight="1">
      <c r="A326" s="29"/>
      <c r="B326" s="141"/>
      <c r="C326" s="142" t="s">
        <v>823</v>
      </c>
      <c r="D326" s="142" t="s">
        <v>128</v>
      </c>
      <c r="E326" s="143" t="s">
        <v>824</v>
      </c>
      <c r="F326" s="144" t="s">
        <v>825</v>
      </c>
      <c r="G326" s="145" t="s">
        <v>150</v>
      </c>
      <c r="H326" s="146">
        <v>53.881</v>
      </c>
      <c r="I326" s="147"/>
      <c r="J326" s="148">
        <f>ROUND(I326*H326,2)</f>
        <v>0</v>
      </c>
      <c r="K326" s="149"/>
      <c r="L326" s="30"/>
      <c r="M326" s="150" t="s">
        <v>1</v>
      </c>
      <c r="N326" s="151" t="s">
        <v>38</v>
      </c>
      <c r="O326" s="56"/>
      <c r="P326" s="152">
        <f>O326*H326</f>
        <v>0</v>
      </c>
      <c r="Q326" s="152">
        <v>3.2000000000000002E-3</v>
      </c>
      <c r="R326" s="152">
        <f>Q326*H326</f>
        <v>0.17241920000000002</v>
      </c>
      <c r="S326" s="152">
        <v>0</v>
      </c>
      <c r="T326" s="153">
        <f>S326*H326</f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54" t="s">
        <v>196</v>
      </c>
      <c r="AT326" s="154" t="s">
        <v>128</v>
      </c>
      <c r="AU326" s="154" t="s">
        <v>133</v>
      </c>
      <c r="AY326" s="14" t="s">
        <v>126</v>
      </c>
      <c r="BE326" s="155">
        <f>IF(N326="základná",J326,0)</f>
        <v>0</v>
      </c>
      <c r="BF326" s="155">
        <f>IF(N326="znížená",J326,0)</f>
        <v>0</v>
      </c>
      <c r="BG326" s="155">
        <f>IF(N326="zákl. prenesená",J326,0)</f>
        <v>0</v>
      </c>
      <c r="BH326" s="155">
        <f>IF(N326="zníž. prenesená",J326,0)</f>
        <v>0</v>
      </c>
      <c r="BI326" s="155">
        <f>IF(N326="nulová",J326,0)</f>
        <v>0</v>
      </c>
      <c r="BJ326" s="14" t="s">
        <v>133</v>
      </c>
      <c r="BK326" s="155">
        <f>ROUND(I326*H326,2)</f>
        <v>0</v>
      </c>
      <c r="BL326" s="14" t="s">
        <v>196</v>
      </c>
      <c r="BM326" s="154" t="s">
        <v>826</v>
      </c>
    </row>
    <row r="327" spans="1:65" s="2" customFormat="1" ht="24.2" customHeight="1">
      <c r="A327" s="29"/>
      <c r="B327" s="141"/>
      <c r="C327" s="156" t="s">
        <v>827</v>
      </c>
      <c r="D327" s="156" t="s">
        <v>153</v>
      </c>
      <c r="E327" s="157" t="s">
        <v>828</v>
      </c>
      <c r="F327" s="158" t="s">
        <v>829</v>
      </c>
      <c r="G327" s="159" t="s">
        <v>150</v>
      </c>
      <c r="H327" s="160">
        <v>56.036000000000001</v>
      </c>
      <c r="I327" s="161"/>
      <c r="J327" s="162">
        <f>ROUND(I327*H327,2)</f>
        <v>0</v>
      </c>
      <c r="K327" s="163"/>
      <c r="L327" s="164"/>
      <c r="M327" s="165" t="s">
        <v>1</v>
      </c>
      <c r="N327" s="166" t="s">
        <v>38</v>
      </c>
      <c r="O327" s="56"/>
      <c r="P327" s="152">
        <f>O327*H327</f>
        <v>0</v>
      </c>
      <c r="Q327" s="152">
        <v>1.78E-2</v>
      </c>
      <c r="R327" s="152">
        <f>Q327*H327</f>
        <v>0.99744080000000002</v>
      </c>
      <c r="S327" s="152">
        <v>0</v>
      </c>
      <c r="T327" s="153">
        <f>S327*H327</f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54" t="s">
        <v>261</v>
      </c>
      <c r="AT327" s="154" t="s">
        <v>153</v>
      </c>
      <c r="AU327" s="154" t="s">
        <v>133</v>
      </c>
      <c r="AY327" s="14" t="s">
        <v>126</v>
      </c>
      <c r="BE327" s="155">
        <f>IF(N327="základná",J327,0)</f>
        <v>0</v>
      </c>
      <c r="BF327" s="155">
        <f>IF(N327="znížená",J327,0)</f>
        <v>0</v>
      </c>
      <c r="BG327" s="155">
        <f>IF(N327="zákl. prenesená",J327,0)</f>
        <v>0</v>
      </c>
      <c r="BH327" s="155">
        <f>IF(N327="zníž. prenesená",J327,0)</f>
        <v>0</v>
      </c>
      <c r="BI327" s="155">
        <f>IF(N327="nulová",J327,0)</f>
        <v>0</v>
      </c>
      <c r="BJ327" s="14" t="s">
        <v>133</v>
      </c>
      <c r="BK327" s="155">
        <f>ROUND(I327*H327,2)</f>
        <v>0</v>
      </c>
      <c r="BL327" s="14" t="s">
        <v>196</v>
      </c>
      <c r="BM327" s="154" t="s">
        <v>830</v>
      </c>
    </row>
    <row r="328" spans="1:65" s="2" customFormat="1" ht="24.2" customHeight="1">
      <c r="A328" s="29"/>
      <c r="B328" s="141"/>
      <c r="C328" s="142" t="s">
        <v>831</v>
      </c>
      <c r="D328" s="142" t="s">
        <v>128</v>
      </c>
      <c r="E328" s="143" t="s">
        <v>832</v>
      </c>
      <c r="F328" s="144" t="s">
        <v>833</v>
      </c>
      <c r="G328" s="145" t="s">
        <v>388</v>
      </c>
      <c r="H328" s="167"/>
      <c r="I328" s="147"/>
      <c r="J328" s="148">
        <f>ROUND(I328*H328,2)</f>
        <v>0</v>
      </c>
      <c r="K328" s="149"/>
      <c r="L328" s="30"/>
      <c r="M328" s="150" t="s">
        <v>1</v>
      </c>
      <c r="N328" s="151" t="s">
        <v>38</v>
      </c>
      <c r="O328" s="56"/>
      <c r="P328" s="152">
        <f>O328*H328</f>
        <v>0</v>
      </c>
      <c r="Q328" s="152">
        <v>0</v>
      </c>
      <c r="R328" s="152">
        <f>Q328*H328</f>
        <v>0</v>
      </c>
      <c r="S328" s="152">
        <v>0</v>
      </c>
      <c r="T328" s="153">
        <f>S328*H328</f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54" t="s">
        <v>196</v>
      </c>
      <c r="AT328" s="154" t="s">
        <v>128</v>
      </c>
      <c r="AU328" s="154" t="s">
        <v>133</v>
      </c>
      <c r="AY328" s="14" t="s">
        <v>126</v>
      </c>
      <c r="BE328" s="155">
        <f>IF(N328="základná",J328,0)</f>
        <v>0</v>
      </c>
      <c r="BF328" s="155">
        <f>IF(N328="znížená",J328,0)</f>
        <v>0</v>
      </c>
      <c r="BG328" s="155">
        <f>IF(N328="zákl. prenesená",J328,0)</f>
        <v>0</v>
      </c>
      <c r="BH328" s="155">
        <f>IF(N328="zníž. prenesená",J328,0)</f>
        <v>0</v>
      </c>
      <c r="BI328" s="155">
        <f>IF(N328="nulová",J328,0)</f>
        <v>0</v>
      </c>
      <c r="BJ328" s="14" t="s">
        <v>133</v>
      </c>
      <c r="BK328" s="155">
        <f>ROUND(I328*H328,2)</f>
        <v>0</v>
      </c>
      <c r="BL328" s="14" t="s">
        <v>196</v>
      </c>
      <c r="BM328" s="154" t="s">
        <v>834</v>
      </c>
    </row>
    <row r="329" spans="1:65" s="12" customFormat="1" ht="22.9" customHeight="1">
      <c r="B329" s="128"/>
      <c r="D329" s="129" t="s">
        <v>71</v>
      </c>
      <c r="E329" s="139" t="s">
        <v>835</v>
      </c>
      <c r="F329" s="139" t="s">
        <v>836</v>
      </c>
      <c r="I329" s="131"/>
      <c r="J329" s="140">
        <f>BK329</f>
        <v>0</v>
      </c>
      <c r="L329" s="128"/>
      <c r="M329" s="133"/>
      <c r="N329" s="134"/>
      <c r="O329" s="134"/>
      <c r="P329" s="135">
        <f>SUM(P330:P336)</f>
        <v>0</v>
      </c>
      <c r="Q329" s="134"/>
      <c r="R329" s="135">
        <f>SUM(R330:R336)</f>
        <v>0.65211604999999995</v>
      </c>
      <c r="S329" s="134"/>
      <c r="T329" s="136">
        <f>SUM(T330:T336)</f>
        <v>0</v>
      </c>
      <c r="AR329" s="129" t="s">
        <v>133</v>
      </c>
      <c r="AT329" s="137" t="s">
        <v>71</v>
      </c>
      <c r="AU329" s="137" t="s">
        <v>77</v>
      </c>
      <c r="AY329" s="129" t="s">
        <v>126</v>
      </c>
      <c r="BK329" s="138">
        <f>SUM(BK330:BK336)</f>
        <v>0</v>
      </c>
    </row>
    <row r="330" spans="1:65" s="2" customFormat="1" ht="24.2" customHeight="1">
      <c r="A330" s="29"/>
      <c r="B330" s="141"/>
      <c r="C330" s="142" t="s">
        <v>837</v>
      </c>
      <c r="D330" s="142" t="s">
        <v>128</v>
      </c>
      <c r="E330" s="143" t="s">
        <v>838</v>
      </c>
      <c r="F330" s="144" t="s">
        <v>839</v>
      </c>
      <c r="G330" s="145" t="s">
        <v>264</v>
      </c>
      <c r="H330" s="146">
        <v>75.59</v>
      </c>
      <c r="I330" s="147"/>
      <c r="J330" s="148">
        <f t="shared" ref="J330:J336" si="100">ROUND(I330*H330,2)</f>
        <v>0</v>
      </c>
      <c r="K330" s="149"/>
      <c r="L330" s="30"/>
      <c r="M330" s="150" t="s">
        <v>1</v>
      </c>
      <c r="N330" s="151" t="s">
        <v>38</v>
      </c>
      <c r="O330" s="56"/>
      <c r="P330" s="152">
        <f t="shared" ref="P330:P336" si="101">O330*H330</f>
        <v>0</v>
      </c>
      <c r="Q330" s="152">
        <v>1.5E-5</v>
      </c>
      <c r="R330" s="152">
        <f t="shared" ref="R330:R336" si="102">Q330*H330</f>
        <v>1.13385E-3</v>
      </c>
      <c r="S330" s="152">
        <v>0</v>
      </c>
      <c r="T330" s="153">
        <f t="shared" ref="T330:T336" si="103">S330*H330</f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54" t="s">
        <v>196</v>
      </c>
      <c r="AT330" s="154" t="s">
        <v>128</v>
      </c>
      <c r="AU330" s="154" t="s">
        <v>133</v>
      </c>
      <c r="AY330" s="14" t="s">
        <v>126</v>
      </c>
      <c r="BE330" s="155">
        <f t="shared" ref="BE330:BE336" si="104">IF(N330="základná",J330,0)</f>
        <v>0</v>
      </c>
      <c r="BF330" s="155">
        <f t="shared" ref="BF330:BF336" si="105">IF(N330="znížená",J330,0)</f>
        <v>0</v>
      </c>
      <c r="BG330" s="155">
        <f t="shared" ref="BG330:BG336" si="106">IF(N330="zákl. prenesená",J330,0)</f>
        <v>0</v>
      </c>
      <c r="BH330" s="155">
        <f t="shared" ref="BH330:BH336" si="107">IF(N330="zníž. prenesená",J330,0)</f>
        <v>0</v>
      </c>
      <c r="BI330" s="155">
        <f t="shared" ref="BI330:BI336" si="108">IF(N330="nulová",J330,0)</f>
        <v>0</v>
      </c>
      <c r="BJ330" s="14" t="s">
        <v>133</v>
      </c>
      <c r="BK330" s="155">
        <f t="shared" ref="BK330:BK336" si="109">ROUND(I330*H330,2)</f>
        <v>0</v>
      </c>
      <c r="BL330" s="14" t="s">
        <v>196</v>
      </c>
      <c r="BM330" s="154" t="s">
        <v>840</v>
      </c>
    </row>
    <row r="331" spans="1:65" s="2" customFormat="1" ht="16.5" customHeight="1">
      <c r="A331" s="29"/>
      <c r="B331" s="141"/>
      <c r="C331" s="156" t="s">
        <v>841</v>
      </c>
      <c r="D331" s="156" t="s">
        <v>153</v>
      </c>
      <c r="E331" s="157" t="s">
        <v>842</v>
      </c>
      <c r="F331" s="158" t="s">
        <v>843</v>
      </c>
      <c r="G331" s="159" t="s">
        <v>264</v>
      </c>
      <c r="H331" s="160">
        <v>76.346000000000004</v>
      </c>
      <c r="I331" s="161"/>
      <c r="J331" s="162">
        <f t="shared" si="100"/>
        <v>0</v>
      </c>
      <c r="K331" s="163"/>
      <c r="L331" s="164"/>
      <c r="M331" s="165" t="s">
        <v>1</v>
      </c>
      <c r="N331" s="166" t="s">
        <v>38</v>
      </c>
      <c r="O331" s="56"/>
      <c r="P331" s="152">
        <f t="shared" si="101"/>
        <v>0</v>
      </c>
      <c r="Q331" s="152">
        <v>6.9999999999999999E-4</v>
      </c>
      <c r="R331" s="152">
        <f t="shared" si="102"/>
        <v>5.3442200000000002E-2</v>
      </c>
      <c r="S331" s="152">
        <v>0</v>
      </c>
      <c r="T331" s="153">
        <f t="shared" si="103"/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54" t="s">
        <v>261</v>
      </c>
      <c r="AT331" s="154" t="s">
        <v>153</v>
      </c>
      <c r="AU331" s="154" t="s">
        <v>133</v>
      </c>
      <c r="AY331" s="14" t="s">
        <v>126</v>
      </c>
      <c r="BE331" s="155">
        <f t="shared" si="104"/>
        <v>0</v>
      </c>
      <c r="BF331" s="155">
        <f t="shared" si="105"/>
        <v>0</v>
      </c>
      <c r="BG331" s="155">
        <f t="shared" si="106"/>
        <v>0</v>
      </c>
      <c r="BH331" s="155">
        <f t="shared" si="107"/>
        <v>0</v>
      </c>
      <c r="BI331" s="155">
        <f t="shared" si="108"/>
        <v>0</v>
      </c>
      <c r="BJ331" s="14" t="s">
        <v>133</v>
      </c>
      <c r="BK331" s="155">
        <f t="shared" si="109"/>
        <v>0</v>
      </c>
      <c r="BL331" s="14" t="s">
        <v>196</v>
      </c>
      <c r="BM331" s="154" t="s">
        <v>844</v>
      </c>
    </row>
    <row r="332" spans="1:65" s="2" customFormat="1" ht="24.2" customHeight="1">
      <c r="A332" s="29"/>
      <c r="B332" s="141"/>
      <c r="C332" s="142" t="s">
        <v>845</v>
      </c>
      <c r="D332" s="142" t="s">
        <v>128</v>
      </c>
      <c r="E332" s="143" t="s">
        <v>846</v>
      </c>
      <c r="F332" s="144" t="s">
        <v>847</v>
      </c>
      <c r="G332" s="145" t="s">
        <v>150</v>
      </c>
      <c r="H332" s="146">
        <v>82.415999999999997</v>
      </c>
      <c r="I332" s="147"/>
      <c r="J332" s="148">
        <f t="shared" si="100"/>
        <v>0</v>
      </c>
      <c r="K332" s="149"/>
      <c r="L332" s="30"/>
      <c r="M332" s="150" t="s">
        <v>1</v>
      </c>
      <c r="N332" s="151" t="s">
        <v>38</v>
      </c>
      <c r="O332" s="56"/>
      <c r="P332" s="152">
        <f t="shared" si="101"/>
        <v>0</v>
      </c>
      <c r="Q332" s="152">
        <v>2.0000000000000002E-5</v>
      </c>
      <c r="R332" s="152">
        <f t="shared" si="102"/>
        <v>1.64832E-3</v>
      </c>
      <c r="S332" s="152">
        <v>0</v>
      </c>
      <c r="T332" s="153">
        <f t="shared" si="103"/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54" t="s">
        <v>196</v>
      </c>
      <c r="AT332" s="154" t="s">
        <v>128</v>
      </c>
      <c r="AU332" s="154" t="s">
        <v>133</v>
      </c>
      <c r="AY332" s="14" t="s">
        <v>126</v>
      </c>
      <c r="BE332" s="155">
        <f t="shared" si="104"/>
        <v>0</v>
      </c>
      <c r="BF332" s="155">
        <f t="shared" si="105"/>
        <v>0</v>
      </c>
      <c r="BG332" s="155">
        <f t="shared" si="106"/>
        <v>0</v>
      </c>
      <c r="BH332" s="155">
        <f t="shared" si="107"/>
        <v>0</v>
      </c>
      <c r="BI332" s="155">
        <f t="shared" si="108"/>
        <v>0</v>
      </c>
      <c r="BJ332" s="14" t="s">
        <v>133</v>
      </c>
      <c r="BK332" s="155">
        <f t="shared" si="109"/>
        <v>0</v>
      </c>
      <c r="BL332" s="14" t="s">
        <v>196</v>
      </c>
      <c r="BM332" s="154" t="s">
        <v>848</v>
      </c>
    </row>
    <row r="333" spans="1:65" s="2" customFormat="1" ht="16.5" customHeight="1">
      <c r="A333" s="29"/>
      <c r="B333" s="141"/>
      <c r="C333" s="156" t="s">
        <v>849</v>
      </c>
      <c r="D333" s="156" t="s">
        <v>153</v>
      </c>
      <c r="E333" s="157" t="s">
        <v>850</v>
      </c>
      <c r="F333" s="158" t="s">
        <v>851</v>
      </c>
      <c r="G333" s="159" t="s">
        <v>150</v>
      </c>
      <c r="H333" s="160">
        <v>84.063999999999993</v>
      </c>
      <c r="I333" s="161"/>
      <c r="J333" s="162">
        <f t="shared" si="100"/>
        <v>0</v>
      </c>
      <c r="K333" s="163"/>
      <c r="L333" s="164"/>
      <c r="M333" s="165" t="s">
        <v>1</v>
      </c>
      <c r="N333" s="166" t="s">
        <v>38</v>
      </c>
      <c r="O333" s="56"/>
      <c r="P333" s="152">
        <f t="shared" si="101"/>
        <v>0</v>
      </c>
      <c r="Q333" s="152">
        <v>7.0000000000000001E-3</v>
      </c>
      <c r="R333" s="152">
        <f t="shared" si="102"/>
        <v>0.58844799999999997</v>
      </c>
      <c r="S333" s="152">
        <v>0</v>
      </c>
      <c r="T333" s="153">
        <f t="shared" si="103"/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54" t="s">
        <v>261</v>
      </c>
      <c r="AT333" s="154" t="s">
        <v>153</v>
      </c>
      <c r="AU333" s="154" t="s">
        <v>133</v>
      </c>
      <c r="AY333" s="14" t="s">
        <v>126</v>
      </c>
      <c r="BE333" s="155">
        <f t="shared" si="104"/>
        <v>0</v>
      </c>
      <c r="BF333" s="155">
        <f t="shared" si="105"/>
        <v>0</v>
      </c>
      <c r="BG333" s="155">
        <f t="shared" si="106"/>
        <v>0</v>
      </c>
      <c r="BH333" s="155">
        <f t="shared" si="107"/>
        <v>0</v>
      </c>
      <c r="BI333" s="155">
        <f t="shared" si="108"/>
        <v>0</v>
      </c>
      <c r="BJ333" s="14" t="s">
        <v>133</v>
      </c>
      <c r="BK333" s="155">
        <f t="shared" si="109"/>
        <v>0</v>
      </c>
      <c r="BL333" s="14" t="s">
        <v>196</v>
      </c>
      <c r="BM333" s="154" t="s">
        <v>852</v>
      </c>
    </row>
    <row r="334" spans="1:65" s="2" customFormat="1" ht="24.2" customHeight="1">
      <c r="A334" s="29"/>
      <c r="B334" s="141"/>
      <c r="C334" s="142" t="s">
        <v>853</v>
      </c>
      <c r="D334" s="142" t="s">
        <v>128</v>
      </c>
      <c r="E334" s="143" t="s">
        <v>854</v>
      </c>
      <c r="F334" s="144" t="s">
        <v>855</v>
      </c>
      <c r="G334" s="145" t="s">
        <v>150</v>
      </c>
      <c r="H334" s="146">
        <v>90.335999999999999</v>
      </c>
      <c r="I334" s="147"/>
      <c r="J334" s="148">
        <f t="shared" si="100"/>
        <v>0</v>
      </c>
      <c r="K334" s="149"/>
      <c r="L334" s="30"/>
      <c r="M334" s="150" t="s">
        <v>1</v>
      </c>
      <c r="N334" s="151" t="s">
        <v>38</v>
      </c>
      <c r="O334" s="56"/>
      <c r="P334" s="152">
        <f t="shared" si="101"/>
        <v>0</v>
      </c>
      <c r="Q334" s="152">
        <v>0</v>
      </c>
      <c r="R334" s="152">
        <f t="shared" si="102"/>
        <v>0</v>
      </c>
      <c r="S334" s="152">
        <v>0</v>
      </c>
      <c r="T334" s="153">
        <f t="shared" si="103"/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54" t="s">
        <v>196</v>
      </c>
      <c r="AT334" s="154" t="s">
        <v>128</v>
      </c>
      <c r="AU334" s="154" t="s">
        <v>133</v>
      </c>
      <c r="AY334" s="14" t="s">
        <v>126</v>
      </c>
      <c r="BE334" s="155">
        <f t="shared" si="104"/>
        <v>0</v>
      </c>
      <c r="BF334" s="155">
        <f t="shared" si="105"/>
        <v>0</v>
      </c>
      <c r="BG334" s="155">
        <f t="shared" si="106"/>
        <v>0</v>
      </c>
      <c r="BH334" s="155">
        <f t="shared" si="107"/>
        <v>0</v>
      </c>
      <c r="BI334" s="155">
        <f t="shared" si="108"/>
        <v>0</v>
      </c>
      <c r="BJ334" s="14" t="s">
        <v>133</v>
      </c>
      <c r="BK334" s="155">
        <f t="shared" si="109"/>
        <v>0</v>
      </c>
      <c r="BL334" s="14" t="s">
        <v>196</v>
      </c>
      <c r="BM334" s="154" t="s">
        <v>856</v>
      </c>
    </row>
    <row r="335" spans="1:65" s="2" customFormat="1" ht="24.2" customHeight="1">
      <c r="A335" s="29"/>
      <c r="B335" s="141"/>
      <c r="C335" s="156" t="s">
        <v>857</v>
      </c>
      <c r="D335" s="156" t="s">
        <v>153</v>
      </c>
      <c r="E335" s="157" t="s">
        <v>858</v>
      </c>
      <c r="F335" s="158" t="s">
        <v>859</v>
      </c>
      <c r="G335" s="159" t="s">
        <v>150</v>
      </c>
      <c r="H335" s="160">
        <v>93.046000000000006</v>
      </c>
      <c r="I335" s="161"/>
      <c r="J335" s="162">
        <f t="shared" si="100"/>
        <v>0</v>
      </c>
      <c r="K335" s="163"/>
      <c r="L335" s="164"/>
      <c r="M335" s="165" t="s">
        <v>1</v>
      </c>
      <c r="N335" s="166" t="s">
        <v>38</v>
      </c>
      <c r="O335" s="56"/>
      <c r="P335" s="152">
        <f t="shared" si="101"/>
        <v>0</v>
      </c>
      <c r="Q335" s="152">
        <v>8.0000000000000007E-5</v>
      </c>
      <c r="R335" s="152">
        <f t="shared" si="102"/>
        <v>7.4436800000000011E-3</v>
      </c>
      <c r="S335" s="152">
        <v>0</v>
      </c>
      <c r="T335" s="153">
        <f t="shared" si="103"/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54" t="s">
        <v>261</v>
      </c>
      <c r="AT335" s="154" t="s">
        <v>153</v>
      </c>
      <c r="AU335" s="154" t="s">
        <v>133</v>
      </c>
      <c r="AY335" s="14" t="s">
        <v>126</v>
      </c>
      <c r="BE335" s="155">
        <f t="shared" si="104"/>
        <v>0</v>
      </c>
      <c r="BF335" s="155">
        <f t="shared" si="105"/>
        <v>0</v>
      </c>
      <c r="BG335" s="155">
        <f t="shared" si="106"/>
        <v>0</v>
      </c>
      <c r="BH335" s="155">
        <f t="shared" si="107"/>
        <v>0</v>
      </c>
      <c r="BI335" s="155">
        <f t="shared" si="108"/>
        <v>0</v>
      </c>
      <c r="BJ335" s="14" t="s">
        <v>133</v>
      </c>
      <c r="BK335" s="155">
        <f t="shared" si="109"/>
        <v>0</v>
      </c>
      <c r="BL335" s="14" t="s">
        <v>196</v>
      </c>
      <c r="BM335" s="154" t="s">
        <v>860</v>
      </c>
    </row>
    <row r="336" spans="1:65" s="2" customFormat="1" ht="24.2" customHeight="1">
      <c r="A336" s="29"/>
      <c r="B336" s="141"/>
      <c r="C336" s="142" t="s">
        <v>861</v>
      </c>
      <c r="D336" s="142" t="s">
        <v>128</v>
      </c>
      <c r="E336" s="143" t="s">
        <v>862</v>
      </c>
      <c r="F336" s="144" t="s">
        <v>863</v>
      </c>
      <c r="G336" s="145" t="s">
        <v>388</v>
      </c>
      <c r="H336" s="167"/>
      <c r="I336" s="147"/>
      <c r="J336" s="148">
        <f t="shared" si="100"/>
        <v>0</v>
      </c>
      <c r="K336" s="149"/>
      <c r="L336" s="30"/>
      <c r="M336" s="150" t="s">
        <v>1</v>
      </c>
      <c r="N336" s="151" t="s">
        <v>38</v>
      </c>
      <c r="O336" s="56"/>
      <c r="P336" s="152">
        <f t="shared" si="101"/>
        <v>0</v>
      </c>
      <c r="Q336" s="152">
        <v>0</v>
      </c>
      <c r="R336" s="152">
        <f t="shared" si="102"/>
        <v>0</v>
      </c>
      <c r="S336" s="152">
        <v>0</v>
      </c>
      <c r="T336" s="153">
        <f t="shared" si="103"/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54" t="s">
        <v>196</v>
      </c>
      <c r="AT336" s="154" t="s">
        <v>128</v>
      </c>
      <c r="AU336" s="154" t="s">
        <v>133</v>
      </c>
      <c r="AY336" s="14" t="s">
        <v>126</v>
      </c>
      <c r="BE336" s="155">
        <f t="shared" si="104"/>
        <v>0</v>
      </c>
      <c r="BF336" s="155">
        <f t="shared" si="105"/>
        <v>0</v>
      </c>
      <c r="BG336" s="155">
        <f t="shared" si="106"/>
        <v>0</v>
      </c>
      <c r="BH336" s="155">
        <f t="shared" si="107"/>
        <v>0</v>
      </c>
      <c r="BI336" s="155">
        <f t="shared" si="108"/>
        <v>0</v>
      </c>
      <c r="BJ336" s="14" t="s">
        <v>133</v>
      </c>
      <c r="BK336" s="155">
        <f t="shared" si="109"/>
        <v>0</v>
      </c>
      <c r="BL336" s="14" t="s">
        <v>196</v>
      </c>
      <c r="BM336" s="154" t="s">
        <v>864</v>
      </c>
    </row>
    <row r="337" spans="1:65" s="12" customFormat="1" ht="22.9" customHeight="1">
      <c r="B337" s="128"/>
      <c r="D337" s="129" t="s">
        <v>71</v>
      </c>
      <c r="E337" s="139" t="s">
        <v>865</v>
      </c>
      <c r="F337" s="139" t="s">
        <v>866</v>
      </c>
      <c r="I337" s="131"/>
      <c r="J337" s="140">
        <f>BK337</f>
        <v>0</v>
      </c>
      <c r="L337" s="128"/>
      <c r="M337" s="133"/>
      <c r="N337" s="134"/>
      <c r="O337" s="134"/>
      <c r="P337" s="135">
        <f>SUM(P338:P340)</f>
        <v>0</v>
      </c>
      <c r="Q337" s="134"/>
      <c r="R337" s="135">
        <f>SUM(R338:R340)</f>
        <v>0.99959533200000006</v>
      </c>
      <c r="S337" s="134"/>
      <c r="T337" s="136">
        <f>SUM(T338:T340)</f>
        <v>0</v>
      </c>
      <c r="AR337" s="129" t="s">
        <v>133</v>
      </c>
      <c r="AT337" s="137" t="s">
        <v>71</v>
      </c>
      <c r="AU337" s="137" t="s">
        <v>77</v>
      </c>
      <c r="AY337" s="129" t="s">
        <v>126</v>
      </c>
      <c r="BK337" s="138">
        <f>SUM(BK338:BK340)</f>
        <v>0</v>
      </c>
    </row>
    <row r="338" spans="1:65" s="2" customFormat="1" ht="24.2" customHeight="1">
      <c r="A338" s="29"/>
      <c r="B338" s="141"/>
      <c r="C338" s="142" t="s">
        <v>867</v>
      </c>
      <c r="D338" s="142" t="s">
        <v>128</v>
      </c>
      <c r="E338" s="143" t="s">
        <v>868</v>
      </c>
      <c r="F338" s="144" t="s">
        <v>869</v>
      </c>
      <c r="G338" s="145" t="s">
        <v>150</v>
      </c>
      <c r="H338" s="146">
        <v>59.956000000000003</v>
      </c>
      <c r="I338" s="147"/>
      <c r="J338" s="148">
        <f>ROUND(I338*H338,2)</f>
        <v>0</v>
      </c>
      <c r="K338" s="149"/>
      <c r="L338" s="30"/>
      <c r="M338" s="150" t="s">
        <v>1</v>
      </c>
      <c r="N338" s="151" t="s">
        <v>38</v>
      </c>
      <c r="O338" s="56"/>
      <c r="P338" s="152">
        <f>O338*H338</f>
        <v>0</v>
      </c>
      <c r="Q338" s="152">
        <v>3.277E-3</v>
      </c>
      <c r="R338" s="152">
        <f>Q338*H338</f>
        <v>0.196475812</v>
      </c>
      <c r="S338" s="152">
        <v>0</v>
      </c>
      <c r="T338" s="153">
        <f>S338*H338</f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54" t="s">
        <v>196</v>
      </c>
      <c r="AT338" s="154" t="s">
        <v>128</v>
      </c>
      <c r="AU338" s="154" t="s">
        <v>133</v>
      </c>
      <c r="AY338" s="14" t="s">
        <v>126</v>
      </c>
      <c r="BE338" s="155">
        <f>IF(N338="základná",J338,0)</f>
        <v>0</v>
      </c>
      <c r="BF338" s="155">
        <f>IF(N338="znížená",J338,0)</f>
        <v>0</v>
      </c>
      <c r="BG338" s="155">
        <f>IF(N338="zákl. prenesená",J338,0)</f>
        <v>0</v>
      </c>
      <c r="BH338" s="155">
        <f>IF(N338="zníž. prenesená",J338,0)</f>
        <v>0</v>
      </c>
      <c r="BI338" s="155">
        <f>IF(N338="nulová",J338,0)</f>
        <v>0</v>
      </c>
      <c r="BJ338" s="14" t="s">
        <v>133</v>
      </c>
      <c r="BK338" s="155">
        <f>ROUND(I338*H338,2)</f>
        <v>0</v>
      </c>
      <c r="BL338" s="14" t="s">
        <v>196</v>
      </c>
      <c r="BM338" s="154" t="s">
        <v>870</v>
      </c>
    </row>
    <row r="339" spans="1:65" s="2" customFormat="1" ht="16.5" customHeight="1">
      <c r="A339" s="29"/>
      <c r="B339" s="141"/>
      <c r="C339" s="156" t="s">
        <v>871</v>
      </c>
      <c r="D339" s="156" t="s">
        <v>153</v>
      </c>
      <c r="E339" s="157" t="s">
        <v>872</v>
      </c>
      <c r="F339" s="158" t="s">
        <v>873</v>
      </c>
      <c r="G339" s="159" t="s">
        <v>150</v>
      </c>
      <c r="H339" s="160">
        <v>62.353999999999999</v>
      </c>
      <c r="I339" s="161"/>
      <c r="J339" s="162">
        <f>ROUND(I339*H339,2)</f>
        <v>0</v>
      </c>
      <c r="K339" s="163"/>
      <c r="L339" s="164"/>
      <c r="M339" s="165" t="s">
        <v>1</v>
      </c>
      <c r="N339" s="166" t="s">
        <v>38</v>
      </c>
      <c r="O339" s="56"/>
      <c r="P339" s="152">
        <f>O339*H339</f>
        <v>0</v>
      </c>
      <c r="Q339" s="152">
        <v>1.2880000000000001E-2</v>
      </c>
      <c r="R339" s="152">
        <f>Q339*H339</f>
        <v>0.80311952000000009</v>
      </c>
      <c r="S339" s="152">
        <v>0</v>
      </c>
      <c r="T339" s="153">
        <f>S339*H339</f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54" t="s">
        <v>261</v>
      </c>
      <c r="AT339" s="154" t="s">
        <v>153</v>
      </c>
      <c r="AU339" s="154" t="s">
        <v>133</v>
      </c>
      <c r="AY339" s="14" t="s">
        <v>126</v>
      </c>
      <c r="BE339" s="155">
        <f>IF(N339="základná",J339,0)</f>
        <v>0</v>
      </c>
      <c r="BF339" s="155">
        <f>IF(N339="znížená",J339,0)</f>
        <v>0</v>
      </c>
      <c r="BG339" s="155">
        <f>IF(N339="zákl. prenesená",J339,0)</f>
        <v>0</v>
      </c>
      <c r="BH339" s="155">
        <f>IF(N339="zníž. prenesená",J339,0)</f>
        <v>0</v>
      </c>
      <c r="BI339" s="155">
        <f>IF(N339="nulová",J339,0)</f>
        <v>0</v>
      </c>
      <c r="BJ339" s="14" t="s">
        <v>133</v>
      </c>
      <c r="BK339" s="155">
        <f>ROUND(I339*H339,2)</f>
        <v>0</v>
      </c>
      <c r="BL339" s="14" t="s">
        <v>196</v>
      </c>
      <c r="BM339" s="154" t="s">
        <v>874</v>
      </c>
    </row>
    <row r="340" spans="1:65" s="2" customFormat="1" ht="24.2" customHeight="1">
      <c r="A340" s="29"/>
      <c r="B340" s="141"/>
      <c r="C340" s="142" t="s">
        <v>875</v>
      </c>
      <c r="D340" s="142" t="s">
        <v>128</v>
      </c>
      <c r="E340" s="143" t="s">
        <v>876</v>
      </c>
      <c r="F340" s="144" t="s">
        <v>877</v>
      </c>
      <c r="G340" s="145" t="s">
        <v>388</v>
      </c>
      <c r="H340" s="167"/>
      <c r="I340" s="147"/>
      <c r="J340" s="148">
        <f>ROUND(I340*H340,2)</f>
        <v>0</v>
      </c>
      <c r="K340" s="149"/>
      <c r="L340" s="30"/>
      <c r="M340" s="150" t="s">
        <v>1</v>
      </c>
      <c r="N340" s="151" t="s">
        <v>38</v>
      </c>
      <c r="O340" s="56"/>
      <c r="P340" s="152">
        <f>O340*H340</f>
        <v>0</v>
      </c>
      <c r="Q340" s="152">
        <v>0</v>
      </c>
      <c r="R340" s="152">
        <f>Q340*H340</f>
        <v>0</v>
      </c>
      <c r="S340" s="152">
        <v>0</v>
      </c>
      <c r="T340" s="153">
        <f>S340*H340</f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54" t="s">
        <v>196</v>
      </c>
      <c r="AT340" s="154" t="s">
        <v>128</v>
      </c>
      <c r="AU340" s="154" t="s">
        <v>133</v>
      </c>
      <c r="AY340" s="14" t="s">
        <v>126</v>
      </c>
      <c r="BE340" s="155">
        <f>IF(N340="základná",J340,0)</f>
        <v>0</v>
      </c>
      <c r="BF340" s="155">
        <f>IF(N340="znížená",J340,0)</f>
        <v>0</v>
      </c>
      <c r="BG340" s="155">
        <f>IF(N340="zákl. prenesená",J340,0)</f>
        <v>0</v>
      </c>
      <c r="BH340" s="155">
        <f>IF(N340="zníž. prenesená",J340,0)</f>
        <v>0</v>
      </c>
      <c r="BI340" s="155">
        <f>IF(N340="nulová",J340,0)</f>
        <v>0</v>
      </c>
      <c r="BJ340" s="14" t="s">
        <v>133</v>
      </c>
      <c r="BK340" s="155">
        <f>ROUND(I340*H340,2)</f>
        <v>0</v>
      </c>
      <c r="BL340" s="14" t="s">
        <v>196</v>
      </c>
      <c r="BM340" s="154" t="s">
        <v>878</v>
      </c>
    </row>
    <row r="341" spans="1:65" s="12" customFormat="1" ht="22.9" customHeight="1">
      <c r="B341" s="128"/>
      <c r="D341" s="129" t="s">
        <v>71</v>
      </c>
      <c r="E341" s="139" t="s">
        <v>879</v>
      </c>
      <c r="F341" s="139" t="s">
        <v>880</v>
      </c>
      <c r="I341" s="131"/>
      <c r="J341" s="140">
        <f>BK341</f>
        <v>0</v>
      </c>
      <c r="L341" s="128"/>
      <c r="M341" s="133"/>
      <c r="N341" s="134"/>
      <c r="O341" s="134"/>
      <c r="P341" s="135">
        <f>SUM(P342:P343)</f>
        <v>0</v>
      </c>
      <c r="Q341" s="134"/>
      <c r="R341" s="135">
        <f>SUM(R342:R343)</f>
        <v>0.30840809999999996</v>
      </c>
      <c r="S341" s="134"/>
      <c r="T341" s="136">
        <f>SUM(T342:T343)</f>
        <v>0</v>
      </c>
      <c r="AR341" s="129" t="s">
        <v>133</v>
      </c>
      <c r="AT341" s="137" t="s">
        <v>71</v>
      </c>
      <c r="AU341" s="137" t="s">
        <v>77</v>
      </c>
      <c r="AY341" s="129" t="s">
        <v>126</v>
      </c>
      <c r="BK341" s="138">
        <f>SUM(BK342:BK343)</f>
        <v>0</v>
      </c>
    </row>
    <row r="342" spans="1:65" s="2" customFormat="1" ht="37.9" customHeight="1">
      <c r="A342" s="29"/>
      <c r="B342" s="141"/>
      <c r="C342" s="142" t="s">
        <v>881</v>
      </c>
      <c r="D342" s="142" t="s">
        <v>128</v>
      </c>
      <c r="E342" s="143" t="s">
        <v>882</v>
      </c>
      <c r="F342" s="144" t="s">
        <v>883</v>
      </c>
      <c r="G342" s="145" t="s">
        <v>150</v>
      </c>
      <c r="H342" s="146">
        <v>560.74199999999996</v>
      </c>
      <c r="I342" s="147"/>
      <c r="J342" s="148">
        <f>ROUND(I342*H342,2)</f>
        <v>0</v>
      </c>
      <c r="K342" s="149"/>
      <c r="L342" s="30"/>
      <c r="M342" s="150" t="s">
        <v>1</v>
      </c>
      <c r="N342" s="151" t="s">
        <v>38</v>
      </c>
      <c r="O342" s="56"/>
      <c r="P342" s="152">
        <f>O342*H342</f>
        <v>0</v>
      </c>
      <c r="Q342" s="152">
        <v>1.3999999999999999E-4</v>
      </c>
      <c r="R342" s="152">
        <f>Q342*H342</f>
        <v>7.8503879999999984E-2</v>
      </c>
      <c r="S342" s="152">
        <v>0</v>
      </c>
      <c r="T342" s="153">
        <f>S342*H342</f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54" t="s">
        <v>196</v>
      </c>
      <c r="AT342" s="154" t="s">
        <v>128</v>
      </c>
      <c r="AU342" s="154" t="s">
        <v>133</v>
      </c>
      <c r="AY342" s="14" t="s">
        <v>126</v>
      </c>
      <c r="BE342" s="155">
        <f>IF(N342="základná",J342,0)</f>
        <v>0</v>
      </c>
      <c r="BF342" s="155">
        <f>IF(N342="znížená",J342,0)</f>
        <v>0</v>
      </c>
      <c r="BG342" s="155">
        <f>IF(N342="zákl. prenesená",J342,0)</f>
        <v>0</v>
      </c>
      <c r="BH342" s="155">
        <f>IF(N342="zníž. prenesená",J342,0)</f>
        <v>0</v>
      </c>
      <c r="BI342" s="155">
        <f>IF(N342="nulová",J342,0)</f>
        <v>0</v>
      </c>
      <c r="BJ342" s="14" t="s">
        <v>133</v>
      </c>
      <c r="BK342" s="155">
        <f>ROUND(I342*H342,2)</f>
        <v>0</v>
      </c>
      <c r="BL342" s="14" t="s">
        <v>196</v>
      </c>
      <c r="BM342" s="154" t="s">
        <v>884</v>
      </c>
    </row>
    <row r="343" spans="1:65" s="2" customFormat="1" ht="37.9" customHeight="1">
      <c r="A343" s="29"/>
      <c r="B343" s="141"/>
      <c r="C343" s="142" t="s">
        <v>885</v>
      </c>
      <c r="D343" s="142" t="s">
        <v>128</v>
      </c>
      <c r="E343" s="143" t="s">
        <v>886</v>
      </c>
      <c r="F343" s="144" t="s">
        <v>887</v>
      </c>
      <c r="G343" s="145" t="s">
        <v>150</v>
      </c>
      <c r="H343" s="146">
        <v>560.74199999999996</v>
      </c>
      <c r="I343" s="147"/>
      <c r="J343" s="148">
        <f>ROUND(I343*H343,2)</f>
        <v>0</v>
      </c>
      <c r="K343" s="149"/>
      <c r="L343" s="30"/>
      <c r="M343" s="150" t="s">
        <v>1</v>
      </c>
      <c r="N343" s="151" t="s">
        <v>38</v>
      </c>
      <c r="O343" s="56"/>
      <c r="P343" s="152">
        <f>O343*H343</f>
        <v>0</v>
      </c>
      <c r="Q343" s="152">
        <v>4.0999999999999999E-4</v>
      </c>
      <c r="R343" s="152">
        <f>Q343*H343</f>
        <v>0.22990421999999999</v>
      </c>
      <c r="S343" s="152">
        <v>0</v>
      </c>
      <c r="T343" s="153">
        <f>S343*H343</f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54" t="s">
        <v>196</v>
      </c>
      <c r="AT343" s="154" t="s">
        <v>128</v>
      </c>
      <c r="AU343" s="154" t="s">
        <v>133</v>
      </c>
      <c r="AY343" s="14" t="s">
        <v>126</v>
      </c>
      <c r="BE343" s="155">
        <f>IF(N343="základná",J343,0)</f>
        <v>0</v>
      </c>
      <c r="BF343" s="155">
        <f>IF(N343="znížená",J343,0)</f>
        <v>0</v>
      </c>
      <c r="BG343" s="155">
        <f>IF(N343="zákl. prenesená",J343,0)</f>
        <v>0</v>
      </c>
      <c r="BH343" s="155">
        <f>IF(N343="zníž. prenesená",J343,0)</f>
        <v>0</v>
      </c>
      <c r="BI343" s="155">
        <f>IF(N343="nulová",J343,0)</f>
        <v>0</v>
      </c>
      <c r="BJ343" s="14" t="s">
        <v>133</v>
      </c>
      <c r="BK343" s="155">
        <f>ROUND(I343*H343,2)</f>
        <v>0</v>
      </c>
      <c r="BL343" s="14" t="s">
        <v>196</v>
      </c>
      <c r="BM343" s="154" t="s">
        <v>888</v>
      </c>
    </row>
    <row r="344" spans="1:65" s="12" customFormat="1" ht="25.9" customHeight="1">
      <c r="B344" s="128"/>
      <c r="D344" s="129" t="s">
        <v>71</v>
      </c>
      <c r="E344" s="130" t="s">
        <v>153</v>
      </c>
      <c r="F344" s="130" t="s">
        <v>889</v>
      </c>
      <c r="I344" s="131"/>
      <c r="J344" s="132">
        <f>BK344</f>
        <v>0</v>
      </c>
      <c r="L344" s="128"/>
      <c r="M344" s="133"/>
      <c r="N344" s="134"/>
      <c r="O344" s="134"/>
      <c r="P344" s="135">
        <f>P345</f>
        <v>0</v>
      </c>
      <c r="Q344" s="134"/>
      <c r="R344" s="135">
        <f>R345</f>
        <v>0.17799599999999999</v>
      </c>
      <c r="S344" s="134"/>
      <c r="T344" s="136">
        <f>T345</f>
        <v>0</v>
      </c>
      <c r="AR344" s="129" t="s">
        <v>138</v>
      </c>
      <c r="AT344" s="137" t="s">
        <v>71</v>
      </c>
      <c r="AU344" s="137" t="s">
        <v>72</v>
      </c>
      <c r="AY344" s="129" t="s">
        <v>126</v>
      </c>
      <c r="BK344" s="138">
        <f>BK345</f>
        <v>0</v>
      </c>
    </row>
    <row r="345" spans="1:65" s="12" customFormat="1" ht="22.9" customHeight="1">
      <c r="B345" s="128"/>
      <c r="D345" s="129" t="s">
        <v>71</v>
      </c>
      <c r="E345" s="139" t="s">
        <v>890</v>
      </c>
      <c r="F345" s="139" t="s">
        <v>891</v>
      </c>
      <c r="I345" s="131"/>
      <c r="J345" s="140">
        <f>BK345</f>
        <v>0</v>
      </c>
      <c r="L345" s="128"/>
      <c r="M345" s="133"/>
      <c r="N345" s="134"/>
      <c r="O345" s="134"/>
      <c r="P345" s="135">
        <f>SUM(P346:P381)</f>
        <v>0</v>
      </c>
      <c r="Q345" s="134"/>
      <c r="R345" s="135">
        <f>SUM(R346:R381)</f>
        <v>0.17799599999999999</v>
      </c>
      <c r="S345" s="134"/>
      <c r="T345" s="136">
        <f>SUM(T346:T381)</f>
        <v>0</v>
      </c>
      <c r="AR345" s="129" t="s">
        <v>138</v>
      </c>
      <c r="AT345" s="137" t="s">
        <v>71</v>
      </c>
      <c r="AU345" s="137" t="s">
        <v>77</v>
      </c>
      <c r="AY345" s="129" t="s">
        <v>126</v>
      </c>
      <c r="BK345" s="138">
        <f>SUM(BK346:BK381)</f>
        <v>0</v>
      </c>
    </row>
    <row r="346" spans="1:65" s="2" customFormat="1" ht="21.75" customHeight="1">
      <c r="A346" s="29"/>
      <c r="B346" s="141"/>
      <c r="C346" s="142" t="s">
        <v>892</v>
      </c>
      <c r="D346" s="142" t="s">
        <v>128</v>
      </c>
      <c r="E346" s="143" t="s">
        <v>893</v>
      </c>
      <c r="F346" s="144" t="s">
        <v>894</v>
      </c>
      <c r="G346" s="145" t="s">
        <v>223</v>
      </c>
      <c r="H346" s="146">
        <v>50</v>
      </c>
      <c r="I346" s="147"/>
      <c r="J346" s="148">
        <f t="shared" ref="J346:J381" si="110">ROUND(I346*H346,2)</f>
        <v>0</v>
      </c>
      <c r="K346" s="149"/>
      <c r="L346" s="30"/>
      <c r="M346" s="150" t="s">
        <v>1</v>
      </c>
      <c r="N346" s="151" t="s">
        <v>38</v>
      </c>
      <c r="O346" s="56"/>
      <c r="P346" s="152">
        <f t="shared" ref="P346:P381" si="111">O346*H346</f>
        <v>0</v>
      </c>
      <c r="Q346" s="152">
        <v>0</v>
      </c>
      <c r="R346" s="152">
        <f t="shared" ref="R346:R381" si="112">Q346*H346</f>
        <v>0</v>
      </c>
      <c r="S346" s="152">
        <v>0</v>
      </c>
      <c r="T346" s="153">
        <f t="shared" ref="T346:T381" si="113">S346*H346</f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54" t="s">
        <v>400</v>
      </c>
      <c r="AT346" s="154" t="s">
        <v>128</v>
      </c>
      <c r="AU346" s="154" t="s">
        <v>133</v>
      </c>
      <c r="AY346" s="14" t="s">
        <v>126</v>
      </c>
      <c r="BE346" s="155">
        <f t="shared" ref="BE346:BE381" si="114">IF(N346="základná",J346,0)</f>
        <v>0</v>
      </c>
      <c r="BF346" s="155">
        <f t="shared" ref="BF346:BF381" si="115">IF(N346="znížená",J346,0)</f>
        <v>0</v>
      </c>
      <c r="BG346" s="155">
        <f t="shared" ref="BG346:BG381" si="116">IF(N346="zákl. prenesená",J346,0)</f>
        <v>0</v>
      </c>
      <c r="BH346" s="155">
        <f t="shared" ref="BH346:BH381" si="117">IF(N346="zníž. prenesená",J346,0)</f>
        <v>0</v>
      </c>
      <c r="BI346" s="155">
        <f t="shared" ref="BI346:BI381" si="118">IF(N346="nulová",J346,0)</f>
        <v>0</v>
      </c>
      <c r="BJ346" s="14" t="s">
        <v>133</v>
      </c>
      <c r="BK346" s="155">
        <f t="shared" ref="BK346:BK381" si="119">ROUND(I346*H346,2)</f>
        <v>0</v>
      </c>
      <c r="BL346" s="14" t="s">
        <v>400</v>
      </c>
      <c r="BM346" s="154" t="s">
        <v>895</v>
      </c>
    </row>
    <row r="347" spans="1:65" s="2" customFormat="1" ht="16.5" customHeight="1">
      <c r="A347" s="29"/>
      <c r="B347" s="141"/>
      <c r="C347" s="156" t="s">
        <v>896</v>
      </c>
      <c r="D347" s="156" t="s">
        <v>153</v>
      </c>
      <c r="E347" s="157" t="s">
        <v>897</v>
      </c>
      <c r="F347" s="158" t="s">
        <v>898</v>
      </c>
      <c r="G347" s="159" t="s">
        <v>223</v>
      </c>
      <c r="H347" s="160">
        <v>50</v>
      </c>
      <c r="I347" s="161"/>
      <c r="J347" s="162">
        <f t="shared" si="110"/>
        <v>0</v>
      </c>
      <c r="K347" s="163"/>
      <c r="L347" s="164"/>
      <c r="M347" s="165" t="s">
        <v>1</v>
      </c>
      <c r="N347" s="166" t="s">
        <v>38</v>
      </c>
      <c r="O347" s="56"/>
      <c r="P347" s="152">
        <f t="shared" si="111"/>
        <v>0</v>
      </c>
      <c r="Q347" s="152">
        <v>3.0000000000000001E-5</v>
      </c>
      <c r="R347" s="152">
        <f t="shared" si="112"/>
        <v>1.5E-3</v>
      </c>
      <c r="S347" s="152">
        <v>0</v>
      </c>
      <c r="T347" s="153">
        <f t="shared" si="113"/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54" t="s">
        <v>667</v>
      </c>
      <c r="AT347" s="154" t="s">
        <v>153</v>
      </c>
      <c r="AU347" s="154" t="s">
        <v>133</v>
      </c>
      <c r="AY347" s="14" t="s">
        <v>126</v>
      </c>
      <c r="BE347" s="155">
        <f t="shared" si="114"/>
        <v>0</v>
      </c>
      <c r="BF347" s="155">
        <f t="shared" si="115"/>
        <v>0</v>
      </c>
      <c r="BG347" s="155">
        <f t="shared" si="116"/>
        <v>0</v>
      </c>
      <c r="BH347" s="155">
        <f t="shared" si="117"/>
        <v>0</v>
      </c>
      <c r="BI347" s="155">
        <f t="shared" si="118"/>
        <v>0</v>
      </c>
      <c r="BJ347" s="14" t="s">
        <v>133</v>
      </c>
      <c r="BK347" s="155">
        <f t="shared" si="119"/>
        <v>0</v>
      </c>
      <c r="BL347" s="14" t="s">
        <v>667</v>
      </c>
      <c r="BM347" s="154" t="s">
        <v>899</v>
      </c>
    </row>
    <row r="348" spans="1:65" s="2" customFormat="1" ht="21.75" customHeight="1">
      <c r="A348" s="29"/>
      <c r="B348" s="141"/>
      <c r="C348" s="156" t="s">
        <v>900</v>
      </c>
      <c r="D348" s="156" t="s">
        <v>153</v>
      </c>
      <c r="E348" s="157" t="s">
        <v>901</v>
      </c>
      <c r="F348" s="158" t="s">
        <v>902</v>
      </c>
      <c r="G348" s="159" t="s">
        <v>223</v>
      </c>
      <c r="H348" s="160">
        <v>50</v>
      </c>
      <c r="I348" s="161"/>
      <c r="J348" s="162">
        <f t="shared" si="110"/>
        <v>0</v>
      </c>
      <c r="K348" s="163"/>
      <c r="L348" s="164"/>
      <c r="M348" s="165" t="s">
        <v>1</v>
      </c>
      <c r="N348" s="166" t="s">
        <v>38</v>
      </c>
      <c r="O348" s="56"/>
      <c r="P348" s="152">
        <f t="shared" si="111"/>
        <v>0</v>
      </c>
      <c r="Q348" s="152">
        <v>1.0000000000000001E-5</v>
      </c>
      <c r="R348" s="152">
        <f t="shared" si="112"/>
        <v>5.0000000000000001E-4</v>
      </c>
      <c r="S348" s="152">
        <v>0</v>
      </c>
      <c r="T348" s="153">
        <f t="shared" si="113"/>
        <v>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R348" s="154" t="s">
        <v>667</v>
      </c>
      <c r="AT348" s="154" t="s">
        <v>153</v>
      </c>
      <c r="AU348" s="154" t="s">
        <v>133</v>
      </c>
      <c r="AY348" s="14" t="s">
        <v>126</v>
      </c>
      <c r="BE348" s="155">
        <f t="shared" si="114"/>
        <v>0</v>
      </c>
      <c r="BF348" s="155">
        <f t="shared" si="115"/>
        <v>0</v>
      </c>
      <c r="BG348" s="155">
        <f t="shared" si="116"/>
        <v>0</v>
      </c>
      <c r="BH348" s="155">
        <f t="shared" si="117"/>
        <v>0</v>
      </c>
      <c r="BI348" s="155">
        <f t="shared" si="118"/>
        <v>0</v>
      </c>
      <c r="BJ348" s="14" t="s">
        <v>133</v>
      </c>
      <c r="BK348" s="155">
        <f t="shared" si="119"/>
        <v>0</v>
      </c>
      <c r="BL348" s="14" t="s">
        <v>667</v>
      </c>
      <c r="BM348" s="154" t="s">
        <v>903</v>
      </c>
    </row>
    <row r="349" spans="1:65" s="2" customFormat="1" ht="24.2" customHeight="1">
      <c r="A349" s="29"/>
      <c r="B349" s="141"/>
      <c r="C349" s="142" t="s">
        <v>904</v>
      </c>
      <c r="D349" s="142" t="s">
        <v>128</v>
      </c>
      <c r="E349" s="143" t="s">
        <v>905</v>
      </c>
      <c r="F349" s="144" t="s">
        <v>906</v>
      </c>
      <c r="G349" s="145" t="s">
        <v>223</v>
      </c>
      <c r="H349" s="146">
        <v>15</v>
      </c>
      <c r="I349" s="147"/>
      <c r="J349" s="148">
        <f t="shared" si="110"/>
        <v>0</v>
      </c>
      <c r="K349" s="149"/>
      <c r="L349" s="30"/>
      <c r="M349" s="150" t="s">
        <v>1</v>
      </c>
      <c r="N349" s="151" t="s">
        <v>38</v>
      </c>
      <c r="O349" s="56"/>
      <c r="P349" s="152">
        <f t="shared" si="111"/>
        <v>0</v>
      </c>
      <c r="Q349" s="152">
        <v>0</v>
      </c>
      <c r="R349" s="152">
        <f t="shared" si="112"/>
        <v>0</v>
      </c>
      <c r="S349" s="152">
        <v>0</v>
      </c>
      <c r="T349" s="153">
        <f t="shared" si="113"/>
        <v>0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R349" s="154" t="s">
        <v>400</v>
      </c>
      <c r="AT349" s="154" t="s">
        <v>128</v>
      </c>
      <c r="AU349" s="154" t="s">
        <v>133</v>
      </c>
      <c r="AY349" s="14" t="s">
        <v>126</v>
      </c>
      <c r="BE349" s="155">
        <f t="shared" si="114"/>
        <v>0</v>
      </c>
      <c r="BF349" s="155">
        <f t="shared" si="115"/>
        <v>0</v>
      </c>
      <c r="BG349" s="155">
        <f t="shared" si="116"/>
        <v>0</v>
      </c>
      <c r="BH349" s="155">
        <f t="shared" si="117"/>
        <v>0</v>
      </c>
      <c r="BI349" s="155">
        <f t="shared" si="118"/>
        <v>0</v>
      </c>
      <c r="BJ349" s="14" t="s">
        <v>133</v>
      </c>
      <c r="BK349" s="155">
        <f t="shared" si="119"/>
        <v>0</v>
      </c>
      <c r="BL349" s="14" t="s">
        <v>400</v>
      </c>
      <c r="BM349" s="154" t="s">
        <v>907</v>
      </c>
    </row>
    <row r="350" spans="1:65" s="2" customFormat="1" ht="16.5" customHeight="1">
      <c r="A350" s="29"/>
      <c r="B350" s="141"/>
      <c r="C350" s="156" t="s">
        <v>908</v>
      </c>
      <c r="D350" s="156" t="s">
        <v>153</v>
      </c>
      <c r="E350" s="157" t="s">
        <v>909</v>
      </c>
      <c r="F350" s="158" t="s">
        <v>910</v>
      </c>
      <c r="G350" s="159" t="s">
        <v>223</v>
      </c>
      <c r="H350" s="160">
        <v>15</v>
      </c>
      <c r="I350" s="161"/>
      <c r="J350" s="162">
        <f t="shared" si="110"/>
        <v>0</v>
      </c>
      <c r="K350" s="163"/>
      <c r="L350" s="164"/>
      <c r="M350" s="165" t="s">
        <v>1</v>
      </c>
      <c r="N350" s="166" t="s">
        <v>38</v>
      </c>
      <c r="O350" s="56"/>
      <c r="P350" s="152">
        <f t="shared" si="111"/>
        <v>0</v>
      </c>
      <c r="Q350" s="152">
        <v>8.0000000000000007E-5</v>
      </c>
      <c r="R350" s="152">
        <f t="shared" si="112"/>
        <v>1.2000000000000001E-3</v>
      </c>
      <c r="S350" s="152">
        <v>0</v>
      </c>
      <c r="T350" s="153">
        <f t="shared" si="113"/>
        <v>0</v>
      </c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R350" s="154" t="s">
        <v>667</v>
      </c>
      <c r="AT350" s="154" t="s">
        <v>153</v>
      </c>
      <c r="AU350" s="154" t="s">
        <v>133</v>
      </c>
      <c r="AY350" s="14" t="s">
        <v>126</v>
      </c>
      <c r="BE350" s="155">
        <f t="shared" si="114"/>
        <v>0</v>
      </c>
      <c r="BF350" s="155">
        <f t="shared" si="115"/>
        <v>0</v>
      </c>
      <c r="BG350" s="155">
        <f t="shared" si="116"/>
        <v>0</v>
      </c>
      <c r="BH350" s="155">
        <f t="shared" si="117"/>
        <v>0</v>
      </c>
      <c r="BI350" s="155">
        <f t="shared" si="118"/>
        <v>0</v>
      </c>
      <c r="BJ350" s="14" t="s">
        <v>133</v>
      </c>
      <c r="BK350" s="155">
        <f t="shared" si="119"/>
        <v>0</v>
      </c>
      <c r="BL350" s="14" t="s">
        <v>667</v>
      </c>
      <c r="BM350" s="154" t="s">
        <v>911</v>
      </c>
    </row>
    <row r="351" spans="1:65" s="2" customFormat="1" ht="16.5" customHeight="1">
      <c r="A351" s="29"/>
      <c r="B351" s="141"/>
      <c r="C351" s="156" t="s">
        <v>912</v>
      </c>
      <c r="D351" s="156" t="s">
        <v>153</v>
      </c>
      <c r="E351" s="157" t="s">
        <v>913</v>
      </c>
      <c r="F351" s="158" t="s">
        <v>914</v>
      </c>
      <c r="G351" s="159" t="s">
        <v>223</v>
      </c>
      <c r="H351" s="160">
        <v>15</v>
      </c>
      <c r="I351" s="161"/>
      <c r="J351" s="162">
        <f t="shared" si="110"/>
        <v>0</v>
      </c>
      <c r="K351" s="163"/>
      <c r="L351" s="164"/>
      <c r="M351" s="165" t="s">
        <v>1</v>
      </c>
      <c r="N351" s="166" t="s">
        <v>38</v>
      </c>
      <c r="O351" s="56"/>
      <c r="P351" s="152">
        <f t="shared" si="111"/>
        <v>0</v>
      </c>
      <c r="Q351" s="152">
        <v>2.0000000000000002E-5</v>
      </c>
      <c r="R351" s="152">
        <f t="shared" si="112"/>
        <v>3.0000000000000003E-4</v>
      </c>
      <c r="S351" s="152">
        <v>0</v>
      </c>
      <c r="T351" s="153">
        <f t="shared" si="113"/>
        <v>0</v>
      </c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R351" s="154" t="s">
        <v>667</v>
      </c>
      <c r="AT351" s="154" t="s">
        <v>153</v>
      </c>
      <c r="AU351" s="154" t="s">
        <v>133</v>
      </c>
      <c r="AY351" s="14" t="s">
        <v>126</v>
      </c>
      <c r="BE351" s="155">
        <f t="shared" si="114"/>
        <v>0</v>
      </c>
      <c r="BF351" s="155">
        <f t="shared" si="115"/>
        <v>0</v>
      </c>
      <c r="BG351" s="155">
        <f t="shared" si="116"/>
        <v>0</v>
      </c>
      <c r="BH351" s="155">
        <f t="shared" si="117"/>
        <v>0</v>
      </c>
      <c r="BI351" s="155">
        <f t="shared" si="118"/>
        <v>0</v>
      </c>
      <c r="BJ351" s="14" t="s">
        <v>133</v>
      </c>
      <c r="BK351" s="155">
        <f t="shared" si="119"/>
        <v>0</v>
      </c>
      <c r="BL351" s="14" t="s">
        <v>667</v>
      </c>
      <c r="BM351" s="154" t="s">
        <v>915</v>
      </c>
    </row>
    <row r="352" spans="1:65" s="2" customFormat="1" ht="16.5" customHeight="1">
      <c r="A352" s="29"/>
      <c r="B352" s="141"/>
      <c r="C352" s="156" t="s">
        <v>916</v>
      </c>
      <c r="D352" s="156" t="s">
        <v>153</v>
      </c>
      <c r="E352" s="157" t="s">
        <v>917</v>
      </c>
      <c r="F352" s="158" t="s">
        <v>918</v>
      </c>
      <c r="G352" s="159" t="s">
        <v>223</v>
      </c>
      <c r="H352" s="160">
        <v>15</v>
      </c>
      <c r="I352" s="161"/>
      <c r="J352" s="162">
        <f t="shared" si="110"/>
        <v>0</v>
      </c>
      <c r="K352" s="163"/>
      <c r="L352" s="164"/>
      <c r="M352" s="165" t="s">
        <v>1</v>
      </c>
      <c r="N352" s="166" t="s">
        <v>38</v>
      </c>
      <c r="O352" s="56"/>
      <c r="P352" s="152">
        <f t="shared" si="111"/>
        <v>0</v>
      </c>
      <c r="Q352" s="152">
        <v>1.0000000000000001E-5</v>
      </c>
      <c r="R352" s="152">
        <f t="shared" si="112"/>
        <v>1.5000000000000001E-4</v>
      </c>
      <c r="S352" s="152">
        <v>0</v>
      </c>
      <c r="T352" s="153">
        <f t="shared" si="113"/>
        <v>0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R352" s="154" t="s">
        <v>667</v>
      </c>
      <c r="AT352" s="154" t="s">
        <v>153</v>
      </c>
      <c r="AU352" s="154" t="s">
        <v>133</v>
      </c>
      <c r="AY352" s="14" t="s">
        <v>126</v>
      </c>
      <c r="BE352" s="155">
        <f t="shared" si="114"/>
        <v>0</v>
      </c>
      <c r="BF352" s="155">
        <f t="shared" si="115"/>
        <v>0</v>
      </c>
      <c r="BG352" s="155">
        <f t="shared" si="116"/>
        <v>0</v>
      </c>
      <c r="BH352" s="155">
        <f t="shared" si="117"/>
        <v>0</v>
      </c>
      <c r="BI352" s="155">
        <f t="shared" si="118"/>
        <v>0</v>
      </c>
      <c r="BJ352" s="14" t="s">
        <v>133</v>
      </c>
      <c r="BK352" s="155">
        <f t="shared" si="119"/>
        <v>0</v>
      </c>
      <c r="BL352" s="14" t="s">
        <v>667</v>
      </c>
      <c r="BM352" s="154" t="s">
        <v>919</v>
      </c>
    </row>
    <row r="353" spans="1:65" s="2" customFormat="1" ht="24.2" customHeight="1">
      <c r="A353" s="29"/>
      <c r="B353" s="141"/>
      <c r="C353" s="142" t="s">
        <v>920</v>
      </c>
      <c r="D353" s="142" t="s">
        <v>128</v>
      </c>
      <c r="E353" s="143" t="s">
        <v>921</v>
      </c>
      <c r="F353" s="144" t="s">
        <v>922</v>
      </c>
      <c r="G353" s="145" t="s">
        <v>223</v>
      </c>
      <c r="H353" s="146">
        <v>35</v>
      </c>
      <c r="I353" s="147"/>
      <c r="J353" s="148">
        <f t="shared" si="110"/>
        <v>0</v>
      </c>
      <c r="K353" s="149"/>
      <c r="L353" s="30"/>
      <c r="M353" s="150" t="s">
        <v>1</v>
      </c>
      <c r="N353" s="151" t="s">
        <v>38</v>
      </c>
      <c r="O353" s="56"/>
      <c r="P353" s="152">
        <f t="shared" si="111"/>
        <v>0</v>
      </c>
      <c r="Q353" s="152">
        <v>0</v>
      </c>
      <c r="R353" s="152">
        <f t="shared" si="112"/>
        <v>0</v>
      </c>
      <c r="S353" s="152">
        <v>0</v>
      </c>
      <c r="T353" s="153">
        <f t="shared" si="113"/>
        <v>0</v>
      </c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R353" s="154" t="s">
        <v>400</v>
      </c>
      <c r="AT353" s="154" t="s">
        <v>128</v>
      </c>
      <c r="AU353" s="154" t="s">
        <v>133</v>
      </c>
      <c r="AY353" s="14" t="s">
        <v>126</v>
      </c>
      <c r="BE353" s="155">
        <f t="shared" si="114"/>
        <v>0</v>
      </c>
      <c r="BF353" s="155">
        <f t="shared" si="115"/>
        <v>0</v>
      </c>
      <c r="BG353" s="155">
        <f t="shared" si="116"/>
        <v>0</v>
      </c>
      <c r="BH353" s="155">
        <f t="shared" si="117"/>
        <v>0</v>
      </c>
      <c r="BI353" s="155">
        <f t="shared" si="118"/>
        <v>0</v>
      </c>
      <c r="BJ353" s="14" t="s">
        <v>133</v>
      </c>
      <c r="BK353" s="155">
        <f t="shared" si="119"/>
        <v>0</v>
      </c>
      <c r="BL353" s="14" t="s">
        <v>400</v>
      </c>
      <c r="BM353" s="154" t="s">
        <v>923</v>
      </c>
    </row>
    <row r="354" spans="1:65" s="2" customFormat="1" ht="24.2" customHeight="1">
      <c r="A354" s="29"/>
      <c r="B354" s="141"/>
      <c r="C354" s="156" t="s">
        <v>924</v>
      </c>
      <c r="D354" s="156" t="s">
        <v>153</v>
      </c>
      <c r="E354" s="157" t="s">
        <v>925</v>
      </c>
      <c r="F354" s="158" t="s">
        <v>926</v>
      </c>
      <c r="G354" s="159" t="s">
        <v>223</v>
      </c>
      <c r="H354" s="160">
        <v>35</v>
      </c>
      <c r="I354" s="161"/>
      <c r="J354" s="162">
        <f t="shared" si="110"/>
        <v>0</v>
      </c>
      <c r="K354" s="163"/>
      <c r="L354" s="164"/>
      <c r="M354" s="165" t="s">
        <v>1</v>
      </c>
      <c r="N354" s="166" t="s">
        <v>38</v>
      </c>
      <c r="O354" s="56"/>
      <c r="P354" s="152">
        <f t="shared" si="111"/>
        <v>0</v>
      </c>
      <c r="Q354" s="152">
        <v>1E-4</v>
      </c>
      <c r="R354" s="152">
        <f t="shared" si="112"/>
        <v>3.5000000000000001E-3</v>
      </c>
      <c r="S354" s="152">
        <v>0</v>
      </c>
      <c r="T354" s="153">
        <f t="shared" si="113"/>
        <v>0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R354" s="154" t="s">
        <v>667</v>
      </c>
      <c r="AT354" s="154" t="s">
        <v>153</v>
      </c>
      <c r="AU354" s="154" t="s">
        <v>133</v>
      </c>
      <c r="AY354" s="14" t="s">
        <v>126</v>
      </c>
      <c r="BE354" s="155">
        <f t="shared" si="114"/>
        <v>0</v>
      </c>
      <c r="BF354" s="155">
        <f t="shared" si="115"/>
        <v>0</v>
      </c>
      <c r="BG354" s="155">
        <f t="shared" si="116"/>
        <v>0</v>
      </c>
      <c r="BH354" s="155">
        <f t="shared" si="117"/>
        <v>0</v>
      </c>
      <c r="BI354" s="155">
        <f t="shared" si="118"/>
        <v>0</v>
      </c>
      <c r="BJ354" s="14" t="s">
        <v>133</v>
      </c>
      <c r="BK354" s="155">
        <f t="shared" si="119"/>
        <v>0</v>
      </c>
      <c r="BL354" s="14" t="s">
        <v>667</v>
      </c>
      <c r="BM354" s="154" t="s">
        <v>927</v>
      </c>
    </row>
    <row r="355" spans="1:65" s="2" customFormat="1" ht="16.5" customHeight="1">
      <c r="A355" s="29"/>
      <c r="B355" s="141"/>
      <c r="C355" s="142" t="s">
        <v>928</v>
      </c>
      <c r="D355" s="142" t="s">
        <v>128</v>
      </c>
      <c r="E355" s="143" t="s">
        <v>929</v>
      </c>
      <c r="F355" s="144" t="s">
        <v>930</v>
      </c>
      <c r="G355" s="145" t="s">
        <v>223</v>
      </c>
      <c r="H355" s="146">
        <v>1</v>
      </c>
      <c r="I355" s="147"/>
      <c r="J355" s="148">
        <f t="shared" si="110"/>
        <v>0</v>
      </c>
      <c r="K355" s="149"/>
      <c r="L355" s="30"/>
      <c r="M355" s="150" t="s">
        <v>1</v>
      </c>
      <c r="N355" s="151" t="s">
        <v>38</v>
      </c>
      <c r="O355" s="56"/>
      <c r="P355" s="152">
        <f t="shared" si="111"/>
        <v>0</v>
      </c>
      <c r="Q355" s="152">
        <v>0</v>
      </c>
      <c r="R355" s="152">
        <f t="shared" si="112"/>
        <v>0</v>
      </c>
      <c r="S355" s="152">
        <v>0</v>
      </c>
      <c r="T355" s="153">
        <f t="shared" si="113"/>
        <v>0</v>
      </c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R355" s="154" t="s">
        <v>400</v>
      </c>
      <c r="AT355" s="154" t="s">
        <v>128</v>
      </c>
      <c r="AU355" s="154" t="s">
        <v>133</v>
      </c>
      <c r="AY355" s="14" t="s">
        <v>126</v>
      </c>
      <c r="BE355" s="155">
        <f t="shared" si="114"/>
        <v>0</v>
      </c>
      <c r="BF355" s="155">
        <f t="shared" si="115"/>
        <v>0</v>
      </c>
      <c r="BG355" s="155">
        <f t="shared" si="116"/>
        <v>0</v>
      </c>
      <c r="BH355" s="155">
        <f t="shared" si="117"/>
        <v>0</v>
      </c>
      <c r="BI355" s="155">
        <f t="shared" si="118"/>
        <v>0</v>
      </c>
      <c r="BJ355" s="14" t="s">
        <v>133</v>
      </c>
      <c r="BK355" s="155">
        <f t="shared" si="119"/>
        <v>0</v>
      </c>
      <c r="BL355" s="14" t="s">
        <v>400</v>
      </c>
      <c r="BM355" s="154" t="s">
        <v>931</v>
      </c>
    </row>
    <row r="356" spans="1:65" s="2" customFormat="1" ht="21.75" customHeight="1">
      <c r="A356" s="29"/>
      <c r="B356" s="141"/>
      <c r="C356" s="156" t="s">
        <v>932</v>
      </c>
      <c r="D356" s="156" t="s">
        <v>153</v>
      </c>
      <c r="E356" s="157" t="s">
        <v>933</v>
      </c>
      <c r="F356" s="158" t="s">
        <v>934</v>
      </c>
      <c r="G356" s="159" t="s">
        <v>223</v>
      </c>
      <c r="H356" s="160">
        <v>1</v>
      </c>
      <c r="I356" s="161"/>
      <c r="J356" s="162">
        <f t="shared" si="110"/>
        <v>0</v>
      </c>
      <c r="K356" s="163"/>
      <c r="L356" s="164"/>
      <c r="M356" s="165" t="s">
        <v>1</v>
      </c>
      <c r="N356" s="166" t="s">
        <v>38</v>
      </c>
      <c r="O356" s="56"/>
      <c r="P356" s="152">
        <f t="shared" si="111"/>
        <v>0</v>
      </c>
      <c r="Q356" s="152">
        <v>3.2000000000000003E-4</v>
      </c>
      <c r="R356" s="152">
        <f t="shared" si="112"/>
        <v>3.2000000000000003E-4</v>
      </c>
      <c r="S356" s="152">
        <v>0</v>
      </c>
      <c r="T356" s="153">
        <f t="shared" si="113"/>
        <v>0</v>
      </c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R356" s="154" t="s">
        <v>667</v>
      </c>
      <c r="AT356" s="154" t="s">
        <v>153</v>
      </c>
      <c r="AU356" s="154" t="s">
        <v>133</v>
      </c>
      <c r="AY356" s="14" t="s">
        <v>126</v>
      </c>
      <c r="BE356" s="155">
        <f t="shared" si="114"/>
        <v>0</v>
      </c>
      <c r="BF356" s="155">
        <f t="shared" si="115"/>
        <v>0</v>
      </c>
      <c r="BG356" s="155">
        <f t="shared" si="116"/>
        <v>0</v>
      </c>
      <c r="BH356" s="155">
        <f t="shared" si="117"/>
        <v>0</v>
      </c>
      <c r="BI356" s="155">
        <f t="shared" si="118"/>
        <v>0</v>
      </c>
      <c r="BJ356" s="14" t="s">
        <v>133</v>
      </c>
      <c r="BK356" s="155">
        <f t="shared" si="119"/>
        <v>0</v>
      </c>
      <c r="BL356" s="14" t="s">
        <v>667</v>
      </c>
      <c r="BM356" s="154" t="s">
        <v>935</v>
      </c>
    </row>
    <row r="357" spans="1:65" s="2" customFormat="1" ht="16.5" customHeight="1">
      <c r="A357" s="29"/>
      <c r="B357" s="141"/>
      <c r="C357" s="142" t="s">
        <v>936</v>
      </c>
      <c r="D357" s="142" t="s">
        <v>128</v>
      </c>
      <c r="E357" s="143" t="s">
        <v>937</v>
      </c>
      <c r="F357" s="144" t="s">
        <v>938</v>
      </c>
      <c r="G357" s="145" t="s">
        <v>223</v>
      </c>
      <c r="H357" s="146">
        <v>10</v>
      </c>
      <c r="I357" s="147"/>
      <c r="J357" s="148">
        <f t="shared" si="110"/>
        <v>0</v>
      </c>
      <c r="K357" s="149"/>
      <c r="L357" s="30"/>
      <c r="M357" s="150" t="s">
        <v>1</v>
      </c>
      <c r="N357" s="151" t="s">
        <v>38</v>
      </c>
      <c r="O357" s="56"/>
      <c r="P357" s="152">
        <f t="shared" si="111"/>
        <v>0</v>
      </c>
      <c r="Q357" s="152">
        <v>0</v>
      </c>
      <c r="R357" s="152">
        <f t="shared" si="112"/>
        <v>0</v>
      </c>
      <c r="S357" s="152">
        <v>0</v>
      </c>
      <c r="T357" s="153">
        <f t="shared" si="113"/>
        <v>0</v>
      </c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R357" s="154" t="s">
        <v>400</v>
      </c>
      <c r="AT357" s="154" t="s">
        <v>128</v>
      </c>
      <c r="AU357" s="154" t="s">
        <v>133</v>
      </c>
      <c r="AY357" s="14" t="s">
        <v>126</v>
      </c>
      <c r="BE357" s="155">
        <f t="shared" si="114"/>
        <v>0</v>
      </c>
      <c r="BF357" s="155">
        <f t="shared" si="115"/>
        <v>0</v>
      </c>
      <c r="BG357" s="155">
        <f t="shared" si="116"/>
        <v>0</v>
      </c>
      <c r="BH357" s="155">
        <f t="shared" si="117"/>
        <v>0</v>
      </c>
      <c r="BI357" s="155">
        <f t="shared" si="118"/>
        <v>0</v>
      </c>
      <c r="BJ357" s="14" t="s">
        <v>133</v>
      </c>
      <c r="BK357" s="155">
        <f t="shared" si="119"/>
        <v>0</v>
      </c>
      <c r="BL357" s="14" t="s">
        <v>400</v>
      </c>
      <c r="BM357" s="154" t="s">
        <v>939</v>
      </c>
    </row>
    <row r="358" spans="1:65" s="2" customFormat="1" ht="24.2" customHeight="1">
      <c r="A358" s="29"/>
      <c r="B358" s="141"/>
      <c r="C358" s="156" t="s">
        <v>940</v>
      </c>
      <c r="D358" s="156" t="s">
        <v>153</v>
      </c>
      <c r="E358" s="157" t="s">
        <v>941</v>
      </c>
      <c r="F358" s="158" t="s">
        <v>942</v>
      </c>
      <c r="G358" s="159" t="s">
        <v>223</v>
      </c>
      <c r="H358" s="160">
        <v>1</v>
      </c>
      <c r="I358" s="161"/>
      <c r="J358" s="162">
        <f t="shared" si="110"/>
        <v>0</v>
      </c>
      <c r="K358" s="163"/>
      <c r="L358" s="164"/>
      <c r="M358" s="165" t="s">
        <v>1</v>
      </c>
      <c r="N358" s="166" t="s">
        <v>38</v>
      </c>
      <c r="O358" s="56"/>
      <c r="P358" s="152">
        <f t="shared" si="111"/>
        <v>0</v>
      </c>
      <c r="Q358" s="152">
        <v>2.5000000000000001E-4</v>
      </c>
      <c r="R358" s="152">
        <f t="shared" si="112"/>
        <v>2.5000000000000001E-4</v>
      </c>
      <c r="S358" s="152">
        <v>0</v>
      </c>
      <c r="T358" s="153">
        <f t="shared" si="113"/>
        <v>0</v>
      </c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R358" s="154" t="s">
        <v>667</v>
      </c>
      <c r="AT358" s="154" t="s">
        <v>153</v>
      </c>
      <c r="AU358" s="154" t="s">
        <v>133</v>
      </c>
      <c r="AY358" s="14" t="s">
        <v>126</v>
      </c>
      <c r="BE358" s="155">
        <f t="shared" si="114"/>
        <v>0</v>
      </c>
      <c r="BF358" s="155">
        <f t="shared" si="115"/>
        <v>0</v>
      </c>
      <c r="BG358" s="155">
        <f t="shared" si="116"/>
        <v>0</v>
      </c>
      <c r="BH358" s="155">
        <f t="shared" si="117"/>
        <v>0</v>
      </c>
      <c r="BI358" s="155">
        <f t="shared" si="118"/>
        <v>0</v>
      </c>
      <c r="BJ358" s="14" t="s">
        <v>133</v>
      </c>
      <c r="BK358" s="155">
        <f t="shared" si="119"/>
        <v>0</v>
      </c>
      <c r="BL358" s="14" t="s">
        <v>667</v>
      </c>
      <c r="BM358" s="154" t="s">
        <v>943</v>
      </c>
    </row>
    <row r="359" spans="1:65" s="2" customFormat="1" ht="24.2" customHeight="1">
      <c r="A359" s="29"/>
      <c r="B359" s="141"/>
      <c r="C359" s="156" t="s">
        <v>944</v>
      </c>
      <c r="D359" s="156" t="s">
        <v>153</v>
      </c>
      <c r="E359" s="157" t="s">
        <v>945</v>
      </c>
      <c r="F359" s="158" t="s">
        <v>946</v>
      </c>
      <c r="G359" s="159" t="s">
        <v>223</v>
      </c>
      <c r="H359" s="160">
        <v>9</v>
      </c>
      <c r="I359" s="161"/>
      <c r="J359" s="162">
        <f t="shared" si="110"/>
        <v>0</v>
      </c>
      <c r="K359" s="163"/>
      <c r="L359" s="164"/>
      <c r="M359" s="165" t="s">
        <v>1</v>
      </c>
      <c r="N359" s="166" t="s">
        <v>38</v>
      </c>
      <c r="O359" s="56"/>
      <c r="P359" s="152">
        <f t="shared" si="111"/>
        <v>0</v>
      </c>
      <c r="Q359" s="152">
        <v>2.5000000000000001E-4</v>
      </c>
      <c r="R359" s="152">
        <f t="shared" si="112"/>
        <v>2.2500000000000003E-3</v>
      </c>
      <c r="S359" s="152">
        <v>0</v>
      </c>
      <c r="T359" s="153">
        <f t="shared" si="113"/>
        <v>0</v>
      </c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R359" s="154" t="s">
        <v>667</v>
      </c>
      <c r="AT359" s="154" t="s">
        <v>153</v>
      </c>
      <c r="AU359" s="154" t="s">
        <v>133</v>
      </c>
      <c r="AY359" s="14" t="s">
        <v>126</v>
      </c>
      <c r="BE359" s="155">
        <f t="shared" si="114"/>
        <v>0</v>
      </c>
      <c r="BF359" s="155">
        <f t="shared" si="115"/>
        <v>0</v>
      </c>
      <c r="BG359" s="155">
        <f t="shared" si="116"/>
        <v>0</v>
      </c>
      <c r="BH359" s="155">
        <f t="shared" si="117"/>
        <v>0</v>
      </c>
      <c r="BI359" s="155">
        <f t="shared" si="118"/>
        <v>0</v>
      </c>
      <c r="BJ359" s="14" t="s">
        <v>133</v>
      </c>
      <c r="BK359" s="155">
        <f t="shared" si="119"/>
        <v>0</v>
      </c>
      <c r="BL359" s="14" t="s">
        <v>667</v>
      </c>
      <c r="BM359" s="154" t="s">
        <v>947</v>
      </c>
    </row>
    <row r="360" spans="1:65" s="2" customFormat="1" ht="24.2" customHeight="1">
      <c r="A360" s="29"/>
      <c r="B360" s="141"/>
      <c r="C360" s="142" t="s">
        <v>948</v>
      </c>
      <c r="D360" s="142" t="s">
        <v>128</v>
      </c>
      <c r="E360" s="143" t="s">
        <v>949</v>
      </c>
      <c r="F360" s="144" t="s">
        <v>950</v>
      </c>
      <c r="G360" s="145" t="s">
        <v>223</v>
      </c>
      <c r="H360" s="146">
        <v>1</v>
      </c>
      <c r="I360" s="147"/>
      <c r="J360" s="148">
        <f t="shared" si="110"/>
        <v>0</v>
      </c>
      <c r="K360" s="149"/>
      <c r="L360" s="30"/>
      <c r="M360" s="150" t="s">
        <v>1</v>
      </c>
      <c r="N360" s="151" t="s">
        <v>38</v>
      </c>
      <c r="O360" s="56"/>
      <c r="P360" s="152">
        <f t="shared" si="111"/>
        <v>0</v>
      </c>
      <c r="Q360" s="152">
        <v>0</v>
      </c>
      <c r="R360" s="152">
        <f t="shared" si="112"/>
        <v>0</v>
      </c>
      <c r="S360" s="152">
        <v>0</v>
      </c>
      <c r="T360" s="153">
        <f t="shared" si="113"/>
        <v>0</v>
      </c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R360" s="154" t="s">
        <v>400</v>
      </c>
      <c r="AT360" s="154" t="s">
        <v>128</v>
      </c>
      <c r="AU360" s="154" t="s">
        <v>133</v>
      </c>
      <c r="AY360" s="14" t="s">
        <v>126</v>
      </c>
      <c r="BE360" s="155">
        <f t="shared" si="114"/>
        <v>0</v>
      </c>
      <c r="BF360" s="155">
        <f t="shared" si="115"/>
        <v>0</v>
      </c>
      <c r="BG360" s="155">
        <f t="shared" si="116"/>
        <v>0</v>
      </c>
      <c r="BH360" s="155">
        <f t="shared" si="117"/>
        <v>0</v>
      </c>
      <c r="BI360" s="155">
        <f t="shared" si="118"/>
        <v>0</v>
      </c>
      <c r="BJ360" s="14" t="s">
        <v>133</v>
      </c>
      <c r="BK360" s="155">
        <f t="shared" si="119"/>
        <v>0</v>
      </c>
      <c r="BL360" s="14" t="s">
        <v>400</v>
      </c>
      <c r="BM360" s="154" t="s">
        <v>951</v>
      </c>
    </row>
    <row r="361" spans="1:65" s="2" customFormat="1" ht="33" customHeight="1">
      <c r="A361" s="29"/>
      <c r="B361" s="141"/>
      <c r="C361" s="156" t="s">
        <v>952</v>
      </c>
      <c r="D361" s="156" t="s">
        <v>153</v>
      </c>
      <c r="E361" s="157" t="s">
        <v>953</v>
      </c>
      <c r="F361" s="158" t="s">
        <v>954</v>
      </c>
      <c r="G361" s="159" t="s">
        <v>223</v>
      </c>
      <c r="H361" s="160">
        <v>1</v>
      </c>
      <c r="I361" s="161"/>
      <c r="J361" s="162">
        <f t="shared" si="110"/>
        <v>0</v>
      </c>
      <c r="K361" s="163"/>
      <c r="L361" s="164"/>
      <c r="M361" s="165" t="s">
        <v>1</v>
      </c>
      <c r="N361" s="166" t="s">
        <v>38</v>
      </c>
      <c r="O361" s="56"/>
      <c r="P361" s="152">
        <f t="shared" si="111"/>
        <v>0</v>
      </c>
      <c r="Q361" s="152">
        <v>1.9599999999999999E-3</v>
      </c>
      <c r="R361" s="152">
        <f t="shared" si="112"/>
        <v>1.9599999999999999E-3</v>
      </c>
      <c r="S361" s="152">
        <v>0</v>
      </c>
      <c r="T361" s="153">
        <f t="shared" si="113"/>
        <v>0</v>
      </c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R361" s="154" t="s">
        <v>667</v>
      </c>
      <c r="AT361" s="154" t="s">
        <v>153</v>
      </c>
      <c r="AU361" s="154" t="s">
        <v>133</v>
      </c>
      <c r="AY361" s="14" t="s">
        <v>126</v>
      </c>
      <c r="BE361" s="155">
        <f t="shared" si="114"/>
        <v>0</v>
      </c>
      <c r="BF361" s="155">
        <f t="shared" si="115"/>
        <v>0</v>
      </c>
      <c r="BG361" s="155">
        <f t="shared" si="116"/>
        <v>0</v>
      </c>
      <c r="BH361" s="155">
        <f t="shared" si="117"/>
        <v>0</v>
      </c>
      <c r="BI361" s="155">
        <f t="shared" si="118"/>
        <v>0</v>
      </c>
      <c r="BJ361" s="14" t="s">
        <v>133</v>
      </c>
      <c r="BK361" s="155">
        <f t="shared" si="119"/>
        <v>0</v>
      </c>
      <c r="BL361" s="14" t="s">
        <v>667</v>
      </c>
      <c r="BM361" s="154" t="s">
        <v>955</v>
      </c>
    </row>
    <row r="362" spans="1:65" s="2" customFormat="1" ht="24.2" customHeight="1">
      <c r="A362" s="29"/>
      <c r="B362" s="141"/>
      <c r="C362" s="142" t="s">
        <v>956</v>
      </c>
      <c r="D362" s="142" t="s">
        <v>128</v>
      </c>
      <c r="E362" s="143" t="s">
        <v>957</v>
      </c>
      <c r="F362" s="144" t="s">
        <v>958</v>
      </c>
      <c r="G362" s="145" t="s">
        <v>264</v>
      </c>
      <c r="H362" s="146">
        <v>108.73</v>
      </c>
      <c r="I362" s="147"/>
      <c r="J362" s="148">
        <f t="shared" si="110"/>
        <v>0</v>
      </c>
      <c r="K362" s="149"/>
      <c r="L362" s="30"/>
      <c r="M362" s="150" t="s">
        <v>1</v>
      </c>
      <c r="N362" s="151" t="s">
        <v>38</v>
      </c>
      <c r="O362" s="56"/>
      <c r="P362" s="152">
        <f t="shared" si="111"/>
        <v>0</v>
      </c>
      <c r="Q362" s="152">
        <v>0</v>
      </c>
      <c r="R362" s="152">
        <f t="shared" si="112"/>
        <v>0</v>
      </c>
      <c r="S362" s="152">
        <v>0</v>
      </c>
      <c r="T362" s="153">
        <f t="shared" si="113"/>
        <v>0</v>
      </c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R362" s="154" t="s">
        <v>400</v>
      </c>
      <c r="AT362" s="154" t="s">
        <v>128</v>
      </c>
      <c r="AU362" s="154" t="s">
        <v>133</v>
      </c>
      <c r="AY362" s="14" t="s">
        <v>126</v>
      </c>
      <c r="BE362" s="155">
        <f t="shared" si="114"/>
        <v>0</v>
      </c>
      <c r="BF362" s="155">
        <f t="shared" si="115"/>
        <v>0</v>
      </c>
      <c r="BG362" s="155">
        <f t="shared" si="116"/>
        <v>0</v>
      </c>
      <c r="BH362" s="155">
        <f t="shared" si="117"/>
        <v>0</v>
      </c>
      <c r="BI362" s="155">
        <f t="shared" si="118"/>
        <v>0</v>
      </c>
      <c r="BJ362" s="14" t="s">
        <v>133</v>
      </c>
      <c r="BK362" s="155">
        <f t="shared" si="119"/>
        <v>0</v>
      </c>
      <c r="BL362" s="14" t="s">
        <v>400</v>
      </c>
      <c r="BM362" s="154" t="s">
        <v>959</v>
      </c>
    </row>
    <row r="363" spans="1:65" s="2" customFormat="1" ht="16.5" customHeight="1">
      <c r="A363" s="29"/>
      <c r="B363" s="141"/>
      <c r="C363" s="156" t="s">
        <v>960</v>
      </c>
      <c r="D363" s="156" t="s">
        <v>153</v>
      </c>
      <c r="E363" s="157" t="s">
        <v>961</v>
      </c>
      <c r="F363" s="158" t="s">
        <v>962</v>
      </c>
      <c r="G363" s="159" t="s">
        <v>156</v>
      </c>
      <c r="H363" s="160">
        <v>67.956000000000003</v>
      </c>
      <c r="I363" s="161"/>
      <c r="J363" s="162">
        <f t="shared" si="110"/>
        <v>0</v>
      </c>
      <c r="K363" s="163"/>
      <c r="L363" s="164"/>
      <c r="M363" s="165" t="s">
        <v>1</v>
      </c>
      <c r="N363" s="166" t="s">
        <v>38</v>
      </c>
      <c r="O363" s="56"/>
      <c r="P363" s="152">
        <f t="shared" si="111"/>
        <v>0</v>
      </c>
      <c r="Q363" s="152">
        <v>1E-3</v>
      </c>
      <c r="R363" s="152">
        <f t="shared" si="112"/>
        <v>6.7956000000000003E-2</v>
      </c>
      <c r="S363" s="152">
        <v>0</v>
      </c>
      <c r="T363" s="153">
        <f t="shared" si="113"/>
        <v>0</v>
      </c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R363" s="154" t="s">
        <v>667</v>
      </c>
      <c r="AT363" s="154" t="s">
        <v>153</v>
      </c>
      <c r="AU363" s="154" t="s">
        <v>133</v>
      </c>
      <c r="AY363" s="14" t="s">
        <v>126</v>
      </c>
      <c r="BE363" s="155">
        <f t="shared" si="114"/>
        <v>0</v>
      </c>
      <c r="BF363" s="155">
        <f t="shared" si="115"/>
        <v>0</v>
      </c>
      <c r="BG363" s="155">
        <f t="shared" si="116"/>
        <v>0</v>
      </c>
      <c r="BH363" s="155">
        <f t="shared" si="117"/>
        <v>0</v>
      </c>
      <c r="BI363" s="155">
        <f t="shared" si="118"/>
        <v>0</v>
      </c>
      <c r="BJ363" s="14" t="s">
        <v>133</v>
      </c>
      <c r="BK363" s="155">
        <f t="shared" si="119"/>
        <v>0</v>
      </c>
      <c r="BL363" s="14" t="s">
        <v>667</v>
      </c>
      <c r="BM363" s="154" t="s">
        <v>963</v>
      </c>
    </row>
    <row r="364" spans="1:65" s="2" customFormat="1" ht="16.5" customHeight="1">
      <c r="A364" s="29"/>
      <c r="B364" s="141"/>
      <c r="C364" s="142" t="s">
        <v>964</v>
      </c>
      <c r="D364" s="142" t="s">
        <v>128</v>
      </c>
      <c r="E364" s="143" t="s">
        <v>965</v>
      </c>
      <c r="F364" s="144" t="s">
        <v>966</v>
      </c>
      <c r="G364" s="145" t="s">
        <v>223</v>
      </c>
      <c r="H364" s="146">
        <v>4</v>
      </c>
      <c r="I364" s="147"/>
      <c r="J364" s="148">
        <f t="shared" si="110"/>
        <v>0</v>
      </c>
      <c r="K364" s="149"/>
      <c r="L364" s="30"/>
      <c r="M364" s="150" t="s">
        <v>1</v>
      </c>
      <c r="N364" s="151" t="s">
        <v>38</v>
      </c>
      <c r="O364" s="56"/>
      <c r="P364" s="152">
        <f t="shared" si="111"/>
        <v>0</v>
      </c>
      <c r="Q364" s="152">
        <v>0</v>
      </c>
      <c r="R364" s="152">
        <f t="shared" si="112"/>
        <v>0</v>
      </c>
      <c r="S364" s="152">
        <v>0</v>
      </c>
      <c r="T364" s="153">
        <f t="shared" si="113"/>
        <v>0</v>
      </c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R364" s="154" t="s">
        <v>400</v>
      </c>
      <c r="AT364" s="154" t="s">
        <v>128</v>
      </c>
      <c r="AU364" s="154" t="s">
        <v>133</v>
      </c>
      <c r="AY364" s="14" t="s">
        <v>126</v>
      </c>
      <c r="BE364" s="155">
        <f t="shared" si="114"/>
        <v>0</v>
      </c>
      <c r="BF364" s="155">
        <f t="shared" si="115"/>
        <v>0</v>
      </c>
      <c r="BG364" s="155">
        <f t="shared" si="116"/>
        <v>0</v>
      </c>
      <c r="BH364" s="155">
        <f t="shared" si="117"/>
        <v>0</v>
      </c>
      <c r="BI364" s="155">
        <f t="shared" si="118"/>
        <v>0</v>
      </c>
      <c r="BJ364" s="14" t="s">
        <v>133</v>
      </c>
      <c r="BK364" s="155">
        <f t="shared" si="119"/>
        <v>0</v>
      </c>
      <c r="BL364" s="14" t="s">
        <v>400</v>
      </c>
      <c r="BM364" s="154" t="s">
        <v>967</v>
      </c>
    </row>
    <row r="365" spans="1:65" s="2" customFormat="1" ht="16.5" customHeight="1">
      <c r="A365" s="29"/>
      <c r="B365" s="141"/>
      <c r="C365" s="156" t="s">
        <v>968</v>
      </c>
      <c r="D365" s="156" t="s">
        <v>153</v>
      </c>
      <c r="E365" s="157" t="s">
        <v>969</v>
      </c>
      <c r="F365" s="158" t="s">
        <v>970</v>
      </c>
      <c r="G365" s="159" t="s">
        <v>223</v>
      </c>
      <c r="H365" s="160">
        <v>4</v>
      </c>
      <c r="I365" s="161"/>
      <c r="J365" s="162">
        <f t="shared" si="110"/>
        <v>0</v>
      </c>
      <c r="K365" s="163"/>
      <c r="L365" s="164"/>
      <c r="M365" s="165" t="s">
        <v>1</v>
      </c>
      <c r="N365" s="166" t="s">
        <v>38</v>
      </c>
      <c r="O365" s="56"/>
      <c r="P365" s="152">
        <f t="shared" si="111"/>
        <v>0</v>
      </c>
      <c r="Q365" s="152">
        <v>3.0000000000000001E-5</v>
      </c>
      <c r="R365" s="152">
        <f t="shared" si="112"/>
        <v>1.2E-4</v>
      </c>
      <c r="S365" s="152">
        <v>0</v>
      </c>
      <c r="T365" s="153">
        <f t="shared" si="113"/>
        <v>0</v>
      </c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R365" s="154" t="s">
        <v>667</v>
      </c>
      <c r="AT365" s="154" t="s">
        <v>153</v>
      </c>
      <c r="AU365" s="154" t="s">
        <v>133</v>
      </c>
      <c r="AY365" s="14" t="s">
        <v>126</v>
      </c>
      <c r="BE365" s="155">
        <f t="shared" si="114"/>
        <v>0</v>
      </c>
      <c r="BF365" s="155">
        <f t="shared" si="115"/>
        <v>0</v>
      </c>
      <c r="BG365" s="155">
        <f t="shared" si="116"/>
        <v>0</v>
      </c>
      <c r="BH365" s="155">
        <f t="shared" si="117"/>
        <v>0</v>
      </c>
      <c r="BI365" s="155">
        <f t="shared" si="118"/>
        <v>0</v>
      </c>
      <c r="BJ365" s="14" t="s">
        <v>133</v>
      </c>
      <c r="BK365" s="155">
        <f t="shared" si="119"/>
        <v>0</v>
      </c>
      <c r="BL365" s="14" t="s">
        <v>667</v>
      </c>
      <c r="BM365" s="154" t="s">
        <v>971</v>
      </c>
    </row>
    <row r="366" spans="1:65" s="2" customFormat="1" ht="21.75" customHeight="1">
      <c r="A366" s="29"/>
      <c r="B366" s="141"/>
      <c r="C366" s="142" t="s">
        <v>972</v>
      </c>
      <c r="D366" s="142" t="s">
        <v>128</v>
      </c>
      <c r="E366" s="143" t="s">
        <v>973</v>
      </c>
      <c r="F366" s="144" t="s">
        <v>974</v>
      </c>
      <c r="G366" s="145" t="s">
        <v>223</v>
      </c>
      <c r="H366" s="146">
        <v>30</v>
      </c>
      <c r="I366" s="147"/>
      <c r="J366" s="148">
        <f t="shared" si="110"/>
        <v>0</v>
      </c>
      <c r="K366" s="149"/>
      <c r="L366" s="30"/>
      <c r="M366" s="150" t="s">
        <v>1</v>
      </c>
      <c r="N366" s="151" t="s">
        <v>38</v>
      </c>
      <c r="O366" s="56"/>
      <c r="P366" s="152">
        <f t="shared" si="111"/>
        <v>0</v>
      </c>
      <c r="Q366" s="152">
        <v>0</v>
      </c>
      <c r="R366" s="152">
        <f t="shared" si="112"/>
        <v>0</v>
      </c>
      <c r="S366" s="152">
        <v>0</v>
      </c>
      <c r="T366" s="153">
        <f t="shared" si="113"/>
        <v>0</v>
      </c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R366" s="154" t="s">
        <v>400</v>
      </c>
      <c r="AT366" s="154" t="s">
        <v>128</v>
      </c>
      <c r="AU366" s="154" t="s">
        <v>133</v>
      </c>
      <c r="AY366" s="14" t="s">
        <v>126</v>
      </c>
      <c r="BE366" s="155">
        <f t="shared" si="114"/>
        <v>0</v>
      </c>
      <c r="BF366" s="155">
        <f t="shared" si="115"/>
        <v>0</v>
      </c>
      <c r="BG366" s="155">
        <f t="shared" si="116"/>
        <v>0</v>
      </c>
      <c r="BH366" s="155">
        <f t="shared" si="117"/>
        <v>0</v>
      </c>
      <c r="BI366" s="155">
        <f t="shared" si="118"/>
        <v>0</v>
      </c>
      <c r="BJ366" s="14" t="s">
        <v>133</v>
      </c>
      <c r="BK366" s="155">
        <f t="shared" si="119"/>
        <v>0</v>
      </c>
      <c r="BL366" s="14" t="s">
        <v>400</v>
      </c>
      <c r="BM366" s="154" t="s">
        <v>975</v>
      </c>
    </row>
    <row r="367" spans="1:65" s="2" customFormat="1" ht="24.2" customHeight="1">
      <c r="A367" s="29"/>
      <c r="B367" s="141"/>
      <c r="C367" s="156" t="s">
        <v>976</v>
      </c>
      <c r="D367" s="156" t="s">
        <v>153</v>
      </c>
      <c r="E367" s="157" t="s">
        <v>977</v>
      </c>
      <c r="F367" s="158" t="s">
        <v>978</v>
      </c>
      <c r="G367" s="159" t="s">
        <v>223</v>
      </c>
      <c r="H367" s="160">
        <v>30</v>
      </c>
      <c r="I367" s="161"/>
      <c r="J367" s="162">
        <f t="shared" si="110"/>
        <v>0</v>
      </c>
      <c r="K367" s="163"/>
      <c r="L367" s="164"/>
      <c r="M367" s="165" t="s">
        <v>1</v>
      </c>
      <c r="N367" s="166" t="s">
        <v>38</v>
      </c>
      <c r="O367" s="56"/>
      <c r="P367" s="152">
        <f t="shared" si="111"/>
        <v>0</v>
      </c>
      <c r="Q367" s="152">
        <v>2.4000000000000001E-4</v>
      </c>
      <c r="R367" s="152">
        <f t="shared" si="112"/>
        <v>7.1999999999999998E-3</v>
      </c>
      <c r="S367" s="152">
        <v>0</v>
      </c>
      <c r="T367" s="153">
        <f t="shared" si="113"/>
        <v>0</v>
      </c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R367" s="154" t="s">
        <v>667</v>
      </c>
      <c r="AT367" s="154" t="s">
        <v>153</v>
      </c>
      <c r="AU367" s="154" t="s">
        <v>133</v>
      </c>
      <c r="AY367" s="14" t="s">
        <v>126</v>
      </c>
      <c r="BE367" s="155">
        <f t="shared" si="114"/>
        <v>0</v>
      </c>
      <c r="BF367" s="155">
        <f t="shared" si="115"/>
        <v>0</v>
      </c>
      <c r="BG367" s="155">
        <f t="shared" si="116"/>
        <v>0</v>
      </c>
      <c r="BH367" s="155">
        <f t="shared" si="117"/>
        <v>0</v>
      </c>
      <c r="BI367" s="155">
        <f t="shared" si="118"/>
        <v>0</v>
      </c>
      <c r="BJ367" s="14" t="s">
        <v>133</v>
      </c>
      <c r="BK367" s="155">
        <f t="shared" si="119"/>
        <v>0</v>
      </c>
      <c r="BL367" s="14" t="s">
        <v>667</v>
      </c>
      <c r="BM367" s="154" t="s">
        <v>979</v>
      </c>
    </row>
    <row r="368" spans="1:65" s="2" customFormat="1" ht="16.5" customHeight="1">
      <c r="A368" s="29"/>
      <c r="B368" s="141"/>
      <c r="C368" s="156" t="s">
        <v>980</v>
      </c>
      <c r="D368" s="156" t="s">
        <v>153</v>
      </c>
      <c r="E368" s="157" t="s">
        <v>981</v>
      </c>
      <c r="F368" s="158" t="s">
        <v>982</v>
      </c>
      <c r="G368" s="159" t="s">
        <v>223</v>
      </c>
      <c r="H368" s="160">
        <v>30</v>
      </c>
      <c r="I368" s="161"/>
      <c r="J368" s="162">
        <f t="shared" si="110"/>
        <v>0</v>
      </c>
      <c r="K368" s="163"/>
      <c r="L368" s="164"/>
      <c r="M368" s="165" t="s">
        <v>1</v>
      </c>
      <c r="N368" s="166" t="s">
        <v>38</v>
      </c>
      <c r="O368" s="56"/>
      <c r="P368" s="152">
        <f t="shared" si="111"/>
        <v>0</v>
      </c>
      <c r="Q368" s="152">
        <v>5.0000000000000002E-5</v>
      </c>
      <c r="R368" s="152">
        <f t="shared" si="112"/>
        <v>1.5E-3</v>
      </c>
      <c r="S368" s="152">
        <v>0</v>
      </c>
      <c r="T368" s="153">
        <f t="shared" si="113"/>
        <v>0</v>
      </c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R368" s="154" t="s">
        <v>667</v>
      </c>
      <c r="AT368" s="154" t="s">
        <v>153</v>
      </c>
      <c r="AU368" s="154" t="s">
        <v>133</v>
      </c>
      <c r="AY368" s="14" t="s">
        <v>126</v>
      </c>
      <c r="BE368" s="155">
        <f t="shared" si="114"/>
        <v>0</v>
      </c>
      <c r="BF368" s="155">
        <f t="shared" si="115"/>
        <v>0</v>
      </c>
      <c r="BG368" s="155">
        <f t="shared" si="116"/>
        <v>0</v>
      </c>
      <c r="BH368" s="155">
        <f t="shared" si="117"/>
        <v>0</v>
      </c>
      <c r="BI368" s="155">
        <f t="shared" si="118"/>
        <v>0</v>
      </c>
      <c r="BJ368" s="14" t="s">
        <v>133</v>
      </c>
      <c r="BK368" s="155">
        <f t="shared" si="119"/>
        <v>0</v>
      </c>
      <c r="BL368" s="14" t="s">
        <v>667</v>
      </c>
      <c r="BM368" s="154" t="s">
        <v>983</v>
      </c>
    </row>
    <row r="369" spans="1:65" s="2" customFormat="1" ht="16.5" customHeight="1">
      <c r="A369" s="29"/>
      <c r="B369" s="141"/>
      <c r="C369" s="142" t="s">
        <v>984</v>
      </c>
      <c r="D369" s="142" t="s">
        <v>128</v>
      </c>
      <c r="E369" s="143" t="s">
        <v>985</v>
      </c>
      <c r="F369" s="144" t="s">
        <v>986</v>
      </c>
      <c r="G369" s="145" t="s">
        <v>223</v>
      </c>
      <c r="H369" s="146">
        <v>15</v>
      </c>
      <c r="I369" s="147"/>
      <c r="J369" s="148">
        <f t="shared" si="110"/>
        <v>0</v>
      </c>
      <c r="K369" s="149"/>
      <c r="L369" s="30"/>
      <c r="M369" s="150" t="s">
        <v>1</v>
      </c>
      <c r="N369" s="151" t="s">
        <v>38</v>
      </c>
      <c r="O369" s="56"/>
      <c r="P369" s="152">
        <f t="shared" si="111"/>
        <v>0</v>
      </c>
      <c r="Q369" s="152">
        <v>0</v>
      </c>
      <c r="R369" s="152">
        <f t="shared" si="112"/>
        <v>0</v>
      </c>
      <c r="S369" s="152">
        <v>0</v>
      </c>
      <c r="T369" s="153">
        <f t="shared" si="113"/>
        <v>0</v>
      </c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R369" s="154" t="s">
        <v>400</v>
      </c>
      <c r="AT369" s="154" t="s">
        <v>128</v>
      </c>
      <c r="AU369" s="154" t="s">
        <v>133</v>
      </c>
      <c r="AY369" s="14" t="s">
        <v>126</v>
      </c>
      <c r="BE369" s="155">
        <f t="shared" si="114"/>
        <v>0</v>
      </c>
      <c r="BF369" s="155">
        <f t="shared" si="115"/>
        <v>0</v>
      </c>
      <c r="BG369" s="155">
        <f t="shared" si="116"/>
        <v>0</v>
      </c>
      <c r="BH369" s="155">
        <f t="shared" si="117"/>
        <v>0</v>
      </c>
      <c r="BI369" s="155">
        <f t="shared" si="118"/>
        <v>0</v>
      </c>
      <c r="BJ369" s="14" t="s">
        <v>133</v>
      </c>
      <c r="BK369" s="155">
        <f t="shared" si="119"/>
        <v>0</v>
      </c>
      <c r="BL369" s="14" t="s">
        <v>400</v>
      </c>
      <c r="BM369" s="154" t="s">
        <v>987</v>
      </c>
    </row>
    <row r="370" spans="1:65" s="2" customFormat="1" ht="24.2" customHeight="1">
      <c r="A370" s="29"/>
      <c r="B370" s="141"/>
      <c r="C370" s="156" t="s">
        <v>988</v>
      </c>
      <c r="D370" s="156" t="s">
        <v>153</v>
      </c>
      <c r="E370" s="157" t="s">
        <v>989</v>
      </c>
      <c r="F370" s="158" t="s">
        <v>990</v>
      </c>
      <c r="G370" s="159" t="s">
        <v>223</v>
      </c>
      <c r="H370" s="160">
        <v>15</v>
      </c>
      <c r="I370" s="161"/>
      <c r="J370" s="162">
        <f t="shared" si="110"/>
        <v>0</v>
      </c>
      <c r="K370" s="163"/>
      <c r="L370" s="164"/>
      <c r="M370" s="165" t="s">
        <v>1</v>
      </c>
      <c r="N370" s="166" t="s">
        <v>38</v>
      </c>
      <c r="O370" s="56"/>
      <c r="P370" s="152">
        <f t="shared" si="111"/>
        <v>0</v>
      </c>
      <c r="Q370" s="152">
        <v>5.5999999999999995E-4</v>
      </c>
      <c r="R370" s="152">
        <f t="shared" si="112"/>
        <v>8.3999999999999995E-3</v>
      </c>
      <c r="S370" s="152">
        <v>0</v>
      </c>
      <c r="T370" s="153">
        <f t="shared" si="113"/>
        <v>0</v>
      </c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R370" s="154" t="s">
        <v>667</v>
      </c>
      <c r="AT370" s="154" t="s">
        <v>153</v>
      </c>
      <c r="AU370" s="154" t="s">
        <v>133</v>
      </c>
      <c r="AY370" s="14" t="s">
        <v>126</v>
      </c>
      <c r="BE370" s="155">
        <f t="shared" si="114"/>
        <v>0</v>
      </c>
      <c r="BF370" s="155">
        <f t="shared" si="115"/>
        <v>0</v>
      </c>
      <c r="BG370" s="155">
        <f t="shared" si="116"/>
        <v>0</v>
      </c>
      <c r="BH370" s="155">
        <f t="shared" si="117"/>
        <v>0</v>
      </c>
      <c r="BI370" s="155">
        <f t="shared" si="118"/>
        <v>0</v>
      </c>
      <c r="BJ370" s="14" t="s">
        <v>133</v>
      </c>
      <c r="BK370" s="155">
        <f t="shared" si="119"/>
        <v>0</v>
      </c>
      <c r="BL370" s="14" t="s">
        <v>667</v>
      </c>
      <c r="BM370" s="154" t="s">
        <v>991</v>
      </c>
    </row>
    <row r="371" spans="1:65" s="2" customFormat="1" ht="24.2" customHeight="1">
      <c r="A371" s="29"/>
      <c r="B371" s="141"/>
      <c r="C371" s="142" t="s">
        <v>992</v>
      </c>
      <c r="D371" s="142" t="s">
        <v>128</v>
      </c>
      <c r="E371" s="143" t="s">
        <v>993</v>
      </c>
      <c r="F371" s="144" t="s">
        <v>994</v>
      </c>
      <c r="G371" s="145" t="s">
        <v>223</v>
      </c>
      <c r="H371" s="146">
        <v>3</v>
      </c>
      <c r="I371" s="147"/>
      <c r="J371" s="148">
        <f t="shared" si="110"/>
        <v>0</v>
      </c>
      <c r="K371" s="149"/>
      <c r="L371" s="30"/>
      <c r="M371" s="150" t="s">
        <v>1</v>
      </c>
      <c r="N371" s="151" t="s">
        <v>38</v>
      </c>
      <c r="O371" s="56"/>
      <c r="P371" s="152">
        <f t="shared" si="111"/>
        <v>0</v>
      </c>
      <c r="Q371" s="152">
        <v>0</v>
      </c>
      <c r="R371" s="152">
        <f t="shared" si="112"/>
        <v>0</v>
      </c>
      <c r="S371" s="152">
        <v>0</v>
      </c>
      <c r="T371" s="153">
        <f t="shared" si="113"/>
        <v>0</v>
      </c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R371" s="154" t="s">
        <v>400</v>
      </c>
      <c r="AT371" s="154" t="s">
        <v>128</v>
      </c>
      <c r="AU371" s="154" t="s">
        <v>133</v>
      </c>
      <c r="AY371" s="14" t="s">
        <v>126</v>
      </c>
      <c r="BE371" s="155">
        <f t="shared" si="114"/>
        <v>0</v>
      </c>
      <c r="BF371" s="155">
        <f t="shared" si="115"/>
        <v>0</v>
      </c>
      <c r="BG371" s="155">
        <f t="shared" si="116"/>
        <v>0</v>
      </c>
      <c r="BH371" s="155">
        <f t="shared" si="117"/>
        <v>0</v>
      </c>
      <c r="BI371" s="155">
        <f t="shared" si="118"/>
        <v>0</v>
      </c>
      <c r="BJ371" s="14" t="s">
        <v>133</v>
      </c>
      <c r="BK371" s="155">
        <f t="shared" si="119"/>
        <v>0</v>
      </c>
      <c r="BL371" s="14" t="s">
        <v>400</v>
      </c>
      <c r="BM371" s="154" t="s">
        <v>995</v>
      </c>
    </row>
    <row r="372" spans="1:65" s="2" customFormat="1" ht="24.2" customHeight="1">
      <c r="A372" s="29"/>
      <c r="B372" s="141"/>
      <c r="C372" s="156" t="s">
        <v>996</v>
      </c>
      <c r="D372" s="156" t="s">
        <v>153</v>
      </c>
      <c r="E372" s="157" t="s">
        <v>997</v>
      </c>
      <c r="F372" s="158" t="s">
        <v>998</v>
      </c>
      <c r="G372" s="159" t="s">
        <v>223</v>
      </c>
      <c r="H372" s="160">
        <v>3</v>
      </c>
      <c r="I372" s="161"/>
      <c r="J372" s="162">
        <f t="shared" si="110"/>
        <v>0</v>
      </c>
      <c r="K372" s="163"/>
      <c r="L372" s="164"/>
      <c r="M372" s="165" t="s">
        <v>1</v>
      </c>
      <c r="N372" s="166" t="s">
        <v>38</v>
      </c>
      <c r="O372" s="56"/>
      <c r="P372" s="152">
        <f t="shared" si="111"/>
        <v>0</v>
      </c>
      <c r="Q372" s="152">
        <v>2.2899999999999999E-3</v>
      </c>
      <c r="R372" s="152">
        <f t="shared" si="112"/>
        <v>6.8699999999999994E-3</v>
      </c>
      <c r="S372" s="152">
        <v>0</v>
      </c>
      <c r="T372" s="153">
        <f t="shared" si="113"/>
        <v>0</v>
      </c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R372" s="154" t="s">
        <v>667</v>
      </c>
      <c r="AT372" s="154" t="s">
        <v>153</v>
      </c>
      <c r="AU372" s="154" t="s">
        <v>133</v>
      </c>
      <c r="AY372" s="14" t="s">
        <v>126</v>
      </c>
      <c r="BE372" s="155">
        <f t="shared" si="114"/>
        <v>0</v>
      </c>
      <c r="BF372" s="155">
        <f t="shared" si="115"/>
        <v>0</v>
      </c>
      <c r="BG372" s="155">
        <f t="shared" si="116"/>
        <v>0</v>
      </c>
      <c r="BH372" s="155">
        <f t="shared" si="117"/>
        <v>0</v>
      </c>
      <c r="BI372" s="155">
        <f t="shared" si="118"/>
        <v>0</v>
      </c>
      <c r="BJ372" s="14" t="s">
        <v>133</v>
      </c>
      <c r="BK372" s="155">
        <f t="shared" si="119"/>
        <v>0</v>
      </c>
      <c r="BL372" s="14" t="s">
        <v>667</v>
      </c>
      <c r="BM372" s="154" t="s">
        <v>999</v>
      </c>
    </row>
    <row r="373" spans="1:65" s="2" customFormat="1" ht="21.75" customHeight="1">
      <c r="A373" s="29"/>
      <c r="B373" s="141"/>
      <c r="C373" s="142" t="s">
        <v>1000</v>
      </c>
      <c r="D373" s="142" t="s">
        <v>128</v>
      </c>
      <c r="E373" s="143" t="s">
        <v>1001</v>
      </c>
      <c r="F373" s="144" t="s">
        <v>1002</v>
      </c>
      <c r="G373" s="145" t="s">
        <v>223</v>
      </c>
      <c r="H373" s="146">
        <v>16</v>
      </c>
      <c r="I373" s="147"/>
      <c r="J373" s="148">
        <f t="shared" si="110"/>
        <v>0</v>
      </c>
      <c r="K373" s="149"/>
      <c r="L373" s="30"/>
      <c r="M373" s="150" t="s">
        <v>1</v>
      </c>
      <c r="N373" s="151" t="s">
        <v>38</v>
      </c>
      <c r="O373" s="56"/>
      <c r="P373" s="152">
        <f t="shared" si="111"/>
        <v>0</v>
      </c>
      <c r="Q373" s="152">
        <v>0</v>
      </c>
      <c r="R373" s="152">
        <f t="shared" si="112"/>
        <v>0</v>
      </c>
      <c r="S373" s="152">
        <v>0</v>
      </c>
      <c r="T373" s="153">
        <f t="shared" si="113"/>
        <v>0</v>
      </c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R373" s="154" t="s">
        <v>400</v>
      </c>
      <c r="AT373" s="154" t="s">
        <v>128</v>
      </c>
      <c r="AU373" s="154" t="s">
        <v>133</v>
      </c>
      <c r="AY373" s="14" t="s">
        <v>126</v>
      </c>
      <c r="BE373" s="155">
        <f t="shared" si="114"/>
        <v>0</v>
      </c>
      <c r="BF373" s="155">
        <f t="shared" si="115"/>
        <v>0</v>
      </c>
      <c r="BG373" s="155">
        <f t="shared" si="116"/>
        <v>0</v>
      </c>
      <c r="BH373" s="155">
        <f t="shared" si="117"/>
        <v>0</v>
      </c>
      <c r="BI373" s="155">
        <f t="shared" si="118"/>
        <v>0</v>
      </c>
      <c r="BJ373" s="14" t="s">
        <v>133</v>
      </c>
      <c r="BK373" s="155">
        <f t="shared" si="119"/>
        <v>0</v>
      </c>
      <c r="BL373" s="14" t="s">
        <v>400</v>
      </c>
      <c r="BM373" s="154" t="s">
        <v>1003</v>
      </c>
    </row>
    <row r="374" spans="1:65" s="2" customFormat="1" ht="16.5" customHeight="1">
      <c r="A374" s="29"/>
      <c r="B374" s="141"/>
      <c r="C374" s="156" t="s">
        <v>1004</v>
      </c>
      <c r="D374" s="156" t="s">
        <v>153</v>
      </c>
      <c r="E374" s="157" t="s">
        <v>1005</v>
      </c>
      <c r="F374" s="158" t="s">
        <v>1006</v>
      </c>
      <c r="G374" s="159" t="s">
        <v>223</v>
      </c>
      <c r="H374" s="160">
        <v>16</v>
      </c>
      <c r="I374" s="161"/>
      <c r="J374" s="162">
        <f t="shared" si="110"/>
        <v>0</v>
      </c>
      <c r="K374" s="163"/>
      <c r="L374" s="164"/>
      <c r="M374" s="165" t="s">
        <v>1</v>
      </c>
      <c r="N374" s="166" t="s">
        <v>38</v>
      </c>
      <c r="O374" s="56"/>
      <c r="P374" s="152">
        <f t="shared" si="111"/>
        <v>0</v>
      </c>
      <c r="Q374" s="152">
        <v>2.2000000000000001E-4</v>
      </c>
      <c r="R374" s="152">
        <f t="shared" si="112"/>
        <v>3.5200000000000001E-3</v>
      </c>
      <c r="S374" s="152">
        <v>0</v>
      </c>
      <c r="T374" s="153">
        <f t="shared" si="113"/>
        <v>0</v>
      </c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R374" s="154" t="s">
        <v>667</v>
      </c>
      <c r="AT374" s="154" t="s">
        <v>153</v>
      </c>
      <c r="AU374" s="154" t="s">
        <v>133</v>
      </c>
      <c r="AY374" s="14" t="s">
        <v>126</v>
      </c>
      <c r="BE374" s="155">
        <f t="shared" si="114"/>
        <v>0</v>
      </c>
      <c r="BF374" s="155">
        <f t="shared" si="115"/>
        <v>0</v>
      </c>
      <c r="BG374" s="155">
        <f t="shared" si="116"/>
        <v>0</v>
      </c>
      <c r="BH374" s="155">
        <f t="shared" si="117"/>
        <v>0</v>
      </c>
      <c r="BI374" s="155">
        <f t="shared" si="118"/>
        <v>0</v>
      </c>
      <c r="BJ374" s="14" t="s">
        <v>133</v>
      </c>
      <c r="BK374" s="155">
        <f t="shared" si="119"/>
        <v>0</v>
      </c>
      <c r="BL374" s="14" t="s">
        <v>667</v>
      </c>
      <c r="BM374" s="154" t="s">
        <v>1007</v>
      </c>
    </row>
    <row r="375" spans="1:65" s="2" customFormat="1" ht="24.2" customHeight="1">
      <c r="A375" s="29"/>
      <c r="B375" s="141"/>
      <c r="C375" s="142" t="s">
        <v>1008</v>
      </c>
      <c r="D375" s="142" t="s">
        <v>128</v>
      </c>
      <c r="E375" s="143" t="s">
        <v>1009</v>
      </c>
      <c r="F375" s="144" t="s">
        <v>1010</v>
      </c>
      <c r="G375" s="145" t="s">
        <v>264</v>
      </c>
      <c r="H375" s="146">
        <v>40</v>
      </c>
      <c r="I375" s="147"/>
      <c r="J375" s="148">
        <f t="shared" si="110"/>
        <v>0</v>
      </c>
      <c r="K375" s="149"/>
      <c r="L375" s="30"/>
      <c r="M375" s="150" t="s">
        <v>1</v>
      </c>
      <c r="N375" s="151" t="s">
        <v>38</v>
      </c>
      <c r="O375" s="56"/>
      <c r="P375" s="152">
        <f t="shared" si="111"/>
        <v>0</v>
      </c>
      <c r="Q375" s="152">
        <v>0</v>
      </c>
      <c r="R375" s="152">
        <f t="shared" si="112"/>
        <v>0</v>
      </c>
      <c r="S375" s="152">
        <v>0</v>
      </c>
      <c r="T375" s="153">
        <f t="shared" si="113"/>
        <v>0</v>
      </c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R375" s="154" t="s">
        <v>400</v>
      </c>
      <c r="AT375" s="154" t="s">
        <v>128</v>
      </c>
      <c r="AU375" s="154" t="s">
        <v>133</v>
      </c>
      <c r="AY375" s="14" t="s">
        <v>126</v>
      </c>
      <c r="BE375" s="155">
        <f t="shared" si="114"/>
        <v>0</v>
      </c>
      <c r="BF375" s="155">
        <f t="shared" si="115"/>
        <v>0</v>
      </c>
      <c r="BG375" s="155">
        <f t="shared" si="116"/>
        <v>0</v>
      </c>
      <c r="BH375" s="155">
        <f t="shared" si="117"/>
        <v>0</v>
      </c>
      <c r="BI375" s="155">
        <f t="shared" si="118"/>
        <v>0</v>
      </c>
      <c r="BJ375" s="14" t="s">
        <v>133</v>
      </c>
      <c r="BK375" s="155">
        <f t="shared" si="119"/>
        <v>0</v>
      </c>
      <c r="BL375" s="14" t="s">
        <v>400</v>
      </c>
      <c r="BM375" s="154" t="s">
        <v>1011</v>
      </c>
    </row>
    <row r="376" spans="1:65" s="2" customFormat="1" ht="16.5" customHeight="1">
      <c r="A376" s="29"/>
      <c r="B376" s="141"/>
      <c r="C376" s="156" t="s">
        <v>1012</v>
      </c>
      <c r="D376" s="156" t="s">
        <v>153</v>
      </c>
      <c r="E376" s="157" t="s">
        <v>1013</v>
      </c>
      <c r="F376" s="158" t="s">
        <v>1014</v>
      </c>
      <c r="G376" s="159" t="s">
        <v>264</v>
      </c>
      <c r="H376" s="160">
        <v>40</v>
      </c>
      <c r="I376" s="161"/>
      <c r="J376" s="162">
        <f t="shared" si="110"/>
        <v>0</v>
      </c>
      <c r="K376" s="163"/>
      <c r="L376" s="164"/>
      <c r="M376" s="165" t="s">
        <v>1</v>
      </c>
      <c r="N376" s="166" t="s">
        <v>38</v>
      </c>
      <c r="O376" s="56"/>
      <c r="P376" s="152">
        <f t="shared" si="111"/>
        <v>0</v>
      </c>
      <c r="Q376" s="152">
        <v>5.0000000000000002E-5</v>
      </c>
      <c r="R376" s="152">
        <f t="shared" si="112"/>
        <v>2E-3</v>
      </c>
      <c r="S376" s="152">
        <v>0</v>
      </c>
      <c r="T376" s="153">
        <f t="shared" si="113"/>
        <v>0</v>
      </c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R376" s="154" t="s">
        <v>667</v>
      </c>
      <c r="AT376" s="154" t="s">
        <v>153</v>
      </c>
      <c r="AU376" s="154" t="s">
        <v>133</v>
      </c>
      <c r="AY376" s="14" t="s">
        <v>126</v>
      </c>
      <c r="BE376" s="155">
        <f t="shared" si="114"/>
        <v>0</v>
      </c>
      <c r="BF376" s="155">
        <f t="shared" si="115"/>
        <v>0</v>
      </c>
      <c r="BG376" s="155">
        <f t="shared" si="116"/>
        <v>0</v>
      </c>
      <c r="BH376" s="155">
        <f t="shared" si="117"/>
        <v>0</v>
      </c>
      <c r="BI376" s="155">
        <f t="shared" si="118"/>
        <v>0</v>
      </c>
      <c r="BJ376" s="14" t="s">
        <v>133</v>
      </c>
      <c r="BK376" s="155">
        <f t="shared" si="119"/>
        <v>0</v>
      </c>
      <c r="BL376" s="14" t="s">
        <v>667</v>
      </c>
      <c r="BM376" s="154" t="s">
        <v>1015</v>
      </c>
    </row>
    <row r="377" spans="1:65" s="2" customFormat="1" ht="21.75" customHeight="1">
      <c r="A377" s="29"/>
      <c r="B377" s="141"/>
      <c r="C377" s="142" t="s">
        <v>1016</v>
      </c>
      <c r="D377" s="142" t="s">
        <v>128</v>
      </c>
      <c r="E377" s="143" t="s">
        <v>1017</v>
      </c>
      <c r="F377" s="144" t="s">
        <v>1018</v>
      </c>
      <c r="G377" s="145" t="s">
        <v>264</v>
      </c>
      <c r="H377" s="146">
        <v>150</v>
      </c>
      <c r="I377" s="147"/>
      <c r="J377" s="148">
        <f t="shared" si="110"/>
        <v>0</v>
      </c>
      <c r="K377" s="149"/>
      <c r="L377" s="30"/>
      <c r="M377" s="150" t="s">
        <v>1</v>
      </c>
      <c r="N377" s="151" t="s">
        <v>38</v>
      </c>
      <c r="O377" s="56"/>
      <c r="P377" s="152">
        <f t="shared" si="111"/>
        <v>0</v>
      </c>
      <c r="Q377" s="152">
        <v>0</v>
      </c>
      <c r="R377" s="152">
        <f t="shared" si="112"/>
        <v>0</v>
      </c>
      <c r="S377" s="152">
        <v>0</v>
      </c>
      <c r="T377" s="153">
        <f t="shared" si="113"/>
        <v>0</v>
      </c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R377" s="154" t="s">
        <v>400</v>
      </c>
      <c r="AT377" s="154" t="s">
        <v>128</v>
      </c>
      <c r="AU377" s="154" t="s">
        <v>133</v>
      </c>
      <c r="AY377" s="14" t="s">
        <v>126</v>
      </c>
      <c r="BE377" s="155">
        <f t="shared" si="114"/>
        <v>0</v>
      </c>
      <c r="BF377" s="155">
        <f t="shared" si="115"/>
        <v>0</v>
      </c>
      <c r="BG377" s="155">
        <f t="shared" si="116"/>
        <v>0</v>
      </c>
      <c r="BH377" s="155">
        <f t="shared" si="117"/>
        <v>0</v>
      </c>
      <c r="BI377" s="155">
        <f t="shared" si="118"/>
        <v>0</v>
      </c>
      <c r="BJ377" s="14" t="s">
        <v>133</v>
      </c>
      <c r="BK377" s="155">
        <f t="shared" si="119"/>
        <v>0</v>
      </c>
      <c r="BL377" s="14" t="s">
        <v>400</v>
      </c>
      <c r="BM377" s="154" t="s">
        <v>1019</v>
      </c>
    </row>
    <row r="378" spans="1:65" s="2" customFormat="1" ht="16.5" customHeight="1">
      <c r="A378" s="29"/>
      <c r="B378" s="141"/>
      <c r="C378" s="156" t="s">
        <v>1020</v>
      </c>
      <c r="D378" s="156" t="s">
        <v>153</v>
      </c>
      <c r="E378" s="157" t="s">
        <v>1021</v>
      </c>
      <c r="F378" s="158" t="s">
        <v>1022</v>
      </c>
      <c r="G378" s="159" t="s">
        <v>264</v>
      </c>
      <c r="H378" s="160">
        <v>150</v>
      </c>
      <c r="I378" s="161"/>
      <c r="J378" s="162">
        <f t="shared" si="110"/>
        <v>0</v>
      </c>
      <c r="K378" s="163"/>
      <c r="L378" s="164"/>
      <c r="M378" s="165" t="s">
        <v>1</v>
      </c>
      <c r="N378" s="166" t="s">
        <v>38</v>
      </c>
      <c r="O378" s="56"/>
      <c r="P378" s="152">
        <f t="shared" si="111"/>
        <v>0</v>
      </c>
      <c r="Q378" s="152">
        <v>1.3999999999999999E-4</v>
      </c>
      <c r="R378" s="152">
        <f t="shared" si="112"/>
        <v>2.0999999999999998E-2</v>
      </c>
      <c r="S378" s="152">
        <v>0</v>
      </c>
      <c r="T378" s="153">
        <f t="shared" si="113"/>
        <v>0</v>
      </c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R378" s="154" t="s">
        <v>667</v>
      </c>
      <c r="AT378" s="154" t="s">
        <v>153</v>
      </c>
      <c r="AU378" s="154" t="s">
        <v>133</v>
      </c>
      <c r="AY378" s="14" t="s">
        <v>126</v>
      </c>
      <c r="BE378" s="155">
        <f t="shared" si="114"/>
        <v>0</v>
      </c>
      <c r="BF378" s="155">
        <f t="shared" si="115"/>
        <v>0</v>
      </c>
      <c r="BG378" s="155">
        <f t="shared" si="116"/>
        <v>0</v>
      </c>
      <c r="BH378" s="155">
        <f t="shared" si="117"/>
        <v>0</v>
      </c>
      <c r="BI378" s="155">
        <f t="shared" si="118"/>
        <v>0</v>
      </c>
      <c r="BJ378" s="14" t="s">
        <v>133</v>
      </c>
      <c r="BK378" s="155">
        <f t="shared" si="119"/>
        <v>0</v>
      </c>
      <c r="BL378" s="14" t="s">
        <v>667</v>
      </c>
      <c r="BM378" s="154" t="s">
        <v>1023</v>
      </c>
    </row>
    <row r="379" spans="1:65" s="2" customFormat="1" ht="21.75" customHeight="1">
      <c r="A379" s="29"/>
      <c r="B379" s="141"/>
      <c r="C379" s="142" t="s">
        <v>1024</v>
      </c>
      <c r="D379" s="142" t="s">
        <v>128</v>
      </c>
      <c r="E379" s="143" t="s">
        <v>1025</v>
      </c>
      <c r="F379" s="144" t="s">
        <v>1026</v>
      </c>
      <c r="G379" s="145" t="s">
        <v>264</v>
      </c>
      <c r="H379" s="146">
        <v>250</v>
      </c>
      <c r="I379" s="147"/>
      <c r="J379" s="148">
        <f t="shared" si="110"/>
        <v>0</v>
      </c>
      <c r="K379" s="149"/>
      <c r="L379" s="30"/>
      <c r="M379" s="150" t="s">
        <v>1</v>
      </c>
      <c r="N379" s="151" t="s">
        <v>38</v>
      </c>
      <c r="O379" s="56"/>
      <c r="P379" s="152">
        <f t="shared" si="111"/>
        <v>0</v>
      </c>
      <c r="Q379" s="152">
        <v>0</v>
      </c>
      <c r="R379" s="152">
        <f t="shared" si="112"/>
        <v>0</v>
      </c>
      <c r="S379" s="152">
        <v>0</v>
      </c>
      <c r="T379" s="153">
        <f t="shared" si="113"/>
        <v>0</v>
      </c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R379" s="154" t="s">
        <v>400</v>
      </c>
      <c r="AT379" s="154" t="s">
        <v>128</v>
      </c>
      <c r="AU379" s="154" t="s">
        <v>133</v>
      </c>
      <c r="AY379" s="14" t="s">
        <v>126</v>
      </c>
      <c r="BE379" s="155">
        <f t="shared" si="114"/>
        <v>0</v>
      </c>
      <c r="BF379" s="155">
        <f t="shared" si="115"/>
        <v>0</v>
      </c>
      <c r="BG379" s="155">
        <f t="shared" si="116"/>
        <v>0</v>
      </c>
      <c r="BH379" s="155">
        <f t="shared" si="117"/>
        <v>0</v>
      </c>
      <c r="BI379" s="155">
        <f t="shared" si="118"/>
        <v>0</v>
      </c>
      <c r="BJ379" s="14" t="s">
        <v>133</v>
      </c>
      <c r="BK379" s="155">
        <f t="shared" si="119"/>
        <v>0</v>
      </c>
      <c r="BL379" s="14" t="s">
        <v>400</v>
      </c>
      <c r="BM379" s="154" t="s">
        <v>1027</v>
      </c>
    </row>
    <row r="380" spans="1:65" s="2" customFormat="1" ht="16.5" customHeight="1">
      <c r="A380" s="29"/>
      <c r="B380" s="141"/>
      <c r="C380" s="156" t="s">
        <v>1028</v>
      </c>
      <c r="D380" s="156" t="s">
        <v>153</v>
      </c>
      <c r="E380" s="157" t="s">
        <v>1029</v>
      </c>
      <c r="F380" s="158" t="s">
        <v>1030</v>
      </c>
      <c r="G380" s="159" t="s">
        <v>264</v>
      </c>
      <c r="H380" s="160">
        <v>250</v>
      </c>
      <c r="I380" s="161"/>
      <c r="J380" s="162">
        <f t="shared" si="110"/>
        <v>0</v>
      </c>
      <c r="K380" s="163"/>
      <c r="L380" s="164"/>
      <c r="M380" s="165" t="s">
        <v>1</v>
      </c>
      <c r="N380" s="166" t="s">
        <v>38</v>
      </c>
      <c r="O380" s="56"/>
      <c r="P380" s="152">
        <f t="shared" si="111"/>
        <v>0</v>
      </c>
      <c r="Q380" s="152">
        <v>1.9000000000000001E-4</v>
      </c>
      <c r="R380" s="152">
        <f t="shared" si="112"/>
        <v>4.7500000000000001E-2</v>
      </c>
      <c r="S380" s="152">
        <v>0</v>
      </c>
      <c r="T380" s="153">
        <f t="shared" si="113"/>
        <v>0</v>
      </c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R380" s="154" t="s">
        <v>667</v>
      </c>
      <c r="AT380" s="154" t="s">
        <v>153</v>
      </c>
      <c r="AU380" s="154" t="s">
        <v>133</v>
      </c>
      <c r="AY380" s="14" t="s">
        <v>126</v>
      </c>
      <c r="BE380" s="155">
        <f t="shared" si="114"/>
        <v>0</v>
      </c>
      <c r="BF380" s="155">
        <f t="shared" si="115"/>
        <v>0</v>
      </c>
      <c r="BG380" s="155">
        <f t="shared" si="116"/>
        <v>0</v>
      </c>
      <c r="BH380" s="155">
        <f t="shared" si="117"/>
        <v>0</v>
      </c>
      <c r="BI380" s="155">
        <f t="shared" si="118"/>
        <v>0</v>
      </c>
      <c r="BJ380" s="14" t="s">
        <v>133</v>
      </c>
      <c r="BK380" s="155">
        <f t="shared" si="119"/>
        <v>0</v>
      </c>
      <c r="BL380" s="14" t="s">
        <v>667</v>
      </c>
      <c r="BM380" s="154" t="s">
        <v>1031</v>
      </c>
    </row>
    <row r="381" spans="1:65" s="2" customFormat="1" ht="24.2" customHeight="1">
      <c r="A381" s="29"/>
      <c r="B381" s="141"/>
      <c r="C381" s="142" t="s">
        <v>1032</v>
      </c>
      <c r="D381" s="142" t="s">
        <v>128</v>
      </c>
      <c r="E381" s="143" t="s">
        <v>1033</v>
      </c>
      <c r="F381" s="144" t="s">
        <v>1034</v>
      </c>
      <c r="G381" s="145" t="s">
        <v>388</v>
      </c>
      <c r="H381" s="167"/>
      <c r="I381" s="147"/>
      <c r="J381" s="148">
        <f t="shared" si="110"/>
        <v>0</v>
      </c>
      <c r="K381" s="149"/>
      <c r="L381" s="30"/>
      <c r="M381" s="168" t="s">
        <v>1</v>
      </c>
      <c r="N381" s="169" t="s">
        <v>38</v>
      </c>
      <c r="O381" s="170"/>
      <c r="P381" s="171">
        <f t="shared" si="111"/>
        <v>0</v>
      </c>
      <c r="Q381" s="171">
        <v>0</v>
      </c>
      <c r="R381" s="171">
        <f t="shared" si="112"/>
        <v>0</v>
      </c>
      <c r="S381" s="171">
        <v>0</v>
      </c>
      <c r="T381" s="172">
        <f t="shared" si="113"/>
        <v>0</v>
      </c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R381" s="154" t="s">
        <v>400</v>
      </c>
      <c r="AT381" s="154" t="s">
        <v>128</v>
      </c>
      <c r="AU381" s="154" t="s">
        <v>133</v>
      </c>
      <c r="AY381" s="14" t="s">
        <v>126</v>
      </c>
      <c r="BE381" s="155">
        <f t="shared" si="114"/>
        <v>0</v>
      </c>
      <c r="BF381" s="155">
        <f t="shared" si="115"/>
        <v>0</v>
      </c>
      <c r="BG381" s="155">
        <f t="shared" si="116"/>
        <v>0</v>
      </c>
      <c r="BH381" s="155">
        <f t="shared" si="117"/>
        <v>0</v>
      </c>
      <c r="BI381" s="155">
        <f t="shared" si="118"/>
        <v>0</v>
      </c>
      <c r="BJ381" s="14" t="s">
        <v>133</v>
      </c>
      <c r="BK381" s="155">
        <f t="shared" si="119"/>
        <v>0</v>
      </c>
      <c r="BL381" s="14" t="s">
        <v>400</v>
      </c>
      <c r="BM381" s="154" t="s">
        <v>1035</v>
      </c>
    </row>
    <row r="382" spans="1:65" s="2" customFormat="1" ht="6.95" customHeight="1">
      <c r="A382" s="29"/>
      <c r="B382" s="45"/>
      <c r="C382" s="46"/>
      <c r="D382" s="46"/>
      <c r="E382" s="46"/>
      <c r="F382" s="46"/>
      <c r="G382" s="46"/>
      <c r="H382" s="46"/>
      <c r="I382" s="46"/>
      <c r="J382" s="46"/>
      <c r="K382" s="46"/>
      <c r="L382" s="30"/>
      <c r="M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</row>
  </sheetData>
  <autoFilter ref="C138:K381"/>
  <mergeCells count="6">
    <mergeCell ref="L2:V2"/>
    <mergeCell ref="E7:H7"/>
    <mergeCell ref="E16:H16"/>
    <mergeCell ref="E25:H25"/>
    <mergeCell ref="E85:H85"/>
    <mergeCell ref="E131:H13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01 - Ubytovacie zariadeni...</vt:lpstr>
      <vt:lpstr>'01 - Ubytovacie zariadeni...'!Názvy_tlače</vt:lpstr>
      <vt:lpstr>'Rekapitulácia stavby'!Názvy_tlače</vt:lpstr>
      <vt:lpstr>'01 - Ubytovacie zariadeni...'!Oblasť_tlače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LAPTOP-LNB\Kiss</dc:creator>
  <cp:lastModifiedBy>Kiss</cp:lastModifiedBy>
  <dcterms:created xsi:type="dcterms:W3CDTF">2025-01-09T06:15:14Z</dcterms:created>
  <dcterms:modified xsi:type="dcterms:W3CDTF">2025-01-09T06:16:31Z</dcterms:modified>
</cp:coreProperties>
</file>