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zivatel\dokumenty\My work\1 PRV 2014 2020\4_2\51-PRV-2021\HADO Investments\VO NOVÉ HADO hala\"/>
    </mc:Choice>
  </mc:AlternateContent>
  <xr:revisionPtr revIDLastSave="0" documentId="13_ncr:1_{2C178FFA-9DF4-42D2-951D-99714C7EEB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kapitulácia stavby" sheetId="1" r:id="rId1"/>
    <sheet name="SO-01 - Stavebná časť" sheetId="2" r:id="rId2"/>
    <sheet name="SO-02 - Spevnené plochy a..." sheetId="3" r:id="rId3"/>
  </sheets>
  <definedNames>
    <definedName name="_xlnm._FilterDatabase" localSheetId="1" hidden="1">'SO-01 - Stavebná časť'!$C$140:$K$315</definedName>
    <definedName name="_xlnm._FilterDatabase" localSheetId="2" hidden="1">'SO-02 - Spevnené plochy a...'!$C$119:$K$139</definedName>
    <definedName name="_xlnm.Print_Titles" localSheetId="0">'Rekapitulácia stavby'!$92:$92</definedName>
    <definedName name="_xlnm.Print_Titles" localSheetId="1">'SO-01 - Stavebná časť'!$140:$140</definedName>
    <definedName name="_xlnm.Print_Titles" localSheetId="2">'SO-02 - Spevnené plochy a...'!$119:$119</definedName>
    <definedName name="_xlnm.Print_Area" localSheetId="0">'Rekapitulácia stavby'!$D$4:$AO$76,'Rekapitulácia stavby'!$C$82:$AQ$97</definedName>
    <definedName name="_xlnm.Print_Area" localSheetId="1">'SO-01 - Stavebná časť'!$C$4:$J$76,'SO-01 - Stavebná časť'!$C$82:$J$122,'SO-01 - Stavebná časť'!$C$128:$J$515</definedName>
    <definedName name="_xlnm.Print_Area" localSheetId="2">'SO-02 - Spevnené plochy a...'!$C$4:$J$76,'SO-02 - Spevnené plochy a...'!$C$82:$J$101,'SO-02 - Spevnené plochy a...'!$C$107:$J$139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5" i="2" l="1"/>
  <c r="J320" i="2"/>
  <c r="J336" i="2"/>
  <c r="J396" i="2"/>
  <c r="J395" i="2"/>
  <c r="J394" i="2"/>
  <c r="J505" i="2"/>
  <c r="J504" i="2"/>
  <c r="J503" i="2"/>
  <c r="J502" i="2"/>
  <c r="J501" i="2"/>
  <c r="J500" i="2"/>
  <c r="J499" i="2"/>
  <c r="J498" i="2"/>
  <c r="J497" i="2"/>
  <c r="J496" i="2"/>
  <c r="J507" i="2"/>
  <c r="J506" i="2"/>
  <c r="J495" i="2"/>
  <c r="J494" i="2"/>
  <c r="J493" i="2"/>
  <c r="J492" i="2"/>
  <c r="J491" i="2"/>
  <c r="J490" i="2"/>
  <c r="J489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85" i="2"/>
  <c r="J508" i="2"/>
  <c r="J488" i="2"/>
  <c r="J487" i="2"/>
  <c r="J486" i="2"/>
  <c r="J484" i="2"/>
  <c r="J483" i="2"/>
  <c r="J482" i="2"/>
  <c r="J312" i="2"/>
  <c r="J313" i="2"/>
  <c r="J511" i="2"/>
  <c r="J510" i="2"/>
  <c r="J509" i="2"/>
  <c r="J513" i="2"/>
  <c r="J512" i="2"/>
  <c r="J514" i="2"/>
  <c r="J334" i="2"/>
  <c r="J387" i="2"/>
  <c r="J383" i="2"/>
  <c r="BK300" i="2"/>
  <c r="BI300" i="2"/>
  <c r="BH300" i="2"/>
  <c r="BG300" i="2"/>
  <c r="BE300" i="2"/>
  <c r="T300" i="2"/>
  <c r="R300" i="2"/>
  <c r="P300" i="2"/>
  <c r="J300" i="2"/>
  <c r="J333" i="2"/>
  <c r="J332" i="2"/>
  <c r="J331" i="2"/>
  <c r="J335" i="2"/>
  <c r="J376" i="2"/>
  <c r="J397" i="2"/>
  <c r="J378" i="2"/>
  <c r="J353" i="2"/>
  <c r="J369" i="2"/>
  <c r="J368" i="2"/>
  <c r="J398" i="2"/>
  <c r="J393" i="2"/>
  <c r="J392" i="2"/>
  <c r="J391" i="2"/>
  <c r="J390" i="2"/>
  <c r="J389" i="2"/>
  <c r="J388" i="2"/>
  <c r="J386" i="2"/>
  <c r="J385" i="2"/>
  <c r="J384" i="2"/>
  <c r="J382" i="2"/>
  <c r="J381" i="2"/>
  <c r="J367" i="2"/>
  <c r="J345" i="2"/>
  <c r="J344" i="2"/>
  <c r="J352" i="2"/>
  <c r="J377" i="2"/>
  <c r="J375" i="2"/>
  <c r="J374" i="2"/>
  <c r="J373" i="2"/>
  <c r="J370" i="2"/>
  <c r="J366" i="2"/>
  <c r="J365" i="2"/>
  <c r="J364" i="2"/>
  <c r="J363" i="2"/>
  <c r="J362" i="2"/>
  <c r="J361" i="2"/>
  <c r="J360" i="2"/>
  <c r="J359" i="2"/>
  <c r="J358" i="2"/>
  <c r="J357" i="2"/>
  <c r="J354" i="2"/>
  <c r="J351" i="2"/>
  <c r="J350" i="2"/>
  <c r="J349" i="2"/>
  <c r="J348" i="2"/>
  <c r="J347" i="2"/>
  <c r="J343" i="2"/>
  <c r="J346" i="2"/>
  <c r="J342" i="2"/>
  <c r="J340" i="2"/>
  <c r="J339" i="2"/>
  <c r="J338" i="2"/>
  <c r="J330" i="2"/>
  <c r="J329" i="2"/>
  <c r="J328" i="2"/>
  <c r="J327" i="2"/>
  <c r="J325" i="2"/>
  <c r="J324" i="2"/>
  <c r="J322" i="2"/>
  <c r="J321" i="2" s="1"/>
  <c r="J319" i="2"/>
  <c r="J318" i="2"/>
  <c r="J316" i="2"/>
  <c r="J315" i="2"/>
  <c r="J314" i="2"/>
  <c r="J311" i="2"/>
  <c r="J310" i="2"/>
  <c r="J309" i="2"/>
  <c r="J308" i="2"/>
  <c r="J307" i="2"/>
  <c r="J306" i="2"/>
  <c r="J305" i="2"/>
  <c r="J304" i="2"/>
  <c r="J303" i="2"/>
  <c r="J302" i="2"/>
  <c r="J301" i="2"/>
  <c r="J299" i="2"/>
  <c r="J298" i="2"/>
  <c r="J297" i="2"/>
  <c r="J294" i="2"/>
  <c r="J293" i="2"/>
  <c r="J292" i="2"/>
  <c r="J291" i="2"/>
  <c r="J290" i="2"/>
  <c r="J288" i="2"/>
  <c r="J287" i="2" s="1"/>
  <c r="J286" i="2"/>
  <c r="J285" i="2"/>
  <c r="J284" i="2"/>
  <c r="J283" i="2"/>
  <c r="J282" i="2"/>
  <c r="J281" i="2"/>
  <c r="J280" i="2"/>
  <c r="J279" i="2"/>
  <c r="J278" i="2"/>
  <c r="J277" i="2"/>
  <c r="J276" i="2"/>
  <c r="J275" i="2"/>
  <c r="J273" i="2"/>
  <c r="J272" i="2"/>
  <c r="J271" i="2"/>
  <c r="J270" i="2"/>
  <c r="J268" i="2"/>
  <c r="J267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1" i="2"/>
  <c r="J250" i="2"/>
  <c r="J249" i="2" s="1"/>
  <c r="J317" i="2" l="1"/>
  <c r="J465" i="2"/>
  <c r="J323" i="2"/>
  <c r="J337" i="2"/>
  <c r="J266" i="2"/>
  <c r="J372" i="2"/>
  <c r="J356" i="2"/>
  <c r="J274" i="2"/>
  <c r="J289" i="2"/>
  <c r="J341" i="2"/>
  <c r="J252" i="2"/>
  <c r="J326" i="2"/>
  <c r="J296" i="2"/>
  <c r="J269" i="2"/>
  <c r="J380" i="2"/>
  <c r="J37" i="3"/>
  <c r="J36" i="3"/>
  <c r="AY96" i="1" s="1"/>
  <c r="J35" i="3"/>
  <c r="AX96" i="1" s="1"/>
  <c r="BI139" i="3"/>
  <c r="BH139" i="3"/>
  <c r="BG139" i="3"/>
  <c r="BE139" i="3"/>
  <c r="T139" i="3"/>
  <c r="T138" i="3" s="1"/>
  <c r="R139" i="3"/>
  <c r="R138" i="3" s="1"/>
  <c r="P139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F117" i="3"/>
  <c r="J116" i="3"/>
  <c r="F116" i="3"/>
  <c r="F114" i="3"/>
  <c r="E112" i="3"/>
  <c r="F92" i="3"/>
  <c r="J91" i="3"/>
  <c r="F91" i="3"/>
  <c r="F89" i="3"/>
  <c r="E87" i="3"/>
  <c r="J24" i="3"/>
  <c r="E24" i="3"/>
  <c r="J117" i="3" s="1"/>
  <c r="J23" i="3"/>
  <c r="J12" i="3"/>
  <c r="J114" i="3" s="1"/>
  <c r="E7" i="3"/>
  <c r="E110" i="3" s="1"/>
  <c r="J37" i="2"/>
  <c r="J36" i="2"/>
  <c r="AY95" i="1" s="1"/>
  <c r="J35" i="2"/>
  <c r="AX95" i="1" s="1"/>
  <c r="BI315" i="2"/>
  <c r="BH315" i="2"/>
  <c r="BG315" i="2"/>
  <c r="BE315" i="2"/>
  <c r="T315" i="2"/>
  <c r="T314" i="2" s="1"/>
  <c r="R315" i="2"/>
  <c r="R314" i="2" s="1"/>
  <c r="P315" i="2"/>
  <c r="P314" i="2" s="1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1" i="2"/>
  <c r="BH301" i="2"/>
  <c r="BG301" i="2"/>
  <c r="BE301" i="2"/>
  <c r="T301" i="2"/>
  <c r="R301" i="2"/>
  <c r="P301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0" i="2"/>
  <c r="BH290" i="2"/>
  <c r="BG290" i="2"/>
  <c r="BE290" i="2"/>
  <c r="T290" i="2"/>
  <c r="T289" i="2" s="1"/>
  <c r="R290" i="2"/>
  <c r="R289" i="2" s="1"/>
  <c r="P290" i="2"/>
  <c r="P289" i="2" s="1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5" i="2"/>
  <c r="BH255" i="2"/>
  <c r="BG255" i="2"/>
  <c r="BE255" i="2"/>
  <c r="T255" i="2"/>
  <c r="T254" i="2" s="1"/>
  <c r="R255" i="2"/>
  <c r="R254" i="2" s="1"/>
  <c r="P255" i="2"/>
  <c r="P254" i="2" s="1"/>
  <c r="BI253" i="2"/>
  <c r="BH253" i="2"/>
  <c r="BG253" i="2"/>
  <c r="BE253" i="2"/>
  <c r="T253" i="2"/>
  <c r="R253" i="2"/>
  <c r="P253" i="2"/>
  <c r="BI248" i="2"/>
  <c r="BH248" i="2"/>
  <c r="BG248" i="2"/>
  <c r="BE248" i="2"/>
  <c r="T248" i="2"/>
  <c r="T247" i="2" s="1"/>
  <c r="R248" i="2"/>
  <c r="R247" i="2" s="1"/>
  <c r="P248" i="2"/>
  <c r="P247" i="2" s="1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2" i="2"/>
  <c r="BH222" i="2"/>
  <c r="BG222" i="2"/>
  <c r="BE222" i="2"/>
  <c r="T222" i="2"/>
  <c r="T221" i="2" s="1"/>
  <c r="R222" i="2"/>
  <c r="R221" i="2" s="1"/>
  <c r="P222" i="2"/>
  <c r="P221" i="2" s="1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F138" i="2"/>
  <c r="J137" i="2"/>
  <c r="F137" i="2"/>
  <c r="F135" i="2"/>
  <c r="E133" i="2"/>
  <c r="F92" i="2"/>
  <c r="J91" i="2"/>
  <c r="F91" i="2"/>
  <c r="F89" i="2"/>
  <c r="E87" i="2"/>
  <c r="J24" i="2"/>
  <c r="E24" i="2"/>
  <c r="J92" i="2" s="1"/>
  <c r="J23" i="2"/>
  <c r="J12" i="2"/>
  <c r="J89" i="2" s="1"/>
  <c r="E7" i="2"/>
  <c r="E85" i="2" s="1"/>
  <c r="L90" i="1"/>
  <c r="AM90" i="1"/>
  <c r="AM89" i="1"/>
  <c r="L89" i="1"/>
  <c r="AM87" i="1"/>
  <c r="L87" i="1"/>
  <c r="L85" i="1"/>
  <c r="L84" i="1"/>
  <c r="BK139" i="3"/>
  <c r="J139" i="3"/>
  <c r="BK137" i="3"/>
  <c r="J137" i="3"/>
  <c r="BK136" i="3"/>
  <c r="J136" i="3"/>
  <c r="BK135" i="3"/>
  <c r="BK134" i="3"/>
  <c r="J133" i="3"/>
  <c r="BK132" i="3"/>
  <c r="J131" i="3"/>
  <c r="BK130" i="3"/>
  <c r="J129" i="3"/>
  <c r="BK127" i="3"/>
  <c r="J126" i="3"/>
  <c r="BK125" i="3"/>
  <c r="BK124" i="3"/>
  <c r="BK123" i="3"/>
  <c r="BK308" i="2"/>
  <c r="J459" i="2"/>
  <c r="J458" i="2"/>
  <c r="J457" i="2"/>
  <c r="J454" i="2"/>
  <c r="J453" i="2"/>
  <c r="BF300" i="2" s="1"/>
  <c r="BK297" i="2"/>
  <c r="BK295" i="2"/>
  <c r="BK294" i="2"/>
  <c r="J446" i="2"/>
  <c r="BK290" i="2"/>
  <c r="J442" i="2"/>
  <c r="BK288" i="2"/>
  <c r="J440" i="2"/>
  <c r="BK286" i="2"/>
  <c r="BK285" i="2"/>
  <c r="J436" i="2"/>
  <c r="BK282" i="2"/>
  <c r="BK281" i="2"/>
  <c r="J431" i="2"/>
  <c r="J430" i="2"/>
  <c r="J425" i="2"/>
  <c r="BK271" i="2"/>
  <c r="J423" i="2"/>
  <c r="J422" i="2"/>
  <c r="BK268" i="2"/>
  <c r="BK265" i="2"/>
  <c r="BK264" i="2"/>
  <c r="J415" i="2"/>
  <c r="BK261" i="2"/>
  <c r="J413" i="2"/>
  <c r="J412" i="2"/>
  <c r="BK258" i="2"/>
  <c r="BK257" i="2"/>
  <c r="J408" i="2"/>
  <c r="J406" i="2"/>
  <c r="J403" i="2"/>
  <c r="J246" i="2"/>
  <c r="BK245" i="2"/>
  <c r="J244" i="2"/>
  <c r="J243" i="2"/>
  <c r="J242" i="2"/>
  <c r="J241" i="2"/>
  <c r="J238" i="2"/>
  <c r="BK236" i="2"/>
  <c r="BK234" i="2"/>
  <c r="BK233" i="2"/>
  <c r="J230" i="2"/>
  <c r="BK229" i="2"/>
  <c r="BK227" i="2"/>
  <c r="BK222" i="2"/>
  <c r="BK220" i="2"/>
  <c r="BK219" i="2"/>
  <c r="BK218" i="2"/>
  <c r="J217" i="2"/>
  <c r="BK216" i="2"/>
  <c r="BK215" i="2"/>
  <c r="J213" i="2"/>
  <c r="BK211" i="2"/>
  <c r="J207" i="2"/>
  <c r="BK206" i="2"/>
  <c r="BK205" i="2"/>
  <c r="J202" i="2"/>
  <c r="BK201" i="2"/>
  <c r="BK200" i="2"/>
  <c r="BK199" i="2"/>
  <c r="BK195" i="2"/>
  <c r="BK191" i="2"/>
  <c r="J190" i="2"/>
  <c r="BK188" i="2"/>
  <c r="BK187" i="2"/>
  <c r="J186" i="2"/>
  <c r="J185" i="2"/>
  <c r="BK184" i="2"/>
  <c r="BK182" i="2"/>
  <c r="J179" i="2"/>
  <c r="BK178" i="2"/>
  <c r="J177" i="2"/>
  <c r="BK175" i="2"/>
  <c r="BK174" i="2"/>
  <c r="BK173" i="2"/>
  <c r="J172" i="2"/>
  <c r="J171" i="2"/>
  <c r="BK170" i="2"/>
  <c r="J167" i="2"/>
  <c r="BK165" i="2"/>
  <c r="BK163" i="2"/>
  <c r="J160" i="2"/>
  <c r="BK159" i="2"/>
  <c r="BK158" i="2"/>
  <c r="J156" i="2"/>
  <c r="J155" i="2"/>
  <c r="BK153" i="2"/>
  <c r="BK152" i="2"/>
  <c r="BK151" i="2"/>
  <c r="BK150" i="2"/>
  <c r="J147" i="2"/>
  <c r="J145" i="2"/>
  <c r="BK144" i="2"/>
  <c r="J135" i="3"/>
  <c r="J134" i="3"/>
  <c r="BK133" i="3"/>
  <c r="J132" i="3"/>
  <c r="BK131" i="3"/>
  <c r="J130" i="3"/>
  <c r="BK129" i="3"/>
  <c r="J127" i="3"/>
  <c r="BK126" i="3"/>
  <c r="J125" i="3"/>
  <c r="J124" i="3"/>
  <c r="J123" i="3"/>
  <c r="J515" i="2"/>
  <c r="J464" i="2" s="1"/>
  <c r="J463" i="2" s="1"/>
  <c r="J119" i="2" s="1"/>
  <c r="BK309" i="2"/>
  <c r="BK306" i="2"/>
  <c r="BK305" i="2"/>
  <c r="BK304" i="2"/>
  <c r="J456" i="2"/>
  <c r="BK301" i="2"/>
  <c r="BK298" i="2"/>
  <c r="J451" i="2"/>
  <c r="J448" i="2"/>
  <c r="BK293" i="2"/>
  <c r="BK292" i="2"/>
  <c r="J444" i="2"/>
  <c r="J438" i="2"/>
  <c r="J437" i="2"/>
  <c r="J434" i="2"/>
  <c r="BK280" i="2"/>
  <c r="BK279" i="2"/>
  <c r="BK278" i="2"/>
  <c r="BK277" i="2"/>
  <c r="BK276" i="2"/>
  <c r="BK275" i="2"/>
  <c r="BK274" i="2"/>
  <c r="J426" i="2"/>
  <c r="BK272" i="2"/>
  <c r="J424" i="2"/>
  <c r="BK269" i="2"/>
  <c r="J421" i="2"/>
  <c r="BK266" i="2"/>
  <c r="J418" i="2"/>
  <c r="J417" i="2"/>
  <c r="BK260" i="2"/>
  <c r="BK259" i="2"/>
  <c r="BK253" i="2"/>
  <c r="J405" i="2"/>
  <c r="J248" i="2"/>
  <c r="BK246" i="2"/>
  <c r="J245" i="2"/>
  <c r="BK244" i="2"/>
  <c r="J240" i="2"/>
  <c r="BK239" i="2"/>
  <c r="BK238" i="2"/>
  <c r="J235" i="2"/>
  <c r="J233" i="2"/>
  <c r="BK232" i="2"/>
  <c r="J231" i="2"/>
  <c r="J229" i="2"/>
  <c r="J228" i="2"/>
  <c r="J227" i="2"/>
  <c r="BK226" i="2"/>
  <c r="BK225" i="2"/>
  <c r="J222" i="2"/>
  <c r="BK217" i="2"/>
  <c r="BK212" i="2"/>
  <c r="J211" i="2"/>
  <c r="J210" i="2"/>
  <c r="J209" i="2"/>
  <c r="BK208" i="2"/>
  <c r="J206" i="2"/>
  <c r="J204" i="2"/>
  <c r="J203" i="2"/>
  <c r="BK202" i="2"/>
  <c r="J201" i="2"/>
  <c r="BK198" i="2"/>
  <c r="BK197" i="2"/>
  <c r="BK196" i="2"/>
  <c r="BK194" i="2"/>
  <c r="J192" i="2"/>
  <c r="BK190" i="2"/>
  <c r="BK189" i="2"/>
  <c r="BK186" i="2"/>
  <c r="J184" i="2"/>
  <c r="J183" i="2"/>
  <c r="J181" i="2"/>
  <c r="J180" i="2"/>
  <c r="BK177" i="2"/>
  <c r="J176" i="2"/>
  <c r="BK172" i="2"/>
  <c r="BK171" i="2"/>
  <c r="J170" i="2"/>
  <c r="BK168" i="2"/>
  <c r="BK167" i="2"/>
  <c r="J166" i="2"/>
  <c r="J165" i="2"/>
  <c r="J164" i="2"/>
  <c r="J162" i="2"/>
  <c r="J158" i="2"/>
  <c r="BK157" i="2"/>
  <c r="J154" i="2"/>
  <c r="J153" i="2"/>
  <c r="J151" i="2"/>
  <c r="J150" i="2"/>
  <c r="J148" i="2"/>
  <c r="J146" i="2"/>
  <c r="BK145" i="2"/>
  <c r="AS94" i="1"/>
  <c r="BK315" i="2"/>
  <c r="J462" i="2"/>
  <c r="J461" i="2"/>
  <c r="BK303" i="2"/>
  <c r="BK299" i="2"/>
  <c r="J452" i="2"/>
  <c r="J449" i="2"/>
  <c r="J447" i="2"/>
  <c r="J441" i="2"/>
  <c r="BK287" i="2"/>
  <c r="J439" i="2"/>
  <c r="BK284" i="2"/>
  <c r="BK283" i="2"/>
  <c r="J435" i="2"/>
  <c r="J433" i="2"/>
  <c r="J432" i="2"/>
  <c r="J429" i="2"/>
  <c r="J428" i="2"/>
  <c r="J427" i="2"/>
  <c r="BK273" i="2"/>
  <c r="BK270" i="2"/>
  <c r="J419" i="2"/>
  <c r="BK262" i="2"/>
  <c r="J414" i="2"/>
  <c r="J411" i="2"/>
  <c r="J410" i="2"/>
  <c r="BK255" i="2"/>
  <c r="J404" i="2"/>
  <c r="BK248" i="2"/>
  <c r="BK243" i="2"/>
  <c r="BK242" i="2"/>
  <c r="BK241" i="2"/>
  <c r="BK240" i="2"/>
  <c r="J239" i="2"/>
  <c r="J236" i="2"/>
  <c r="BK235" i="2"/>
  <c r="J234" i="2"/>
  <c r="J232" i="2"/>
  <c r="BK231" i="2"/>
  <c r="BK230" i="2"/>
  <c r="BK228" i="2"/>
  <c r="J226" i="2"/>
  <c r="J225" i="2"/>
  <c r="J220" i="2"/>
  <c r="J219" i="2"/>
  <c r="J218" i="2"/>
  <c r="J216" i="2"/>
  <c r="J215" i="2"/>
  <c r="BK213" i="2"/>
  <c r="J212" i="2"/>
  <c r="BK210" i="2"/>
  <c r="BK209" i="2"/>
  <c r="J208" i="2"/>
  <c r="BK207" i="2"/>
  <c r="J205" i="2"/>
  <c r="BK204" i="2"/>
  <c r="BK203" i="2"/>
  <c r="J200" i="2"/>
  <c r="J199" i="2"/>
  <c r="J198" i="2"/>
  <c r="J197" i="2"/>
  <c r="J196" i="2"/>
  <c r="J195" i="2"/>
  <c r="J194" i="2"/>
  <c r="BK192" i="2"/>
  <c r="J191" i="2"/>
  <c r="J189" i="2"/>
  <c r="J188" i="2"/>
  <c r="J187" i="2"/>
  <c r="BK185" i="2"/>
  <c r="BK183" i="2"/>
  <c r="J182" i="2"/>
  <c r="BK181" i="2"/>
  <c r="BK180" i="2"/>
  <c r="BK179" i="2"/>
  <c r="J178" i="2"/>
  <c r="BK176" i="2"/>
  <c r="J175" i="2"/>
  <c r="J174" i="2"/>
  <c r="J173" i="2"/>
  <c r="J168" i="2"/>
  <c r="BK166" i="2"/>
  <c r="BK164" i="2"/>
  <c r="J163" i="2"/>
  <c r="BK162" i="2"/>
  <c r="BK160" i="2"/>
  <c r="J159" i="2"/>
  <c r="J157" i="2"/>
  <c r="BK156" i="2"/>
  <c r="BK155" i="2"/>
  <c r="BK154" i="2"/>
  <c r="J152" i="2"/>
  <c r="BK148" i="2"/>
  <c r="BK147" i="2"/>
  <c r="BK146" i="2"/>
  <c r="J144" i="2"/>
  <c r="J247" i="2" l="1"/>
  <c r="J402" i="2"/>
  <c r="J109" i="2" s="1"/>
  <c r="P311" i="2"/>
  <c r="P313" i="2"/>
  <c r="P312" i="2" s="1"/>
  <c r="R311" i="2"/>
  <c r="R313" i="2"/>
  <c r="R312" i="2" s="1"/>
  <c r="T311" i="2"/>
  <c r="T313" i="2"/>
  <c r="T312" i="2" s="1"/>
  <c r="P143" i="2"/>
  <c r="R296" i="2"/>
  <c r="T143" i="2"/>
  <c r="P149" i="2"/>
  <c r="T149" i="2"/>
  <c r="P161" i="2"/>
  <c r="BK169" i="2"/>
  <c r="J169" i="2" s="1"/>
  <c r="J101" i="2" s="1"/>
  <c r="R169" i="2"/>
  <c r="BK193" i="2"/>
  <c r="J193" i="2" s="1"/>
  <c r="J102" i="2" s="1"/>
  <c r="R193" i="2"/>
  <c r="BK214" i="2"/>
  <c r="J214" i="2" s="1"/>
  <c r="J103" i="2" s="1"/>
  <c r="R214" i="2"/>
  <c r="P224" i="2"/>
  <c r="T224" i="2"/>
  <c r="P237" i="2"/>
  <c r="T237" i="2"/>
  <c r="P256" i="2"/>
  <c r="T256" i="2"/>
  <c r="P263" i="2"/>
  <c r="T263" i="2"/>
  <c r="P267" i="2"/>
  <c r="R267" i="2"/>
  <c r="BK291" i="2"/>
  <c r="J445" i="2" s="1"/>
  <c r="J115" i="2" s="1"/>
  <c r="R291" i="2"/>
  <c r="T291" i="2"/>
  <c r="P296" i="2"/>
  <c r="BK302" i="2"/>
  <c r="J455" i="2" s="1"/>
  <c r="J117" i="2" s="1"/>
  <c r="R302" i="2"/>
  <c r="BK307" i="2"/>
  <c r="J460" i="2" s="1"/>
  <c r="J118" i="2" s="1"/>
  <c r="R307" i="2"/>
  <c r="BK143" i="2"/>
  <c r="J143" i="2" s="1"/>
  <c r="J98" i="2" s="1"/>
  <c r="R143" i="2"/>
  <c r="BK149" i="2"/>
  <c r="J149" i="2" s="1"/>
  <c r="J99" i="2" s="1"/>
  <c r="R149" i="2"/>
  <c r="BK161" i="2"/>
  <c r="J161" i="2" s="1"/>
  <c r="J100" i="2" s="1"/>
  <c r="R161" i="2"/>
  <c r="T161" i="2"/>
  <c r="P169" i="2"/>
  <c r="T169" i="2"/>
  <c r="P193" i="2"/>
  <c r="T193" i="2"/>
  <c r="P214" i="2"/>
  <c r="T214" i="2"/>
  <c r="BK224" i="2"/>
  <c r="J224" i="2" s="1"/>
  <c r="R224" i="2"/>
  <c r="BK237" i="2"/>
  <c r="J237" i="2" s="1"/>
  <c r="J107" i="2" s="1"/>
  <c r="R237" i="2"/>
  <c r="BK256" i="2"/>
  <c r="J409" i="2" s="1"/>
  <c r="J111" i="2" s="1"/>
  <c r="R256" i="2"/>
  <c r="BK263" i="2"/>
  <c r="J416" i="2" s="1"/>
  <c r="J112" i="2" s="1"/>
  <c r="R263" i="2"/>
  <c r="BK267" i="2"/>
  <c r="J420" i="2" s="1"/>
  <c r="J113" i="2" s="1"/>
  <c r="T267" i="2"/>
  <c r="P291" i="2"/>
  <c r="BK296" i="2"/>
  <c r="T296" i="2"/>
  <c r="P302" i="2"/>
  <c r="T302" i="2"/>
  <c r="P307" i="2"/>
  <c r="T307" i="2"/>
  <c r="BK122" i="3"/>
  <c r="J122" i="3" s="1"/>
  <c r="J98" i="3" s="1"/>
  <c r="P122" i="3"/>
  <c r="R122" i="3"/>
  <c r="T122" i="3"/>
  <c r="BK128" i="3"/>
  <c r="J128" i="3" s="1"/>
  <c r="J99" i="3" s="1"/>
  <c r="P128" i="3"/>
  <c r="R128" i="3"/>
  <c r="T128" i="3"/>
  <c r="E131" i="2"/>
  <c r="BF144" i="2"/>
  <c r="BF148" i="2"/>
  <c r="BF150" i="2"/>
  <c r="BF152" i="2"/>
  <c r="BF170" i="2"/>
  <c r="BF172" i="2"/>
  <c r="BF183" i="2"/>
  <c r="BF186" i="2"/>
  <c r="BF189" i="2"/>
  <c r="BF191" i="2"/>
  <c r="BF192" i="2"/>
  <c r="BF205" i="2"/>
  <c r="BF210" i="2"/>
  <c r="BF212" i="2"/>
  <c r="BF213" i="2"/>
  <c r="BF226" i="2"/>
  <c r="BF228" i="2"/>
  <c r="BF232" i="2"/>
  <c r="BF242" i="2"/>
  <c r="BF243" i="2"/>
  <c r="BF244" i="2"/>
  <c r="BF245" i="2"/>
  <c r="BF246" i="2"/>
  <c r="BF253" i="2"/>
  <c r="BF258" i="2"/>
  <c r="BF259" i="2"/>
  <c r="BF268" i="2"/>
  <c r="BF271" i="2"/>
  <c r="BF272" i="2"/>
  <c r="BF276" i="2"/>
  <c r="BF277" i="2"/>
  <c r="BF280" i="2"/>
  <c r="BF284" i="2"/>
  <c r="BF288" i="2"/>
  <c r="BF293" i="2"/>
  <c r="BF299" i="2"/>
  <c r="BF301" i="2"/>
  <c r="BF303" i="2"/>
  <c r="BF315" i="2"/>
  <c r="J135" i="2"/>
  <c r="J138" i="2"/>
  <c r="BF151" i="2"/>
  <c r="BF154" i="2"/>
  <c r="BF157" i="2"/>
  <c r="BF158" i="2"/>
  <c r="BF159" i="2"/>
  <c r="BF160" i="2"/>
  <c r="BF162" i="2"/>
  <c r="BF164" i="2"/>
  <c r="BF166" i="2"/>
  <c r="BF171" i="2"/>
  <c r="BF174" i="2"/>
  <c r="BF175" i="2"/>
  <c r="BF178" i="2"/>
  <c r="BF179" i="2"/>
  <c r="BF180" i="2"/>
  <c r="BF181" i="2"/>
  <c r="BF184" i="2"/>
  <c r="BF187" i="2"/>
  <c r="BF190" i="2"/>
  <c r="BF194" i="2"/>
  <c r="BF198" i="2"/>
  <c r="BF200" i="2"/>
  <c r="BF202" i="2"/>
  <c r="BF204" i="2"/>
  <c r="BF206" i="2"/>
  <c r="BF217" i="2"/>
  <c r="BF218" i="2"/>
  <c r="BF219" i="2"/>
  <c r="BF229" i="2"/>
  <c r="BF233" i="2"/>
  <c r="BF235" i="2"/>
  <c r="BF236" i="2"/>
  <c r="BF240" i="2"/>
  <c r="BF241" i="2"/>
  <c r="BF257" i="2"/>
  <c r="BF260" i="2"/>
  <c r="BF261" i="2"/>
  <c r="BF269" i="2"/>
  <c r="BF270" i="2"/>
  <c r="BF282" i="2"/>
  <c r="BF285" i="2"/>
  <c r="BF286" i="2"/>
  <c r="BF287" i="2"/>
  <c r="BF294" i="2"/>
  <c r="BF295" i="2"/>
  <c r="BF298" i="2"/>
  <c r="BF304" i="2"/>
  <c r="BF306" i="2"/>
  <c r="BF309" i="2"/>
  <c r="BK221" i="2"/>
  <c r="J221" i="2" s="1"/>
  <c r="J104" i="2" s="1"/>
  <c r="BK254" i="2"/>
  <c r="J407" i="2" s="1"/>
  <c r="J110" i="2" s="1"/>
  <c r="E85" i="3"/>
  <c r="J89" i="3"/>
  <c r="J92" i="3"/>
  <c r="BF123" i="3"/>
  <c r="BF126" i="3"/>
  <c r="BF131" i="3"/>
  <c r="BF145" i="2"/>
  <c r="BF146" i="2"/>
  <c r="BF147" i="2"/>
  <c r="BF153" i="2"/>
  <c r="BF155" i="2"/>
  <c r="BF156" i="2"/>
  <c r="BF163" i="2"/>
  <c r="BF165" i="2"/>
  <c r="BF167" i="2"/>
  <c r="BF168" i="2"/>
  <c r="BF173" i="2"/>
  <c r="BF176" i="2"/>
  <c r="BF177" i="2"/>
  <c r="BF182" i="2"/>
  <c r="BF185" i="2"/>
  <c r="BF188" i="2"/>
  <c r="BF195" i="2"/>
  <c r="BF196" i="2"/>
  <c r="BF197" i="2"/>
  <c r="BF199" i="2"/>
  <c r="BF201" i="2"/>
  <c r="BF203" i="2"/>
  <c r="BF207" i="2"/>
  <c r="BF208" i="2"/>
  <c r="BF209" i="2"/>
  <c r="BF211" i="2"/>
  <c r="BF215" i="2"/>
  <c r="BF216" i="2"/>
  <c r="BF220" i="2"/>
  <c r="BF222" i="2"/>
  <c r="BF225" i="2"/>
  <c r="BF227" i="2"/>
  <c r="BF230" i="2"/>
  <c r="BF231" i="2"/>
  <c r="BF234" i="2"/>
  <c r="BF238" i="2"/>
  <c r="BF239" i="2"/>
  <c r="BF248" i="2"/>
  <c r="BF255" i="2"/>
  <c r="BF262" i="2"/>
  <c r="BF264" i="2"/>
  <c r="BF265" i="2"/>
  <c r="BF266" i="2"/>
  <c r="BF273" i="2"/>
  <c r="BF274" i="2"/>
  <c r="BF275" i="2"/>
  <c r="BF278" i="2"/>
  <c r="BF279" i="2"/>
  <c r="BF281" i="2"/>
  <c r="BF283" i="2"/>
  <c r="BF290" i="2"/>
  <c r="BF292" i="2"/>
  <c r="BF297" i="2"/>
  <c r="BF305" i="2"/>
  <c r="BF308" i="2"/>
  <c r="BK247" i="2"/>
  <c r="BK289" i="2"/>
  <c r="BK314" i="2"/>
  <c r="BF124" i="3"/>
  <c r="BF125" i="3"/>
  <c r="BF127" i="3"/>
  <c r="BF129" i="3"/>
  <c r="BF130" i="3"/>
  <c r="BF132" i="3"/>
  <c r="BF133" i="3"/>
  <c r="BF134" i="3"/>
  <c r="BF135" i="3"/>
  <c r="BF136" i="3"/>
  <c r="BF137" i="3"/>
  <c r="BF139" i="3"/>
  <c r="BK138" i="3"/>
  <c r="J138" i="3"/>
  <c r="J100" i="3" s="1"/>
  <c r="F36" i="2"/>
  <c r="BC95" i="1" s="1"/>
  <c r="F37" i="2"/>
  <c r="BD95" i="1" s="1"/>
  <c r="F35" i="3"/>
  <c r="BB96" i="1"/>
  <c r="F35" i="2"/>
  <c r="BB95" i="1" s="1"/>
  <c r="F36" i="3"/>
  <c r="BC96" i="1"/>
  <c r="J33" i="2"/>
  <c r="AV95" i="1" s="1"/>
  <c r="F33" i="2"/>
  <c r="AZ95" i="1" s="1"/>
  <c r="J33" i="3"/>
  <c r="AV96" i="1" s="1"/>
  <c r="F33" i="3"/>
  <c r="AZ96" i="1"/>
  <c r="F37" i="3"/>
  <c r="BD96" i="1"/>
  <c r="J108" i="2" l="1"/>
  <c r="J106" i="2"/>
  <c r="J121" i="2"/>
  <c r="BK313" i="2"/>
  <c r="BK312" i="2" s="1"/>
  <c r="J450" i="2"/>
  <c r="J116" i="2" s="1"/>
  <c r="J443" i="2"/>
  <c r="J114" i="2" s="1"/>
  <c r="T142" i="2"/>
  <c r="R142" i="2"/>
  <c r="T121" i="3"/>
  <c r="T120" i="3" s="1"/>
  <c r="P121" i="3"/>
  <c r="P120" i="3" s="1"/>
  <c r="AU96" i="1" s="1"/>
  <c r="R223" i="2"/>
  <c r="T223" i="2"/>
  <c r="P142" i="2"/>
  <c r="R121" i="3"/>
  <c r="R120" i="3"/>
  <c r="P223" i="2"/>
  <c r="BK142" i="2"/>
  <c r="J142" i="2" s="1"/>
  <c r="J97" i="2" s="1"/>
  <c r="BK311" i="2"/>
  <c r="J120" i="2" s="1"/>
  <c r="BK223" i="2"/>
  <c r="BK121" i="3"/>
  <c r="J121" i="3" s="1"/>
  <c r="J97" i="3" s="1"/>
  <c r="J34" i="3"/>
  <c r="AW96" i="1" s="1"/>
  <c r="AT96" i="1" s="1"/>
  <c r="BD94" i="1"/>
  <c r="W33" i="1" s="1"/>
  <c r="AZ94" i="1"/>
  <c r="W29" i="1" s="1"/>
  <c r="J34" i="2"/>
  <c r="AW95" i="1" s="1"/>
  <c r="AT95" i="1" s="1"/>
  <c r="BC94" i="1"/>
  <c r="W32" i="1" s="1"/>
  <c r="BB94" i="1"/>
  <c r="W31" i="1" s="1"/>
  <c r="F34" i="3"/>
  <c r="BA96" i="1" s="1"/>
  <c r="F34" i="2"/>
  <c r="BA95" i="1" s="1"/>
  <c r="J223" i="2" l="1"/>
  <c r="J105" i="2" s="1"/>
  <c r="J96" i="2" s="1"/>
  <c r="J30" i="2" s="1"/>
  <c r="P141" i="2"/>
  <c r="AU95" i="1" s="1"/>
  <c r="AU94" i="1" s="1"/>
  <c r="R141" i="2"/>
  <c r="T141" i="2"/>
  <c r="BK141" i="2"/>
  <c r="J141" i="2" s="1"/>
  <c r="BK120" i="3"/>
  <c r="J120" i="3"/>
  <c r="J30" i="3" s="1"/>
  <c r="AG96" i="1" s="1"/>
  <c r="AN96" i="1" s="1"/>
  <c r="AX94" i="1"/>
  <c r="AV94" i="1"/>
  <c r="AK29" i="1" s="1"/>
  <c r="BA94" i="1"/>
  <c r="W30" i="1" s="1"/>
  <c r="AY94" i="1"/>
  <c r="J39" i="3" l="1"/>
  <c r="J96" i="3"/>
  <c r="AG95" i="1"/>
  <c r="AN95" i="1" s="1"/>
  <c r="AW94" i="1"/>
  <c r="AK30" i="1" s="1"/>
  <c r="J39" i="2" l="1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<sst xmlns="http://schemas.openxmlformats.org/spreadsheetml/2006/main" count="3936" uniqueCount="1006">
  <si>
    <t>Export Komplet</t>
  </si>
  <si>
    <t/>
  </si>
  <si>
    <t>2.0</t>
  </si>
  <si>
    <t>False</t>
  </si>
  <si>
    <t>{c3367dbc-a114-4a17-9125-3a89fb4165d2}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</si>
  <si>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</si>
  <si>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</si>
  <si>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</si>
  <si>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</si>
  <si>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</si>
  <si>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</si>
  <si>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</si>
  <si>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20222504</t>
  </si>
  <si>
    <t>Stavba:</t>
  </si>
  <si>
    <t>Spracovateľská hala s predajňou</t>
  </si>
  <si>
    <t>JKSO:</t>
  </si>
  <si>
    <t>KS:</t>
  </si>
  <si>
    <t>Miesto:</t>
  </si>
  <si>
    <t>Blahová, okr. Dunajská Streda, p.č.:372/6</t>
  </si>
  <si>
    <t>Dátum:</t>
  </si>
  <si>
    <t>Objednávateľ:</t>
  </si>
  <si>
    <t>IČO:</t>
  </si>
  <si>
    <t>50266535</t>
  </si>
  <si>
    <t>HADO Investments, s. r. o.</t>
  </si>
  <si>
    <t>IČ DPH:</t>
  </si>
  <si>
    <t>SK2120269888</t>
  </si>
  <si>
    <t>Zhotoviteľ:</t>
  </si>
  <si>
    <t>Podľa výberu investora</t>
  </si>
  <si>
    <t>Projektant:</t>
  </si>
  <si>
    <t xml:space="preserve">Ing. Pavol Orosi, PhD. 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</si>
  <si>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</si>
  <si>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</si>
  <si>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</si>
  <si>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</si>
  <si>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</si>
  <si>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</si>
  <si>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</si>
  <si>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</si>
  <si>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</si>
  <si>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</si>
  <si>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</si>
  <si>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</si>
  <si>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</si>
  <si>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</si>
  <si>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</si>
  <si>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</si>
  <si>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</si>
  <si>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</si>
  <si>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</si>
  <si>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</si>
  <si>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</si>
  <si>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</si>
  <si>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</si>
  <si>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</si>
  <si>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</si>
  <si>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</si>
  <si>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</si>
  <si>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</si>
  <si>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</si>
  <si>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</si>
  <si>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</si>
  <si>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</si>
  <si>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</si>
  <si>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</si>
  <si>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</si>
  <si>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</si>
  <si>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</si>
  <si>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</si>
  <si>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</si>
  <si>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</si>
  <si>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</si>
  <si>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</si>
  <si>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</si>
  <si>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</si>
  <si>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</si>
  <si>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</si>
  <si>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</si>
  <si>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</si>
  <si>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</si>
  <si>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</si>
  <si>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>Stavebná časť</t>
  </si>
  <si>
    <t>STA</t>
  </si>
  <si>
    <t>1</t>
  </si>
  <si>
    <t>{b3656e42-91e8-4840-9b4e-9fd20bfeb16c}</t>
  </si>
  <si>
    <t>SO-02</t>
  </si>
  <si>
    <t>Spevnené plochy a parkoviská</t>
  </si>
  <si>
    <t>{fb593b83-0d42-4454-a178-e3bdd0bfd826}</t>
  </si>
  <si>
    <t>KRYCÍ LIST ROZPOČTU</t>
  </si>
  <si>
    <t>Objekt:</t>
  </si>
  <si>
    <t>SO-01 - Stavebná časť</t>
  </si>
  <si>
    <t>REKAPITULÁCIA ROZPOČTU</t>
  </si>
  <si>
    <t>Kód dielu - Popis</t>
  </si>
  <si>
    <t>Cena celkom [EUR]</t>
  </si>
  <si>
    <t>Náklady z rozpočtu</t>
  </si>
  <si>
    <t>-1</t>
  </si>
  <si>
    <t>D1 - Práce HSV</t>
  </si>
  <si>
    <t xml:space="preserve">    D2 - ZEMNÉ PRÁCE</t>
  </si>
  <si>
    <t xml:space="preserve">    D3 - ZÁKLADY</t>
  </si>
  <si>
    <t xml:space="preserve">    D4 - ZVISLÉ KONŠTRUKCIE</t>
  </si>
  <si>
    <t xml:space="preserve">    D5 - VODOROVNÉ KONŠTRUKCIE</t>
  </si>
  <si>
    <t xml:space="preserve">    D6 - POVRCHOVÉ ÚPRAVY</t>
  </si>
  <si>
    <t xml:space="preserve">    D7 - OSTATNÉ PRÁCE</t>
  </si>
  <si>
    <t xml:space="preserve">    D8 - PRESUNY HMÔT</t>
  </si>
  <si>
    <t>D9 - Práce PSV</t>
  </si>
  <si>
    <t xml:space="preserve">    D10 - IZOLÁCIE PROTI VODE A VLHKOSTI</t>
  </si>
  <si>
    <t xml:space="preserve">    D11 - IZOLÁCIE TEPELNÉ BEŽNÝCH STAVEB. KONŠTRUKCIÍ</t>
  </si>
  <si>
    <t xml:space="preserve">    D14 - KONŠTRUKCIE TESÁRSKE</t>
  </si>
  <si>
    <t xml:space="preserve">    D15 - DREVOSTAVBY</t>
  </si>
  <si>
    <t xml:space="preserve">    D16 - KONŠTRUKCIE KLAMPIARSKE</t>
  </si>
  <si>
    <t xml:space="preserve">    D17 - KRYTINY TVRDÉ</t>
  </si>
  <si>
    <t xml:space="preserve">    D18 - KONŠTRUKCIE STOLÁRSKE</t>
  </si>
  <si>
    <t xml:space="preserve">    D19 - KOVOVÉ DOPLNKOVÉ KONŠTRUKCIE</t>
  </si>
  <si>
    <t xml:space="preserve">    D20 - PODLAHY A OBKLADY KERAMICKÉ-DLAŽBY</t>
  </si>
  <si>
    <t xml:space="preserve">    D21 - PODLAHY VLYSOVÉ A PARKETOVÉ</t>
  </si>
  <si>
    <t xml:space="preserve">    D22 - PODLAHY A OBKLADY KERAMICKÉ-OBKLADY</t>
  </si>
  <si>
    <t xml:space="preserve">    D23 - MAĽBY</t>
  </si>
  <si>
    <t>D24 - Montážne práce</t>
  </si>
  <si>
    <t xml:space="preserve">    D25 - M-21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</si>
  <si>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</si>
  <si>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</si>
  <si>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</si>
  <si>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</si>
  <si>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</si>
  <si>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</si>
  <si>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</si>
  <si>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</si>
  <si>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</si>
  <si>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</si>
  <si>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</si>
  <si>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</si>
  <si>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Dodávateľ</t>
  </si>
  <si>
    <t>D1</t>
  </si>
  <si>
    <t>Práce HSV</t>
  </si>
  <si>
    <t>ROZPOCET</t>
  </si>
  <si>
    <t>D2</t>
  </si>
  <si>
    <t>ZEMNÉ PRÁCE</t>
  </si>
  <si>
    <t>K</t>
  </si>
  <si>
    <t>121101111</t>
  </si>
  <si>
    <t>Odstránenie ornice s vodor. premiestn. na hromady, so zložením na vzdialenosť do 100 m a do 1000m3</t>
  </si>
  <si>
    <t>m3</t>
  </si>
  <si>
    <t>4</t>
  </si>
  <si>
    <t>2</t>
  </si>
  <si>
    <t>132201101</t>
  </si>
  <si>
    <t>Výkop ryhy do šírky 600 mm v horn.1-4 do 1000 m3</t>
  </si>
  <si>
    <t>3</t>
  </si>
  <si>
    <t>162501102</t>
  </si>
  <si>
    <t>Vodorovné premiestnenie výkopku po spevnenej ceste z horniny tr.1-4, do 1000 m3 na vzdialenosť do 3000 m</t>
  </si>
  <si>
    <t>6</t>
  </si>
  <si>
    <t>162501105</t>
  </si>
  <si>
    <t>Vodorovné premiestnenie výkopku po spevnenej ceste z horniny tr.1-4, do 1000 m3, príplatok k cene za každých ďalšich a začatých 1000 m</t>
  </si>
  <si>
    <t>8</t>
  </si>
  <si>
    <t>5</t>
  </si>
  <si>
    <t>171209002</t>
  </si>
  <si>
    <t>Poplatok za skladovanie - zemina a kamenivo (17 05) ostatné</t>
  </si>
  <si>
    <t>t</t>
  </si>
  <si>
    <t>10</t>
  </si>
  <si>
    <t>D3</t>
  </si>
  <si>
    <t>ZÁKLADY</t>
  </si>
  <si>
    <t>271571111</t>
  </si>
  <si>
    <t>Vankúše zhutnené pod základy zo štrkopiesku</t>
  </si>
  <si>
    <t>12</t>
  </si>
  <si>
    <t>7</t>
  </si>
  <si>
    <t>273321312</t>
  </si>
  <si>
    <t>Betón základových dosiek, železový (bez výstuže), tr. C 20/25</t>
  </si>
  <si>
    <t>14</t>
  </si>
  <si>
    <t>273351215</t>
  </si>
  <si>
    <t>Debnenie stien základových dosiek, zhotovenie-dielce</t>
  </si>
  <si>
    <t>m2</t>
  </si>
  <si>
    <t>16</t>
  </si>
  <si>
    <t>9</t>
  </si>
  <si>
    <t>273351216</t>
  </si>
  <si>
    <t>Debnenie stien základových dosiek, odstránenie-dielce</t>
  </si>
  <si>
    <t>18</t>
  </si>
  <si>
    <t>273362422</t>
  </si>
  <si>
    <t>Výstuž základových dosiek zo zvár. sietí KARI, priemer drôtu 6/6 mm, veľkosť oka 150x150 mm</t>
  </si>
  <si>
    <t>11</t>
  </si>
  <si>
    <t>274271303</t>
  </si>
  <si>
    <t>Murivo základových pásov (m3) PREMAC 50x30x25 s betónovou výplňou C 16/20 hr. 300 mm</t>
  </si>
  <si>
    <t>22</t>
  </si>
  <si>
    <t>274271311</t>
  </si>
  <si>
    <t>Premac Murivo základových pásov z betónových tvárnic 400x500x250 mm a s betónovou výplňou</t>
  </si>
  <si>
    <t>24</t>
  </si>
  <si>
    <t>13</t>
  </si>
  <si>
    <t>274313611</t>
  </si>
  <si>
    <t>Betón základových pásov, prostý tr. C 16/20</t>
  </si>
  <si>
    <t>26</t>
  </si>
  <si>
    <t>274361821</t>
  </si>
  <si>
    <t>Výstuž základových pásov oceľou triedy 10 505 /B500A/</t>
  </si>
  <si>
    <t>28</t>
  </si>
  <si>
    <t>15</t>
  </si>
  <si>
    <t>274361825</t>
  </si>
  <si>
    <t>Výstuž pre murivo základových pásov PREMAC s betónovou výplňou z ocele 10505</t>
  </si>
  <si>
    <t>30</t>
  </si>
  <si>
    <t>311234213</t>
  </si>
  <si>
    <t>Murivo nosné (m3) z tehál pálených HELUZ 30 FAMILY P 10 brúsených na pero a drážku, na lepidlo (300x247x249)</t>
  </si>
  <si>
    <t>32</t>
  </si>
  <si>
    <t>D4</t>
  </si>
  <si>
    <t>ZVISLÉ KONŠTRUKCIE</t>
  </si>
  <si>
    <t>17</t>
  </si>
  <si>
    <t>311234211</t>
  </si>
  <si>
    <t>HELUZ Murivo nosné z tehál pálených 44 FAMILY 440x247x249 mm P8 brúsených P+D na lepidlo</t>
  </si>
  <si>
    <t>34</t>
  </si>
  <si>
    <t>314275008</t>
  </si>
  <si>
    <t>Komínová zostava Schiedel, jednoprieduchová, výšky do 8 m</t>
  </si>
  <si>
    <t>súb</t>
  </si>
  <si>
    <t>36</t>
  </si>
  <si>
    <t>19</t>
  </si>
  <si>
    <t>317161252</t>
  </si>
  <si>
    <t>Preklad keramický plochý HELUZ, šírky 115 mm, výšky 71 mm, dĺžky 1250 mm</t>
  </si>
  <si>
    <t>ks</t>
  </si>
  <si>
    <t>38</t>
  </si>
  <si>
    <t>317161254</t>
  </si>
  <si>
    <t>Preklad keramický plochý HELUZ, šírky 115 mm, výšky 71 mm, dĺžky 1750 mm</t>
  </si>
  <si>
    <t>40</t>
  </si>
  <si>
    <t>21</t>
  </si>
  <si>
    <t>331321410</t>
  </si>
  <si>
    <t>Betón stĺpov a pilierov hranatých železový triedy C25/30</t>
  </si>
  <si>
    <t>42</t>
  </si>
  <si>
    <t>342243114</t>
  </si>
  <si>
    <t>HELUZ Murovanie priečok z tehál pálených HELUZ 14 140x497x238 mm P10 P+D na maltu MVC 2,5</t>
  </si>
  <si>
    <t>44</t>
  </si>
  <si>
    <t>23</t>
  </si>
  <si>
    <t>342243183</t>
  </si>
  <si>
    <t>Priečky z tehál pálených HELUZ 11,5 P 10 brúsených na pero a drážku, na lepidlo (115x497x249)</t>
  </si>
  <si>
    <t>46</t>
  </si>
  <si>
    <t>D5</t>
  </si>
  <si>
    <t>VODOROVNÉ KONŠTRUKCIE</t>
  </si>
  <si>
    <t>411321414</t>
  </si>
  <si>
    <t>Betón stropov doskových a trámových,  železový tr. C 25/30</t>
  </si>
  <si>
    <t>48</t>
  </si>
  <si>
    <t>25</t>
  </si>
  <si>
    <t>411354173</t>
  </si>
  <si>
    <t>Podporná konštrukcia stropov výšky do 4 m pre zaťaženie do 12 kPa zhotovenie</t>
  </si>
  <si>
    <t>50</t>
  </si>
  <si>
    <t>411354174</t>
  </si>
  <si>
    <t>Podporná konštrukcia stropov výšky do 4 m pre zaťaženie do 12 kPa odstránenie</t>
  </si>
  <si>
    <t>52</t>
  </si>
  <si>
    <t>27</t>
  </si>
  <si>
    <t>411355003</t>
  </si>
  <si>
    <t>Denný prenájom ručného systému Dokaflex 1-2-4 na debnenie jednoduchých stropov hr. do 250 mm, svetlej v. miestnosti do 3500 mm</t>
  </si>
  <si>
    <t>54</t>
  </si>
  <si>
    <t>411355061</t>
  </si>
  <si>
    <t>Montáž debnenia stropov Dokaflex 1-2-4 pre jednoduché stropy vrátane podpernej konštrukcie a dorezov - zhotovenie</t>
  </si>
  <si>
    <t>56</t>
  </si>
  <si>
    <t>29</t>
  </si>
  <si>
    <t>411355071</t>
  </si>
  <si>
    <t>Demontáž debnenia stropov Dokaflex 1-2-4 pre jednoduché stropy vrátane podpernej konštrukcie a dorezov - odstránenie</t>
  </si>
  <si>
    <t>58</t>
  </si>
  <si>
    <t>411361821</t>
  </si>
  <si>
    <t>Výstuž stropov doskových, trámových, vložkových,konzolových alebo balkónových, 10505</t>
  </si>
  <si>
    <t>60</t>
  </si>
  <si>
    <t>31</t>
  </si>
  <si>
    <t>413321414</t>
  </si>
  <si>
    <t>Betón nosníkov, železový tr. C 25/30</t>
  </si>
  <si>
    <t>62</t>
  </si>
  <si>
    <t>413351107</t>
  </si>
  <si>
    <t>Debnenie nosníka zhotovenie-dielce</t>
  </si>
  <si>
    <t>64</t>
  </si>
  <si>
    <t>33</t>
  </si>
  <si>
    <t>413351108</t>
  </si>
  <si>
    <t>Debnenie nosníka odstránenie-dielce</t>
  </si>
  <si>
    <t>66</t>
  </si>
  <si>
    <t>413351215</t>
  </si>
  <si>
    <t>Podporná konštrukcia nosníkov výšky do 4 m zaťaženia do 20 kPa - zhotovenie</t>
  </si>
  <si>
    <t>68</t>
  </si>
  <si>
    <t>35</t>
  </si>
  <si>
    <t>413351216</t>
  </si>
  <si>
    <t>Podporná konštrukcia nosníkov výšky do 4 m zaťaženia do 20 kPa - odstránenie</t>
  </si>
  <si>
    <t>70</t>
  </si>
  <si>
    <t>417321515</t>
  </si>
  <si>
    <t>Betón stužujúcich pásov a vencov železový tr. C 25/30</t>
  </si>
  <si>
    <t>72</t>
  </si>
  <si>
    <t>37</t>
  </si>
  <si>
    <t>417351115</t>
  </si>
  <si>
    <t>Debnenie bočníc stužujúcich pásov a vencov vrátane vzpier zhotovenie</t>
  </si>
  <si>
    <t>74</t>
  </si>
  <si>
    <t>417351116</t>
  </si>
  <si>
    <t>Debnenie bočníc stužujúcich pásov a vencov vrátane vzpier odstránenie</t>
  </si>
  <si>
    <t>76</t>
  </si>
  <si>
    <t>39</t>
  </si>
  <si>
    <t>417361821</t>
  </si>
  <si>
    <t>Výstuž stužujúcich pásov a vencov z betonárskej ocele 10505</t>
  </si>
  <si>
    <t>78</t>
  </si>
  <si>
    <t>430321316</t>
  </si>
  <si>
    <t>Schodisková konštrukcia zo železového betónu triedy C20/25</t>
  </si>
  <si>
    <t>80</t>
  </si>
  <si>
    <t>41</t>
  </si>
  <si>
    <t>430361821</t>
  </si>
  <si>
    <t>Výstuž schodiskových konštrukcií z ocele triedy 10 505 /B500A/</t>
  </si>
  <si>
    <t>82</t>
  </si>
  <si>
    <t>433121121</t>
  </si>
  <si>
    <t>Osadenie oceľové schody</t>
  </si>
  <si>
    <t>sub</t>
  </si>
  <si>
    <t>84</t>
  </si>
  <si>
    <t>43</t>
  </si>
  <si>
    <t>433351131</t>
  </si>
  <si>
    <t>Debnenia schodníc priamočiarých s podpernou konštrukciou do 4 m - zhotovenie</t>
  </si>
  <si>
    <t>86</t>
  </si>
  <si>
    <t>433351132</t>
  </si>
  <si>
    <t>Debnenia schodníc priamočiarých s podpernou konštrukciou do 4 m - odstránenie</t>
  </si>
  <si>
    <t>88</t>
  </si>
  <si>
    <t>45</t>
  </si>
  <si>
    <t>413361826</t>
  </si>
  <si>
    <t>Výstuž nosníkov a trámov z betonárskej ocele 10505, kontinuálne strmienky</t>
  </si>
  <si>
    <t>90</t>
  </si>
  <si>
    <t>6114174400</t>
  </si>
  <si>
    <t>Oceľové schody</t>
  </si>
  <si>
    <t>kus</t>
  </si>
  <si>
    <t>92</t>
  </si>
  <si>
    <t>D6</t>
  </si>
  <si>
    <t>POVRCHOVÉ ÚPRAVY</t>
  </si>
  <si>
    <t>47</t>
  </si>
  <si>
    <t>610991111</t>
  </si>
  <si>
    <t>Zakrývanie vnútorných okenných otvorov a konštrukcií</t>
  </si>
  <si>
    <t>94</t>
  </si>
  <si>
    <t>612421615</t>
  </si>
  <si>
    <t>Vnútorná omietka stien vápenná hrubá zatretá v podlaží alebo v schodisku</t>
  </si>
  <si>
    <t>96</t>
  </si>
  <si>
    <t>49</t>
  </si>
  <si>
    <t>612421626</t>
  </si>
  <si>
    <t>Vnútorná omietka stien vápenná hladká v podlaží alebo v schodisku</t>
  </si>
  <si>
    <t>98</t>
  </si>
  <si>
    <t>612473185</t>
  </si>
  <si>
    <t>Príplatok za zabudované omietniky k vnútornej omietke zo suchých zmesí</t>
  </si>
  <si>
    <t>100</t>
  </si>
  <si>
    <t>51</t>
  </si>
  <si>
    <t>612481119</t>
  </si>
  <si>
    <t>Potiahnutie vnútorných alebo vonkajších stien sklotextílnou mriežkou</t>
  </si>
  <si>
    <t>102</t>
  </si>
  <si>
    <t>620991121</t>
  </si>
  <si>
    <t>Zakrývanie výplní vonkajších otvorov z lešenia</t>
  </si>
  <si>
    <t>104</t>
  </si>
  <si>
    <t>53</t>
  </si>
  <si>
    <t>620991125</t>
  </si>
  <si>
    <t>Príplatok za zakrývanie výplní vonkajších otvorov z lešenia</t>
  </si>
  <si>
    <t>106</t>
  </si>
  <si>
    <t>621421132</t>
  </si>
  <si>
    <t>Omietka podhľadov vonkajších vápenná</t>
  </si>
  <si>
    <t>108</t>
  </si>
  <si>
    <t>55</t>
  </si>
  <si>
    <t>622462533</t>
  </si>
  <si>
    <t>Vonkajšia omietka stien tenkovrstvová akrylátová s ryhovanou štruktúrou Price Color Multiputz RA - BASF hr.zrna 2,00mm</t>
  </si>
  <si>
    <t>110</t>
  </si>
  <si>
    <t>622465111</t>
  </si>
  <si>
    <t>Terranova weber.pas marmolit Vonkajšia dekoratívna omietka stien z prírodných mramorových zŕn jemnozrná</t>
  </si>
  <si>
    <t>112</t>
  </si>
  <si>
    <t>57</t>
  </si>
  <si>
    <t>625250027</t>
  </si>
  <si>
    <t>Kontaktný zatepľovací systém ostenia MultiTherm NEO - BASF ,  bez povrchovej úpravy, hr. izolantu 20 mm</t>
  </si>
  <si>
    <t>114</t>
  </si>
  <si>
    <t>625250050</t>
  </si>
  <si>
    <t>Kontaktný zatepľovací systém MultiTherm M-D - BASF ,  bez povrchovej úpravy, hr. izolantu 50 mm</t>
  </si>
  <si>
    <t>116</t>
  </si>
  <si>
    <t>59</t>
  </si>
  <si>
    <t>625250157</t>
  </si>
  <si>
    <t>Doteplenie vonk. konštrukcie, bez povrchovej úpravy, systém XPS STYRODUR 2800 C - BASF, lepený rámovo s prikotvením, hr. izolantu 120 mm</t>
  </si>
  <si>
    <t>118</t>
  </si>
  <si>
    <t>631313621</t>
  </si>
  <si>
    <t>Mazanina z betónu prostého triedy C20/25 hrúbky od 80 do 120 mm</t>
  </si>
  <si>
    <t>120</t>
  </si>
  <si>
    <t>61</t>
  </si>
  <si>
    <t>632247312</t>
  </si>
  <si>
    <t>Montáž obkladu vonkajšých stien, Klinker Tehlová</t>
  </si>
  <si>
    <t>122</t>
  </si>
  <si>
    <t>632450024</t>
  </si>
  <si>
    <t>Betónový poter hr.60mm</t>
  </si>
  <si>
    <t>124</t>
  </si>
  <si>
    <t>63</t>
  </si>
  <si>
    <t>632477211</t>
  </si>
  <si>
    <t>Samonivelizačná podl. hmota nivelit, na nenasiakavý podklad, vnútorné použitie, hr. 1 mm</t>
  </si>
  <si>
    <t>126</t>
  </si>
  <si>
    <t>762431365</t>
  </si>
  <si>
    <t>Položenie OSB dosky na podlahu, hrúbky 20 mm skrutkovaným</t>
  </si>
  <si>
    <t>128</t>
  </si>
  <si>
    <t>65</t>
  </si>
  <si>
    <t>6072627800</t>
  </si>
  <si>
    <t>Doska drevoštiepková OSB 2500x675x20 mm</t>
  </si>
  <si>
    <t>130</t>
  </si>
  <si>
    <t>6113903224</t>
  </si>
  <si>
    <t>Svetlovod VELUX TWR  do šikmých striech</t>
  </si>
  <si>
    <t>132</t>
  </si>
  <si>
    <t>D7</t>
  </si>
  <si>
    <t>OSTATNÉ PRÁCE</t>
  </si>
  <si>
    <t>67</t>
  </si>
  <si>
    <t>941941041</t>
  </si>
  <si>
    <t>Montáž lešenia ľahkého, pracovného radového s podlahami šírka do 1,2 m a výška do 10 m</t>
  </si>
  <si>
    <t>134</t>
  </si>
  <si>
    <t>941941291</t>
  </si>
  <si>
    <t>Príplatok za prvý a každý ďalší mesiac použitia lešenia šírka nad 1,00 do 1,20 m, výška do 10 m</t>
  </si>
  <si>
    <t>136</t>
  </si>
  <si>
    <t>69</t>
  </si>
  <si>
    <t>941955002</t>
  </si>
  <si>
    <t>Lešenie ľahké pracovné pomocné s výškou lešeňovej podlahy nad 1,20 do 1,90 m</t>
  </si>
  <si>
    <t>138</t>
  </si>
  <si>
    <t>941941841</t>
  </si>
  <si>
    <t>Demontáž lešenia ľahkého radového s podlahami šírka do 1,2 m výška do 10 m</t>
  </si>
  <si>
    <t>140</t>
  </si>
  <si>
    <t>71</t>
  </si>
  <si>
    <t>952901111</t>
  </si>
  <si>
    <t>Vyčistenie budov bytovej alebo občianskej výstavby pri výške podlažia do 4 m</t>
  </si>
  <si>
    <t>142</t>
  </si>
  <si>
    <t>634</t>
  </si>
  <si>
    <t>Kalené sklo 12 mm</t>
  </si>
  <si>
    <t>144</t>
  </si>
  <si>
    <t>D8</t>
  </si>
  <si>
    <t>PRESUNY HMÔT</t>
  </si>
  <si>
    <t>73</t>
  </si>
  <si>
    <t>998011002</t>
  </si>
  <si>
    <t>Presun hmôt pre budovy JKSO 801, 803,812,zvislá konštr.z tehál,tvárnic,z kovu výšky do 12 m</t>
  </si>
  <si>
    <t>146</t>
  </si>
  <si>
    <t>D9</t>
  </si>
  <si>
    <t>Práce PSV</t>
  </si>
  <si>
    <t>D10</t>
  </si>
  <si>
    <t>IZOLÁCIE PROTI VODE A VLHKOSTI</t>
  </si>
  <si>
    <t>711111311</t>
  </si>
  <si>
    <t>Vodotesná izolácia Schluter - Ditra</t>
  </si>
  <si>
    <t>148</t>
  </si>
  <si>
    <t>75</t>
  </si>
  <si>
    <t>711211501</t>
  </si>
  <si>
    <t>Jednozlož. hydroizolačná hmota CEMIX, kúpeľňová hydroizolácia dvojnásobná, ozn. I03 vodorová</t>
  </si>
  <si>
    <t>150</t>
  </si>
  <si>
    <t>711212501</t>
  </si>
  <si>
    <t>Jednozlož. hydroizolačná hmota CEMIX, kúpeľňová hydroizolácia dvojnásobna, ozn. I03 zvislá</t>
  </si>
  <si>
    <t>152</t>
  </si>
  <si>
    <t>77</t>
  </si>
  <si>
    <t>711471051</t>
  </si>
  <si>
    <t>Zhotovenie izolácie proti tlakovej vode PVC fóliou položenou voľne na vodorovnej ploche so zvarením spoju</t>
  </si>
  <si>
    <t>154</t>
  </si>
  <si>
    <t>711472051</t>
  </si>
  <si>
    <t>Zhotovenie izolácie proti tlakovej vode PVC fóliou položenou voľne na ploche zvislej so zvarením spoju</t>
  </si>
  <si>
    <t>156</t>
  </si>
  <si>
    <t>79</t>
  </si>
  <si>
    <t>711491171</t>
  </si>
  <si>
    <t>Zhotovenie podkladnej vrstvy izolácie z textílie na ploche vodorovnej, pre izolácie proti zemnej vlhkosti, podpovrchovej a tlakovej vode</t>
  </si>
  <si>
    <t>158</t>
  </si>
  <si>
    <t>711491271</t>
  </si>
  <si>
    <t>Zhotovenie podkladnej vrstvy izolácie z textílie na ploche zvislej, pre izolácie proti zemnej vlhkosti, podpovrchovej a tlakovej vode</t>
  </si>
  <si>
    <t>160</t>
  </si>
  <si>
    <t>81</t>
  </si>
  <si>
    <t>M</t>
  </si>
  <si>
    <t>283220000300</t>
  </si>
  <si>
    <t>Hydroizolačná fólia PVC-P FATRAFOL 803, hr. 0,6 mm, š. 1,3 m, izolácia základov proti zemnej vlhkosti, tlakovej vode, radónu, hnedá</t>
  </si>
  <si>
    <t>164</t>
  </si>
  <si>
    <t>283220000300.1</t>
  </si>
  <si>
    <t>Hydroizolačná fólia PVC-P FATRAFOL 803, hr. 1,5 mm, š. 1,3 m, izolácia základov proti zemnej vlhkosti, tlakovej vode, radónu, hnedá</t>
  </si>
  <si>
    <t>166</t>
  </si>
  <si>
    <t>83</t>
  </si>
  <si>
    <t>693110001200</t>
  </si>
  <si>
    <t>Geotextília polypropylénová Tatratex GTX N PP 300</t>
  </si>
  <si>
    <t>168</t>
  </si>
  <si>
    <t>170</t>
  </si>
  <si>
    <t>85</t>
  </si>
  <si>
    <t>998711202</t>
  </si>
  <si>
    <t>Presun hmôt pre izolácie proti vode v objektoch výšky do 12 m</t>
  </si>
  <si>
    <t>%</t>
  </si>
  <si>
    <t>162</t>
  </si>
  <si>
    <t>D11</t>
  </si>
  <si>
    <t>IZOLÁCIE TEPELNÉ BEŽNÝCH STAVEB. KONŠTRUKCIÍ</t>
  </si>
  <si>
    <t>713111111</t>
  </si>
  <si>
    <t>Montáž tepelnej izolácie stropov kladenej voľne na vrch</t>
  </si>
  <si>
    <t>172</t>
  </si>
  <si>
    <t>87</t>
  </si>
  <si>
    <t>713120001</t>
  </si>
  <si>
    <t>Zakrytie tepelnej podlahovej izolácie fóliou</t>
  </si>
  <si>
    <t>174</t>
  </si>
  <si>
    <t>713121111</t>
  </si>
  <si>
    <t>Montáž tepelnej izolácie podláh jednovrstvovej kladenej na sucho</t>
  </si>
  <si>
    <t>176</t>
  </si>
  <si>
    <t>89</t>
  </si>
  <si>
    <t>2837653420</t>
  </si>
  <si>
    <t>ISOVER EPS Roof 100S penový polystyrén hrúbka  20 mm</t>
  </si>
  <si>
    <t>180</t>
  </si>
  <si>
    <t>2837653421</t>
  </si>
  <si>
    <t>ISOVER EPS Roof 100S penový polystyrén hrúbka  40 mm</t>
  </si>
  <si>
    <t>182</t>
  </si>
  <si>
    <t>91</t>
  </si>
  <si>
    <t>2837653422</t>
  </si>
  <si>
    <t>ISOVER EPS Roof 100S penový polystyrén hrúbka 100 mm</t>
  </si>
  <si>
    <t>184</t>
  </si>
  <si>
    <t>2837653502</t>
  </si>
  <si>
    <t>ISOVER EPS spádová doska  spádový penový polystyrén 150S</t>
  </si>
  <si>
    <t>186</t>
  </si>
  <si>
    <t>93</t>
  </si>
  <si>
    <t>6314150110</t>
  </si>
  <si>
    <t>Nobasil-Knauf Insulation MPN hrúbky 200 mm, doska z minerálnej vlny</t>
  </si>
  <si>
    <t>188</t>
  </si>
  <si>
    <t>998713202</t>
  </si>
  <si>
    <t>Presun hmôt pre izolácie tepelné v objektoch výšky do 12 m</t>
  </si>
  <si>
    <t>178</t>
  </si>
  <si>
    <t>D12</t>
  </si>
  <si>
    <t>95</t>
  </si>
  <si>
    <t>M-23</t>
  </si>
  <si>
    <t>190</t>
  </si>
  <si>
    <t>D14</t>
  </si>
  <si>
    <t>KONŠTRUKCIE TESÁRSKE</t>
  </si>
  <si>
    <t>762333110</t>
  </si>
  <si>
    <t>Montáž viazanej konštrukcie krovu z reziva</t>
  </si>
  <si>
    <t>97</t>
  </si>
  <si>
    <t>762342210</t>
  </si>
  <si>
    <t>Montáž latovania, kontralaty</t>
  </si>
  <si>
    <t>6051212100</t>
  </si>
  <si>
    <t>Hranol mäkké rezivo</t>
  </si>
  <si>
    <t>99</t>
  </si>
  <si>
    <t>6053340400</t>
  </si>
  <si>
    <t>Drevo ihličnaté neopracované laty</t>
  </si>
  <si>
    <t>200</t>
  </si>
  <si>
    <t>D15</t>
  </si>
  <si>
    <t>DREVOSTAVBY</t>
  </si>
  <si>
    <t>763138331</t>
  </si>
  <si>
    <t>Podhľad s oceľovou konštrukciou 1x RF 12,5 upevnený na závesoch k železobetónovému stropu</t>
  </si>
  <si>
    <t>202</t>
  </si>
  <si>
    <t>D16</t>
  </si>
  <si>
    <t>KONŠTRUKCIE KLAMPIARSKE</t>
  </si>
  <si>
    <t>101</t>
  </si>
  <si>
    <t>764410250</t>
  </si>
  <si>
    <t>Oplechovanie parapetu z pozinkovaného Pz plechu vrátane rohov rš 330 mm</t>
  </si>
  <si>
    <t>m</t>
  </si>
  <si>
    <t>204</t>
  </si>
  <si>
    <t>764410255</t>
  </si>
  <si>
    <t>Montáž oplechovania parapetu z Pz plechu rš. 330 mm</t>
  </si>
  <si>
    <t>206</t>
  </si>
  <si>
    <t>103</t>
  </si>
  <si>
    <t>764554304</t>
  </si>
  <si>
    <t>Odpadová rúra zo zinkového Zn plechu kruhová s priemerom 150 mm</t>
  </si>
  <si>
    <t>208</t>
  </si>
  <si>
    <t>764554504</t>
  </si>
  <si>
    <t>Montáž odpadovej rúry zo Zn plechu kruhovej s priemerom 150 mm</t>
  </si>
  <si>
    <t>210</t>
  </si>
  <si>
    <t>105</t>
  </si>
  <si>
    <t>764354001</t>
  </si>
  <si>
    <t>Montáž a dodávka pododkvapového polkruhového žľabu z TiZn plechu, rš. 200 mm až 400 mm</t>
  </si>
  <si>
    <t>212</t>
  </si>
  <si>
    <t>998764201</t>
  </si>
  <si>
    <t>Presun hmôt pre klampiarské konštrukcie v objektoch výšky do 6 m</t>
  </si>
  <si>
    <t>214</t>
  </si>
  <si>
    <t>D17</t>
  </si>
  <si>
    <t>KRYTINY TVRDÉ</t>
  </si>
  <si>
    <t>107</t>
  </si>
  <si>
    <t>765312395</t>
  </si>
  <si>
    <t>Montáž keramickej krytiny, sklon do 60°</t>
  </si>
  <si>
    <t>218</t>
  </si>
  <si>
    <t>765312305</t>
  </si>
  <si>
    <t>Keramická krytina VILLA TESTA, sklon do 60°</t>
  </si>
  <si>
    <t>216</t>
  </si>
  <si>
    <t>109</t>
  </si>
  <si>
    <t>765901143</t>
  </si>
  <si>
    <t>Strešná fólia  do 60° na krokvy</t>
  </si>
  <si>
    <t>220</t>
  </si>
  <si>
    <t>D18</t>
  </si>
  <si>
    <t>KONŠTRUKCIE STOLÁRSKE</t>
  </si>
  <si>
    <t>766621101</t>
  </si>
  <si>
    <t>Montáž a dodávka okna a dveri</t>
  </si>
  <si>
    <t>222</t>
  </si>
  <si>
    <t>111</t>
  </si>
  <si>
    <t>766628673</t>
  </si>
  <si>
    <t>Montáž kaleného skla - zapustené do podlahy</t>
  </si>
  <si>
    <t>224</t>
  </si>
  <si>
    <t>766670999</t>
  </si>
  <si>
    <t>Velux Montáž strešného výkyvného okna s ventilačnou klapkou a lemovaním 58 x 90 cm</t>
  </si>
  <si>
    <t>226</t>
  </si>
  <si>
    <t>113</t>
  </si>
  <si>
    <t>766671003</t>
  </si>
  <si>
    <t>Velux Montáž okna strešného výkyvného s ventilačnou klapkou a lemovanín 90 x 140 cm</t>
  </si>
  <si>
    <t>228</t>
  </si>
  <si>
    <t>766671005</t>
  </si>
  <si>
    <t>Velux Montáž okna strešného výkyvného s ventilačnou klapkou a lemovanín  94 x 140 cm</t>
  </si>
  <si>
    <t>230</t>
  </si>
  <si>
    <t>115</t>
  </si>
  <si>
    <t>766672082</t>
  </si>
  <si>
    <t>Montáž svetlovod VELUX TWR  do šikmých striech</t>
  </si>
  <si>
    <t>232</t>
  </si>
  <si>
    <t>766702132</t>
  </si>
  <si>
    <t>Montáž obložkovej zárubne pre jednokrídlové dvere pri hrúbke steny až 35 cm</t>
  </si>
  <si>
    <t>234</t>
  </si>
  <si>
    <t>117</t>
  </si>
  <si>
    <t>766702142</t>
  </si>
  <si>
    <t>Montáž obložkovej zárubne pre dvojkrídlové dvere pri hrúbke steny až 35 cm</t>
  </si>
  <si>
    <t>236</t>
  </si>
  <si>
    <t>766821016</t>
  </si>
  <si>
    <t>Montáž posuvných dverí</t>
  </si>
  <si>
    <t>238</t>
  </si>
  <si>
    <t>119</t>
  </si>
  <si>
    <t>360420095</t>
  </si>
  <si>
    <t>Montáž dreveného stupnice</t>
  </si>
  <si>
    <t>242</t>
  </si>
  <si>
    <t>5533402010</t>
  </si>
  <si>
    <t>Posuvné systémy dverí</t>
  </si>
  <si>
    <t>244</t>
  </si>
  <si>
    <t>121</t>
  </si>
  <si>
    <t>5838779500</t>
  </si>
  <si>
    <t>Nástupnica brúsená stupeň 340 hrúbky 3cm</t>
  </si>
  <si>
    <t>246</t>
  </si>
  <si>
    <t>6113900100</t>
  </si>
  <si>
    <t>Strešné okno VELUX  58x90cm</t>
  </si>
  <si>
    <t>248</t>
  </si>
  <si>
    <t>123</t>
  </si>
  <si>
    <t>6113902300</t>
  </si>
  <si>
    <t>Strešné okno VELUX 94x140cm</t>
  </si>
  <si>
    <t>250</t>
  </si>
  <si>
    <t>6113903010</t>
  </si>
  <si>
    <t>Strešné okno VELUX 90x140cm</t>
  </si>
  <si>
    <t>252</t>
  </si>
  <si>
    <t>125</t>
  </si>
  <si>
    <t>6116014100</t>
  </si>
  <si>
    <t>Dvere vnútorné hladké plné jednokrídlové   70x197 cm prefa</t>
  </si>
  <si>
    <t>254</t>
  </si>
  <si>
    <t>6116017100</t>
  </si>
  <si>
    <t>Dvere vnútorné hladké plné jednokrídlové   80x197 cm prefa</t>
  </si>
  <si>
    <t>256</t>
  </si>
  <si>
    <t>127</t>
  </si>
  <si>
    <t>6116020100</t>
  </si>
  <si>
    <t>Dvere vnútorné hladké plné jednokrídlové   90x197 cm prefa</t>
  </si>
  <si>
    <t>258</t>
  </si>
  <si>
    <t>6116027700</t>
  </si>
  <si>
    <t>Dvere vnútorné hladké plné dvojkrídlové   125x197 cm prefa</t>
  </si>
  <si>
    <t>260</t>
  </si>
  <si>
    <t>129</t>
  </si>
  <si>
    <t>6117100700</t>
  </si>
  <si>
    <t>Drevené zárubne pre požiarne dvere dvojkrídlové rámové 1250x197 cm</t>
  </si>
  <si>
    <t>262</t>
  </si>
  <si>
    <t>6117103030</t>
  </si>
  <si>
    <t>Zárubňa APEX  BB dýhovaná, obložková, dub/buk, do hrúbky múru 250 mm</t>
  </si>
  <si>
    <t>264</t>
  </si>
  <si>
    <t>131</t>
  </si>
  <si>
    <t>998766202</t>
  </si>
  <si>
    <t>Presun hmôt pre stolárske konštrukcie v objektoch výšky od 6 m do 12 m</t>
  </si>
  <si>
    <t>D19</t>
  </si>
  <si>
    <t>KOVOVÉ DOPLNKOVÉ KONŠTRUKCIE</t>
  </si>
  <si>
    <t>767141912</t>
  </si>
  <si>
    <t>Dodávka a montáž klampiarské výrobky VM ZINC tmavosivej farby</t>
  </si>
  <si>
    <t>266</t>
  </si>
  <si>
    <t>D20</t>
  </si>
  <si>
    <t>PODLAHY A OBKLADY KERAMICKÉ-DLAŽBY</t>
  </si>
  <si>
    <t>133</t>
  </si>
  <si>
    <t>771576105</t>
  </si>
  <si>
    <t>Montáž podlahy z keramických dlaždíc bez povrchovej úpravy do flexibilného tmelu</t>
  </si>
  <si>
    <t>268</t>
  </si>
  <si>
    <t>771579795</t>
  </si>
  <si>
    <t>Príplatok za špárovú hmotu-vodorovné pre dlažbu</t>
  </si>
  <si>
    <t>272</t>
  </si>
  <si>
    <t>135</t>
  </si>
  <si>
    <t>5976404700</t>
  </si>
  <si>
    <t>Dlaždice keramické</t>
  </si>
  <si>
    <t>274</t>
  </si>
  <si>
    <t>998771202</t>
  </si>
  <si>
    <t>Presun hmôt pre podlahy z dlaždíc v objektoch výšky od 6 m do 12 m</t>
  </si>
  <si>
    <t>270</t>
  </si>
  <si>
    <t>D21</t>
  </si>
  <si>
    <t>PODLAHY VLYSOVÉ A PARKETOVÉ</t>
  </si>
  <si>
    <t>137</t>
  </si>
  <si>
    <t>775551210</t>
  </si>
  <si>
    <t>Montáž laminátovej podlahy s podložkou, parozábranou a s olištovaním</t>
  </si>
  <si>
    <t>276</t>
  </si>
  <si>
    <t>2837712000</t>
  </si>
  <si>
    <t>MIRELON podložka pod plávajúce podlahy biela hr. 2 mm</t>
  </si>
  <si>
    <t>280</t>
  </si>
  <si>
    <t>139</t>
  </si>
  <si>
    <t>6119800100</t>
  </si>
  <si>
    <t>Laminátové parkety</t>
  </si>
  <si>
    <t>282</t>
  </si>
  <si>
    <t>998775201</t>
  </si>
  <si>
    <t>Presun hmôt pre vlysové podlahy v objektoch výšky do 6 m</t>
  </si>
  <si>
    <t>278</t>
  </si>
  <si>
    <t>D22</t>
  </si>
  <si>
    <t>PODLAHY A OBKLADY KERAMICKÉ-OBKLADY</t>
  </si>
  <si>
    <t>141</t>
  </si>
  <si>
    <t>781441017</t>
  </si>
  <si>
    <t>Montáž obkladu vnútorných stien z obkladu, kladených do malty</t>
  </si>
  <si>
    <t>284</t>
  </si>
  <si>
    <t>771579795.1</t>
  </si>
  <si>
    <t>Príplatok za špárovú hmotu-zvislé pre obklad</t>
  </si>
  <si>
    <t>288</t>
  </si>
  <si>
    <t>143</t>
  </si>
  <si>
    <t>5978152000</t>
  </si>
  <si>
    <t>Obkladačky keramické</t>
  </si>
  <si>
    <t>290</t>
  </si>
  <si>
    <t>998781202</t>
  </si>
  <si>
    <t>Presun hmôt pre keramické obklady v objektoch výšky od 6 m do 12 m</t>
  </si>
  <si>
    <t>286</t>
  </si>
  <si>
    <t>D23</t>
  </si>
  <si>
    <t>MAĽBY</t>
  </si>
  <si>
    <t>145</t>
  </si>
  <si>
    <t>784410120</t>
  </si>
  <si>
    <t>Penetrovanie jednonásobné hrubozrnného podkladu do 3,8 m</t>
  </si>
  <si>
    <t>292</t>
  </si>
  <si>
    <t>784452271</t>
  </si>
  <si>
    <t>Maľba základná dvojnásobná z maliarskych tekutých zmesí (typ Farmal, Primalex, Supralux) s hladkým obrúsením podkladu v miestnosti výšky do 3,8 m</t>
  </si>
  <si>
    <t>294</t>
  </si>
  <si>
    <t>D24</t>
  </si>
  <si>
    <t>Montážne práce</t>
  </si>
  <si>
    <t>D25</t>
  </si>
  <si>
    <t>M-21 ELEKTROMONTÁŽE</t>
  </si>
  <si>
    <t>147</t>
  </si>
  <si>
    <t>M-21</t>
  </si>
  <si>
    <t>296</t>
  </si>
  <si>
    <t>SO-02 - Spevnené plochy a parkoviská</t>
  </si>
  <si>
    <t xml:space="preserve">    D3 - SPEVNENÉ PLOCHY</t>
  </si>
  <si>
    <t xml:space="preserve">    D4 - PRESUNY HMÔT</t>
  </si>
  <si>
    <t>121101113</t>
  </si>
  <si>
    <t>Odstránenie ornice do 10 000 m3 s vodorovným premiestnením na hromady a so zložením na vzdialenosť do 100 m</t>
  </si>
  <si>
    <t>162301122</t>
  </si>
  <si>
    <t>Vodorovné premiestnenie výkopku do 1000 m3 z horniny triedy 1 až 4 po spevnenej ceste na vzdialenosť do 1000 m</t>
  </si>
  <si>
    <t>167101102</t>
  </si>
  <si>
    <t>Nakladanie výkopku nad 100 m3 v hornine triedy 1 až 4</t>
  </si>
  <si>
    <t>171201202</t>
  </si>
  <si>
    <t>Uloženie sypaniny od 100 m3 do 1000 m3 na skládku</t>
  </si>
  <si>
    <t>Poplatok za skládku zeminy a kameniva obsahujúcich nebezpečné látky kategórie „O“ 20 02 02</t>
  </si>
  <si>
    <t>SPEVNENÉ PLOCHY</t>
  </si>
  <si>
    <t>565183021</t>
  </si>
  <si>
    <t>Rozprestrením bez zhutnením do hrúbky 40 mm, fr. 4-8</t>
  </si>
  <si>
    <t>565191051</t>
  </si>
  <si>
    <t>Rozprestrením a zhutnením do hrúbky 200 mm, štrkodrvina fr. 0-63mm</t>
  </si>
  <si>
    <t>596911212</t>
  </si>
  <si>
    <t>Kladenie zámkovej dlažby hrúbky 8 cm nad 20 m2</t>
  </si>
  <si>
    <t>917161111</t>
  </si>
  <si>
    <t>Osadenie parkového obrubníka ležatého s bočnou oporou do lôžka z prostého betónu triedy C 10/12,5</t>
  </si>
  <si>
    <t>918101111</t>
  </si>
  <si>
    <t>Lôžko pod obrubníky, krajníky alebo obruby z dlažbových kociek z prostého betónu triedy C12/15</t>
  </si>
  <si>
    <t>5833310100</t>
  </si>
  <si>
    <t>Kamenivo drvené 4-8</t>
  </si>
  <si>
    <t>5834522700</t>
  </si>
  <si>
    <t>Štrkodrva fr. 0-63mm</t>
  </si>
  <si>
    <t>5921951210</t>
  </si>
  <si>
    <t>Dlažba 80 mm ČERVENÁ</t>
  </si>
  <si>
    <t>5922902940</t>
  </si>
  <si>
    <t>Obrubník parkový 100/20/5 cm, sivá</t>
  </si>
  <si>
    <t>998222012</t>
  </si>
  <si>
    <t>Presun hmôt na spevnených plochách s krytom z kameniva pre akékoľvek dĺžky</t>
  </si>
  <si>
    <t xml:space="preserve">Ústredné kúrenie - rozvodné potrubie   </t>
  </si>
  <si>
    <t>733121110.S</t>
  </si>
  <si>
    <t>Potrubie z rúrok hladkých bezšvových nízkotlakových priemer 22/2,6</t>
  </si>
  <si>
    <t>733123110.S</t>
  </si>
  <si>
    <t>Príplatok za zhotovenie prípojky z hladkých rúrok priemer 22/2,6</t>
  </si>
  <si>
    <t xml:space="preserve">Ústredné kúrenie - vykurovacie telesá   </t>
  </si>
  <si>
    <t>kpl</t>
  </si>
  <si>
    <t>120001101.S</t>
  </si>
  <si>
    <t>Príplatok k cenám výkopov za sťaženie výkopu v blízkosti podzemného vedenia</t>
  </si>
  <si>
    <t>131201101.S</t>
  </si>
  <si>
    <t>Výkop nezapaženej jamy v hornine 3, do 100 m3</t>
  </si>
  <si>
    <t>131201109.S</t>
  </si>
  <si>
    <t>Hĺbenie nezapažených jám a zárezov. Príplatok za lepivosť horniny 3</t>
  </si>
  <si>
    <t>132201101.S</t>
  </si>
  <si>
    <t>Výkop ryhy do šírky 600 mm v horn.3 do 100 m3</t>
  </si>
  <si>
    <t>132201109.S</t>
  </si>
  <si>
    <t>Príplatok k cene za lepivosť pri hĺbení rýh šírky do 600 mm v hornine 3</t>
  </si>
  <si>
    <t>132211101.S</t>
  </si>
  <si>
    <t>Hĺbenie rýh šírky do 600 mm v  hornine tr.3 súdržných - ručným náradím</t>
  </si>
  <si>
    <t>132211119.S</t>
  </si>
  <si>
    <t>Príplatok za lepivosť pri hĺbení rýh š do 600 mm ručným náradím v hornine tr. 3</t>
  </si>
  <si>
    <t>162201101.S</t>
  </si>
  <si>
    <t>Vodorovné premiestnenie výkopku z horniny 1-4 do 20m</t>
  </si>
  <si>
    <t>162301101.S</t>
  </si>
  <si>
    <t>Vodorovné premiestnenie výkopku po spevnenej ceste z horniny tr.1-4, do 100 m3 na vzdialenosť do 500 m</t>
  </si>
  <si>
    <t>167101100.S</t>
  </si>
  <si>
    <t>Nakladanie výkopku tr.1-4 ručne</t>
  </si>
  <si>
    <t>167101101.S</t>
  </si>
  <si>
    <t>Nakladanie neuľahnutého výkopku z hornín tr.1-4 do 100 m3</t>
  </si>
  <si>
    <t>174101001.S</t>
  </si>
  <si>
    <t>583310002700.S</t>
  </si>
  <si>
    <t>Štrkopiesok frakcia 0-8 mm</t>
  </si>
  <si>
    <t xml:space="preserve">Zakladanie   </t>
  </si>
  <si>
    <t>279100031.S</t>
  </si>
  <si>
    <t>Napojenie na existujúcu šachtu ZŠ - prestup a šachtová prechodka</t>
  </si>
  <si>
    <t>279100032.S</t>
  </si>
  <si>
    <t>Prestup v základoch  dĺžky do 300 mm, DN 125, potrubie vonk.pr. 78-111 mm (bez tesniacej sady)</t>
  </si>
  <si>
    <t xml:space="preserve">Vodorovné konštrukcie   </t>
  </si>
  <si>
    <t>451573111.S</t>
  </si>
  <si>
    <t>Lôžko pod potrubie, stoky a drobné objekty, v otvorenom výkope z piesku a štrkopiesku do 63 mm</t>
  </si>
  <si>
    <t>451595111.S</t>
  </si>
  <si>
    <t>Lôžko pod potrubie, stoky a drobné objekty, v otvorenom výkope z prehodeného výkopku</t>
  </si>
  <si>
    <t>452311141.S</t>
  </si>
  <si>
    <t>Dosky, bloky, sedlá z betónu v otvorenom výkope tr. C 16/20</t>
  </si>
  <si>
    <t>452351101.S</t>
  </si>
  <si>
    <t>Debnenie v otvorenom výkope dosiek, sedlových lôžok a blokov pod potrubie,stoky a drobné objekty</t>
  </si>
  <si>
    <t xml:space="preserve">Rúrové vedenie   </t>
  </si>
  <si>
    <t>871264000.S</t>
  </si>
  <si>
    <t>Montáž kanalizačného PP potrubia hladkého plnostenného SN 10 DN 100</t>
  </si>
  <si>
    <t>286140000400.S</t>
  </si>
  <si>
    <t>Rúra hladká PP pre gravitačnú kanalizáciu DN 110, SN 10, dĺ. 5 m</t>
  </si>
  <si>
    <t>286120016300.S</t>
  </si>
  <si>
    <t>Rúra odpadová rovná D 75x1,8 mm</t>
  </si>
  <si>
    <t>871265000nerez</t>
  </si>
  <si>
    <t>Potrubie kanalizačné  D 110x10,0 mm</t>
  </si>
  <si>
    <t>141120013160.S</t>
  </si>
  <si>
    <t>Rúrka nerezová DN 110</t>
  </si>
  <si>
    <t>877265000Nerez</t>
  </si>
  <si>
    <t>Montáž tvarovky nerez D 110 mm</t>
  </si>
  <si>
    <t>3161700900000</t>
  </si>
  <si>
    <t>Nerezové koleno navarovacie D110</t>
  </si>
  <si>
    <t>894221000ZŠ</t>
  </si>
  <si>
    <t>Montáž šachta zberná z vodostavebného betónu obj. 2m3, D 1630 v1500mm s vodotesným poklopom</t>
  </si>
  <si>
    <t>594300000100.S</t>
  </si>
  <si>
    <t>Šachta zberná vodotesná 2m3 KLARTEC</t>
  </si>
  <si>
    <t>899721132.S</t>
  </si>
  <si>
    <t>Označenie kanalizačného potrubia hnedou výstražnou fóliou</t>
  </si>
  <si>
    <t>899912101.S</t>
  </si>
  <si>
    <t>Montáž oceľových chráničiek D 159x10</t>
  </si>
  <si>
    <t>142110002400.S</t>
  </si>
  <si>
    <t>Rúra oceľová bezšvová hladká kruhová d 159 mm, hr. steny 10,0 mm, ozn.11 353.0</t>
  </si>
  <si>
    <t xml:space="preserve">Presun hmôt HSV   </t>
  </si>
  <si>
    <t>998276101.S</t>
  </si>
  <si>
    <t>Presun hmôt pre rúrové vedenie hĺbené z rúr z plast., hmôt alebo sklolamin. v otvorenom výkope</t>
  </si>
  <si>
    <t xml:space="preserve">Zdravotechnika - vnútorná kanalizácia   </t>
  </si>
  <si>
    <t>721213006.S</t>
  </si>
  <si>
    <t>Montáž podlahového vpustu s vodorovným odtokom DN 75</t>
  </si>
  <si>
    <t>286630023300.S</t>
  </si>
  <si>
    <t>Celonerezová podlahová vpusť s ochrannou proti zamrznutiu so zápachovým uzáverom</t>
  </si>
  <si>
    <t>721213009.S</t>
  </si>
  <si>
    <t>Montáž podlahového vpustu  veľkým prietokom a zápachovým uzáverom (0,8 l/s) DN 75</t>
  </si>
  <si>
    <t>286630029300.S</t>
  </si>
  <si>
    <t>HL podlahový vpust DN50/75/110, zvislý odtok, izolačná príruba, zápachový uzáver Primus, systém Klick-Klack,</t>
  </si>
  <si>
    <t>286630029800</t>
  </si>
  <si>
    <t>HL podlahový vpust DN50/75, vodorovný odtok, izolačná príruba, zápachový uzáver, systém Klick-Klack</t>
  </si>
  <si>
    <t>998721201.S</t>
  </si>
  <si>
    <t>Presun hmôt pre vnútornú kanalizáciu v objektoch výšky do 6 m</t>
  </si>
  <si>
    <t xml:space="preserve">Zdravotechnika - vnútorný vodovod   </t>
  </si>
  <si>
    <t>722161000.S</t>
  </si>
  <si>
    <t>Vodovodné potrubie z nehrdzavejúcich  rúrok spájaných lisovaním D 15 mm- Sanpress DN15</t>
  </si>
  <si>
    <t>722161006.S</t>
  </si>
  <si>
    <t>Vodovodné potrubie z nehrdzavejúcich  rúrok spájaných lisovaním D 20 mm- Sanpress DN20</t>
  </si>
  <si>
    <t>722161009.S</t>
  </si>
  <si>
    <t>Vodovodné potrubie z nehrdzavejúcich  rúrok spájaných lisovaním D 25 mm- Sanpress DN 25</t>
  </si>
  <si>
    <t>722221025.S</t>
  </si>
  <si>
    <t>Montáž guľového kohúta závitového priameho pre vodu G 5/4  - hydrant</t>
  </si>
  <si>
    <t>551110005200.S</t>
  </si>
  <si>
    <t>Guľový uzáver pre vodu 5/4", niklovaná mosadz</t>
  </si>
  <si>
    <t>722221070.S</t>
  </si>
  <si>
    <t>Montáž guľového kohúta závitového rohového pre vodu G 1/2</t>
  </si>
  <si>
    <t>551110007700.S</t>
  </si>
  <si>
    <t>Guľový uzáver pre vodu rohový 1/2", niklovaná mosadz</t>
  </si>
  <si>
    <t>722221082.S</t>
  </si>
  <si>
    <t>Montáž guľového kohúta vypúšťacieho závitového G 1/2</t>
  </si>
  <si>
    <t>551110011900.S</t>
  </si>
  <si>
    <t>Guľový uzáver zahradný nezámrzný, 1/2" M, d 16 mm, páčka, niklovaná mosadz</t>
  </si>
  <si>
    <t>722221130.S</t>
  </si>
  <si>
    <t>Montáž guľového kohúta závitového nerezového G 3/4</t>
  </si>
  <si>
    <t>551110021800.S</t>
  </si>
  <si>
    <t>Guľový uzáver závitový 1-dielny, 3/4", dĺ. 60 mm, nerez, redukovaný prietok, tesnenie PTFE</t>
  </si>
  <si>
    <t>722221135.S</t>
  </si>
  <si>
    <t>Montáž guľového kohúta závitového nerezového G 1 prepojenie na uzáver vody</t>
  </si>
  <si>
    <t>551110021900.S</t>
  </si>
  <si>
    <t>Guľový uzáver závitový 1-dielny, 1", dĺ. 72 mm, nerez, redukovaný prietok, tesnenie PTFE</t>
  </si>
  <si>
    <t>722229100</t>
  </si>
  <si>
    <t>Montáž armatúry plniacej s kvapalinovým uzáverom	- nerez</t>
  </si>
  <si>
    <t>722290226.S</t>
  </si>
  <si>
    <t>Tlaková skúška vodovodného potrubia do DN 50</t>
  </si>
  <si>
    <t>722290234.S</t>
  </si>
  <si>
    <t>Prepláchnutie a dezinfekcia vodovodného potrubia do DN 80</t>
  </si>
  <si>
    <t>998722201.S</t>
  </si>
  <si>
    <t xml:space="preserve">Zdravotechnika - zariaďovacie predmety   </t>
  </si>
  <si>
    <t>725219510.S</t>
  </si>
  <si>
    <t>Montáž umývadla nerezového závesného, bez výtokovej armatúry</t>
  </si>
  <si>
    <t>552310004700.S</t>
  </si>
  <si>
    <t>Nerezové umývadlo 63,5cm + nerez zápach.uzáver</t>
  </si>
  <si>
    <t>998725201.S</t>
  </si>
  <si>
    <t>Presun hmôt pre zariaďovacie predmety v objektoch výšky do 6 m</t>
  </si>
  <si>
    <t xml:space="preserve">Konštrukcie klampiarske   </t>
  </si>
  <si>
    <t>764450000</t>
  </si>
  <si>
    <t>Preložka a úprava dažďového zvodu 2x kolena + 1m rúry DN 100</t>
  </si>
  <si>
    <t xml:space="preserve">Konštrukcie doplnkové kovové   </t>
  </si>
  <si>
    <t>767871509.S</t>
  </si>
  <si>
    <t>Montáž objímky pre montáž potrubia do steny alebo stropu D 25-28 mm - voda</t>
  </si>
  <si>
    <t>286710007400</t>
  </si>
  <si>
    <t>Potrubná objímka MP-PI pozinkovaná, rozsah upínania D 32-36 mm, DN potrubia 1", M8, M10</t>
  </si>
  <si>
    <t xml:space="preserve">Montáž prevádzkových, meracích a regulačných zariadení   </t>
  </si>
  <si>
    <t>3604101000</t>
  </si>
  <si>
    <t>Montáž zariadenia na meranie výšky hladiny</t>
  </si>
  <si>
    <t>374410016900.S</t>
  </si>
  <si>
    <t>Hladinomer MERET TYP TSP + DMU15 a prílušenstvom el. zariadenia na obsluhu</t>
  </si>
  <si>
    <t>141120013131.S</t>
  </si>
  <si>
    <t>Rúrka nerezová DN 50 dl. 2m - ochrana hladinomeru</t>
  </si>
  <si>
    <t>141120013160.S.1</t>
  </si>
  <si>
    <t>Rúrka s hrdlom nerezová DN 110 opatrená na konci sitom proti hmyzu - odverania ZŠ</t>
  </si>
  <si>
    <t>998936201.S</t>
  </si>
  <si>
    <t>Presun hmôt pre montáž prevádzkových, meracích a regulač.zariadení v stavbe (objekte) výšky do 7 m</t>
  </si>
  <si>
    <t xml:space="preserve">Elektromontáže   </t>
  </si>
  <si>
    <t>210220042.S</t>
  </si>
  <si>
    <t>Uzemnenie -svorka územňovacia na potrubie O12 - 32 mm</t>
  </si>
  <si>
    <t>354410005720.S</t>
  </si>
  <si>
    <t>Svorka uzemňovacia na potrubie priemeru 18-22 mm</t>
  </si>
  <si>
    <t>354410005730.S</t>
  </si>
  <si>
    <t>Svorka uzemňovacia na potrubie priemeru 28-32 mm</t>
  </si>
  <si>
    <t>783424240.S</t>
  </si>
  <si>
    <t>Vnútorný vodovod a kanlizácia, zdravotechnika UV - odhad (tento riadok nevypĺňať)</t>
  </si>
  <si>
    <t>bal</t>
  </si>
  <si>
    <t>Systémová doska pre podlahové kúrenie UHP53 (V jednom balíku je 10,50 metra2,  alebo 15 tabúľ)</t>
  </si>
  <si>
    <t>Rúra pre podlahové vykurovanie PE-RT rúra 16x2 mm (500m)</t>
  </si>
  <si>
    <t xml:space="preserve">Podlahové vykurovanie </t>
  </si>
  <si>
    <t>Polystyrén hr. 100mm</t>
  </si>
  <si>
    <t>Skrinka rozdeľovača</t>
  </si>
  <si>
    <t>ROZDEĽOVAČ MOSADZNÝ 12 CESTNÝ PRE PODLAHOVÉ KÚRENIE</t>
  </si>
  <si>
    <t>Obehové čerpadlo</t>
  </si>
  <si>
    <t>Elektrotermická hlavica rozdeľovačov</t>
  </si>
  <si>
    <t>Kompletná MaR pre podlahové vykurovanie</t>
  </si>
  <si>
    <t>Termostat</t>
  </si>
  <si>
    <t>Hydromodul so zásobnikom EHST30D-YM9ED</t>
  </si>
  <si>
    <t>Hydromodul bez zásobnika EHSD-YM9D</t>
  </si>
  <si>
    <t>Regulácia pre kaskádu PAC-IF071B-E</t>
  </si>
  <si>
    <t>Výhrevný kábel CSC4 160W</t>
  </si>
  <si>
    <t>Konzola</t>
  </si>
  <si>
    <t>Tepelné čarpadlo (55kW)</t>
  </si>
  <si>
    <t>Armatúry a rozvody vody pre vodoinštaláciu</t>
  </si>
  <si>
    <t>Akumulačná nádrž pre podlahové vykurovanie 1000l</t>
  </si>
  <si>
    <t>Mitsubishi PUD-SHWM140YAA</t>
  </si>
  <si>
    <t>Cu potrubie 6/12mm izolované</t>
  </si>
  <si>
    <t>Anuloid</t>
  </si>
  <si>
    <t>OBVODOVÝ DILATAČNÝ PÁS HPW DP 50 (50m)</t>
  </si>
  <si>
    <t>SEPARAČNÁ FÓLIA 601001H (50m)</t>
  </si>
  <si>
    <t>Montáž</t>
  </si>
  <si>
    <t>VZT - odvetranie soc. Zariadeni</t>
  </si>
  <si>
    <t>BF Silent 100HT</t>
  </si>
  <si>
    <t>Potrubie 100 flexibilne</t>
  </si>
  <si>
    <t>Potrubi spiro 100/3000 30% tvarovky</t>
  </si>
  <si>
    <t>Klimatizácie</t>
  </si>
  <si>
    <t>SINCLAIR MV-E42BI2 vonk. Multisplit</t>
  </si>
  <si>
    <t>SINCLAIR MV-E36BI2 vonk. Multisplit</t>
  </si>
  <si>
    <t>SINCLAIR SIH-09BIK vnút. Multisplit</t>
  </si>
  <si>
    <t>SINCLAIR SIH-12BIK vnút. Multisplit</t>
  </si>
  <si>
    <t>SINCLAIR SIH+SOH-09BIK2 vnút. + vonk. Split</t>
  </si>
  <si>
    <t>SINCLAIR ASGE-36BI + ASC-36BI-3 vonk. + vnút. Split</t>
  </si>
  <si>
    <t>Cu potrubie 6/10mm izolované</t>
  </si>
  <si>
    <t>Cu potrubie 10/16mm izolované</t>
  </si>
  <si>
    <t>Kotviaci a montážny materiál</t>
  </si>
  <si>
    <t>Elektroinštalačný materiál</t>
  </si>
  <si>
    <t>Konzola zváraná 650mm</t>
  </si>
  <si>
    <t>Kondenz, krycie lišty</t>
  </si>
  <si>
    <t>SHP ECO EVO 80 V 1,8K - ohrievač teplej vody</t>
  </si>
  <si>
    <t>D12-1</t>
  </si>
  <si>
    <t>D12-2</t>
  </si>
  <si>
    <t>D12-3</t>
  </si>
  <si>
    <t>D12-4</t>
  </si>
  <si>
    <t>D12-5</t>
  </si>
  <si>
    <t>D12-6</t>
  </si>
  <si>
    <t>D12-7</t>
  </si>
  <si>
    <t>D12-8</t>
  </si>
  <si>
    <t>D12-9</t>
  </si>
  <si>
    <t>D12-10</t>
  </si>
  <si>
    <t>D12-11</t>
  </si>
  <si>
    <t>D12-13</t>
  </si>
  <si>
    <t>D12-12</t>
  </si>
  <si>
    <t>D12-14</t>
  </si>
  <si>
    <t>D12-15</t>
  </si>
  <si>
    <t xml:space="preserve">Zásyp sypaninou so zhutnením jám, šachiet, rýh, zárezov alebo okolo objektov do 100 m3 - </t>
  </si>
  <si>
    <t>Montáž potrubia</t>
  </si>
  <si>
    <t>SINCLAIR MV-E28BI2 vonk. Multisplit</t>
  </si>
  <si>
    <t>SINCLAIR SIH-18BIK vnút. Multisplit</t>
  </si>
  <si>
    <t>Sprchový kút obdélník 100x120 cm SAT TGD NEW SATTGDN120S100</t>
  </si>
  <si>
    <t>Umývadlová batéria vysoká Jungborn Gamma čierna</t>
  </si>
  <si>
    <t>montáž ostatných prvkov</t>
  </si>
  <si>
    <t>Kovový sifón s výpusťou Alcadrain CLICK/CLACK, malá zátka</t>
  </si>
  <si>
    <t>Sada filtrov na objekt</t>
  </si>
  <si>
    <t>Sada regulačných prvkov</t>
  </si>
  <si>
    <t>Kábel CYKY 3x1,5</t>
  </si>
  <si>
    <t>Kábel CYKY 3x2,5</t>
  </si>
  <si>
    <t>Kábel CYKY 5x1,5</t>
  </si>
  <si>
    <t>Kábel CYKY 5x2,5</t>
  </si>
  <si>
    <t>Dat kable Ethernet FTP cat6</t>
  </si>
  <si>
    <t>SOLIGHT 5B134 SLIM ZÁSUVKA</t>
  </si>
  <si>
    <t>SOLIGHT ZÁSUVKA DO VLHKA IP54, SIVÁ [5B304]</t>
  </si>
  <si>
    <t>Spínač domový striedavý 250V/10A</t>
  </si>
  <si>
    <t>OBO A14 odbočná krabica, svetlosivá, 100x100x40, IP55 - 2000378</t>
  </si>
  <si>
    <t>Krabica 6455-11P ACIDUR</t>
  </si>
  <si>
    <t>Rozvádzač - komplet (istiace prvky, prúdové chraniče, revizie, testy, dokumentácia, projekt)</t>
  </si>
  <si>
    <t>Kábel CYKY 5x10</t>
  </si>
  <si>
    <t>Chránička FPX 20 Turbo</t>
  </si>
  <si>
    <t>Chránička FPX 25 Turbo</t>
  </si>
  <si>
    <t>Chránička FPX 63 Turbo</t>
  </si>
  <si>
    <t>Chránička FPX 32 Turbo</t>
  </si>
  <si>
    <t>Chránička FPX 43 Turbo</t>
  </si>
  <si>
    <t>Uzemňovacie prvky</t>
  </si>
  <si>
    <t>TV zásuvka Legrand Valena Life 753164, IP 20, farba biela</t>
  </si>
  <si>
    <t>VCCOY 75-4,8 Koaxiálny kábel, 75 Ohm</t>
  </si>
  <si>
    <t>Vnútorná kamera otočná, IP 44 - typ podľa investora, info cena</t>
  </si>
  <si>
    <t>Vonkajšia antivandal kamera otočná, IP 44 - typ podľa investora, info cena</t>
  </si>
  <si>
    <t>Ústredňa videosystému s príslušenstvom, IP 20 - typ podľa investora</t>
  </si>
  <si>
    <t>Podlahový výklopný box Legrand POP UP 3-modulový, 054010, IP 40, ozn. K1</t>
  </si>
  <si>
    <t>Podlahová krabica plastová Legrand Mosaic 650390, ozn. K1</t>
  </si>
  <si>
    <t>Podlahová krabica Legrand Mosaic 89611, pre 18 modulov, IP 40, ozn. K2</t>
  </si>
  <si>
    <t>Podlahová inštalačná krabica do betónu plastová Legrand Mosaic 89631, pre 18 modulov, IP40, ozn. K2</t>
  </si>
  <si>
    <t>G-Káblové oko CU 4</t>
  </si>
  <si>
    <t>G-Káblové oko CU 6</t>
  </si>
  <si>
    <t>Spínač jednopólový č. 1,  Legrand Valena Life 752501, IP 20, farba biela</t>
  </si>
  <si>
    <t>Spínač jednopólový do vlhka  č. 1,  Legrand Forix 7823607, IP 44, farba biela</t>
  </si>
  <si>
    <t>Jednorámik Legrand Valena Life s držiakom štítkov, 754011, farba biela</t>
  </si>
  <si>
    <t>Prepínač sériový č. 5, Legrand Valena Life 752105, IP 20, farba biela</t>
  </si>
  <si>
    <t>Prepínač striedavý do vlhka č. 6, Legrand Forix 782363, IP 44, farba biela</t>
  </si>
  <si>
    <t>Snímač pohybu stropný, Legrand 78941, IP20</t>
  </si>
  <si>
    <t>Svietidlo stropné závesné KANLUX, BELLIE B/G, čierne, 18W, IP20, ozn. C</t>
  </si>
  <si>
    <t>Núdzové svietidlo stropné SEC s piktogramom smeru úniku, MULTITREND-TOP-AT 5xLED.3h, 10W, IP 65, ozn. NO1</t>
  </si>
  <si>
    <t>Svietidlo zapustené, LED, 12700 lm, 88W, IP 65 - typ podľa investora, ozn. I</t>
  </si>
  <si>
    <t>LED pás osadený v AL lište - zrušený, požiadavka investora</t>
  </si>
  <si>
    <t>LED napájací zdroj, IP 68 - zrušený, požiadavka investora</t>
  </si>
  <si>
    <t>Svietidlo stropné KANLUX, DUCE-AL-DTL50 (19950), KANLUX+žiarovka LED/GU10 6,1W/940 OSRAM, 6,1W, IP 20, ozn. B</t>
  </si>
  <si>
    <t>Svietidlo stropné NEDES, LED štvorec LPL224, 18W 4000K, biele, IP 20, ozn. D</t>
  </si>
  <si>
    <t>Svietidlo stropné NEDES, LED PL121 WPL40W 595x595 4500K, biele, 40W, IP20, ozn. A</t>
  </si>
  <si>
    <t>Územňovací vodič ocelový žiarovo zinkovaný označenie O 8</t>
  </si>
  <si>
    <t>kg</t>
  </si>
  <si>
    <t>Územňovací vodič ocelový žiarovo zinkovaný označenie O 10</t>
  </si>
  <si>
    <t>Územňovacia pásovina ocelová žiarovo zinkovaná označenie 30 x 4 mm</t>
  </si>
  <si>
    <t xml:space="preserve">Silnoprúdové káblové rozvody </t>
  </si>
  <si>
    <t>Kotviacia  montážny materiál</t>
  </si>
  <si>
    <t xml:space="preserve">    D12 - ZTI + HVAC</t>
  </si>
  <si>
    <t>Chladivo R32</t>
  </si>
  <si>
    <t>Vákuovanie, tlaková skúška, revízie</t>
  </si>
  <si>
    <t>Dusík</t>
  </si>
  <si>
    <t>ZTI + HVAC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</si>
</sst>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9"/>
      <name val="Arial CE"/>
      <family val="2"/>
      <charset val="238"/>
    </font>
    <font>
      <sz val="9"/>
      <color rgb="FF0000FF"/>
      <name val="Arial CE"/>
      <family val="2"/>
      <charset val="238"/>
    </font>
    <font>
      <sz val="10"/>
      <color rgb="FF003366"/>
      <name val="Arial CE"/>
      <family val="2"/>
      <charset val="238"/>
    </font>
    <font>
      <sz val="10"/>
      <name val="Arial CE"/>
      <family val="2"/>
      <charset val="238"/>
    </font>
    <font>
      <i/>
      <sz val="9"/>
      <color rgb="FF0000FF"/>
      <name val="Arial CE"/>
      <family val="2"/>
      <charset val="238"/>
    </font>
    <font>
      <b/>
      <sz val="12"/>
      <color rgb="FF003366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medium">
        <color indexed="64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medium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4" fontId="19" fillId="0" borderId="0" xfId="0" applyNumberFormat="1" applyFont="1"/>
    <xf numFmtId="166" fontId="27" fillId="0" borderId="12" xfId="0" applyNumberFormat="1" applyFont="1" applyBorder="1"/>
    <xf numFmtId="4" fontId="2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0" fontId="8" fillId="0" borderId="15" xfId="0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0" fontId="18" fillId="0" borderId="21" xfId="0" applyFont="1" applyBorder="1" applyAlignment="1">
      <alignment horizontal="left" vertical="center"/>
    </xf>
    <xf numFmtId="0" fontId="17" fillId="0" borderId="0" xfId="0" applyFont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4" fontId="17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7" fillId="0" borderId="22" xfId="0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/>
    </xf>
    <xf numFmtId="49" fontId="29" fillId="0" borderId="22" xfId="0" applyNumberFormat="1" applyFont="1" applyBorder="1" applyAlignment="1">
      <alignment horizontal="left" vertical="center" wrapText="1"/>
    </xf>
    <xf numFmtId="0" fontId="29" fillId="0" borderId="22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center" vertical="center" wrapText="1"/>
    </xf>
    <xf numFmtId="0" fontId="8" fillId="0" borderId="0" xfId="0" applyFont="1" applyProtection="1">
      <protection locked="0"/>
    </xf>
    <xf numFmtId="4" fontId="17" fillId="0" borderId="22" xfId="0" applyNumberFormat="1" applyFont="1" applyBorder="1" applyAlignment="1">
      <alignment vertical="center"/>
    </xf>
    <xf numFmtId="4" fontId="29" fillId="0" borderId="22" xfId="0" applyNumberFormat="1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4" fontId="17" fillId="0" borderId="0" xfId="0" applyNumberFormat="1" applyFont="1" applyAlignment="1">
      <alignment vertical="center"/>
    </xf>
    <xf numFmtId="0" fontId="32" fillId="0" borderId="22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4" fontId="33" fillId="0" borderId="22" xfId="0" applyNumberFormat="1" applyFont="1" applyBorder="1" applyAlignment="1">
      <alignment vertical="center"/>
    </xf>
    <xf numFmtId="0" fontId="34" fillId="0" borderId="0" xfId="0" applyFont="1" applyAlignment="1">
      <alignment horizontal="left"/>
    </xf>
    <xf numFmtId="0" fontId="33" fillId="0" borderId="0" xfId="0" applyFont="1" applyAlignment="1">
      <alignment horizontal="center" vertical="center"/>
    </xf>
    <xf numFmtId="49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4" fontId="33" fillId="0" borderId="0" xfId="0" applyNumberFormat="1" applyFont="1" applyAlignment="1">
      <alignment vertical="center"/>
    </xf>
    <xf numFmtId="0" fontId="35" fillId="0" borderId="0" xfId="0" applyFont="1"/>
    <xf numFmtId="0" fontId="34" fillId="0" borderId="0" xfId="0" applyFont="1"/>
    <xf numFmtId="4" fontId="34" fillId="0" borderId="0" xfId="0" applyNumberFormat="1" applyFont="1"/>
    <xf numFmtId="0" fontId="36" fillId="0" borderId="22" xfId="0" applyFont="1" applyBorder="1" applyAlignment="1">
      <alignment horizontal="left" vertical="center" wrapText="1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0" fillId="0" borderId="23" xfId="0" applyBorder="1" applyAlignment="1">
      <alignment vertical="center"/>
    </xf>
    <xf numFmtId="167" fontId="17" fillId="0" borderId="24" xfId="0" applyNumberFormat="1" applyFont="1" applyBorder="1" applyAlignment="1" applyProtection="1">
      <alignment vertical="center"/>
      <protection locked="0"/>
    </xf>
    <xf numFmtId="167" fontId="32" fillId="0" borderId="22" xfId="0" applyNumberFormat="1" applyFont="1" applyBorder="1" applyAlignment="1">
      <alignment vertical="center"/>
    </xf>
    <xf numFmtId="0" fontId="34" fillId="0" borderId="20" xfId="0" applyFont="1" applyBorder="1" applyAlignment="1">
      <alignment horizontal="left" vertical="center"/>
    </xf>
    <xf numFmtId="0" fontId="37" fillId="0" borderId="0" xfId="0" applyFont="1" applyAlignment="1">
      <alignment horizontal="left"/>
    </xf>
    <xf numFmtId="4" fontId="37" fillId="0" borderId="0" xfId="0" applyNumberFormat="1" applyFont="1"/>
    <xf numFmtId="14" fontId="2" fillId="0" borderId="0" xfId="0" applyNumberFormat="1" applyFont="1" applyAlignment="1">
      <alignment horizontal="left" vertical="center"/>
    </xf>
    <xf numFmtId="167" fontId="17" fillId="0" borderId="22" xfId="0" applyNumberFormat="1" applyFont="1" applyBorder="1" applyAlignment="1">
      <alignment vertical="center"/>
    </xf>
    <xf numFmtId="167" fontId="29" fillId="0" borderId="22" xfId="0" applyNumberFormat="1" applyFont="1" applyBorder="1" applyAlignment="1">
      <alignment vertical="center"/>
    </xf>
    <xf numFmtId="167" fontId="33" fillId="0" borderId="22" xfId="0" applyNumberFormat="1" applyFont="1" applyBorder="1" applyAlignment="1">
      <alignment vertical="center"/>
    </xf>
    <xf numFmtId="167" fontId="17" fillId="0" borderId="0" xfId="0" applyNumberFormat="1" applyFont="1" applyAlignment="1">
      <alignment vertical="center"/>
    </xf>
    <xf numFmtId="167" fontId="33" fillId="0" borderId="0" xfId="0" applyNumberFormat="1" applyFont="1" applyAlignment="1">
      <alignment vertical="center"/>
    </xf>
    <xf numFmtId="4" fontId="33" fillId="0" borderId="0" xfId="0" applyNumberFormat="1" applyFont="1" applyAlignment="1" applyProtection="1">
      <alignment vertical="center"/>
      <protection locked="0"/>
    </xf>
    <xf numFmtId="167" fontId="17" fillId="0" borderId="0" xfId="0" applyNumberFormat="1" applyFont="1" applyAlignment="1" applyProtection="1">
      <alignment vertical="center"/>
      <protection locked="0"/>
    </xf>
    <xf numFmtId="4" fontId="17" fillId="5" borderId="22" xfId="0" applyNumberFormat="1" applyFont="1" applyFill="1" applyBorder="1" applyAlignment="1" applyProtection="1">
      <alignment vertical="center"/>
      <protection locked="0"/>
    </xf>
    <xf numFmtId="0" fontId="8" fillId="5" borderId="0" xfId="0" applyFont="1" applyFill="1"/>
    <xf numFmtId="4" fontId="29" fillId="5" borderId="22" xfId="0" applyNumberFormat="1" applyFont="1" applyFill="1" applyBorder="1" applyAlignment="1" applyProtection="1">
      <alignment vertical="center"/>
      <protection locked="0"/>
    </xf>
    <xf numFmtId="4" fontId="33" fillId="5" borderId="22" xfId="0" applyNumberFormat="1" applyFont="1" applyFill="1" applyBorder="1" applyAlignment="1" applyProtection="1">
      <alignment vertical="center"/>
      <protection locked="0"/>
    </xf>
    <xf numFmtId="0" fontId="8" fillId="5" borderId="0" xfId="0" applyFont="1" applyFill="1" applyProtection="1">
      <protection locked="0"/>
    </xf>
    <xf numFmtId="0" fontId="34" fillId="5" borderId="0" xfId="0" applyFont="1" applyFill="1" applyProtection="1">
      <protection locked="0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zoomScaleNormal="100" workbookViewId="0">
      <selection activeCell="BE39" sqref="BE39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7.049999999999997" customHeight="1">
      <c r="AR2" s="213" t="s">
        <v>5</v>
      </c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S2" s="13" t="s">
        <v>6</v>
      </c>
      <c r="BT2" s="13" t="s">
        <v>7</v>
      </c>
    </row>
    <row r="3" spans="1:74" ht="7.0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5.05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>
      <c r="B5" s="16"/>
      <c r="D5" s="19" t="s">
        <v>11</v>
      </c>
      <c r="K5" s="241" t="s">
        <v>12</v>
      </c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R5" s="16"/>
      <c r="BS5" s="13" t="s">
        <v>6</v>
      </c>
    </row>
    <row r="6" spans="1:74" ht="37.049999999999997" customHeight="1">
      <c r="B6" s="16"/>
      <c r="D6" s="21" t="s">
        <v>13</v>
      </c>
      <c r="K6" s="242" t="s">
        <v>14</v>
      </c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R6" s="16"/>
      <c r="BS6" s="13" t="s">
        <v>6</v>
      </c>
    </row>
    <row r="7" spans="1:74" ht="12" customHeight="1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17</v>
      </c>
      <c r="K8" s="20" t="s">
        <v>18</v>
      </c>
      <c r="AK8" s="22" t="s">
        <v>19</v>
      </c>
      <c r="AN8" s="199">
        <v>45337</v>
      </c>
      <c r="AR8" s="16"/>
      <c r="BS8" s="13" t="s">
        <v>6</v>
      </c>
    </row>
    <row r="9" spans="1:74" ht="14.55" customHeight="1">
      <c r="B9" s="16"/>
      <c r="AR9" s="16"/>
      <c r="BS9" s="13" t="s">
        <v>6</v>
      </c>
    </row>
    <row r="10" spans="1:74" ht="12" customHeight="1">
      <c r="B10" s="16"/>
      <c r="D10" s="22" t="s">
        <v>20</v>
      </c>
      <c r="AK10" s="22" t="s">
        <v>21</v>
      </c>
      <c r="AN10" s="20" t="s">
        <v>22</v>
      </c>
      <c r="AR10" s="16"/>
      <c r="BS10" s="13" t="s">
        <v>6</v>
      </c>
    </row>
    <row r="11" spans="1:74" ht="18.45" customHeight="1">
      <c r="B11" s="16"/>
      <c r="E11" s="20" t="s">
        <v>23</v>
      </c>
      <c r="AK11" s="22" t="s">
        <v>24</v>
      </c>
      <c r="AN11" s="20" t="s">
        <v>25</v>
      </c>
      <c r="AR11" s="16"/>
      <c r="BS11" s="13" t="s">
        <v>6</v>
      </c>
    </row>
    <row r="12" spans="1:74" ht="7.05" customHeight="1">
      <c r="B12" s="16"/>
      <c r="AR12" s="16"/>
      <c r="BS12" s="13" t="s">
        <v>6</v>
      </c>
    </row>
    <row r="13" spans="1:74" ht="12" customHeight="1">
      <c r="B13" s="16"/>
      <c r="D13" s="22" t="s">
        <v>26</v>
      </c>
      <c r="AK13" s="22" t="s">
        <v>21</v>
      </c>
      <c r="AN13" s="20" t="s">
        <v>1</v>
      </c>
      <c r="AR13" s="16"/>
      <c r="BS13" s="13" t="s">
        <v>6</v>
      </c>
    </row>
    <row r="14" spans="1:74" ht="13.2">
      <c r="B14" s="16"/>
      <c r="E14" s="20" t="s">
        <v>27</v>
      </c>
      <c r="AK14" s="22" t="s">
        <v>24</v>
      </c>
      <c r="AN14" s="20" t="s">
        <v>1</v>
      </c>
      <c r="AR14" s="16"/>
      <c r="BS14" s="13" t="s">
        <v>6</v>
      </c>
    </row>
    <row r="15" spans="1:74" ht="7.05" customHeight="1">
      <c r="B15" s="16"/>
      <c r="AR15" s="16"/>
      <c r="BS15" s="13" t="s">
        <v>3</v>
      </c>
    </row>
    <row r="16" spans="1:74" ht="12" customHeight="1">
      <c r="B16" s="16"/>
      <c r="D16" s="22" t="s">
        <v>28</v>
      </c>
      <c r="AK16" s="22" t="s">
        <v>21</v>
      </c>
      <c r="AN16" s="20" t="s">
        <v>1</v>
      </c>
      <c r="AR16" s="16"/>
      <c r="BS16" s="13" t="s">
        <v>3</v>
      </c>
    </row>
    <row r="17" spans="2:71" ht="18.45" customHeight="1">
      <c r="B17" s="16"/>
      <c r="E17" s="20" t="s">
        <v>29</v>
      </c>
      <c r="AK17" s="22" t="s">
        <v>24</v>
      </c>
      <c r="AN17" s="20" t="s">
        <v>1</v>
      </c>
      <c r="AR17" s="16"/>
      <c r="BS17" s="13" t="s">
        <v>30</v>
      </c>
    </row>
    <row r="18" spans="2:71" ht="7.05" customHeight="1">
      <c r="B18" s="16"/>
      <c r="AR18" s="16"/>
      <c r="BS18" s="13" t="s">
        <v>6</v>
      </c>
    </row>
    <row r="19" spans="2:71" ht="12" customHeight="1">
      <c r="B19" s="16"/>
      <c r="D19" s="22" t="s">
        <v>31</v>
      </c>
      <c r="AK19" s="22" t="s">
        <v>21</v>
      </c>
      <c r="AN19" s="20" t="s">
        <v>1</v>
      </c>
      <c r="AR19" s="16"/>
      <c r="BS19" s="13" t="s">
        <v>6</v>
      </c>
    </row>
    <row r="20" spans="2:71" ht="18.45" customHeight="1">
      <c r="B20" s="16"/>
      <c r="E20" s="20" t="s">
        <v>32</v>
      </c>
      <c r="AK20" s="22" t="s">
        <v>24</v>
      </c>
      <c r="AN20" s="20" t="s">
        <v>1</v>
      </c>
      <c r="AR20" s="16"/>
      <c r="BS20" s="13" t="s">
        <v>30</v>
      </c>
    </row>
    <row r="21" spans="2:71" ht="7.05" customHeight="1">
      <c r="B21" s="16"/>
      <c r="AR21" s="16"/>
    </row>
    <row r="22" spans="2:71" ht="12" customHeight="1">
      <c r="B22" s="16"/>
      <c r="D22" s="22" t="s">
        <v>33</v>
      </c>
      <c r="AR22" s="16"/>
    </row>
    <row r="23" spans="2:71" ht="23.25" customHeight="1">
      <c r="B23" s="16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R23" s="16"/>
    </row>
    <row r="24" spans="2:71" ht="7.05" customHeight="1">
      <c r="B24" s="16"/>
      <c r="AR24" s="16"/>
    </row>
    <row r="25" spans="2:71" ht="7.0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5" customHeight="1">
      <c r="B26" s="25"/>
      <c r="D26" s="26" t="s">
        <v>34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44">
        <f>ROUND(AG94,2)</f>
        <v>0</v>
      </c>
      <c r="AL26" s="245"/>
      <c r="AM26" s="245"/>
      <c r="AN26" s="245"/>
      <c r="AO26" s="245"/>
      <c r="AR26" s="25"/>
    </row>
    <row r="27" spans="2:71" s="1" customFormat="1" ht="7.05" customHeight="1">
      <c r="B27" s="25"/>
      <c r="AR27" s="25"/>
    </row>
    <row r="28" spans="2:71" s="1" customFormat="1" ht="13.2">
      <c r="B28" s="25"/>
      <c r="L28" s="246" t="s">
        <v>35</v>
      </c>
      <c r="M28" s="246"/>
      <c r="N28" s="246"/>
      <c r="O28" s="246"/>
      <c r="P28" s="246"/>
      <c r="W28" s="246" t="s">
        <v>36</v>
      </c>
      <c r="X28" s="246"/>
      <c r="Y28" s="246"/>
      <c r="Z28" s="246"/>
      <c r="AA28" s="246"/>
      <c r="AB28" s="246"/>
      <c r="AC28" s="246"/>
      <c r="AD28" s="246"/>
      <c r="AE28" s="246"/>
      <c r="AK28" s="246" t="s">
        <v>37</v>
      </c>
      <c r="AL28" s="246"/>
      <c r="AM28" s="246"/>
      <c r="AN28" s="246"/>
      <c r="AO28" s="246"/>
      <c r="AR28" s="25"/>
    </row>
    <row r="29" spans="2:71" s="2" customFormat="1" ht="14.55" customHeight="1">
      <c r="B29" s="29"/>
      <c r="D29" s="22" t="s">
        <v>38</v>
      </c>
      <c r="F29" s="22" t="s">
        <v>39</v>
      </c>
      <c r="L29" s="236">
        <v>0.2</v>
      </c>
      <c r="M29" s="235"/>
      <c r="N29" s="235"/>
      <c r="O29" s="235"/>
      <c r="P29" s="235"/>
      <c r="W29" s="234">
        <f>ROUND(AZ94, 2)</f>
        <v>0</v>
      </c>
      <c r="X29" s="235"/>
      <c r="Y29" s="235"/>
      <c r="Z29" s="235"/>
      <c r="AA29" s="235"/>
      <c r="AB29" s="235"/>
      <c r="AC29" s="235"/>
      <c r="AD29" s="235"/>
      <c r="AE29" s="235"/>
      <c r="AK29" s="234">
        <f>ROUND(AV94, 2)</f>
        <v>0</v>
      </c>
      <c r="AL29" s="235"/>
      <c r="AM29" s="235"/>
      <c r="AN29" s="235"/>
      <c r="AO29" s="235"/>
      <c r="AR29" s="29"/>
    </row>
    <row r="30" spans="2:71" s="2" customFormat="1" ht="14.55" customHeight="1">
      <c r="B30" s="29"/>
      <c r="F30" s="22" t="s">
        <v>40</v>
      </c>
      <c r="L30" s="236">
        <v>0.2</v>
      </c>
      <c r="M30" s="235"/>
      <c r="N30" s="235"/>
      <c r="O30" s="235"/>
      <c r="P30" s="235"/>
      <c r="W30" s="234">
        <f>ROUND(BA94, 2)</f>
        <v>0</v>
      </c>
      <c r="X30" s="235"/>
      <c r="Y30" s="235"/>
      <c r="Z30" s="235"/>
      <c r="AA30" s="235"/>
      <c r="AB30" s="235"/>
      <c r="AC30" s="235"/>
      <c r="AD30" s="235"/>
      <c r="AE30" s="235"/>
      <c r="AK30" s="234">
        <f>ROUND(AW94, 2)</f>
        <v>0</v>
      </c>
      <c r="AL30" s="235"/>
      <c r="AM30" s="235"/>
      <c r="AN30" s="235"/>
      <c r="AO30" s="235"/>
      <c r="AR30" s="29"/>
    </row>
    <row r="31" spans="2:71" s="2" customFormat="1" ht="14.55" hidden="1" customHeight="1">
      <c r="B31" s="29"/>
      <c r="F31" s="22" t="s">
        <v>41</v>
      </c>
      <c r="L31" s="236">
        <v>0.2</v>
      </c>
      <c r="M31" s="235"/>
      <c r="N31" s="235"/>
      <c r="O31" s="235"/>
      <c r="P31" s="235"/>
      <c r="W31" s="234">
        <f>ROUND(BB94, 2)</f>
        <v>0</v>
      </c>
      <c r="X31" s="235"/>
      <c r="Y31" s="235"/>
      <c r="Z31" s="235"/>
      <c r="AA31" s="235"/>
      <c r="AB31" s="235"/>
      <c r="AC31" s="235"/>
      <c r="AD31" s="235"/>
      <c r="AE31" s="235"/>
      <c r="AK31" s="234">
        <v>0</v>
      </c>
      <c r="AL31" s="235"/>
      <c r="AM31" s="235"/>
      <c r="AN31" s="235"/>
      <c r="AO31" s="235"/>
      <c r="AR31" s="29"/>
    </row>
    <row r="32" spans="2:71" s="2" customFormat="1" ht="14.55" hidden="1" customHeight="1">
      <c r="B32" s="29"/>
      <c r="F32" s="22" t="s">
        <v>42</v>
      </c>
      <c r="L32" s="236">
        <v>0.2</v>
      </c>
      <c r="M32" s="235"/>
      <c r="N32" s="235"/>
      <c r="O32" s="235"/>
      <c r="P32" s="235"/>
      <c r="W32" s="234">
        <f>ROUND(BC94, 2)</f>
        <v>0</v>
      </c>
      <c r="X32" s="235"/>
      <c r="Y32" s="235"/>
      <c r="Z32" s="235"/>
      <c r="AA32" s="235"/>
      <c r="AB32" s="235"/>
      <c r="AC32" s="235"/>
      <c r="AD32" s="235"/>
      <c r="AE32" s="235"/>
      <c r="AK32" s="234">
        <v>0</v>
      </c>
      <c r="AL32" s="235"/>
      <c r="AM32" s="235"/>
      <c r="AN32" s="235"/>
      <c r="AO32" s="235"/>
      <c r="AR32" s="29"/>
    </row>
    <row r="33" spans="2:44" s="2" customFormat="1" ht="14.55" hidden="1" customHeight="1">
      <c r="B33" s="29"/>
      <c r="F33" s="22" t="s">
        <v>43</v>
      </c>
      <c r="L33" s="236">
        <v>0</v>
      </c>
      <c r="M33" s="235"/>
      <c r="N33" s="235"/>
      <c r="O33" s="235"/>
      <c r="P33" s="235"/>
      <c r="W33" s="234">
        <f>ROUND(BD94, 2)</f>
        <v>0</v>
      </c>
      <c r="X33" s="235"/>
      <c r="Y33" s="235"/>
      <c r="Z33" s="235"/>
      <c r="AA33" s="235"/>
      <c r="AB33" s="235"/>
      <c r="AC33" s="235"/>
      <c r="AD33" s="235"/>
      <c r="AE33" s="235"/>
      <c r="AK33" s="234">
        <v>0</v>
      </c>
      <c r="AL33" s="235"/>
      <c r="AM33" s="235"/>
      <c r="AN33" s="235"/>
      <c r="AO33" s="235"/>
      <c r="AR33" s="29"/>
    </row>
    <row r="34" spans="2:44" s="1" customFormat="1" ht="7.05" customHeight="1">
      <c r="B34" s="25"/>
      <c r="AR34" s="25"/>
    </row>
    <row r="35" spans="2:44" s="1" customFormat="1" ht="25.95" customHeight="1">
      <c r="B35" s="25"/>
      <c r="C35" s="30"/>
      <c r="D35" s="31" t="s">
        <v>44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45</v>
      </c>
      <c r="U35" s="32"/>
      <c r="V35" s="32"/>
      <c r="W35" s="32"/>
      <c r="X35" s="237" t="s">
        <v>46</v>
      </c>
      <c r="Y35" s="238"/>
      <c r="Z35" s="238"/>
      <c r="AA35" s="238"/>
      <c r="AB35" s="238"/>
      <c r="AC35" s="32"/>
      <c r="AD35" s="32"/>
      <c r="AE35" s="32"/>
      <c r="AF35" s="32"/>
      <c r="AG35" s="32"/>
      <c r="AH35" s="32"/>
      <c r="AI35" s="32"/>
      <c r="AJ35" s="32"/>
      <c r="AK35" s="239">
        <f>SUM(AK26:AK33)</f>
        <v>0</v>
      </c>
      <c r="AL35" s="238"/>
      <c r="AM35" s="238"/>
      <c r="AN35" s="238"/>
      <c r="AO35" s="240"/>
      <c r="AP35" s="30"/>
      <c r="AQ35" s="30"/>
      <c r="AR35" s="25"/>
    </row>
    <row r="36" spans="2:44" s="1" customFormat="1" ht="7.05" customHeight="1">
      <c r="B36" s="25"/>
      <c r="AR36" s="25"/>
    </row>
    <row r="37" spans="2:44" s="1" customFormat="1" ht="14.55" customHeight="1">
      <c r="B37" s="25"/>
      <c r="AR37" s="25"/>
    </row>
    <row r="38" spans="2:44" ht="14.55" customHeight="1">
      <c r="B38" s="16"/>
      <c r="AR38" s="16"/>
    </row>
    <row r="39" spans="2:44" ht="14.55" customHeight="1">
      <c r="B39" s="16"/>
      <c r="AR39" s="16"/>
    </row>
    <row r="40" spans="2:44" ht="14.55" customHeight="1">
      <c r="B40" s="16"/>
      <c r="AR40" s="16"/>
    </row>
    <row r="41" spans="2:44" ht="14.55" customHeight="1">
      <c r="B41" s="16"/>
      <c r="AR41" s="16"/>
    </row>
    <row r="42" spans="2:44" ht="14.55" customHeight="1">
      <c r="B42" s="16"/>
      <c r="AR42" s="16"/>
    </row>
    <row r="43" spans="2:44" ht="14.55" customHeight="1">
      <c r="B43" s="16"/>
      <c r="AR43" s="16"/>
    </row>
    <row r="44" spans="2:44" ht="14.55" customHeight="1">
      <c r="B44" s="16"/>
      <c r="AR44" s="16"/>
    </row>
    <row r="45" spans="2:44" ht="14.55" customHeight="1">
      <c r="B45" s="16"/>
      <c r="AR45" s="16"/>
    </row>
    <row r="46" spans="2:44" ht="14.55" customHeight="1">
      <c r="B46" s="16"/>
      <c r="AR46" s="16"/>
    </row>
    <row r="47" spans="2:44" ht="14.55" customHeight="1">
      <c r="B47" s="16"/>
      <c r="AR47" s="16"/>
    </row>
    <row r="48" spans="2:44" ht="14.55" customHeight="1">
      <c r="B48" s="16"/>
      <c r="AR48" s="16"/>
    </row>
    <row r="49" spans="2:44" s="1" customFormat="1" ht="14.55" customHeight="1">
      <c r="B49" s="25"/>
      <c r="D49" s="34" t="s">
        <v>47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48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3.2">
      <c r="B60" s="25"/>
      <c r="D60" s="36" t="s">
        <v>49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50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49</v>
      </c>
      <c r="AI60" s="27"/>
      <c r="AJ60" s="27"/>
      <c r="AK60" s="27"/>
      <c r="AL60" s="27"/>
      <c r="AM60" s="36" t="s">
        <v>50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.2">
      <c r="B64" s="25"/>
      <c r="D64" s="34" t="s">
        <v>51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52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3.2">
      <c r="B75" s="25"/>
      <c r="D75" s="36" t="s">
        <v>49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50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49</v>
      </c>
      <c r="AI75" s="27"/>
      <c r="AJ75" s="27"/>
      <c r="AK75" s="27"/>
      <c r="AL75" s="27"/>
      <c r="AM75" s="36" t="s">
        <v>50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7.0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7.0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5.05" customHeight="1">
      <c r="B82" s="25"/>
      <c r="C82" s="17" t="s">
        <v>53</v>
      </c>
      <c r="AR82" s="25"/>
    </row>
    <row r="83" spans="1:91" s="1" customFormat="1" ht="7.05" customHeight="1">
      <c r="B83" s="25"/>
      <c r="AR83" s="25"/>
    </row>
    <row r="84" spans="1:91" s="3" customFormat="1" ht="12" customHeight="1">
      <c r="B84" s="41"/>
      <c r="C84" s="22" t="s">
        <v>11</v>
      </c>
      <c r="L84" s="3" t="str">
        <f>K5</f>
        <v>20222504</v>
      </c>
      <c r="AR84" s="41"/>
    </row>
    <row r="85" spans="1:91" s="4" customFormat="1" ht="37.049999999999997" customHeight="1">
      <c r="B85" s="42"/>
      <c r="C85" s="43" t="s">
        <v>13</v>
      </c>
      <c r="L85" s="225" t="str">
        <f>K6</f>
        <v>Spracovateľská hala s predajňou</v>
      </c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6"/>
      <c r="AA85" s="226"/>
      <c r="AB85" s="226"/>
      <c r="AC85" s="226"/>
      <c r="AD85" s="226"/>
      <c r="AE85" s="226"/>
      <c r="AF85" s="226"/>
      <c r="AG85" s="226"/>
      <c r="AH85" s="226"/>
      <c r="AI85" s="226"/>
      <c r="AJ85" s="226"/>
      <c r="AK85" s="226"/>
      <c r="AL85" s="226"/>
      <c r="AM85" s="226"/>
      <c r="AN85" s="226"/>
      <c r="AO85" s="226"/>
      <c r="AR85" s="42"/>
    </row>
    <row r="86" spans="1:91" s="1" customFormat="1" ht="7.05" customHeight="1">
      <c r="B86" s="25"/>
      <c r="AR86" s="25"/>
    </row>
    <row r="87" spans="1:91" s="1" customFormat="1" ht="12" customHeight="1">
      <c r="B87" s="25"/>
      <c r="C87" s="22" t="s">
        <v>17</v>
      </c>
      <c r="L87" s="44" t="str">
        <f>IF(K8="","",K8)</f>
        <v>Blahová, okr. Dunajská Streda, p.č.:372/6</v>
      </c>
      <c r="AI87" s="22" t="s">
        <v>19</v>
      </c>
      <c r="AM87" s="227">
        <f>IF(AN8= "","",AN8)</f>
        <v>45337</v>
      </c>
      <c r="AN87" s="227"/>
      <c r="AR87" s="25"/>
    </row>
    <row r="88" spans="1:91" s="1" customFormat="1" ht="7.05" customHeight="1">
      <c r="B88" s="25"/>
      <c r="AR88" s="25"/>
    </row>
    <row r="89" spans="1:91" s="1" customFormat="1" ht="15.3" customHeight="1">
      <c r="B89" s="25"/>
      <c r="C89" s="22" t="s">
        <v>20</v>
      </c>
      <c r="L89" s="3" t="str">
        <f>IF(E11= "","",E11)</f>
        <v>HADO Investments, s. r. o.</v>
      </c>
      <c r="AI89" s="22" t="s">
        <v>28</v>
      </c>
      <c r="AM89" s="228" t="str">
        <f>IF(E17="","",E17)</f>
        <v xml:space="preserve">Ing. Pavol Orosi, PhD. </v>
      </c>
      <c r="AN89" s="229"/>
      <c r="AO89" s="229"/>
      <c r="AP89" s="229"/>
      <c r="AR89" s="25"/>
      <c r="AS89" s="230" t="s">
        <v>54</v>
      </c>
      <c r="AT89" s="231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1" s="1" customFormat="1" ht="15.3" customHeight="1">
      <c r="B90" s="25"/>
      <c r="C90" s="22" t="s">
        <v>26</v>
      </c>
      <c r="L90" s="3" t="str">
        <f>IF(E14="","",E14)</f>
        <v>Podľa výberu investora</v>
      </c>
      <c r="AI90" s="22" t="s">
        <v>31</v>
      </c>
      <c r="AM90" s="228" t="str">
        <f>IF(E20="","",E20)</f>
        <v xml:space="preserve"> </v>
      </c>
      <c r="AN90" s="229"/>
      <c r="AO90" s="229"/>
      <c r="AP90" s="229"/>
      <c r="AR90" s="25"/>
      <c r="AS90" s="232"/>
      <c r="AT90" s="233"/>
      <c r="BD90" s="49"/>
    </row>
    <row r="91" spans="1:91" s="1" customFormat="1" ht="10.95" customHeight="1">
      <c r="B91" s="25"/>
      <c r="AR91" s="25"/>
      <c r="AS91" s="232"/>
      <c r="AT91" s="233"/>
      <c r="BD91" s="49"/>
    </row>
    <row r="92" spans="1:91" s="1" customFormat="1" ht="29.25" customHeight="1">
      <c r="B92" s="25"/>
      <c r="C92" s="220" t="s">
        <v>55</v>
      </c>
      <c r="D92" s="221"/>
      <c r="E92" s="221"/>
      <c r="F92" s="221"/>
      <c r="G92" s="221"/>
      <c r="H92" s="50"/>
      <c r="I92" s="222" t="s">
        <v>56</v>
      </c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3" t="s">
        <v>57</v>
      </c>
      <c r="AH92" s="221"/>
      <c r="AI92" s="221"/>
      <c r="AJ92" s="221"/>
      <c r="AK92" s="221"/>
      <c r="AL92" s="221"/>
      <c r="AM92" s="221"/>
      <c r="AN92" s="222" t="s">
        <v>58</v>
      </c>
      <c r="AO92" s="221"/>
      <c r="AP92" s="224"/>
      <c r="AQ92" s="51" t="s">
        <v>59</v>
      </c>
      <c r="AR92" s="25"/>
      <c r="AS92" s="52" t="s">
        <v>60</v>
      </c>
      <c r="AT92" s="53" t="s">
        <v>61</v>
      </c>
      <c r="AU92" s="53" t="s">
        <v>62</v>
      </c>
      <c r="AV92" s="53" t="s">
        <v>63</v>
      </c>
      <c r="AW92" s="53" t="s">
        <v>64</v>
      </c>
      <c r="AX92" s="53" t="s">
        <v>65</v>
      </c>
      <c r="AY92" s="53" t="s">
        <v>66</v>
      </c>
      <c r="AZ92" s="53" t="s">
        <v>67</v>
      </c>
      <c r="BA92" s="53" t="s">
        <v>68</v>
      </c>
      <c r="BB92" s="53" t="s">
        <v>69</v>
      </c>
      <c r="BC92" s="53" t="s">
        <v>70</v>
      </c>
      <c r="BD92" s="54" t="s">
        <v>71</v>
      </c>
    </row>
    <row r="93" spans="1:91" s="1" customFormat="1" ht="10.95" customHeight="1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1" s="5" customFormat="1" ht="32.549999999999997" customHeight="1">
      <c r="B94" s="56"/>
      <c r="C94" s="57" t="s">
        <v>72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218">
        <f>ROUND(SUM(AG95:AG96),2)</f>
        <v>0</v>
      </c>
      <c r="AH94" s="218"/>
      <c r="AI94" s="218"/>
      <c r="AJ94" s="218"/>
      <c r="AK94" s="218"/>
      <c r="AL94" s="218"/>
      <c r="AM94" s="218"/>
      <c r="AN94" s="219">
        <f>SUM(AG94,AT94)</f>
        <v>0</v>
      </c>
      <c r="AO94" s="219"/>
      <c r="AP94" s="219"/>
      <c r="AQ94" s="60" t="s">
        <v>1</v>
      </c>
      <c r="AR94" s="56"/>
      <c r="AS94" s="61">
        <f>ROUND(SUM(AS95:AS96),2)</f>
        <v>0</v>
      </c>
      <c r="AT94" s="62">
        <f>ROUND(SUM(AV94:AW94),2)</f>
        <v>0</v>
      </c>
      <c r="AU94" s="63" t="e">
        <f>ROUND(SUM(AU95:AU96),5)</f>
        <v>#REF!</v>
      </c>
      <c r="AV94" s="62">
        <f>ROUND(AZ94*L29,2)</f>
        <v>0</v>
      </c>
      <c r="AW94" s="62">
        <f>ROUND(BA94*L30,2)</f>
        <v>0</v>
      </c>
      <c r="AX94" s="62">
        <f>ROUND(BB94*L29,2)</f>
        <v>0</v>
      </c>
      <c r="AY94" s="62">
        <f>ROUND(BC94*L30,2)</f>
        <v>0</v>
      </c>
      <c r="AZ94" s="62">
        <f>ROUND(SUM(AZ95:AZ96),2)</f>
        <v>0</v>
      </c>
      <c r="BA94" s="62">
        <f>ROUND(SUM(BA95:BA96),2)</f>
        <v>0</v>
      </c>
      <c r="BB94" s="62">
        <f>ROUND(SUM(BB95:BB96),2)</f>
        <v>0</v>
      </c>
      <c r="BC94" s="62">
        <f>ROUND(SUM(BC95:BC96),2)</f>
        <v>0</v>
      </c>
      <c r="BD94" s="64">
        <f>ROUND(SUM(BD95:BD96),2)</f>
        <v>0</v>
      </c>
      <c r="BS94" s="65" t="s">
        <v>73</v>
      </c>
      <c r="BT94" s="65" t="s">
        <v>74</v>
      </c>
      <c r="BU94" s="66" t="s">
        <v>75</v>
      </c>
      <c r="BV94" s="65" t="s">
        <v>76</v>
      </c>
      <c r="BW94" s="65" t="s">
        <v>4</v>
      </c>
      <c r="BX94" s="65" t="s">
        <v>77</v>
      </c>
      <c r="CL94" s="65" t="s">
        <v>1</v>
      </c>
    </row>
    <row r="95" spans="1:91" s="6" customFormat="1" ht="16.5" customHeight="1">
      <c r="A95" s="67" t="s">
        <v>78</v>
      </c>
      <c r="B95" s="68"/>
      <c r="C95" s="69"/>
      <c r="D95" s="217" t="s">
        <v>79</v>
      </c>
      <c r="E95" s="217"/>
      <c r="F95" s="217"/>
      <c r="G95" s="217"/>
      <c r="H95" s="217"/>
      <c r="I95" s="70"/>
      <c r="J95" s="217" t="s">
        <v>80</v>
      </c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5">
        <f>'SO-01 - Stavebná časť'!J30</f>
        <v>0</v>
      </c>
      <c r="AH95" s="216"/>
      <c r="AI95" s="216"/>
      <c r="AJ95" s="216"/>
      <c r="AK95" s="216"/>
      <c r="AL95" s="216"/>
      <c r="AM95" s="216"/>
      <c r="AN95" s="215">
        <f>SUM(AG95,AT95)</f>
        <v>0</v>
      </c>
      <c r="AO95" s="216"/>
      <c r="AP95" s="216"/>
      <c r="AQ95" s="71" t="s">
        <v>81</v>
      </c>
      <c r="AR95" s="68"/>
      <c r="AS95" s="72">
        <v>0</v>
      </c>
      <c r="AT95" s="73">
        <f>ROUND(SUM(AV95:AW95),2)</f>
        <v>0</v>
      </c>
      <c r="AU95" s="74" t="e">
        <f>'SO-01 - Stavebná časť'!P141</f>
        <v>#REF!</v>
      </c>
      <c r="AV95" s="73">
        <f>'SO-01 - Stavebná časť'!J33</f>
        <v>0</v>
      </c>
      <c r="AW95" s="73">
        <f>'SO-01 - Stavebná časť'!J34</f>
        <v>0</v>
      </c>
      <c r="AX95" s="73">
        <f>'SO-01 - Stavebná časť'!J35</f>
        <v>0</v>
      </c>
      <c r="AY95" s="73">
        <f>'SO-01 - Stavebná časť'!J36</f>
        <v>0</v>
      </c>
      <c r="AZ95" s="73">
        <f>'SO-01 - Stavebná časť'!F33</f>
        <v>0</v>
      </c>
      <c r="BA95" s="73">
        <f>'SO-01 - Stavebná časť'!F34</f>
        <v>0</v>
      </c>
      <c r="BB95" s="73">
        <f>'SO-01 - Stavebná časť'!F35</f>
        <v>0</v>
      </c>
      <c r="BC95" s="73">
        <f>'SO-01 - Stavebná časť'!F36</f>
        <v>0</v>
      </c>
      <c r="BD95" s="75">
        <f>'SO-01 - Stavebná časť'!F37</f>
        <v>0</v>
      </c>
      <c r="BT95" s="76" t="s">
        <v>82</v>
      </c>
      <c r="BV95" s="76" t="s">
        <v>76</v>
      </c>
      <c r="BW95" s="76" t="s">
        <v>83</v>
      </c>
      <c r="BX95" s="76" t="s">
        <v>4</v>
      </c>
      <c r="CL95" s="76" t="s">
        <v>1</v>
      </c>
      <c r="CM95" s="76" t="s">
        <v>74</v>
      </c>
    </row>
    <row r="96" spans="1:91" s="6" customFormat="1" ht="16.5" customHeight="1">
      <c r="A96" s="67" t="s">
        <v>78</v>
      </c>
      <c r="B96" s="68"/>
      <c r="C96" s="69"/>
      <c r="D96" s="217" t="s">
        <v>84</v>
      </c>
      <c r="E96" s="217"/>
      <c r="F96" s="217"/>
      <c r="G96" s="217"/>
      <c r="H96" s="217"/>
      <c r="I96" s="70"/>
      <c r="J96" s="217" t="s">
        <v>85</v>
      </c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5">
        <f>'SO-02 - Spevnené plochy a...'!J30</f>
        <v>0</v>
      </c>
      <c r="AH96" s="216"/>
      <c r="AI96" s="216"/>
      <c r="AJ96" s="216"/>
      <c r="AK96" s="216"/>
      <c r="AL96" s="216"/>
      <c r="AM96" s="216"/>
      <c r="AN96" s="215">
        <f>SUM(AG96,AT96)</f>
        <v>0</v>
      </c>
      <c r="AO96" s="216"/>
      <c r="AP96" s="216"/>
      <c r="AQ96" s="71" t="s">
        <v>81</v>
      </c>
      <c r="AR96" s="68"/>
      <c r="AS96" s="77">
        <v>0</v>
      </c>
      <c r="AT96" s="78">
        <f>ROUND(SUM(AV96:AW96),2)</f>
        <v>0</v>
      </c>
      <c r="AU96" s="79">
        <f>'SO-02 - Spevnené plochy a...'!P120</f>
        <v>0</v>
      </c>
      <c r="AV96" s="78">
        <f>'SO-02 - Spevnené plochy a...'!J33</f>
        <v>0</v>
      </c>
      <c r="AW96" s="78">
        <f>'SO-02 - Spevnené plochy a...'!J34</f>
        <v>0</v>
      </c>
      <c r="AX96" s="78">
        <f>'SO-02 - Spevnené plochy a...'!J35</f>
        <v>0</v>
      </c>
      <c r="AY96" s="78">
        <f>'SO-02 - Spevnené plochy a...'!J36</f>
        <v>0</v>
      </c>
      <c r="AZ96" s="78">
        <f>'SO-02 - Spevnené plochy a...'!F33</f>
        <v>0</v>
      </c>
      <c r="BA96" s="78">
        <f>'SO-02 - Spevnené plochy a...'!F34</f>
        <v>0</v>
      </c>
      <c r="BB96" s="78">
        <f>'SO-02 - Spevnené plochy a...'!F35</f>
        <v>0</v>
      </c>
      <c r="BC96" s="78">
        <f>'SO-02 - Spevnené plochy a...'!F36</f>
        <v>0</v>
      </c>
      <c r="BD96" s="80">
        <f>'SO-02 - Spevnené plochy a...'!F37</f>
        <v>0</v>
      </c>
      <c r="BT96" s="76" t="s">
        <v>82</v>
      </c>
      <c r="BV96" s="76" t="s">
        <v>76</v>
      </c>
      <c r="BW96" s="76" t="s">
        <v>86</v>
      </c>
      <c r="BX96" s="76" t="s">
        <v>4</v>
      </c>
      <c r="CL96" s="76" t="s">
        <v>1</v>
      </c>
      <c r="CM96" s="76" t="s">
        <v>74</v>
      </c>
    </row>
    <row r="97" spans="2:44" s="1" customFormat="1" ht="30" customHeight="1">
      <c r="B97" s="25"/>
      <c r="AR97" s="25"/>
    </row>
    <row r="98" spans="2:44" s="1" customFormat="1" ht="7.05" customHeight="1"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25"/>
    </row>
  </sheetData>
  <mergeCells count="44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</mergeCells>
  <hyperlinks>
    <hyperlink ref="A95" location="'SO-01 - Stavebná časť'!C2" display="/" xr:uid="{00000000-0004-0000-0000-000000000000}"/>
    <hyperlink ref="A96" location="'SO-02 - Spevnené plochy a...'!C2" display="/" xr:uid="{00000000-0004-0000-0000-000001000000}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516"/>
  <sheetViews>
    <sheetView showGridLines="0" topLeftCell="A424" zoomScaleNormal="100" workbookViewId="0">
      <selection activeCell="AC392" sqref="AC392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1" width="14.140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3" t="s">
        <v>83</v>
      </c>
    </row>
    <row r="3" spans="2:46" ht="7.0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5.05" customHeight="1">
      <c r="B4" s="16"/>
      <c r="D4" s="17" t="s">
        <v>87</v>
      </c>
      <c r="L4" s="16"/>
      <c r="M4" s="81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16.5" customHeight="1">
      <c r="B7" s="16"/>
      <c r="E7" s="247" t="str">
        <f>'Rekapitulácia stavby'!K6</f>
        <v>Spracovateľská hala s predajňou</v>
      </c>
      <c r="F7" s="248"/>
      <c r="G7" s="248"/>
      <c r="H7" s="248"/>
      <c r="L7" s="16"/>
    </row>
    <row r="8" spans="2:46" s="1" customFormat="1" ht="12" customHeight="1">
      <c r="B8" s="25"/>
      <c r="D8" s="22" t="s">
        <v>88</v>
      </c>
      <c r="L8" s="25"/>
    </row>
    <row r="9" spans="2:46" s="1" customFormat="1" ht="16.5" customHeight="1">
      <c r="B9" s="25"/>
      <c r="E9" s="225" t="s">
        <v>89</v>
      </c>
      <c r="F9" s="249"/>
      <c r="G9" s="249"/>
      <c r="H9" s="249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 t="s">
        <v>19</v>
      </c>
      <c r="J12" s="45">
        <f>'Rekapitulácia stavby'!AN8</f>
        <v>45337</v>
      </c>
      <c r="L12" s="25"/>
    </row>
    <row r="13" spans="2:46" s="1" customFormat="1" ht="10.95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22</v>
      </c>
      <c r="L14" s="25"/>
    </row>
    <row r="15" spans="2:46" s="1" customFormat="1" ht="18" customHeight="1">
      <c r="B15" s="25"/>
      <c r="E15" s="20" t="s">
        <v>23</v>
      </c>
      <c r="I15" s="22" t="s">
        <v>24</v>
      </c>
      <c r="J15" s="20" t="s">
        <v>25</v>
      </c>
      <c r="L15" s="25"/>
    </row>
    <row r="16" spans="2:46" s="1" customFormat="1" ht="7.05" customHeight="1">
      <c r="B16" s="25"/>
      <c r="L16" s="25"/>
    </row>
    <row r="17" spans="2:12" s="1" customFormat="1" ht="12" customHeight="1">
      <c r="B17" s="25"/>
      <c r="D17" s="22" t="s">
        <v>26</v>
      </c>
      <c r="I17" s="22" t="s">
        <v>21</v>
      </c>
      <c r="J17" s="20" t="s">
        <v>1</v>
      </c>
      <c r="L17" s="25"/>
    </row>
    <row r="18" spans="2:12" s="1" customFormat="1" ht="18" customHeight="1">
      <c r="B18" s="25"/>
      <c r="E18" s="20" t="s">
        <v>27</v>
      </c>
      <c r="I18" s="22" t="s">
        <v>24</v>
      </c>
      <c r="J18" s="20" t="s">
        <v>1</v>
      </c>
      <c r="L18" s="25"/>
    </row>
    <row r="19" spans="2:12" s="1" customFormat="1" ht="7.05" customHeight="1">
      <c r="B19" s="25"/>
      <c r="L19" s="25"/>
    </row>
    <row r="20" spans="2:12" s="1" customFormat="1" ht="12" customHeight="1">
      <c r="B20" s="25"/>
      <c r="D20" s="22" t="s">
        <v>28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29</v>
      </c>
      <c r="I21" s="22" t="s">
        <v>24</v>
      </c>
      <c r="J21" s="20" t="s">
        <v>1</v>
      </c>
      <c r="L21" s="25"/>
    </row>
    <row r="22" spans="2:12" s="1" customFormat="1" ht="7.05" customHeight="1">
      <c r="B22" s="25"/>
      <c r="L22" s="25"/>
    </row>
    <row r="23" spans="2:12" s="1" customFormat="1" ht="12" customHeight="1">
      <c r="B23" s="25"/>
      <c r="D23" s="22" t="s">
        <v>31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24</v>
      </c>
      <c r="J24" s="20" t="str">
        <f>IF('Rekapitulácia stavby'!AN20="","",'Rekapitulácia stavby'!AN20)</f>
        <v/>
      </c>
      <c r="L24" s="25"/>
    </row>
    <row r="25" spans="2:12" s="1" customFormat="1" ht="7.05" customHeight="1">
      <c r="B25" s="25"/>
      <c r="L25" s="25"/>
    </row>
    <row r="26" spans="2:12" s="1" customFormat="1" ht="12" customHeight="1">
      <c r="B26" s="25"/>
      <c r="D26" s="22" t="s">
        <v>33</v>
      </c>
      <c r="L26" s="25"/>
    </row>
    <row r="27" spans="2:12" s="7" customFormat="1" ht="23.25" customHeight="1">
      <c r="B27" s="82"/>
      <c r="E27" s="243"/>
      <c r="F27" s="243"/>
      <c r="G27" s="243"/>
      <c r="H27" s="243"/>
      <c r="L27" s="82"/>
    </row>
    <row r="28" spans="2:12" s="1" customFormat="1" ht="7.05" customHeight="1">
      <c r="B28" s="25"/>
      <c r="L28" s="25"/>
    </row>
    <row r="29" spans="2:12" s="1" customFormat="1" ht="7.0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3" t="s">
        <v>34</v>
      </c>
      <c r="J30" s="59">
        <f>J96</f>
        <v>0</v>
      </c>
      <c r="L30" s="25"/>
    </row>
    <row r="31" spans="2:12" s="1" customFormat="1" ht="7.0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55" customHeight="1">
      <c r="B32" s="25"/>
      <c r="F32" s="28" t="s">
        <v>36</v>
      </c>
      <c r="I32" s="28" t="s">
        <v>35</v>
      </c>
      <c r="J32" s="28" t="s">
        <v>37</v>
      </c>
      <c r="L32" s="25"/>
    </row>
    <row r="33" spans="2:12" s="1" customFormat="1" ht="14.55" customHeight="1">
      <c r="B33" s="25"/>
      <c r="D33" s="48" t="s">
        <v>38</v>
      </c>
      <c r="E33" s="22" t="s">
        <v>39</v>
      </c>
      <c r="F33" s="84">
        <f>ROUND((SUM(BE141:BE315)),  2)</f>
        <v>0</v>
      </c>
      <c r="I33" s="85">
        <v>0.2</v>
      </c>
      <c r="J33" s="84">
        <f>ROUND(((SUM(BE141:BE315))*I33),  2)</f>
        <v>0</v>
      </c>
      <c r="L33" s="25"/>
    </row>
    <row r="34" spans="2:12" s="1" customFormat="1" ht="14.55" customHeight="1">
      <c r="B34" s="25"/>
      <c r="E34" s="22" t="s">
        <v>40</v>
      </c>
      <c r="F34" s="84">
        <f>ROUND((SUM(BF141:BF315)),  2)</f>
        <v>0</v>
      </c>
      <c r="I34" s="85">
        <v>0.2</v>
      </c>
      <c r="J34" s="84">
        <f>ROUND(((SUM(BF141:BF315))*I34),  2)</f>
        <v>0</v>
      </c>
      <c r="L34" s="25"/>
    </row>
    <row r="35" spans="2:12" s="1" customFormat="1" ht="14.55" hidden="1" customHeight="1">
      <c r="B35" s="25"/>
      <c r="E35" s="22" t="s">
        <v>41</v>
      </c>
      <c r="F35" s="84">
        <f>ROUND((SUM(BG141:BG315)),  2)</f>
        <v>0</v>
      </c>
      <c r="I35" s="85">
        <v>0.2</v>
      </c>
      <c r="J35" s="84">
        <f>0</f>
        <v>0</v>
      </c>
      <c r="L35" s="25"/>
    </row>
    <row r="36" spans="2:12" s="1" customFormat="1" ht="14.55" hidden="1" customHeight="1">
      <c r="B36" s="25"/>
      <c r="E36" s="22" t="s">
        <v>42</v>
      </c>
      <c r="F36" s="84">
        <f>ROUND((SUM(BH141:BH315)),  2)</f>
        <v>0</v>
      </c>
      <c r="I36" s="85">
        <v>0.2</v>
      </c>
      <c r="J36" s="84">
        <f>0</f>
        <v>0</v>
      </c>
      <c r="L36" s="25"/>
    </row>
    <row r="37" spans="2:12" s="1" customFormat="1" ht="14.55" hidden="1" customHeight="1">
      <c r="B37" s="25"/>
      <c r="E37" s="22" t="s">
        <v>43</v>
      </c>
      <c r="F37" s="84">
        <f>ROUND((SUM(BI141:BI315)),  2)</f>
        <v>0</v>
      </c>
      <c r="I37" s="85">
        <v>0</v>
      </c>
      <c r="J37" s="84">
        <f>0</f>
        <v>0</v>
      </c>
      <c r="L37" s="25"/>
    </row>
    <row r="38" spans="2:12" s="1" customFormat="1" ht="7.05" customHeight="1">
      <c r="B38" s="25"/>
      <c r="L38" s="25"/>
    </row>
    <row r="39" spans="2:12" s="1" customFormat="1" ht="25.35" customHeight="1">
      <c r="B39" s="25"/>
      <c r="C39" s="86"/>
      <c r="D39" s="87" t="s">
        <v>44</v>
      </c>
      <c r="E39" s="50"/>
      <c r="F39" s="50"/>
      <c r="G39" s="88" t="s">
        <v>45</v>
      </c>
      <c r="H39" s="89" t="s">
        <v>46</v>
      </c>
      <c r="I39" s="50"/>
      <c r="J39" s="90">
        <f>SUM(J30:J37)</f>
        <v>0</v>
      </c>
      <c r="K39" s="91"/>
      <c r="L39" s="25"/>
    </row>
    <row r="40" spans="2:12" s="1" customFormat="1" ht="14.55" customHeight="1">
      <c r="B40" s="25"/>
      <c r="L40" s="25"/>
    </row>
    <row r="41" spans="2:12" ht="14.55" customHeight="1">
      <c r="B41" s="16"/>
      <c r="L41" s="16"/>
    </row>
    <row r="42" spans="2:12" ht="14.55" customHeight="1">
      <c r="B42" s="16"/>
      <c r="L42" s="16"/>
    </row>
    <row r="43" spans="2:12" ht="14.55" customHeight="1">
      <c r="B43" s="16"/>
      <c r="L43" s="16"/>
    </row>
    <row r="44" spans="2:12" ht="14.55" customHeight="1">
      <c r="B44" s="16"/>
      <c r="L44" s="16"/>
    </row>
    <row r="45" spans="2:12" ht="14.55" customHeight="1">
      <c r="B45" s="16"/>
      <c r="L45" s="16"/>
    </row>
    <row r="46" spans="2:12" ht="14.55" customHeight="1">
      <c r="B46" s="16"/>
      <c r="L46" s="16"/>
    </row>
    <row r="47" spans="2:12" ht="14.55" customHeight="1">
      <c r="B47" s="16"/>
      <c r="L47" s="16"/>
    </row>
    <row r="48" spans="2:12" ht="14.55" customHeight="1">
      <c r="B48" s="16"/>
      <c r="L48" s="16"/>
    </row>
    <row r="49" spans="2:12" ht="14.55" customHeight="1">
      <c r="B49" s="16"/>
      <c r="L49" s="16"/>
    </row>
    <row r="50" spans="2:12" s="1" customFormat="1" ht="14.55" customHeight="1">
      <c r="B50" s="25"/>
      <c r="D50" s="34" t="s">
        <v>47</v>
      </c>
      <c r="E50" s="35"/>
      <c r="F50" s="35"/>
      <c r="G50" s="34" t="s">
        <v>48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6" t="s">
        <v>49</v>
      </c>
      <c r="E61" s="27"/>
      <c r="F61" s="92" t="s">
        <v>50</v>
      </c>
      <c r="G61" s="36" t="s">
        <v>49</v>
      </c>
      <c r="H61" s="27"/>
      <c r="I61" s="27"/>
      <c r="J61" s="93" t="s">
        <v>50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4" t="s">
        <v>51</v>
      </c>
      <c r="E65" s="35"/>
      <c r="F65" s="35"/>
      <c r="G65" s="34" t="s">
        <v>52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6" t="s">
        <v>49</v>
      </c>
      <c r="E76" s="27"/>
      <c r="F76" s="92" t="s">
        <v>50</v>
      </c>
      <c r="G76" s="36" t="s">
        <v>49</v>
      </c>
      <c r="H76" s="27"/>
      <c r="I76" s="27"/>
      <c r="J76" s="93" t="s">
        <v>50</v>
      </c>
      <c r="K76" s="27"/>
      <c r="L76" s="25"/>
    </row>
    <row r="77" spans="2:12" s="1" customFormat="1" ht="14.5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7.0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5.05" customHeight="1">
      <c r="B82" s="25"/>
      <c r="C82" s="17" t="s">
        <v>90</v>
      </c>
      <c r="L82" s="25"/>
    </row>
    <row r="83" spans="2:47" s="1" customFormat="1" ht="7.05" customHeight="1">
      <c r="B83" s="25"/>
      <c r="L83" s="25"/>
    </row>
    <row r="84" spans="2:47" s="1" customFormat="1" ht="12" customHeight="1">
      <c r="B84" s="25"/>
      <c r="C84" s="22" t="s">
        <v>13</v>
      </c>
      <c r="L84" s="25"/>
    </row>
    <row r="85" spans="2:47" s="1" customFormat="1" ht="16.5" customHeight="1">
      <c r="B85" s="25"/>
      <c r="E85" s="247" t="str">
        <f>E7</f>
        <v>Spracovateľská hala s predajňou</v>
      </c>
      <c r="F85" s="248"/>
      <c r="G85" s="248"/>
      <c r="H85" s="248"/>
      <c r="L85" s="25"/>
    </row>
    <row r="86" spans="2:47" s="1" customFormat="1" ht="12" customHeight="1">
      <c r="B86" s="25"/>
      <c r="C86" s="22" t="s">
        <v>88</v>
      </c>
      <c r="L86" s="25"/>
    </row>
    <row r="87" spans="2:47" s="1" customFormat="1" ht="16.5" customHeight="1">
      <c r="B87" s="25"/>
      <c r="E87" s="225" t="str">
        <f>E9</f>
        <v>SO-01 - Stavebná časť</v>
      </c>
      <c r="F87" s="249"/>
      <c r="G87" s="249"/>
      <c r="H87" s="249"/>
      <c r="L87" s="25"/>
    </row>
    <row r="88" spans="2:47" s="1" customFormat="1" ht="7.05" customHeight="1">
      <c r="B88" s="25"/>
      <c r="L88" s="25"/>
    </row>
    <row r="89" spans="2:47" s="1" customFormat="1" ht="12" customHeight="1">
      <c r="B89" s="25"/>
      <c r="C89" s="22" t="s">
        <v>17</v>
      </c>
      <c r="F89" s="20" t="str">
        <f>F12</f>
        <v>Blahová, okr. Dunajská Streda, p.č.:372/6</v>
      </c>
      <c r="I89" s="22" t="s">
        <v>19</v>
      </c>
      <c r="J89" s="45">
        <f>IF(J12="","",J12)</f>
        <v>45337</v>
      </c>
      <c r="L89" s="25"/>
    </row>
    <row r="90" spans="2:47" s="1" customFormat="1" ht="7.05" customHeight="1">
      <c r="B90" s="25"/>
      <c r="L90" s="25"/>
    </row>
    <row r="91" spans="2:47" s="1" customFormat="1" ht="25.8" customHeight="1">
      <c r="B91" s="25"/>
      <c r="C91" s="22" t="s">
        <v>20</v>
      </c>
      <c r="F91" s="20" t="str">
        <f>E15</f>
        <v>HADO Investments, s. r. o.</v>
      </c>
      <c r="I91" s="22" t="s">
        <v>28</v>
      </c>
      <c r="J91" s="23" t="str">
        <f>E21</f>
        <v xml:space="preserve">Ing. Pavol Orosi, PhD. </v>
      </c>
      <c r="L91" s="25"/>
    </row>
    <row r="92" spans="2:47" s="1" customFormat="1" ht="15.3" customHeight="1">
      <c r="B92" s="25"/>
      <c r="C92" s="22" t="s">
        <v>26</v>
      </c>
      <c r="F92" s="20" t="str">
        <f>IF(E18="","",E18)</f>
        <v>Podľa výberu investora</v>
      </c>
      <c r="I92" s="22" t="s">
        <v>31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4" t="s">
        <v>91</v>
      </c>
      <c r="D94" s="86"/>
      <c r="E94" s="86"/>
      <c r="F94" s="86"/>
      <c r="G94" s="86"/>
      <c r="H94" s="86"/>
      <c r="I94" s="86"/>
      <c r="J94" s="95" t="s">
        <v>92</v>
      </c>
      <c r="K94" s="86"/>
      <c r="L94" s="25"/>
    </row>
    <row r="95" spans="2:47" s="1" customFormat="1" ht="10.35" customHeight="1">
      <c r="B95" s="25"/>
      <c r="L95" s="25"/>
    </row>
    <row r="96" spans="2:47" s="1" customFormat="1" ht="22.95" customHeight="1">
      <c r="B96" s="25"/>
      <c r="C96" s="96" t="s">
        <v>93</v>
      </c>
      <c r="J96" s="59">
        <f>J97+J105+J119</f>
        <v>0</v>
      </c>
      <c r="L96" s="25"/>
      <c r="AU96" s="13" t="s">
        <v>94</v>
      </c>
    </row>
    <row r="97" spans="2:12" s="8" customFormat="1" ht="25.05" customHeight="1">
      <c r="B97" s="97"/>
      <c r="D97" s="98" t="s">
        <v>95</v>
      </c>
      <c r="E97" s="99"/>
      <c r="F97" s="99"/>
      <c r="G97" s="99"/>
      <c r="H97" s="99"/>
      <c r="I97" s="99"/>
      <c r="J97" s="100">
        <f>J142</f>
        <v>0</v>
      </c>
      <c r="L97" s="97"/>
    </row>
    <row r="98" spans="2:12" s="9" customFormat="1" ht="19.95" customHeight="1">
      <c r="B98" s="101"/>
      <c r="D98" s="102" t="s">
        <v>96</v>
      </c>
      <c r="E98" s="103"/>
      <c r="F98" s="103"/>
      <c r="G98" s="103"/>
      <c r="H98" s="103"/>
      <c r="I98" s="103"/>
      <c r="J98" s="104">
        <f>J143</f>
        <v>0</v>
      </c>
      <c r="L98" s="101"/>
    </row>
    <row r="99" spans="2:12" s="9" customFormat="1" ht="19.95" customHeight="1">
      <c r="B99" s="101"/>
      <c r="D99" s="102" t="s">
        <v>97</v>
      </c>
      <c r="E99" s="103"/>
      <c r="F99" s="103"/>
      <c r="G99" s="103"/>
      <c r="H99" s="103"/>
      <c r="I99" s="103"/>
      <c r="J99" s="104">
        <f>J149</f>
        <v>0</v>
      </c>
      <c r="L99" s="101"/>
    </row>
    <row r="100" spans="2:12" s="9" customFormat="1" ht="19.95" customHeight="1">
      <c r="B100" s="101"/>
      <c r="D100" s="102" t="s">
        <v>98</v>
      </c>
      <c r="E100" s="103"/>
      <c r="F100" s="103"/>
      <c r="G100" s="103"/>
      <c r="H100" s="103"/>
      <c r="I100" s="103"/>
      <c r="J100" s="104">
        <f>J161</f>
        <v>0</v>
      </c>
      <c r="L100" s="101"/>
    </row>
    <row r="101" spans="2:12" s="9" customFormat="1" ht="19.95" customHeight="1">
      <c r="B101" s="101"/>
      <c r="D101" s="102" t="s">
        <v>99</v>
      </c>
      <c r="E101" s="103"/>
      <c r="F101" s="103"/>
      <c r="G101" s="103"/>
      <c r="H101" s="103"/>
      <c r="I101" s="103"/>
      <c r="J101" s="104">
        <f>J169</f>
        <v>0</v>
      </c>
      <c r="L101" s="101"/>
    </row>
    <row r="102" spans="2:12" s="9" customFormat="1" ht="19.95" customHeight="1">
      <c r="B102" s="101"/>
      <c r="D102" s="102" t="s">
        <v>100</v>
      </c>
      <c r="E102" s="103"/>
      <c r="F102" s="103"/>
      <c r="G102" s="103"/>
      <c r="H102" s="103"/>
      <c r="I102" s="103"/>
      <c r="J102" s="104">
        <f>J193</f>
        <v>0</v>
      </c>
      <c r="L102" s="101"/>
    </row>
    <row r="103" spans="2:12" s="9" customFormat="1" ht="19.95" customHeight="1">
      <c r="B103" s="101"/>
      <c r="D103" s="102" t="s">
        <v>101</v>
      </c>
      <c r="E103" s="103"/>
      <c r="F103" s="103"/>
      <c r="G103" s="103"/>
      <c r="H103" s="103"/>
      <c r="I103" s="103"/>
      <c r="J103" s="104">
        <f>J214</f>
        <v>0</v>
      </c>
      <c r="L103" s="101"/>
    </row>
    <row r="104" spans="2:12" s="9" customFormat="1" ht="19.95" customHeight="1">
      <c r="B104" s="101"/>
      <c r="D104" s="102" t="s">
        <v>102</v>
      </c>
      <c r="E104" s="103"/>
      <c r="F104" s="103"/>
      <c r="G104" s="103"/>
      <c r="H104" s="103"/>
      <c r="I104" s="103"/>
      <c r="J104" s="104">
        <f>J221</f>
        <v>0</v>
      </c>
      <c r="L104" s="101"/>
    </row>
    <row r="105" spans="2:12" s="8" customFormat="1" ht="25.05" customHeight="1">
      <c r="B105" s="97"/>
      <c r="D105" s="98" t="s">
        <v>103</v>
      </c>
      <c r="E105" s="99"/>
      <c r="F105" s="99"/>
      <c r="G105" s="99"/>
      <c r="H105" s="99"/>
      <c r="I105" s="99"/>
      <c r="J105" s="100">
        <f>J223</f>
        <v>0</v>
      </c>
      <c r="L105" s="97"/>
    </row>
    <row r="106" spans="2:12" s="9" customFormat="1" ht="19.95" customHeight="1">
      <c r="B106" s="101"/>
      <c r="D106" s="102" t="s">
        <v>104</v>
      </c>
      <c r="E106" s="103"/>
      <c r="F106" s="103"/>
      <c r="G106" s="103"/>
      <c r="H106" s="103"/>
      <c r="I106" s="103"/>
      <c r="J106" s="104">
        <f>J224</f>
        <v>0</v>
      </c>
      <c r="L106" s="101"/>
    </row>
    <row r="107" spans="2:12" s="9" customFormat="1" ht="19.95" customHeight="1">
      <c r="B107" s="101"/>
      <c r="D107" s="102" t="s">
        <v>105</v>
      </c>
      <c r="E107" s="103"/>
      <c r="F107" s="103"/>
      <c r="G107" s="103"/>
      <c r="H107" s="103"/>
      <c r="I107" s="103"/>
      <c r="J107" s="104">
        <f>J237</f>
        <v>0</v>
      </c>
      <c r="L107" s="101"/>
    </row>
    <row r="108" spans="2:12" s="9" customFormat="1" ht="19.95" customHeight="1">
      <c r="B108" s="101"/>
      <c r="D108" s="196" t="s">
        <v>1001</v>
      </c>
      <c r="E108" s="103"/>
      <c r="F108" s="103"/>
      <c r="G108" s="103"/>
      <c r="H108" s="103"/>
      <c r="I108" s="103"/>
      <c r="J108" s="104">
        <f>J247</f>
        <v>0</v>
      </c>
      <c r="L108" s="101"/>
    </row>
    <row r="109" spans="2:12" s="9" customFormat="1" ht="19.95" customHeight="1">
      <c r="B109" s="101"/>
      <c r="D109" s="102" t="s">
        <v>106</v>
      </c>
      <c r="E109" s="103"/>
      <c r="F109" s="103"/>
      <c r="G109" s="103"/>
      <c r="H109" s="103"/>
      <c r="I109" s="103"/>
      <c r="J109" s="104">
        <f>J402</f>
        <v>0</v>
      </c>
      <c r="L109" s="101"/>
    </row>
    <row r="110" spans="2:12" s="9" customFormat="1" ht="19.95" customHeight="1">
      <c r="B110" s="101"/>
      <c r="D110" s="102" t="s">
        <v>107</v>
      </c>
      <c r="E110" s="103"/>
      <c r="F110" s="103"/>
      <c r="G110" s="103"/>
      <c r="H110" s="103"/>
      <c r="I110" s="103"/>
      <c r="J110" s="104">
        <f>J407</f>
        <v>0</v>
      </c>
      <c r="L110" s="101"/>
    </row>
    <row r="111" spans="2:12" s="9" customFormat="1" ht="19.95" customHeight="1">
      <c r="B111" s="101"/>
      <c r="D111" s="102" t="s">
        <v>108</v>
      </c>
      <c r="E111" s="103"/>
      <c r="F111" s="103"/>
      <c r="G111" s="103"/>
      <c r="H111" s="103"/>
      <c r="I111" s="103"/>
      <c r="J111" s="104">
        <f>J409</f>
        <v>0</v>
      </c>
      <c r="L111" s="101"/>
    </row>
    <row r="112" spans="2:12" s="9" customFormat="1" ht="19.95" customHeight="1">
      <c r="B112" s="101"/>
      <c r="D112" s="102" t="s">
        <v>109</v>
      </c>
      <c r="E112" s="103"/>
      <c r="F112" s="103"/>
      <c r="G112" s="103"/>
      <c r="H112" s="103"/>
      <c r="I112" s="103"/>
      <c r="J112" s="104">
        <f>J416</f>
        <v>0</v>
      </c>
      <c r="L112" s="101"/>
    </row>
    <row r="113" spans="2:12" s="9" customFormat="1" ht="19.95" customHeight="1">
      <c r="B113" s="101"/>
      <c r="D113" s="102" t="s">
        <v>110</v>
      </c>
      <c r="E113" s="103"/>
      <c r="F113" s="103"/>
      <c r="G113" s="103"/>
      <c r="H113" s="103"/>
      <c r="I113" s="103"/>
      <c r="J113" s="104">
        <f>J420</f>
        <v>0</v>
      </c>
      <c r="L113" s="101"/>
    </row>
    <row r="114" spans="2:12" s="9" customFormat="1" ht="19.95" customHeight="1">
      <c r="B114" s="101"/>
      <c r="D114" s="102" t="s">
        <v>111</v>
      </c>
      <c r="E114" s="103"/>
      <c r="F114" s="103"/>
      <c r="G114" s="103"/>
      <c r="H114" s="103"/>
      <c r="I114" s="103"/>
      <c r="J114" s="104">
        <f>J443</f>
        <v>0</v>
      </c>
      <c r="L114" s="101"/>
    </row>
    <row r="115" spans="2:12" s="9" customFormat="1" ht="19.95" customHeight="1">
      <c r="B115" s="101"/>
      <c r="D115" s="102" t="s">
        <v>112</v>
      </c>
      <c r="E115" s="103"/>
      <c r="F115" s="103"/>
      <c r="G115" s="103"/>
      <c r="H115" s="103"/>
      <c r="I115" s="103"/>
      <c r="J115" s="104">
        <f>J445</f>
        <v>0</v>
      </c>
      <c r="L115" s="101"/>
    </row>
    <row r="116" spans="2:12" s="9" customFormat="1" ht="19.95" customHeight="1">
      <c r="B116" s="101"/>
      <c r="D116" s="102" t="s">
        <v>113</v>
      </c>
      <c r="E116" s="103"/>
      <c r="F116" s="103"/>
      <c r="G116" s="103"/>
      <c r="H116" s="103"/>
      <c r="I116" s="103"/>
      <c r="J116" s="104">
        <f>J450</f>
        <v>0</v>
      </c>
      <c r="L116" s="101"/>
    </row>
    <row r="117" spans="2:12" s="9" customFormat="1" ht="19.95" customHeight="1">
      <c r="B117" s="101"/>
      <c r="D117" s="102" t="s">
        <v>114</v>
      </c>
      <c r="E117" s="103"/>
      <c r="F117" s="103"/>
      <c r="G117" s="103"/>
      <c r="H117" s="103"/>
      <c r="I117" s="103"/>
      <c r="J117" s="104">
        <f>J455</f>
        <v>0</v>
      </c>
      <c r="L117" s="101"/>
    </row>
    <row r="118" spans="2:12" s="9" customFormat="1" ht="19.95" customHeight="1">
      <c r="B118" s="101"/>
      <c r="D118" s="102" t="s">
        <v>115</v>
      </c>
      <c r="E118" s="103"/>
      <c r="F118" s="103"/>
      <c r="G118" s="103"/>
      <c r="H118" s="103"/>
      <c r="I118" s="103"/>
      <c r="J118" s="104">
        <f>J460</f>
        <v>0</v>
      </c>
      <c r="L118" s="101"/>
    </row>
    <row r="119" spans="2:12" s="8" customFormat="1" ht="25.05" customHeight="1">
      <c r="B119" s="97"/>
      <c r="D119" s="98" t="s">
        <v>103</v>
      </c>
      <c r="E119" s="99"/>
      <c r="F119" s="99"/>
      <c r="G119" s="99"/>
      <c r="H119" s="99"/>
      <c r="I119" s="99"/>
      <c r="J119" s="100">
        <f>J463</f>
        <v>0</v>
      </c>
      <c r="L119" s="97"/>
    </row>
    <row r="120" spans="2:12" s="8" customFormat="1" ht="25.05" customHeight="1">
      <c r="B120" s="97"/>
      <c r="D120" s="98" t="s">
        <v>116</v>
      </c>
      <c r="E120" s="99"/>
      <c r="F120" s="99"/>
      <c r="G120" s="99"/>
      <c r="H120" s="99"/>
      <c r="I120" s="99"/>
      <c r="J120" s="100">
        <f>J464</f>
        <v>0</v>
      </c>
      <c r="L120" s="97"/>
    </row>
    <row r="121" spans="2:12" s="9" customFormat="1" ht="19.95" customHeight="1">
      <c r="B121" s="101"/>
      <c r="D121" s="102" t="s">
        <v>117</v>
      </c>
      <c r="E121" s="103"/>
      <c r="F121" s="103"/>
      <c r="G121" s="103"/>
      <c r="H121" s="103"/>
      <c r="I121" s="103"/>
      <c r="J121" s="104">
        <f>J465</f>
        <v>0</v>
      </c>
      <c r="L121" s="101"/>
    </row>
    <row r="122" spans="2:12" s="1" customFormat="1" ht="21.75" customHeight="1">
      <c r="B122" s="25"/>
      <c r="L122" s="25"/>
    </row>
    <row r="123" spans="2:12" s="1" customFormat="1" ht="7.05" customHeight="1"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25"/>
    </row>
    <row r="127" spans="2:12" s="1" customFormat="1" ht="7.05" customHeight="1"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25"/>
    </row>
    <row r="128" spans="2:12" s="1" customFormat="1" ht="25.05" customHeight="1">
      <c r="B128" s="25"/>
      <c r="C128" s="17" t="s">
        <v>118</v>
      </c>
      <c r="L128" s="25"/>
    </row>
    <row r="129" spans="2:65" s="1" customFormat="1" ht="7.05" customHeight="1">
      <c r="B129" s="25"/>
      <c r="L129" s="25"/>
    </row>
    <row r="130" spans="2:65" s="1" customFormat="1" ht="12" customHeight="1">
      <c r="B130" s="25"/>
      <c r="C130" s="22" t="s">
        <v>13</v>
      </c>
      <c r="L130" s="25"/>
    </row>
    <row r="131" spans="2:65" s="1" customFormat="1" ht="16.5" customHeight="1">
      <c r="B131" s="25"/>
      <c r="E131" s="247" t="str">
        <f>E7</f>
        <v>Spracovateľská hala s predajňou</v>
      </c>
      <c r="F131" s="248"/>
      <c r="G131" s="248"/>
      <c r="H131" s="248"/>
      <c r="L131" s="25"/>
    </row>
    <row r="132" spans="2:65" s="1" customFormat="1" ht="12" customHeight="1">
      <c r="B132" s="25"/>
      <c r="C132" s="22" t="s">
        <v>88</v>
      </c>
      <c r="L132" s="25"/>
    </row>
    <row r="133" spans="2:65" s="1" customFormat="1" ht="16.5" customHeight="1">
      <c r="B133" s="25"/>
      <c r="E133" s="225" t="str">
        <f>E9</f>
        <v>SO-01 - Stavebná časť</v>
      </c>
      <c r="F133" s="249"/>
      <c r="G133" s="249"/>
      <c r="H133" s="249"/>
      <c r="L133" s="25"/>
    </row>
    <row r="134" spans="2:65" s="1" customFormat="1" ht="7.05" customHeight="1">
      <c r="B134" s="25"/>
      <c r="L134" s="25"/>
    </row>
    <row r="135" spans="2:65" s="1" customFormat="1" ht="12" customHeight="1">
      <c r="B135" s="25"/>
      <c r="C135" s="22" t="s">
        <v>17</v>
      </c>
      <c r="F135" s="20" t="str">
        <f>F12</f>
        <v>Blahová, okr. Dunajská Streda, p.č.:372/6</v>
      </c>
      <c r="I135" s="22" t="s">
        <v>19</v>
      </c>
      <c r="J135" s="45">
        <f>IF(J12="","",J12)</f>
        <v>45337</v>
      </c>
      <c r="L135" s="25"/>
    </row>
    <row r="136" spans="2:65" s="1" customFormat="1" ht="7.05" customHeight="1">
      <c r="B136" s="25"/>
      <c r="L136" s="25"/>
    </row>
    <row r="137" spans="2:65" s="1" customFormat="1" ht="25.8" customHeight="1">
      <c r="B137" s="25"/>
      <c r="C137" s="22" t="s">
        <v>20</v>
      </c>
      <c r="F137" s="20" t="str">
        <f>E15</f>
        <v>HADO Investments, s. r. o.</v>
      </c>
      <c r="I137" s="22" t="s">
        <v>28</v>
      </c>
      <c r="J137" s="23" t="str">
        <f>E21</f>
        <v xml:space="preserve">Ing. Pavol Orosi, PhD. </v>
      </c>
      <c r="L137" s="25"/>
    </row>
    <row r="138" spans="2:65" s="1" customFormat="1" ht="15.3" customHeight="1">
      <c r="B138" s="25"/>
      <c r="C138" s="22" t="s">
        <v>26</v>
      </c>
      <c r="F138" s="20" t="str">
        <f>IF(E18="","",E18)</f>
        <v>Podľa výberu investora</v>
      </c>
      <c r="I138" s="22" t="s">
        <v>31</v>
      </c>
      <c r="J138" s="23" t="str">
        <f>E24</f>
        <v xml:space="preserve"> </v>
      </c>
      <c r="L138" s="25"/>
    </row>
    <row r="139" spans="2:65" s="1" customFormat="1" ht="10.35" customHeight="1">
      <c r="B139" s="25"/>
      <c r="L139" s="25"/>
    </row>
    <row r="140" spans="2:65" s="10" customFormat="1" ht="29.25" customHeight="1">
      <c r="B140" s="105"/>
      <c r="C140" s="106" t="s">
        <v>119</v>
      </c>
      <c r="D140" s="107" t="s">
        <v>59</v>
      </c>
      <c r="E140" s="107" t="s">
        <v>55</v>
      </c>
      <c r="F140" s="107" t="s">
        <v>56</v>
      </c>
      <c r="G140" s="107" t="s">
        <v>120</v>
      </c>
      <c r="H140" s="107" t="s">
        <v>121</v>
      </c>
      <c r="I140" s="107" t="s">
        <v>122</v>
      </c>
      <c r="J140" s="108" t="s">
        <v>92</v>
      </c>
      <c r="K140" s="109" t="s">
        <v>123</v>
      </c>
      <c r="L140" s="105"/>
      <c r="M140" s="52" t="s">
        <v>1</v>
      </c>
      <c r="N140" s="53" t="s">
        <v>38</v>
      </c>
      <c r="O140" s="53" t="s">
        <v>124</v>
      </c>
      <c r="P140" s="53" t="s">
        <v>125</v>
      </c>
      <c r="Q140" s="53" t="s">
        <v>126</v>
      </c>
      <c r="R140" s="53" t="s">
        <v>127</v>
      </c>
      <c r="S140" s="53" t="s">
        <v>128</v>
      </c>
      <c r="T140" s="53" t="s">
        <v>129</v>
      </c>
      <c r="U140" s="54" t="s">
        <v>130</v>
      </c>
    </row>
    <row r="141" spans="2:65" s="1" customFormat="1" ht="22.95" customHeight="1">
      <c r="B141" s="25"/>
      <c r="C141" s="57" t="s">
        <v>93</v>
      </c>
      <c r="J141" s="110" t="e">
        <f>BK141</f>
        <v>#REF!</v>
      </c>
      <c r="L141" s="25"/>
      <c r="M141" s="55"/>
      <c r="N141" s="46"/>
      <c r="O141" s="46"/>
      <c r="P141" s="111" t="e">
        <f>P142+P223+P310+P311</f>
        <v>#REF!</v>
      </c>
      <c r="Q141" s="46"/>
      <c r="R141" s="111" t="e">
        <f>R142+R223+R310+R311</f>
        <v>#REF!</v>
      </c>
      <c r="S141" s="46"/>
      <c r="T141" s="111" t="e">
        <f>T142+T223+T310+T311</f>
        <v>#REF!</v>
      </c>
      <c r="U141" s="47"/>
      <c r="AT141" s="13" t="s">
        <v>73</v>
      </c>
      <c r="AU141" s="13" t="s">
        <v>94</v>
      </c>
      <c r="BK141" s="112" t="e">
        <f>BK142+BK223+BK310+BK311</f>
        <v>#REF!</v>
      </c>
    </row>
    <row r="142" spans="2:65" s="11" customFormat="1" ht="25.95" customHeight="1">
      <c r="B142" s="113"/>
      <c r="D142" s="114" t="s">
        <v>73</v>
      </c>
      <c r="E142" s="115" t="s">
        <v>131</v>
      </c>
      <c r="F142" s="115" t="s">
        <v>132</v>
      </c>
      <c r="J142" s="116">
        <f>BK142</f>
        <v>0</v>
      </c>
      <c r="L142" s="113"/>
      <c r="M142" s="117"/>
      <c r="P142" s="118">
        <f>P143+P149+P161+P169+P193+P214+P221</f>
        <v>0</v>
      </c>
      <c r="R142" s="118">
        <f>R143+R149+R161+R169+R193+R214+R221</f>
        <v>0</v>
      </c>
      <c r="T142" s="118">
        <f>T143+T149+T161+T169+T193+T214+T221</f>
        <v>0</v>
      </c>
      <c r="U142" s="119"/>
      <c r="AR142" s="114" t="s">
        <v>82</v>
      </c>
      <c r="AT142" s="120" t="s">
        <v>73</v>
      </c>
      <c r="AU142" s="120" t="s">
        <v>74</v>
      </c>
      <c r="AY142" s="114" t="s">
        <v>133</v>
      </c>
      <c r="BK142" s="121">
        <f>BK143+BK149+BK161+BK169+BK193+BK214+BK221</f>
        <v>0</v>
      </c>
    </row>
    <row r="143" spans="2:65" s="11" customFormat="1" ht="22.95" customHeight="1">
      <c r="B143" s="113"/>
      <c r="D143" s="114" t="s">
        <v>73</v>
      </c>
      <c r="E143" s="122" t="s">
        <v>134</v>
      </c>
      <c r="F143" s="122" t="s">
        <v>135</v>
      </c>
      <c r="J143" s="123">
        <f>BK143</f>
        <v>0</v>
      </c>
      <c r="L143" s="113"/>
      <c r="M143" s="117"/>
      <c r="P143" s="118">
        <f>SUM(P144:P148)</f>
        <v>0</v>
      </c>
      <c r="R143" s="118">
        <f>SUM(R144:R148)</f>
        <v>0</v>
      </c>
      <c r="T143" s="118">
        <f>SUM(T144:T148)</f>
        <v>0</v>
      </c>
      <c r="U143" s="119"/>
      <c r="AR143" s="114" t="s">
        <v>82</v>
      </c>
      <c r="AT143" s="120" t="s">
        <v>73</v>
      </c>
      <c r="AU143" s="120" t="s">
        <v>82</v>
      </c>
      <c r="AY143" s="114" t="s">
        <v>133</v>
      </c>
      <c r="BK143" s="121">
        <f>SUM(BK144:BK148)</f>
        <v>0</v>
      </c>
    </row>
    <row r="144" spans="2:65" s="1" customFormat="1" ht="24.3" customHeight="1">
      <c r="B144" s="124"/>
      <c r="C144" s="125" t="s">
        <v>82</v>
      </c>
      <c r="D144" s="125" t="s">
        <v>136</v>
      </c>
      <c r="E144" s="126" t="s">
        <v>137</v>
      </c>
      <c r="F144" s="127" t="s">
        <v>138</v>
      </c>
      <c r="G144" s="128" t="s">
        <v>139</v>
      </c>
      <c r="H144" s="129">
        <v>168.9</v>
      </c>
      <c r="I144" s="207"/>
      <c r="J144" s="130">
        <f>ROUND(I144*H144,2)</f>
        <v>0</v>
      </c>
      <c r="K144" s="131"/>
      <c r="L144" s="25"/>
      <c r="M144" s="132" t="s">
        <v>1</v>
      </c>
      <c r="N144" s="133" t="s">
        <v>40</v>
      </c>
      <c r="O144" s="134">
        <v>0</v>
      </c>
      <c r="P144" s="134">
        <f>O144*H144</f>
        <v>0</v>
      </c>
      <c r="Q144" s="134">
        <v>0</v>
      </c>
      <c r="R144" s="134">
        <f>Q144*H144</f>
        <v>0</v>
      </c>
      <c r="S144" s="134">
        <v>0</v>
      </c>
      <c r="T144" s="134">
        <f>S144*H144</f>
        <v>0</v>
      </c>
      <c r="U144" s="135" t="s">
        <v>1</v>
      </c>
      <c r="AR144" s="136" t="s">
        <v>140</v>
      </c>
      <c r="AT144" s="136" t="s">
        <v>136</v>
      </c>
      <c r="AU144" s="136" t="s">
        <v>141</v>
      </c>
      <c r="AY144" s="13" t="s">
        <v>133</v>
      </c>
      <c r="BE144" s="137">
        <f>IF(N144="základná",J144,0)</f>
        <v>0</v>
      </c>
      <c r="BF144" s="137">
        <f>IF(N144="znížená",J144,0)</f>
        <v>0</v>
      </c>
      <c r="BG144" s="137">
        <f>IF(N144="zákl. prenesená",J144,0)</f>
        <v>0</v>
      </c>
      <c r="BH144" s="137">
        <f>IF(N144="zníž. prenesená",J144,0)</f>
        <v>0</v>
      </c>
      <c r="BI144" s="137">
        <f>IF(N144="nulová",J144,0)</f>
        <v>0</v>
      </c>
      <c r="BJ144" s="13" t="s">
        <v>141</v>
      </c>
      <c r="BK144" s="137">
        <f>ROUND(I144*H144,2)</f>
        <v>0</v>
      </c>
      <c r="BL144" s="13" t="s">
        <v>140</v>
      </c>
      <c r="BM144" s="136" t="s">
        <v>141</v>
      </c>
    </row>
    <row r="145" spans="2:65" s="1" customFormat="1" ht="14.55" customHeight="1">
      <c r="B145" s="124"/>
      <c r="C145" s="125" t="s">
        <v>141</v>
      </c>
      <c r="D145" s="125" t="s">
        <v>136</v>
      </c>
      <c r="E145" s="126" t="s">
        <v>142</v>
      </c>
      <c r="F145" s="127" t="s">
        <v>143</v>
      </c>
      <c r="G145" s="128" t="s">
        <v>139</v>
      </c>
      <c r="H145" s="129">
        <v>337.63499999999999</v>
      </c>
      <c r="I145" s="207"/>
      <c r="J145" s="130">
        <f>ROUND(I145*H145,2)</f>
        <v>0</v>
      </c>
      <c r="K145" s="131"/>
      <c r="L145" s="25"/>
      <c r="M145" s="132" t="s">
        <v>1</v>
      </c>
      <c r="N145" s="133" t="s">
        <v>40</v>
      </c>
      <c r="O145" s="134">
        <v>0</v>
      </c>
      <c r="P145" s="134">
        <f>O145*H145</f>
        <v>0</v>
      </c>
      <c r="Q145" s="134">
        <v>0</v>
      </c>
      <c r="R145" s="134">
        <f>Q145*H145</f>
        <v>0</v>
      </c>
      <c r="S145" s="134">
        <v>0</v>
      </c>
      <c r="T145" s="134">
        <f>S145*H145</f>
        <v>0</v>
      </c>
      <c r="U145" s="135" t="s">
        <v>1</v>
      </c>
      <c r="AR145" s="136" t="s">
        <v>140</v>
      </c>
      <c r="AT145" s="136" t="s">
        <v>136</v>
      </c>
      <c r="AU145" s="136" t="s">
        <v>141</v>
      </c>
      <c r="AY145" s="13" t="s">
        <v>133</v>
      </c>
      <c r="BE145" s="137">
        <f>IF(N145="základná",J145,0)</f>
        <v>0</v>
      </c>
      <c r="BF145" s="137">
        <f>IF(N145="znížená",J145,0)</f>
        <v>0</v>
      </c>
      <c r="BG145" s="137">
        <f>IF(N145="zákl. prenesená",J145,0)</f>
        <v>0</v>
      </c>
      <c r="BH145" s="137">
        <f>IF(N145="zníž. prenesená",J145,0)</f>
        <v>0</v>
      </c>
      <c r="BI145" s="137">
        <f>IF(N145="nulová",J145,0)</f>
        <v>0</v>
      </c>
      <c r="BJ145" s="13" t="s">
        <v>141</v>
      </c>
      <c r="BK145" s="137">
        <f>ROUND(I145*H145,2)</f>
        <v>0</v>
      </c>
      <c r="BL145" s="13" t="s">
        <v>140</v>
      </c>
      <c r="BM145" s="136" t="s">
        <v>140</v>
      </c>
    </row>
    <row r="146" spans="2:65" s="1" customFormat="1" ht="24.3" customHeight="1">
      <c r="B146" s="124"/>
      <c r="C146" s="125" t="s">
        <v>144</v>
      </c>
      <c r="D146" s="125" t="s">
        <v>136</v>
      </c>
      <c r="E146" s="126" t="s">
        <v>145</v>
      </c>
      <c r="F146" s="127" t="s">
        <v>146</v>
      </c>
      <c r="G146" s="128" t="s">
        <v>139</v>
      </c>
      <c r="H146" s="129">
        <v>506.53500000000003</v>
      </c>
      <c r="I146" s="207"/>
      <c r="J146" s="130">
        <f>ROUND(I146*H146,2)</f>
        <v>0</v>
      </c>
      <c r="K146" s="131"/>
      <c r="L146" s="25"/>
      <c r="M146" s="132" t="s">
        <v>1</v>
      </c>
      <c r="N146" s="133" t="s">
        <v>40</v>
      </c>
      <c r="O146" s="134">
        <v>0</v>
      </c>
      <c r="P146" s="134">
        <f>O146*H146</f>
        <v>0</v>
      </c>
      <c r="Q146" s="134">
        <v>0</v>
      </c>
      <c r="R146" s="134">
        <f>Q146*H146</f>
        <v>0</v>
      </c>
      <c r="S146" s="134">
        <v>0</v>
      </c>
      <c r="T146" s="134">
        <f>S146*H146</f>
        <v>0</v>
      </c>
      <c r="U146" s="135" t="s">
        <v>1</v>
      </c>
      <c r="AR146" s="136" t="s">
        <v>140</v>
      </c>
      <c r="AT146" s="136" t="s">
        <v>136</v>
      </c>
      <c r="AU146" s="136" t="s">
        <v>141</v>
      </c>
      <c r="AY146" s="13" t="s">
        <v>133</v>
      </c>
      <c r="BE146" s="137">
        <f>IF(N146="základná",J146,0)</f>
        <v>0</v>
      </c>
      <c r="BF146" s="137">
        <f>IF(N146="znížená",J146,0)</f>
        <v>0</v>
      </c>
      <c r="BG146" s="137">
        <f>IF(N146="zákl. prenesená",J146,0)</f>
        <v>0</v>
      </c>
      <c r="BH146" s="137">
        <f>IF(N146="zníž. prenesená",J146,0)</f>
        <v>0</v>
      </c>
      <c r="BI146" s="137">
        <f>IF(N146="nulová",J146,0)</f>
        <v>0</v>
      </c>
      <c r="BJ146" s="13" t="s">
        <v>141</v>
      </c>
      <c r="BK146" s="137">
        <f>ROUND(I146*H146,2)</f>
        <v>0</v>
      </c>
      <c r="BL146" s="13" t="s">
        <v>140</v>
      </c>
      <c r="BM146" s="136" t="s">
        <v>147</v>
      </c>
    </row>
    <row r="147" spans="2:65" s="1" customFormat="1" ht="37.950000000000003" customHeight="1">
      <c r="B147" s="124"/>
      <c r="C147" s="125" t="s">
        <v>140</v>
      </c>
      <c r="D147" s="125" t="s">
        <v>136</v>
      </c>
      <c r="E147" s="126" t="s">
        <v>148</v>
      </c>
      <c r="F147" s="127" t="s">
        <v>149</v>
      </c>
      <c r="G147" s="128" t="s">
        <v>139</v>
      </c>
      <c r="H147" s="129">
        <v>5065.3500000000004</v>
      </c>
      <c r="I147" s="207"/>
      <c r="J147" s="130">
        <f>ROUND(I147*H147,2)</f>
        <v>0</v>
      </c>
      <c r="K147" s="131"/>
      <c r="L147" s="25"/>
      <c r="M147" s="132" t="s">
        <v>1</v>
      </c>
      <c r="N147" s="133" t="s">
        <v>40</v>
      </c>
      <c r="O147" s="134">
        <v>0</v>
      </c>
      <c r="P147" s="134">
        <f>O147*H147</f>
        <v>0</v>
      </c>
      <c r="Q147" s="134">
        <v>0</v>
      </c>
      <c r="R147" s="134">
        <f>Q147*H147</f>
        <v>0</v>
      </c>
      <c r="S147" s="134">
        <v>0</v>
      </c>
      <c r="T147" s="134">
        <f>S147*H147</f>
        <v>0</v>
      </c>
      <c r="U147" s="135" t="s">
        <v>1</v>
      </c>
      <c r="AR147" s="136" t="s">
        <v>140</v>
      </c>
      <c r="AT147" s="136" t="s">
        <v>136</v>
      </c>
      <c r="AU147" s="136" t="s">
        <v>141</v>
      </c>
      <c r="AY147" s="13" t="s">
        <v>133</v>
      </c>
      <c r="BE147" s="137">
        <f>IF(N147="základná",J147,0)</f>
        <v>0</v>
      </c>
      <c r="BF147" s="137">
        <f>IF(N147="znížená",J147,0)</f>
        <v>0</v>
      </c>
      <c r="BG147" s="137">
        <f>IF(N147="zákl. prenesená",J147,0)</f>
        <v>0</v>
      </c>
      <c r="BH147" s="137">
        <f>IF(N147="zníž. prenesená",J147,0)</f>
        <v>0</v>
      </c>
      <c r="BI147" s="137">
        <f>IF(N147="nulová",J147,0)</f>
        <v>0</v>
      </c>
      <c r="BJ147" s="13" t="s">
        <v>141</v>
      </c>
      <c r="BK147" s="137">
        <f>ROUND(I147*H147,2)</f>
        <v>0</v>
      </c>
      <c r="BL147" s="13" t="s">
        <v>140</v>
      </c>
      <c r="BM147" s="136" t="s">
        <v>150</v>
      </c>
    </row>
    <row r="148" spans="2:65" s="1" customFormat="1" ht="24.3" customHeight="1">
      <c r="B148" s="124"/>
      <c r="C148" s="125" t="s">
        <v>151</v>
      </c>
      <c r="D148" s="125" t="s">
        <v>136</v>
      </c>
      <c r="E148" s="126" t="s">
        <v>152</v>
      </c>
      <c r="F148" s="127" t="s">
        <v>153</v>
      </c>
      <c r="G148" s="128" t="s">
        <v>154</v>
      </c>
      <c r="H148" s="129">
        <v>759.8</v>
      </c>
      <c r="I148" s="207"/>
      <c r="J148" s="130">
        <f>ROUND(I148*H148,2)</f>
        <v>0</v>
      </c>
      <c r="K148" s="131"/>
      <c r="L148" s="25"/>
      <c r="M148" s="132" t="s">
        <v>1</v>
      </c>
      <c r="N148" s="133" t="s">
        <v>40</v>
      </c>
      <c r="O148" s="134">
        <v>0</v>
      </c>
      <c r="P148" s="134">
        <f>O148*H148</f>
        <v>0</v>
      </c>
      <c r="Q148" s="134">
        <v>0</v>
      </c>
      <c r="R148" s="134">
        <f>Q148*H148</f>
        <v>0</v>
      </c>
      <c r="S148" s="134">
        <v>0</v>
      </c>
      <c r="T148" s="134">
        <f>S148*H148</f>
        <v>0</v>
      </c>
      <c r="U148" s="135" t="s">
        <v>1</v>
      </c>
      <c r="AR148" s="136" t="s">
        <v>140</v>
      </c>
      <c r="AT148" s="136" t="s">
        <v>136</v>
      </c>
      <c r="AU148" s="136" t="s">
        <v>141</v>
      </c>
      <c r="AY148" s="13" t="s">
        <v>133</v>
      </c>
      <c r="BE148" s="137">
        <f>IF(N148="základná",J148,0)</f>
        <v>0</v>
      </c>
      <c r="BF148" s="137">
        <f>IF(N148="znížená",J148,0)</f>
        <v>0</v>
      </c>
      <c r="BG148" s="137">
        <f>IF(N148="zákl. prenesená",J148,0)</f>
        <v>0</v>
      </c>
      <c r="BH148" s="137">
        <f>IF(N148="zníž. prenesená",J148,0)</f>
        <v>0</v>
      </c>
      <c r="BI148" s="137">
        <f>IF(N148="nulová",J148,0)</f>
        <v>0</v>
      </c>
      <c r="BJ148" s="13" t="s">
        <v>141</v>
      </c>
      <c r="BK148" s="137">
        <f>ROUND(I148*H148,2)</f>
        <v>0</v>
      </c>
      <c r="BL148" s="13" t="s">
        <v>140</v>
      </c>
      <c r="BM148" s="136" t="s">
        <v>155</v>
      </c>
    </row>
    <row r="149" spans="2:65" s="11" customFormat="1" ht="22.95" customHeight="1">
      <c r="B149" s="113"/>
      <c r="D149" s="114" t="s">
        <v>73</v>
      </c>
      <c r="E149" s="122" t="s">
        <v>156</v>
      </c>
      <c r="F149" s="122" t="s">
        <v>157</v>
      </c>
      <c r="J149" s="123">
        <f>BK149</f>
        <v>0</v>
      </c>
      <c r="L149" s="113"/>
      <c r="M149" s="117"/>
      <c r="P149" s="118">
        <f>SUM(P150:P160)</f>
        <v>0</v>
      </c>
      <c r="R149" s="118">
        <f>SUM(R150:R160)</f>
        <v>0</v>
      </c>
      <c r="T149" s="118">
        <f>SUM(T150:T160)</f>
        <v>0</v>
      </c>
      <c r="U149" s="119"/>
      <c r="AR149" s="114" t="s">
        <v>82</v>
      </c>
      <c r="AT149" s="120" t="s">
        <v>73</v>
      </c>
      <c r="AU149" s="120" t="s">
        <v>82</v>
      </c>
      <c r="AY149" s="114" t="s">
        <v>133</v>
      </c>
      <c r="BK149" s="121">
        <f>SUM(BK150:BK160)</f>
        <v>0</v>
      </c>
    </row>
    <row r="150" spans="2:65" s="1" customFormat="1" ht="14.55" customHeight="1">
      <c r="B150" s="124"/>
      <c r="C150" s="125" t="s">
        <v>147</v>
      </c>
      <c r="D150" s="125" t="s">
        <v>136</v>
      </c>
      <c r="E150" s="126" t="s">
        <v>158</v>
      </c>
      <c r="F150" s="127" t="s">
        <v>159</v>
      </c>
      <c r="G150" s="128" t="s">
        <v>139</v>
      </c>
      <c r="H150" s="129">
        <v>137.36000000000001</v>
      </c>
      <c r="I150" s="207"/>
      <c r="J150" s="130">
        <f t="shared" ref="J150:J160" si="0">ROUND(I150*H150,2)</f>
        <v>0</v>
      </c>
      <c r="K150" s="131"/>
      <c r="L150" s="25"/>
      <c r="M150" s="132" t="s">
        <v>1</v>
      </c>
      <c r="N150" s="133" t="s">
        <v>40</v>
      </c>
      <c r="O150" s="134">
        <v>0</v>
      </c>
      <c r="P150" s="134">
        <f t="shared" ref="P150:P160" si="1">O150*H150</f>
        <v>0</v>
      </c>
      <c r="Q150" s="134">
        <v>0</v>
      </c>
      <c r="R150" s="134">
        <f t="shared" ref="R150:R160" si="2">Q150*H150</f>
        <v>0</v>
      </c>
      <c r="S150" s="134">
        <v>0</v>
      </c>
      <c r="T150" s="134">
        <f t="shared" ref="T150:T160" si="3">S150*H150</f>
        <v>0</v>
      </c>
      <c r="U150" s="135" t="s">
        <v>1</v>
      </c>
      <c r="AR150" s="136" t="s">
        <v>140</v>
      </c>
      <c r="AT150" s="136" t="s">
        <v>136</v>
      </c>
      <c r="AU150" s="136" t="s">
        <v>141</v>
      </c>
      <c r="AY150" s="13" t="s">
        <v>133</v>
      </c>
      <c r="BE150" s="137">
        <f t="shared" ref="BE150:BE160" si="4">IF(N150="základná",J150,0)</f>
        <v>0</v>
      </c>
      <c r="BF150" s="137">
        <f t="shared" ref="BF150:BF160" si="5">IF(N150="znížená",J150,0)</f>
        <v>0</v>
      </c>
      <c r="BG150" s="137">
        <f t="shared" ref="BG150:BG160" si="6">IF(N150="zákl. prenesená",J150,0)</f>
        <v>0</v>
      </c>
      <c r="BH150" s="137">
        <f t="shared" ref="BH150:BH160" si="7">IF(N150="zníž. prenesená",J150,0)</f>
        <v>0</v>
      </c>
      <c r="BI150" s="137">
        <f t="shared" ref="BI150:BI160" si="8">IF(N150="nulová",J150,0)</f>
        <v>0</v>
      </c>
      <c r="BJ150" s="13" t="s">
        <v>141</v>
      </c>
      <c r="BK150" s="137">
        <f t="shared" ref="BK150:BK160" si="9">ROUND(I150*H150,2)</f>
        <v>0</v>
      </c>
      <c r="BL150" s="13" t="s">
        <v>140</v>
      </c>
      <c r="BM150" s="136" t="s">
        <v>160</v>
      </c>
    </row>
    <row r="151" spans="2:65" s="1" customFormat="1" ht="24.3" customHeight="1">
      <c r="B151" s="124"/>
      <c r="C151" s="125" t="s">
        <v>161</v>
      </c>
      <c r="D151" s="125" t="s">
        <v>136</v>
      </c>
      <c r="E151" s="126" t="s">
        <v>162</v>
      </c>
      <c r="F151" s="127" t="s">
        <v>163</v>
      </c>
      <c r="G151" s="128" t="s">
        <v>139</v>
      </c>
      <c r="H151" s="129">
        <v>78.83</v>
      </c>
      <c r="I151" s="207"/>
      <c r="J151" s="130">
        <f t="shared" si="0"/>
        <v>0</v>
      </c>
      <c r="K151" s="131"/>
      <c r="L151" s="25"/>
      <c r="M151" s="132" t="s">
        <v>1</v>
      </c>
      <c r="N151" s="133" t="s">
        <v>40</v>
      </c>
      <c r="O151" s="134">
        <v>0</v>
      </c>
      <c r="P151" s="134">
        <f t="shared" si="1"/>
        <v>0</v>
      </c>
      <c r="Q151" s="134">
        <v>0</v>
      </c>
      <c r="R151" s="134">
        <f t="shared" si="2"/>
        <v>0</v>
      </c>
      <c r="S151" s="134">
        <v>0</v>
      </c>
      <c r="T151" s="134">
        <f t="shared" si="3"/>
        <v>0</v>
      </c>
      <c r="U151" s="135" t="s">
        <v>1</v>
      </c>
      <c r="AR151" s="136" t="s">
        <v>140</v>
      </c>
      <c r="AT151" s="136" t="s">
        <v>136</v>
      </c>
      <c r="AU151" s="136" t="s">
        <v>141</v>
      </c>
      <c r="AY151" s="13" t="s">
        <v>133</v>
      </c>
      <c r="BE151" s="137">
        <f t="shared" si="4"/>
        <v>0</v>
      </c>
      <c r="BF151" s="137">
        <f t="shared" si="5"/>
        <v>0</v>
      </c>
      <c r="BG151" s="137">
        <f t="shared" si="6"/>
        <v>0</v>
      </c>
      <c r="BH151" s="137">
        <f t="shared" si="7"/>
        <v>0</v>
      </c>
      <c r="BI151" s="137">
        <f t="shared" si="8"/>
        <v>0</v>
      </c>
      <c r="BJ151" s="13" t="s">
        <v>141</v>
      </c>
      <c r="BK151" s="137">
        <f t="shared" si="9"/>
        <v>0</v>
      </c>
      <c r="BL151" s="13" t="s">
        <v>140</v>
      </c>
      <c r="BM151" s="136" t="s">
        <v>164</v>
      </c>
    </row>
    <row r="152" spans="2:65" s="1" customFormat="1" ht="14.55" customHeight="1">
      <c r="B152" s="124"/>
      <c r="C152" s="125" t="s">
        <v>150</v>
      </c>
      <c r="D152" s="125" t="s">
        <v>136</v>
      </c>
      <c r="E152" s="126" t="s">
        <v>165</v>
      </c>
      <c r="F152" s="127" t="s">
        <v>166</v>
      </c>
      <c r="G152" s="128" t="s">
        <v>167</v>
      </c>
      <c r="H152" s="129">
        <v>24.36</v>
      </c>
      <c r="I152" s="207"/>
      <c r="J152" s="130">
        <f t="shared" si="0"/>
        <v>0</v>
      </c>
      <c r="K152" s="131"/>
      <c r="L152" s="25"/>
      <c r="M152" s="132" t="s">
        <v>1</v>
      </c>
      <c r="N152" s="133" t="s">
        <v>40</v>
      </c>
      <c r="O152" s="134">
        <v>0</v>
      </c>
      <c r="P152" s="134">
        <f t="shared" si="1"/>
        <v>0</v>
      </c>
      <c r="Q152" s="134">
        <v>0</v>
      </c>
      <c r="R152" s="134">
        <f t="shared" si="2"/>
        <v>0</v>
      </c>
      <c r="S152" s="134">
        <v>0</v>
      </c>
      <c r="T152" s="134">
        <f t="shared" si="3"/>
        <v>0</v>
      </c>
      <c r="U152" s="135" t="s">
        <v>1</v>
      </c>
      <c r="AR152" s="136" t="s">
        <v>140</v>
      </c>
      <c r="AT152" s="136" t="s">
        <v>136</v>
      </c>
      <c r="AU152" s="136" t="s">
        <v>141</v>
      </c>
      <c r="AY152" s="13" t="s">
        <v>133</v>
      </c>
      <c r="BE152" s="137">
        <f t="shared" si="4"/>
        <v>0</v>
      </c>
      <c r="BF152" s="137">
        <f t="shared" si="5"/>
        <v>0</v>
      </c>
      <c r="BG152" s="137">
        <f t="shared" si="6"/>
        <v>0</v>
      </c>
      <c r="BH152" s="137">
        <f t="shared" si="7"/>
        <v>0</v>
      </c>
      <c r="BI152" s="137">
        <f t="shared" si="8"/>
        <v>0</v>
      </c>
      <c r="BJ152" s="13" t="s">
        <v>141</v>
      </c>
      <c r="BK152" s="137">
        <f t="shared" si="9"/>
        <v>0</v>
      </c>
      <c r="BL152" s="13" t="s">
        <v>140</v>
      </c>
      <c r="BM152" s="136" t="s">
        <v>168</v>
      </c>
    </row>
    <row r="153" spans="2:65" s="1" customFormat="1" ht="14.55" customHeight="1">
      <c r="B153" s="124"/>
      <c r="C153" s="125" t="s">
        <v>169</v>
      </c>
      <c r="D153" s="125" t="s">
        <v>136</v>
      </c>
      <c r="E153" s="126" t="s">
        <v>170</v>
      </c>
      <c r="F153" s="127" t="s">
        <v>171</v>
      </c>
      <c r="G153" s="128" t="s">
        <v>167</v>
      </c>
      <c r="H153" s="129">
        <v>24.36</v>
      </c>
      <c r="I153" s="207"/>
      <c r="J153" s="130">
        <f t="shared" si="0"/>
        <v>0</v>
      </c>
      <c r="K153" s="131"/>
      <c r="L153" s="25"/>
      <c r="M153" s="132" t="s">
        <v>1</v>
      </c>
      <c r="N153" s="133" t="s">
        <v>40</v>
      </c>
      <c r="O153" s="134">
        <v>0</v>
      </c>
      <c r="P153" s="134">
        <f t="shared" si="1"/>
        <v>0</v>
      </c>
      <c r="Q153" s="134">
        <v>0</v>
      </c>
      <c r="R153" s="134">
        <f t="shared" si="2"/>
        <v>0</v>
      </c>
      <c r="S153" s="134">
        <v>0</v>
      </c>
      <c r="T153" s="134">
        <f t="shared" si="3"/>
        <v>0</v>
      </c>
      <c r="U153" s="135" t="s">
        <v>1</v>
      </c>
      <c r="AR153" s="136" t="s">
        <v>140</v>
      </c>
      <c r="AT153" s="136" t="s">
        <v>136</v>
      </c>
      <c r="AU153" s="136" t="s">
        <v>141</v>
      </c>
      <c r="AY153" s="13" t="s">
        <v>133</v>
      </c>
      <c r="BE153" s="137">
        <f t="shared" si="4"/>
        <v>0</v>
      </c>
      <c r="BF153" s="137">
        <f t="shared" si="5"/>
        <v>0</v>
      </c>
      <c r="BG153" s="137">
        <f t="shared" si="6"/>
        <v>0</v>
      </c>
      <c r="BH153" s="137">
        <f t="shared" si="7"/>
        <v>0</v>
      </c>
      <c r="BI153" s="137">
        <f t="shared" si="8"/>
        <v>0</v>
      </c>
      <c r="BJ153" s="13" t="s">
        <v>141</v>
      </c>
      <c r="BK153" s="137">
        <f t="shared" si="9"/>
        <v>0</v>
      </c>
      <c r="BL153" s="13" t="s">
        <v>140</v>
      </c>
      <c r="BM153" s="136" t="s">
        <v>172</v>
      </c>
    </row>
    <row r="154" spans="2:65" s="1" customFormat="1" ht="24.3" customHeight="1">
      <c r="B154" s="124"/>
      <c r="C154" s="125" t="s">
        <v>155</v>
      </c>
      <c r="D154" s="125" t="s">
        <v>136</v>
      </c>
      <c r="E154" s="126" t="s">
        <v>173</v>
      </c>
      <c r="F154" s="127" t="s">
        <v>174</v>
      </c>
      <c r="G154" s="128" t="s">
        <v>167</v>
      </c>
      <c r="H154" s="129">
        <v>525.5</v>
      </c>
      <c r="I154" s="207"/>
      <c r="J154" s="130">
        <f t="shared" si="0"/>
        <v>0</v>
      </c>
      <c r="K154" s="131"/>
      <c r="L154" s="25"/>
      <c r="M154" s="132" t="s">
        <v>1</v>
      </c>
      <c r="N154" s="133" t="s">
        <v>40</v>
      </c>
      <c r="O154" s="134">
        <v>0</v>
      </c>
      <c r="P154" s="134">
        <f t="shared" si="1"/>
        <v>0</v>
      </c>
      <c r="Q154" s="134">
        <v>0</v>
      </c>
      <c r="R154" s="134">
        <f t="shared" si="2"/>
        <v>0</v>
      </c>
      <c r="S154" s="134">
        <v>0</v>
      </c>
      <c r="T154" s="134">
        <f t="shared" si="3"/>
        <v>0</v>
      </c>
      <c r="U154" s="135" t="s">
        <v>1</v>
      </c>
      <c r="AR154" s="136" t="s">
        <v>140</v>
      </c>
      <c r="AT154" s="136" t="s">
        <v>136</v>
      </c>
      <c r="AU154" s="136" t="s">
        <v>141</v>
      </c>
      <c r="AY154" s="13" t="s">
        <v>133</v>
      </c>
      <c r="BE154" s="137">
        <f t="shared" si="4"/>
        <v>0</v>
      </c>
      <c r="BF154" s="137">
        <f t="shared" si="5"/>
        <v>0</v>
      </c>
      <c r="BG154" s="137">
        <f t="shared" si="6"/>
        <v>0</v>
      </c>
      <c r="BH154" s="137">
        <f t="shared" si="7"/>
        <v>0</v>
      </c>
      <c r="BI154" s="137">
        <f t="shared" si="8"/>
        <v>0</v>
      </c>
      <c r="BJ154" s="13" t="s">
        <v>141</v>
      </c>
      <c r="BK154" s="137">
        <f t="shared" si="9"/>
        <v>0</v>
      </c>
      <c r="BL154" s="13" t="s">
        <v>140</v>
      </c>
      <c r="BM154" s="136" t="s">
        <v>7</v>
      </c>
    </row>
    <row r="155" spans="2:65" s="1" customFormat="1" ht="24.3" customHeight="1">
      <c r="B155" s="124"/>
      <c r="C155" s="125" t="s">
        <v>175</v>
      </c>
      <c r="D155" s="125" t="s">
        <v>136</v>
      </c>
      <c r="E155" s="126" t="s">
        <v>176</v>
      </c>
      <c r="F155" s="127" t="s">
        <v>177</v>
      </c>
      <c r="G155" s="128" t="s">
        <v>139</v>
      </c>
      <c r="H155" s="129">
        <v>5.625</v>
      </c>
      <c r="I155" s="207"/>
      <c r="J155" s="130">
        <f t="shared" si="0"/>
        <v>0</v>
      </c>
      <c r="K155" s="131"/>
      <c r="L155" s="25"/>
      <c r="M155" s="132" t="s">
        <v>1</v>
      </c>
      <c r="N155" s="133" t="s">
        <v>40</v>
      </c>
      <c r="O155" s="134">
        <v>0</v>
      </c>
      <c r="P155" s="134">
        <f t="shared" si="1"/>
        <v>0</v>
      </c>
      <c r="Q155" s="134">
        <v>0</v>
      </c>
      <c r="R155" s="134">
        <f t="shared" si="2"/>
        <v>0</v>
      </c>
      <c r="S155" s="134">
        <v>0</v>
      </c>
      <c r="T155" s="134">
        <f t="shared" si="3"/>
        <v>0</v>
      </c>
      <c r="U155" s="135" t="s">
        <v>1</v>
      </c>
      <c r="AR155" s="136" t="s">
        <v>140</v>
      </c>
      <c r="AT155" s="136" t="s">
        <v>136</v>
      </c>
      <c r="AU155" s="136" t="s">
        <v>141</v>
      </c>
      <c r="AY155" s="13" t="s">
        <v>133</v>
      </c>
      <c r="BE155" s="137">
        <f t="shared" si="4"/>
        <v>0</v>
      </c>
      <c r="BF155" s="137">
        <f t="shared" si="5"/>
        <v>0</v>
      </c>
      <c r="BG155" s="137">
        <f t="shared" si="6"/>
        <v>0</v>
      </c>
      <c r="BH155" s="137">
        <f t="shared" si="7"/>
        <v>0</v>
      </c>
      <c r="BI155" s="137">
        <f t="shared" si="8"/>
        <v>0</v>
      </c>
      <c r="BJ155" s="13" t="s">
        <v>141</v>
      </c>
      <c r="BK155" s="137">
        <f t="shared" si="9"/>
        <v>0</v>
      </c>
      <c r="BL155" s="13" t="s">
        <v>140</v>
      </c>
      <c r="BM155" s="136" t="s">
        <v>178</v>
      </c>
    </row>
    <row r="156" spans="2:65" s="1" customFormat="1" ht="24.3" customHeight="1">
      <c r="B156" s="124"/>
      <c r="C156" s="125" t="s">
        <v>160</v>
      </c>
      <c r="D156" s="125" t="s">
        <v>136</v>
      </c>
      <c r="E156" s="126" t="s">
        <v>179</v>
      </c>
      <c r="F156" s="127" t="s">
        <v>180</v>
      </c>
      <c r="G156" s="128" t="s">
        <v>139</v>
      </c>
      <c r="H156" s="129">
        <v>26.372</v>
      </c>
      <c r="I156" s="207"/>
      <c r="J156" s="130">
        <f t="shared" si="0"/>
        <v>0</v>
      </c>
      <c r="K156" s="131"/>
      <c r="L156" s="25"/>
      <c r="M156" s="132" t="s">
        <v>1</v>
      </c>
      <c r="N156" s="133" t="s">
        <v>40</v>
      </c>
      <c r="O156" s="134">
        <v>0</v>
      </c>
      <c r="P156" s="134">
        <f t="shared" si="1"/>
        <v>0</v>
      </c>
      <c r="Q156" s="134">
        <v>0</v>
      </c>
      <c r="R156" s="134">
        <f t="shared" si="2"/>
        <v>0</v>
      </c>
      <c r="S156" s="134">
        <v>0</v>
      </c>
      <c r="T156" s="134">
        <f t="shared" si="3"/>
        <v>0</v>
      </c>
      <c r="U156" s="135" t="s">
        <v>1</v>
      </c>
      <c r="AR156" s="136" t="s">
        <v>140</v>
      </c>
      <c r="AT156" s="136" t="s">
        <v>136</v>
      </c>
      <c r="AU156" s="136" t="s">
        <v>141</v>
      </c>
      <c r="AY156" s="13" t="s">
        <v>133</v>
      </c>
      <c r="BE156" s="137">
        <f t="shared" si="4"/>
        <v>0</v>
      </c>
      <c r="BF156" s="137">
        <f t="shared" si="5"/>
        <v>0</v>
      </c>
      <c r="BG156" s="137">
        <f t="shared" si="6"/>
        <v>0</v>
      </c>
      <c r="BH156" s="137">
        <f t="shared" si="7"/>
        <v>0</v>
      </c>
      <c r="BI156" s="137">
        <f t="shared" si="8"/>
        <v>0</v>
      </c>
      <c r="BJ156" s="13" t="s">
        <v>141</v>
      </c>
      <c r="BK156" s="137">
        <f t="shared" si="9"/>
        <v>0</v>
      </c>
      <c r="BL156" s="13" t="s">
        <v>140</v>
      </c>
      <c r="BM156" s="136" t="s">
        <v>181</v>
      </c>
    </row>
    <row r="157" spans="2:65" s="1" customFormat="1" ht="14.55" customHeight="1">
      <c r="B157" s="124"/>
      <c r="C157" s="125" t="s">
        <v>182</v>
      </c>
      <c r="D157" s="125" t="s">
        <v>136</v>
      </c>
      <c r="E157" s="126" t="s">
        <v>183</v>
      </c>
      <c r="F157" s="127" t="s">
        <v>184</v>
      </c>
      <c r="G157" s="128" t="s">
        <v>139</v>
      </c>
      <c r="H157" s="129">
        <v>126.96</v>
      </c>
      <c r="I157" s="207"/>
      <c r="J157" s="130">
        <f t="shared" si="0"/>
        <v>0</v>
      </c>
      <c r="K157" s="131"/>
      <c r="L157" s="25"/>
      <c r="M157" s="132" t="s">
        <v>1</v>
      </c>
      <c r="N157" s="133" t="s">
        <v>40</v>
      </c>
      <c r="O157" s="134">
        <v>0</v>
      </c>
      <c r="P157" s="134">
        <f t="shared" si="1"/>
        <v>0</v>
      </c>
      <c r="Q157" s="134">
        <v>0</v>
      </c>
      <c r="R157" s="134">
        <f t="shared" si="2"/>
        <v>0</v>
      </c>
      <c r="S157" s="134">
        <v>0</v>
      </c>
      <c r="T157" s="134">
        <f t="shared" si="3"/>
        <v>0</v>
      </c>
      <c r="U157" s="135" t="s">
        <v>1</v>
      </c>
      <c r="AR157" s="136" t="s">
        <v>140</v>
      </c>
      <c r="AT157" s="136" t="s">
        <v>136</v>
      </c>
      <c r="AU157" s="136" t="s">
        <v>141</v>
      </c>
      <c r="AY157" s="13" t="s">
        <v>133</v>
      </c>
      <c r="BE157" s="137">
        <f t="shared" si="4"/>
        <v>0</v>
      </c>
      <c r="BF157" s="137">
        <f t="shared" si="5"/>
        <v>0</v>
      </c>
      <c r="BG157" s="137">
        <f t="shared" si="6"/>
        <v>0</v>
      </c>
      <c r="BH157" s="137">
        <f t="shared" si="7"/>
        <v>0</v>
      </c>
      <c r="BI157" s="137">
        <f t="shared" si="8"/>
        <v>0</v>
      </c>
      <c r="BJ157" s="13" t="s">
        <v>141</v>
      </c>
      <c r="BK157" s="137">
        <f t="shared" si="9"/>
        <v>0</v>
      </c>
      <c r="BL157" s="13" t="s">
        <v>140</v>
      </c>
      <c r="BM157" s="136" t="s">
        <v>185</v>
      </c>
    </row>
    <row r="158" spans="2:65" s="1" customFormat="1" ht="14.55" customHeight="1">
      <c r="B158" s="124"/>
      <c r="C158" s="125" t="s">
        <v>164</v>
      </c>
      <c r="D158" s="125" t="s">
        <v>136</v>
      </c>
      <c r="E158" s="126" t="s">
        <v>186</v>
      </c>
      <c r="F158" s="127" t="s">
        <v>187</v>
      </c>
      <c r="G158" s="128" t="s">
        <v>154</v>
      </c>
      <c r="H158" s="129">
        <v>4.9219999999999997</v>
      </c>
      <c r="I158" s="207"/>
      <c r="J158" s="130">
        <f t="shared" si="0"/>
        <v>0</v>
      </c>
      <c r="K158" s="131"/>
      <c r="L158" s="25"/>
      <c r="M158" s="132" t="s">
        <v>1</v>
      </c>
      <c r="N158" s="133" t="s">
        <v>40</v>
      </c>
      <c r="O158" s="134">
        <v>0</v>
      </c>
      <c r="P158" s="134">
        <f t="shared" si="1"/>
        <v>0</v>
      </c>
      <c r="Q158" s="134">
        <v>0</v>
      </c>
      <c r="R158" s="134">
        <f t="shared" si="2"/>
        <v>0</v>
      </c>
      <c r="S158" s="134">
        <v>0</v>
      </c>
      <c r="T158" s="134">
        <f t="shared" si="3"/>
        <v>0</v>
      </c>
      <c r="U158" s="135" t="s">
        <v>1</v>
      </c>
      <c r="AR158" s="136" t="s">
        <v>140</v>
      </c>
      <c r="AT158" s="136" t="s">
        <v>136</v>
      </c>
      <c r="AU158" s="136" t="s">
        <v>141</v>
      </c>
      <c r="AY158" s="13" t="s">
        <v>133</v>
      </c>
      <c r="BE158" s="137">
        <f t="shared" si="4"/>
        <v>0</v>
      </c>
      <c r="BF158" s="137">
        <f t="shared" si="5"/>
        <v>0</v>
      </c>
      <c r="BG158" s="137">
        <f t="shared" si="6"/>
        <v>0</v>
      </c>
      <c r="BH158" s="137">
        <f t="shared" si="7"/>
        <v>0</v>
      </c>
      <c r="BI158" s="137">
        <f t="shared" si="8"/>
        <v>0</v>
      </c>
      <c r="BJ158" s="13" t="s">
        <v>141</v>
      </c>
      <c r="BK158" s="137">
        <f t="shared" si="9"/>
        <v>0</v>
      </c>
      <c r="BL158" s="13" t="s">
        <v>140</v>
      </c>
      <c r="BM158" s="136" t="s">
        <v>188</v>
      </c>
    </row>
    <row r="159" spans="2:65" s="1" customFormat="1" ht="24.3" customHeight="1">
      <c r="B159" s="124"/>
      <c r="C159" s="125" t="s">
        <v>189</v>
      </c>
      <c r="D159" s="125" t="s">
        <v>136</v>
      </c>
      <c r="E159" s="126" t="s">
        <v>190</v>
      </c>
      <c r="F159" s="127" t="s">
        <v>191</v>
      </c>
      <c r="G159" s="128" t="s">
        <v>154</v>
      </c>
      <c r="H159" s="129">
        <v>1.2</v>
      </c>
      <c r="I159" s="207"/>
      <c r="J159" s="130">
        <f t="shared" si="0"/>
        <v>0</v>
      </c>
      <c r="K159" s="131"/>
      <c r="L159" s="25"/>
      <c r="M159" s="132" t="s">
        <v>1</v>
      </c>
      <c r="N159" s="133" t="s">
        <v>40</v>
      </c>
      <c r="O159" s="134">
        <v>0</v>
      </c>
      <c r="P159" s="134">
        <f t="shared" si="1"/>
        <v>0</v>
      </c>
      <c r="Q159" s="134">
        <v>0</v>
      </c>
      <c r="R159" s="134">
        <f t="shared" si="2"/>
        <v>0</v>
      </c>
      <c r="S159" s="134">
        <v>0</v>
      </c>
      <c r="T159" s="134">
        <f t="shared" si="3"/>
        <v>0</v>
      </c>
      <c r="U159" s="135" t="s">
        <v>1</v>
      </c>
      <c r="AR159" s="136" t="s">
        <v>140</v>
      </c>
      <c r="AT159" s="136" t="s">
        <v>136</v>
      </c>
      <c r="AU159" s="136" t="s">
        <v>141</v>
      </c>
      <c r="AY159" s="13" t="s">
        <v>133</v>
      </c>
      <c r="BE159" s="137">
        <f t="shared" si="4"/>
        <v>0</v>
      </c>
      <c r="BF159" s="137">
        <f t="shared" si="5"/>
        <v>0</v>
      </c>
      <c r="BG159" s="137">
        <f t="shared" si="6"/>
        <v>0</v>
      </c>
      <c r="BH159" s="137">
        <f t="shared" si="7"/>
        <v>0</v>
      </c>
      <c r="BI159" s="137">
        <f t="shared" si="8"/>
        <v>0</v>
      </c>
      <c r="BJ159" s="13" t="s">
        <v>141</v>
      </c>
      <c r="BK159" s="137">
        <f t="shared" si="9"/>
        <v>0</v>
      </c>
      <c r="BL159" s="13" t="s">
        <v>140</v>
      </c>
      <c r="BM159" s="136" t="s">
        <v>192</v>
      </c>
    </row>
    <row r="160" spans="2:65" s="1" customFormat="1" ht="37.950000000000003" customHeight="1">
      <c r="B160" s="124"/>
      <c r="C160" s="125" t="s">
        <v>168</v>
      </c>
      <c r="D160" s="125" t="s">
        <v>136</v>
      </c>
      <c r="E160" s="126" t="s">
        <v>193</v>
      </c>
      <c r="F160" s="127" t="s">
        <v>194</v>
      </c>
      <c r="G160" s="128" t="s">
        <v>139</v>
      </c>
      <c r="H160" s="129">
        <v>140.75200000000001</v>
      </c>
      <c r="I160" s="207"/>
      <c r="J160" s="130">
        <f t="shared" si="0"/>
        <v>0</v>
      </c>
      <c r="K160" s="131"/>
      <c r="L160" s="25"/>
      <c r="M160" s="132" t="s">
        <v>1</v>
      </c>
      <c r="N160" s="133" t="s">
        <v>40</v>
      </c>
      <c r="O160" s="134">
        <v>0</v>
      </c>
      <c r="P160" s="134">
        <f t="shared" si="1"/>
        <v>0</v>
      </c>
      <c r="Q160" s="134">
        <v>0</v>
      </c>
      <c r="R160" s="134">
        <f t="shared" si="2"/>
        <v>0</v>
      </c>
      <c r="S160" s="134">
        <v>0</v>
      </c>
      <c r="T160" s="134">
        <f t="shared" si="3"/>
        <v>0</v>
      </c>
      <c r="U160" s="135" t="s">
        <v>1</v>
      </c>
      <c r="AR160" s="136" t="s">
        <v>140</v>
      </c>
      <c r="AT160" s="136" t="s">
        <v>136</v>
      </c>
      <c r="AU160" s="136" t="s">
        <v>141</v>
      </c>
      <c r="AY160" s="13" t="s">
        <v>133</v>
      </c>
      <c r="BE160" s="137">
        <f t="shared" si="4"/>
        <v>0</v>
      </c>
      <c r="BF160" s="137">
        <f t="shared" si="5"/>
        <v>0</v>
      </c>
      <c r="BG160" s="137">
        <f t="shared" si="6"/>
        <v>0</v>
      </c>
      <c r="BH160" s="137">
        <f t="shared" si="7"/>
        <v>0</v>
      </c>
      <c r="BI160" s="137">
        <f t="shared" si="8"/>
        <v>0</v>
      </c>
      <c r="BJ160" s="13" t="s">
        <v>141</v>
      </c>
      <c r="BK160" s="137">
        <f t="shared" si="9"/>
        <v>0</v>
      </c>
      <c r="BL160" s="13" t="s">
        <v>140</v>
      </c>
      <c r="BM160" s="136" t="s">
        <v>195</v>
      </c>
    </row>
    <row r="161" spans="2:65" s="11" customFormat="1" ht="22.95" customHeight="1">
      <c r="B161" s="113"/>
      <c r="D161" s="114" t="s">
        <v>73</v>
      </c>
      <c r="E161" s="122" t="s">
        <v>196</v>
      </c>
      <c r="F161" s="122" t="s">
        <v>197</v>
      </c>
      <c r="J161" s="123">
        <f>BK161</f>
        <v>0</v>
      </c>
      <c r="L161" s="113"/>
      <c r="M161" s="117"/>
      <c r="P161" s="118">
        <f>SUM(P162:P168)</f>
        <v>0</v>
      </c>
      <c r="R161" s="118">
        <f>SUM(R162:R168)</f>
        <v>0</v>
      </c>
      <c r="T161" s="118">
        <f>SUM(T162:T168)</f>
        <v>0</v>
      </c>
      <c r="U161" s="119"/>
      <c r="AR161" s="114" t="s">
        <v>82</v>
      </c>
      <c r="AT161" s="120" t="s">
        <v>73</v>
      </c>
      <c r="AU161" s="120" t="s">
        <v>82</v>
      </c>
      <c r="AY161" s="114" t="s">
        <v>133</v>
      </c>
      <c r="BK161" s="121">
        <f>SUM(BK162:BK168)</f>
        <v>0</v>
      </c>
    </row>
    <row r="162" spans="2:65" s="1" customFormat="1" ht="24.3" customHeight="1">
      <c r="B162" s="124"/>
      <c r="C162" s="125" t="s">
        <v>198</v>
      </c>
      <c r="D162" s="125" t="s">
        <v>136</v>
      </c>
      <c r="E162" s="126" t="s">
        <v>199</v>
      </c>
      <c r="F162" s="127" t="s">
        <v>200</v>
      </c>
      <c r="G162" s="128" t="s">
        <v>139</v>
      </c>
      <c r="H162" s="129">
        <v>199.21</v>
      </c>
      <c r="I162" s="207"/>
      <c r="J162" s="130">
        <f t="shared" ref="J162:J168" si="10">ROUND(I162*H162,2)</f>
        <v>0</v>
      </c>
      <c r="K162" s="131"/>
      <c r="L162" s="25"/>
      <c r="M162" s="132" t="s">
        <v>1</v>
      </c>
      <c r="N162" s="133" t="s">
        <v>40</v>
      </c>
      <c r="O162" s="134">
        <v>0</v>
      </c>
      <c r="P162" s="134">
        <f t="shared" ref="P162:P168" si="11">O162*H162</f>
        <v>0</v>
      </c>
      <c r="Q162" s="134">
        <v>0</v>
      </c>
      <c r="R162" s="134">
        <f t="shared" ref="R162:R168" si="12">Q162*H162</f>
        <v>0</v>
      </c>
      <c r="S162" s="134">
        <v>0</v>
      </c>
      <c r="T162" s="134">
        <f t="shared" ref="T162:T168" si="13">S162*H162</f>
        <v>0</v>
      </c>
      <c r="U162" s="135" t="s">
        <v>1</v>
      </c>
      <c r="AR162" s="136" t="s">
        <v>140</v>
      </c>
      <c r="AT162" s="136" t="s">
        <v>136</v>
      </c>
      <c r="AU162" s="136" t="s">
        <v>141</v>
      </c>
      <c r="AY162" s="13" t="s">
        <v>133</v>
      </c>
      <c r="BE162" s="137">
        <f t="shared" ref="BE162:BE168" si="14">IF(N162="základná",J162,0)</f>
        <v>0</v>
      </c>
      <c r="BF162" s="137">
        <f t="shared" ref="BF162:BF168" si="15">IF(N162="znížená",J162,0)</f>
        <v>0</v>
      </c>
      <c r="BG162" s="137">
        <f t="shared" ref="BG162:BG168" si="16">IF(N162="zákl. prenesená",J162,0)</f>
        <v>0</v>
      </c>
      <c r="BH162" s="137">
        <f t="shared" ref="BH162:BH168" si="17">IF(N162="zníž. prenesená",J162,0)</f>
        <v>0</v>
      </c>
      <c r="BI162" s="137">
        <f t="shared" ref="BI162:BI168" si="18">IF(N162="nulová",J162,0)</f>
        <v>0</v>
      </c>
      <c r="BJ162" s="13" t="s">
        <v>141</v>
      </c>
      <c r="BK162" s="137">
        <f t="shared" ref="BK162:BK168" si="19">ROUND(I162*H162,2)</f>
        <v>0</v>
      </c>
      <c r="BL162" s="13" t="s">
        <v>140</v>
      </c>
      <c r="BM162" s="136" t="s">
        <v>201</v>
      </c>
    </row>
    <row r="163" spans="2:65" s="1" customFormat="1" ht="24.3" customHeight="1">
      <c r="B163" s="124"/>
      <c r="C163" s="125" t="s">
        <v>172</v>
      </c>
      <c r="D163" s="125" t="s">
        <v>136</v>
      </c>
      <c r="E163" s="126" t="s">
        <v>202</v>
      </c>
      <c r="F163" s="127" t="s">
        <v>203</v>
      </c>
      <c r="G163" s="128" t="s">
        <v>204</v>
      </c>
      <c r="H163" s="129">
        <v>2</v>
      </c>
      <c r="I163" s="207"/>
      <c r="J163" s="130">
        <f t="shared" si="10"/>
        <v>0</v>
      </c>
      <c r="K163" s="131"/>
      <c r="L163" s="25"/>
      <c r="M163" s="132" t="s">
        <v>1</v>
      </c>
      <c r="N163" s="133" t="s">
        <v>40</v>
      </c>
      <c r="O163" s="134">
        <v>0</v>
      </c>
      <c r="P163" s="134">
        <f t="shared" si="11"/>
        <v>0</v>
      </c>
      <c r="Q163" s="134">
        <v>0</v>
      </c>
      <c r="R163" s="134">
        <f t="shared" si="12"/>
        <v>0</v>
      </c>
      <c r="S163" s="134">
        <v>0</v>
      </c>
      <c r="T163" s="134">
        <f t="shared" si="13"/>
        <v>0</v>
      </c>
      <c r="U163" s="135" t="s">
        <v>1</v>
      </c>
      <c r="AR163" s="136" t="s">
        <v>140</v>
      </c>
      <c r="AT163" s="136" t="s">
        <v>136</v>
      </c>
      <c r="AU163" s="136" t="s">
        <v>141</v>
      </c>
      <c r="AY163" s="13" t="s">
        <v>133</v>
      </c>
      <c r="BE163" s="137">
        <f t="shared" si="14"/>
        <v>0</v>
      </c>
      <c r="BF163" s="137">
        <f t="shared" si="15"/>
        <v>0</v>
      </c>
      <c r="BG163" s="137">
        <f t="shared" si="16"/>
        <v>0</v>
      </c>
      <c r="BH163" s="137">
        <f t="shared" si="17"/>
        <v>0</v>
      </c>
      <c r="BI163" s="137">
        <f t="shared" si="18"/>
        <v>0</v>
      </c>
      <c r="BJ163" s="13" t="s">
        <v>141</v>
      </c>
      <c r="BK163" s="137">
        <f t="shared" si="19"/>
        <v>0</v>
      </c>
      <c r="BL163" s="13" t="s">
        <v>140</v>
      </c>
      <c r="BM163" s="136" t="s">
        <v>205</v>
      </c>
    </row>
    <row r="164" spans="2:65" s="1" customFormat="1" ht="24.3" customHeight="1">
      <c r="B164" s="124"/>
      <c r="C164" s="125" t="s">
        <v>206</v>
      </c>
      <c r="D164" s="125" t="s">
        <v>136</v>
      </c>
      <c r="E164" s="126" t="s">
        <v>207</v>
      </c>
      <c r="F164" s="127" t="s">
        <v>208</v>
      </c>
      <c r="G164" s="128" t="s">
        <v>209</v>
      </c>
      <c r="H164" s="129">
        <v>21</v>
      </c>
      <c r="I164" s="207"/>
      <c r="J164" s="130">
        <f t="shared" si="10"/>
        <v>0</v>
      </c>
      <c r="K164" s="131"/>
      <c r="L164" s="25"/>
      <c r="M164" s="132" t="s">
        <v>1</v>
      </c>
      <c r="N164" s="133" t="s">
        <v>40</v>
      </c>
      <c r="O164" s="134">
        <v>0</v>
      </c>
      <c r="P164" s="134">
        <f t="shared" si="11"/>
        <v>0</v>
      </c>
      <c r="Q164" s="134">
        <v>0</v>
      </c>
      <c r="R164" s="134">
        <f t="shared" si="12"/>
        <v>0</v>
      </c>
      <c r="S164" s="134">
        <v>0</v>
      </c>
      <c r="T164" s="134">
        <f t="shared" si="13"/>
        <v>0</v>
      </c>
      <c r="U164" s="135" t="s">
        <v>1</v>
      </c>
      <c r="AR164" s="136" t="s">
        <v>140</v>
      </c>
      <c r="AT164" s="136" t="s">
        <v>136</v>
      </c>
      <c r="AU164" s="136" t="s">
        <v>141</v>
      </c>
      <c r="AY164" s="13" t="s">
        <v>133</v>
      </c>
      <c r="BE164" s="137">
        <f t="shared" si="14"/>
        <v>0</v>
      </c>
      <c r="BF164" s="137">
        <f t="shared" si="15"/>
        <v>0</v>
      </c>
      <c r="BG164" s="137">
        <f t="shared" si="16"/>
        <v>0</v>
      </c>
      <c r="BH164" s="137">
        <f t="shared" si="17"/>
        <v>0</v>
      </c>
      <c r="BI164" s="137">
        <f t="shared" si="18"/>
        <v>0</v>
      </c>
      <c r="BJ164" s="13" t="s">
        <v>141</v>
      </c>
      <c r="BK164" s="137">
        <f t="shared" si="19"/>
        <v>0</v>
      </c>
      <c r="BL164" s="13" t="s">
        <v>140</v>
      </c>
      <c r="BM164" s="136" t="s">
        <v>210</v>
      </c>
    </row>
    <row r="165" spans="2:65" s="1" customFormat="1" ht="24.3" customHeight="1">
      <c r="B165" s="124"/>
      <c r="C165" s="125" t="s">
        <v>7</v>
      </c>
      <c r="D165" s="125" t="s">
        <v>136</v>
      </c>
      <c r="E165" s="126" t="s">
        <v>211</v>
      </c>
      <c r="F165" s="127" t="s">
        <v>212</v>
      </c>
      <c r="G165" s="128" t="s">
        <v>209</v>
      </c>
      <c r="H165" s="129">
        <v>3</v>
      </c>
      <c r="I165" s="207"/>
      <c r="J165" s="130">
        <f t="shared" si="10"/>
        <v>0</v>
      </c>
      <c r="K165" s="131"/>
      <c r="L165" s="25"/>
      <c r="M165" s="132" t="s">
        <v>1</v>
      </c>
      <c r="N165" s="133" t="s">
        <v>40</v>
      </c>
      <c r="O165" s="134">
        <v>0</v>
      </c>
      <c r="P165" s="134">
        <f t="shared" si="11"/>
        <v>0</v>
      </c>
      <c r="Q165" s="134">
        <v>0</v>
      </c>
      <c r="R165" s="134">
        <f t="shared" si="12"/>
        <v>0</v>
      </c>
      <c r="S165" s="134">
        <v>0</v>
      </c>
      <c r="T165" s="134">
        <f t="shared" si="13"/>
        <v>0</v>
      </c>
      <c r="U165" s="135" t="s">
        <v>1</v>
      </c>
      <c r="AR165" s="136" t="s">
        <v>140</v>
      </c>
      <c r="AT165" s="136" t="s">
        <v>136</v>
      </c>
      <c r="AU165" s="136" t="s">
        <v>141</v>
      </c>
      <c r="AY165" s="13" t="s">
        <v>133</v>
      </c>
      <c r="BE165" s="137">
        <f t="shared" si="14"/>
        <v>0</v>
      </c>
      <c r="BF165" s="137">
        <f t="shared" si="15"/>
        <v>0</v>
      </c>
      <c r="BG165" s="137">
        <f t="shared" si="16"/>
        <v>0</v>
      </c>
      <c r="BH165" s="137">
        <f t="shared" si="17"/>
        <v>0</v>
      </c>
      <c r="BI165" s="137">
        <f t="shared" si="18"/>
        <v>0</v>
      </c>
      <c r="BJ165" s="13" t="s">
        <v>141</v>
      </c>
      <c r="BK165" s="137">
        <f t="shared" si="19"/>
        <v>0</v>
      </c>
      <c r="BL165" s="13" t="s">
        <v>140</v>
      </c>
      <c r="BM165" s="136" t="s">
        <v>213</v>
      </c>
    </row>
    <row r="166" spans="2:65" s="1" customFormat="1" ht="14.55" customHeight="1">
      <c r="B166" s="124"/>
      <c r="C166" s="125" t="s">
        <v>214</v>
      </c>
      <c r="D166" s="125" t="s">
        <v>136</v>
      </c>
      <c r="E166" s="126" t="s">
        <v>215</v>
      </c>
      <c r="F166" s="127" t="s">
        <v>216</v>
      </c>
      <c r="G166" s="128" t="s">
        <v>139</v>
      </c>
      <c r="H166" s="129">
        <v>8.4600000000000009</v>
      </c>
      <c r="I166" s="207"/>
      <c r="J166" s="130">
        <f t="shared" si="10"/>
        <v>0</v>
      </c>
      <c r="K166" s="131"/>
      <c r="L166" s="25"/>
      <c r="M166" s="132" t="s">
        <v>1</v>
      </c>
      <c r="N166" s="133" t="s">
        <v>40</v>
      </c>
      <c r="O166" s="134">
        <v>0</v>
      </c>
      <c r="P166" s="134">
        <f t="shared" si="11"/>
        <v>0</v>
      </c>
      <c r="Q166" s="134">
        <v>0</v>
      </c>
      <c r="R166" s="134">
        <f t="shared" si="12"/>
        <v>0</v>
      </c>
      <c r="S166" s="134">
        <v>0</v>
      </c>
      <c r="T166" s="134">
        <f t="shared" si="13"/>
        <v>0</v>
      </c>
      <c r="U166" s="135" t="s">
        <v>1</v>
      </c>
      <c r="AR166" s="136" t="s">
        <v>140</v>
      </c>
      <c r="AT166" s="136" t="s">
        <v>136</v>
      </c>
      <c r="AU166" s="136" t="s">
        <v>141</v>
      </c>
      <c r="AY166" s="13" t="s">
        <v>133</v>
      </c>
      <c r="BE166" s="137">
        <f t="shared" si="14"/>
        <v>0</v>
      </c>
      <c r="BF166" s="137">
        <f t="shared" si="15"/>
        <v>0</v>
      </c>
      <c r="BG166" s="137">
        <f t="shared" si="16"/>
        <v>0</v>
      </c>
      <c r="BH166" s="137">
        <f t="shared" si="17"/>
        <v>0</v>
      </c>
      <c r="BI166" s="137">
        <f t="shared" si="18"/>
        <v>0</v>
      </c>
      <c r="BJ166" s="13" t="s">
        <v>141</v>
      </c>
      <c r="BK166" s="137">
        <f t="shared" si="19"/>
        <v>0</v>
      </c>
      <c r="BL166" s="13" t="s">
        <v>140</v>
      </c>
      <c r="BM166" s="136" t="s">
        <v>217</v>
      </c>
    </row>
    <row r="167" spans="2:65" s="1" customFormat="1" ht="24.3" customHeight="1">
      <c r="B167" s="124"/>
      <c r="C167" s="125" t="s">
        <v>178</v>
      </c>
      <c r="D167" s="125" t="s">
        <v>136</v>
      </c>
      <c r="E167" s="126" t="s">
        <v>218</v>
      </c>
      <c r="F167" s="127" t="s">
        <v>219</v>
      </c>
      <c r="G167" s="128" t="s">
        <v>167</v>
      </c>
      <c r="H167" s="129">
        <v>155.846</v>
      </c>
      <c r="I167" s="207"/>
      <c r="J167" s="130">
        <f t="shared" si="10"/>
        <v>0</v>
      </c>
      <c r="K167" s="131"/>
      <c r="L167" s="25"/>
      <c r="M167" s="132" t="s">
        <v>1</v>
      </c>
      <c r="N167" s="133" t="s">
        <v>40</v>
      </c>
      <c r="O167" s="134">
        <v>0</v>
      </c>
      <c r="P167" s="134">
        <f t="shared" si="11"/>
        <v>0</v>
      </c>
      <c r="Q167" s="134">
        <v>0</v>
      </c>
      <c r="R167" s="134">
        <f t="shared" si="12"/>
        <v>0</v>
      </c>
      <c r="S167" s="134">
        <v>0</v>
      </c>
      <c r="T167" s="134">
        <f t="shared" si="13"/>
        <v>0</v>
      </c>
      <c r="U167" s="135" t="s">
        <v>1</v>
      </c>
      <c r="AR167" s="136" t="s">
        <v>140</v>
      </c>
      <c r="AT167" s="136" t="s">
        <v>136</v>
      </c>
      <c r="AU167" s="136" t="s">
        <v>141</v>
      </c>
      <c r="AY167" s="13" t="s">
        <v>133</v>
      </c>
      <c r="BE167" s="137">
        <f t="shared" si="14"/>
        <v>0</v>
      </c>
      <c r="BF167" s="137">
        <f t="shared" si="15"/>
        <v>0</v>
      </c>
      <c r="BG167" s="137">
        <f t="shared" si="16"/>
        <v>0</v>
      </c>
      <c r="BH167" s="137">
        <f t="shared" si="17"/>
        <v>0</v>
      </c>
      <c r="BI167" s="137">
        <f t="shared" si="18"/>
        <v>0</v>
      </c>
      <c r="BJ167" s="13" t="s">
        <v>141</v>
      </c>
      <c r="BK167" s="137">
        <f t="shared" si="19"/>
        <v>0</v>
      </c>
      <c r="BL167" s="13" t="s">
        <v>140</v>
      </c>
      <c r="BM167" s="136" t="s">
        <v>220</v>
      </c>
    </row>
    <row r="168" spans="2:65" s="1" customFormat="1" ht="24.3" customHeight="1">
      <c r="B168" s="124"/>
      <c r="C168" s="125" t="s">
        <v>221</v>
      </c>
      <c r="D168" s="125" t="s">
        <v>136</v>
      </c>
      <c r="E168" s="126" t="s">
        <v>222</v>
      </c>
      <c r="F168" s="127" t="s">
        <v>223</v>
      </c>
      <c r="G168" s="128" t="s">
        <v>167</v>
      </c>
      <c r="H168" s="129">
        <v>4.8</v>
      </c>
      <c r="I168" s="207"/>
      <c r="J168" s="130">
        <f t="shared" si="10"/>
        <v>0</v>
      </c>
      <c r="K168" s="131"/>
      <c r="L168" s="25"/>
      <c r="M168" s="132" t="s">
        <v>1</v>
      </c>
      <c r="N168" s="133" t="s">
        <v>40</v>
      </c>
      <c r="O168" s="134">
        <v>0</v>
      </c>
      <c r="P168" s="134">
        <f t="shared" si="11"/>
        <v>0</v>
      </c>
      <c r="Q168" s="134">
        <v>0</v>
      </c>
      <c r="R168" s="134">
        <f t="shared" si="12"/>
        <v>0</v>
      </c>
      <c r="S168" s="134">
        <v>0</v>
      </c>
      <c r="T168" s="134">
        <f t="shared" si="13"/>
        <v>0</v>
      </c>
      <c r="U168" s="135" t="s">
        <v>1</v>
      </c>
      <c r="AR168" s="136" t="s">
        <v>140</v>
      </c>
      <c r="AT168" s="136" t="s">
        <v>136</v>
      </c>
      <c r="AU168" s="136" t="s">
        <v>141</v>
      </c>
      <c r="AY168" s="13" t="s">
        <v>133</v>
      </c>
      <c r="BE168" s="137">
        <f t="shared" si="14"/>
        <v>0</v>
      </c>
      <c r="BF168" s="137">
        <f t="shared" si="15"/>
        <v>0</v>
      </c>
      <c r="BG168" s="137">
        <f t="shared" si="16"/>
        <v>0</v>
      </c>
      <c r="BH168" s="137">
        <f t="shared" si="17"/>
        <v>0</v>
      </c>
      <c r="BI168" s="137">
        <f t="shared" si="18"/>
        <v>0</v>
      </c>
      <c r="BJ168" s="13" t="s">
        <v>141</v>
      </c>
      <c r="BK168" s="137">
        <f t="shared" si="19"/>
        <v>0</v>
      </c>
      <c r="BL168" s="13" t="s">
        <v>140</v>
      </c>
      <c r="BM168" s="136" t="s">
        <v>224</v>
      </c>
    </row>
    <row r="169" spans="2:65" s="11" customFormat="1" ht="22.95" customHeight="1">
      <c r="B169" s="113"/>
      <c r="D169" s="114" t="s">
        <v>73</v>
      </c>
      <c r="E169" s="122" t="s">
        <v>225</v>
      </c>
      <c r="F169" s="122" t="s">
        <v>226</v>
      </c>
      <c r="J169" s="123">
        <f>BK169</f>
        <v>0</v>
      </c>
      <c r="L169" s="113"/>
      <c r="M169" s="117"/>
      <c r="P169" s="118">
        <f>SUM(P170:P192)</f>
        <v>0</v>
      </c>
      <c r="R169" s="118">
        <f>SUM(R170:R192)</f>
        <v>0</v>
      </c>
      <c r="T169" s="118">
        <f>SUM(T170:T192)</f>
        <v>0</v>
      </c>
      <c r="U169" s="119"/>
      <c r="AR169" s="114" t="s">
        <v>82</v>
      </c>
      <c r="AT169" s="120" t="s">
        <v>73</v>
      </c>
      <c r="AU169" s="120" t="s">
        <v>82</v>
      </c>
      <c r="AY169" s="114" t="s">
        <v>133</v>
      </c>
      <c r="BK169" s="121">
        <f>SUM(BK170:BK192)</f>
        <v>0</v>
      </c>
    </row>
    <row r="170" spans="2:65" s="1" customFormat="1" ht="24.3" customHeight="1">
      <c r="B170" s="124"/>
      <c r="C170" s="125" t="s">
        <v>181</v>
      </c>
      <c r="D170" s="125" t="s">
        <v>136</v>
      </c>
      <c r="E170" s="126" t="s">
        <v>227</v>
      </c>
      <c r="F170" s="127" t="s">
        <v>228</v>
      </c>
      <c r="G170" s="128" t="s">
        <v>139</v>
      </c>
      <c r="H170" s="129">
        <v>105.1</v>
      </c>
      <c r="I170" s="207"/>
      <c r="J170" s="130">
        <f t="shared" ref="J170:J192" si="20">ROUND(I170*H170,2)</f>
        <v>0</v>
      </c>
      <c r="K170" s="131"/>
      <c r="L170" s="25"/>
      <c r="M170" s="132" t="s">
        <v>1</v>
      </c>
      <c r="N170" s="133" t="s">
        <v>40</v>
      </c>
      <c r="O170" s="134">
        <v>0</v>
      </c>
      <c r="P170" s="134">
        <f t="shared" ref="P170:P192" si="21">O170*H170</f>
        <v>0</v>
      </c>
      <c r="Q170" s="134">
        <v>0</v>
      </c>
      <c r="R170" s="134">
        <f t="shared" ref="R170:R192" si="22">Q170*H170</f>
        <v>0</v>
      </c>
      <c r="S170" s="134">
        <v>0</v>
      </c>
      <c r="T170" s="134">
        <f t="shared" ref="T170:T192" si="23">S170*H170</f>
        <v>0</v>
      </c>
      <c r="U170" s="135" t="s">
        <v>1</v>
      </c>
      <c r="AR170" s="136" t="s">
        <v>140</v>
      </c>
      <c r="AT170" s="136" t="s">
        <v>136</v>
      </c>
      <c r="AU170" s="136" t="s">
        <v>141</v>
      </c>
      <c r="AY170" s="13" t="s">
        <v>133</v>
      </c>
      <c r="BE170" s="137">
        <f t="shared" ref="BE170:BE192" si="24">IF(N170="základná",J170,0)</f>
        <v>0</v>
      </c>
      <c r="BF170" s="137">
        <f t="shared" ref="BF170:BF192" si="25">IF(N170="znížená",J170,0)</f>
        <v>0</v>
      </c>
      <c r="BG170" s="137">
        <f t="shared" ref="BG170:BG192" si="26">IF(N170="zákl. prenesená",J170,0)</f>
        <v>0</v>
      </c>
      <c r="BH170" s="137">
        <f t="shared" ref="BH170:BH192" si="27">IF(N170="zníž. prenesená",J170,0)</f>
        <v>0</v>
      </c>
      <c r="BI170" s="137">
        <f t="shared" ref="BI170:BI192" si="28">IF(N170="nulová",J170,0)</f>
        <v>0</v>
      </c>
      <c r="BJ170" s="13" t="s">
        <v>141</v>
      </c>
      <c r="BK170" s="137">
        <f t="shared" ref="BK170:BK192" si="29">ROUND(I170*H170,2)</f>
        <v>0</v>
      </c>
      <c r="BL170" s="13" t="s">
        <v>140</v>
      </c>
      <c r="BM170" s="136" t="s">
        <v>229</v>
      </c>
    </row>
    <row r="171" spans="2:65" s="1" customFormat="1" ht="24.3" customHeight="1">
      <c r="B171" s="124"/>
      <c r="C171" s="125" t="s">
        <v>230</v>
      </c>
      <c r="D171" s="125" t="s">
        <v>136</v>
      </c>
      <c r="E171" s="126" t="s">
        <v>231</v>
      </c>
      <c r="F171" s="127" t="s">
        <v>232</v>
      </c>
      <c r="G171" s="128" t="s">
        <v>167</v>
      </c>
      <c r="H171" s="129">
        <v>525.5</v>
      </c>
      <c r="I171" s="207"/>
      <c r="J171" s="130">
        <f t="shared" si="20"/>
        <v>0</v>
      </c>
      <c r="K171" s="131"/>
      <c r="L171" s="25"/>
      <c r="M171" s="132" t="s">
        <v>1</v>
      </c>
      <c r="N171" s="133" t="s">
        <v>40</v>
      </c>
      <c r="O171" s="134">
        <v>0</v>
      </c>
      <c r="P171" s="134">
        <f t="shared" si="21"/>
        <v>0</v>
      </c>
      <c r="Q171" s="134">
        <v>0</v>
      </c>
      <c r="R171" s="134">
        <f t="shared" si="22"/>
        <v>0</v>
      </c>
      <c r="S171" s="134">
        <v>0</v>
      </c>
      <c r="T171" s="134">
        <f t="shared" si="23"/>
        <v>0</v>
      </c>
      <c r="U171" s="135" t="s">
        <v>1</v>
      </c>
      <c r="AR171" s="136" t="s">
        <v>140</v>
      </c>
      <c r="AT171" s="136" t="s">
        <v>136</v>
      </c>
      <c r="AU171" s="136" t="s">
        <v>141</v>
      </c>
      <c r="AY171" s="13" t="s">
        <v>133</v>
      </c>
      <c r="BE171" s="137">
        <f t="shared" si="24"/>
        <v>0</v>
      </c>
      <c r="BF171" s="137">
        <f t="shared" si="25"/>
        <v>0</v>
      </c>
      <c r="BG171" s="137">
        <f t="shared" si="26"/>
        <v>0</v>
      </c>
      <c r="BH171" s="137">
        <f t="shared" si="27"/>
        <v>0</v>
      </c>
      <c r="BI171" s="137">
        <f t="shared" si="28"/>
        <v>0</v>
      </c>
      <c r="BJ171" s="13" t="s">
        <v>141</v>
      </c>
      <c r="BK171" s="137">
        <f t="shared" si="29"/>
        <v>0</v>
      </c>
      <c r="BL171" s="13" t="s">
        <v>140</v>
      </c>
      <c r="BM171" s="136" t="s">
        <v>233</v>
      </c>
    </row>
    <row r="172" spans="2:65" s="1" customFormat="1" ht="24.3" customHeight="1">
      <c r="B172" s="124"/>
      <c r="C172" s="125" t="s">
        <v>185</v>
      </c>
      <c r="D172" s="125" t="s">
        <v>136</v>
      </c>
      <c r="E172" s="126" t="s">
        <v>234</v>
      </c>
      <c r="F172" s="127" t="s">
        <v>235</v>
      </c>
      <c r="G172" s="128" t="s">
        <v>167</v>
      </c>
      <c r="H172" s="129">
        <v>525.5</v>
      </c>
      <c r="I172" s="207"/>
      <c r="J172" s="130">
        <f t="shared" si="20"/>
        <v>0</v>
      </c>
      <c r="K172" s="131"/>
      <c r="L172" s="25"/>
      <c r="M172" s="132" t="s">
        <v>1</v>
      </c>
      <c r="N172" s="133" t="s">
        <v>40</v>
      </c>
      <c r="O172" s="134">
        <v>0</v>
      </c>
      <c r="P172" s="134">
        <f t="shared" si="21"/>
        <v>0</v>
      </c>
      <c r="Q172" s="134">
        <v>0</v>
      </c>
      <c r="R172" s="134">
        <f t="shared" si="22"/>
        <v>0</v>
      </c>
      <c r="S172" s="134">
        <v>0</v>
      </c>
      <c r="T172" s="134">
        <f t="shared" si="23"/>
        <v>0</v>
      </c>
      <c r="U172" s="135" t="s">
        <v>1</v>
      </c>
      <c r="AR172" s="136" t="s">
        <v>140</v>
      </c>
      <c r="AT172" s="136" t="s">
        <v>136</v>
      </c>
      <c r="AU172" s="136" t="s">
        <v>141</v>
      </c>
      <c r="AY172" s="13" t="s">
        <v>133</v>
      </c>
      <c r="BE172" s="137">
        <f t="shared" si="24"/>
        <v>0</v>
      </c>
      <c r="BF172" s="137">
        <f t="shared" si="25"/>
        <v>0</v>
      </c>
      <c r="BG172" s="137">
        <f t="shared" si="26"/>
        <v>0</v>
      </c>
      <c r="BH172" s="137">
        <f t="shared" si="27"/>
        <v>0</v>
      </c>
      <c r="BI172" s="137">
        <f t="shared" si="28"/>
        <v>0</v>
      </c>
      <c r="BJ172" s="13" t="s">
        <v>141</v>
      </c>
      <c r="BK172" s="137">
        <f t="shared" si="29"/>
        <v>0</v>
      </c>
      <c r="BL172" s="13" t="s">
        <v>140</v>
      </c>
      <c r="BM172" s="136" t="s">
        <v>236</v>
      </c>
    </row>
    <row r="173" spans="2:65" s="1" customFormat="1" ht="37.950000000000003" customHeight="1">
      <c r="B173" s="124"/>
      <c r="C173" s="125" t="s">
        <v>237</v>
      </c>
      <c r="D173" s="125" t="s">
        <v>136</v>
      </c>
      <c r="E173" s="126" t="s">
        <v>238</v>
      </c>
      <c r="F173" s="127" t="s">
        <v>239</v>
      </c>
      <c r="G173" s="128" t="s">
        <v>167</v>
      </c>
      <c r="H173" s="129">
        <v>14714</v>
      </c>
      <c r="I173" s="207"/>
      <c r="J173" s="130">
        <f t="shared" si="20"/>
        <v>0</v>
      </c>
      <c r="K173" s="131"/>
      <c r="L173" s="25"/>
      <c r="M173" s="132" t="s">
        <v>1</v>
      </c>
      <c r="N173" s="133" t="s">
        <v>40</v>
      </c>
      <c r="O173" s="134">
        <v>0</v>
      </c>
      <c r="P173" s="134">
        <f t="shared" si="21"/>
        <v>0</v>
      </c>
      <c r="Q173" s="134">
        <v>0</v>
      </c>
      <c r="R173" s="134">
        <f t="shared" si="22"/>
        <v>0</v>
      </c>
      <c r="S173" s="134">
        <v>0</v>
      </c>
      <c r="T173" s="134">
        <f t="shared" si="23"/>
        <v>0</v>
      </c>
      <c r="U173" s="135" t="s">
        <v>1</v>
      </c>
      <c r="AR173" s="136" t="s">
        <v>140</v>
      </c>
      <c r="AT173" s="136" t="s">
        <v>136</v>
      </c>
      <c r="AU173" s="136" t="s">
        <v>141</v>
      </c>
      <c r="AY173" s="13" t="s">
        <v>133</v>
      </c>
      <c r="BE173" s="137">
        <f t="shared" si="24"/>
        <v>0</v>
      </c>
      <c r="BF173" s="137">
        <f t="shared" si="25"/>
        <v>0</v>
      </c>
      <c r="BG173" s="137">
        <f t="shared" si="26"/>
        <v>0</v>
      </c>
      <c r="BH173" s="137">
        <f t="shared" si="27"/>
        <v>0</v>
      </c>
      <c r="BI173" s="137">
        <f t="shared" si="28"/>
        <v>0</v>
      </c>
      <c r="BJ173" s="13" t="s">
        <v>141</v>
      </c>
      <c r="BK173" s="137">
        <f t="shared" si="29"/>
        <v>0</v>
      </c>
      <c r="BL173" s="13" t="s">
        <v>140</v>
      </c>
      <c r="BM173" s="136" t="s">
        <v>240</v>
      </c>
    </row>
    <row r="174" spans="2:65" s="1" customFormat="1" ht="37.950000000000003" customHeight="1">
      <c r="B174" s="124"/>
      <c r="C174" s="125" t="s">
        <v>188</v>
      </c>
      <c r="D174" s="125" t="s">
        <v>136</v>
      </c>
      <c r="E174" s="126" t="s">
        <v>241</v>
      </c>
      <c r="F174" s="127" t="s">
        <v>242</v>
      </c>
      <c r="G174" s="128" t="s">
        <v>167</v>
      </c>
      <c r="H174" s="129">
        <v>525.5</v>
      </c>
      <c r="I174" s="207"/>
      <c r="J174" s="130">
        <f t="shared" si="20"/>
        <v>0</v>
      </c>
      <c r="K174" s="131"/>
      <c r="L174" s="25"/>
      <c r="M174" s="132" t="s">
        <v>1</v>
      </c>
      <c r="N174" s="133" t="s">
        <v>40</v>
      </c>
      <c r="O174" s="134">
        <v>0</v>
      </c>
      <c r="P174" s="134">
        <f t="shared" si="21"/>
        <v>0</v>
      </c>
      <c r="Q174" s="134">
        <v>0</v>
      </c>
      <c r="R174" s="134">
        <f t="shared" si="22"/>
        <v>0</v>
      </c>
      <c r="S174" s="134">
        <v>0</v>
      </c>
      <c r="T174" s="134">
        <f t="shared" si="23"/>
        <v>0</v>
      </c>
      <c r="U174" s="135" t="s">
        <v>1</v>
      </c>
      <c r="AR174" s="136" t="s">
        <v>140</v>
      </c>
      <c r="AT174" s="136" t="s">
        <v>136</v>
      </c>
      <c r="AU174" s="136" t="s">
        <v>141</v>
      </c>
      <c r="AY174" s="13" t="s">
        <v>133</v>
      </c>
      <c r="BE174" s="137">
        <f t="shared" si="24"/>
        <v>0</v>
      </c>
      <c r="BF174" s="137">
        <f t="shared" si="25"/>
        <v>0</v>
      </c>
      <c r="BG174" s="137">
        <f t="shared" si="26"/>
        <v>0</v>
      </c>
      <c r="BH174" s="137">
        <f t="shared" si="27"/>
        <v>0</v>
      </c>
      <c r="BI174" s="137">
        <f t="shared" si="28"/>
        <v>0</v>
      </c>
      <c r="BJ174" s="13" t="s">
        <v>141</v>
      </c>
      <c r="BK174" s="137">
        <f t="shared" si="29"/>
        <v>0</v>
      </c>
      <c r="BL174" s="13" t="s">
        <v>140</v>
      </c>
      <c r="BM174" s="136" t="s">
        <v>243</v>
      </c>
    </row>
    <row r="175" spans="2:65" s="1" customFormat="1" ht="37.950000000000003" customHeight="1">
      <c r="B175" s="124"/>
      <c r="C175" s="125" t="s">
        <v>244</v>
      </c>
      <c r="D175" s="125" t="s">
        <v>136</v>
      </c>
      <c r="E175" s="126" t="s">
        <v>245</v>
      </c>
      <c r="F175" s="127" t="s">
        <v>246</v>
      </c>
      <c r="G175" s="128" t="s">
        <v>167</v>
      </c>
      <c r="H175" s="129">
        <v>525.5</v>
      </c>
      <c r="I175" s="207"/>
      <c r="J175" s="130">
        <f t="shared" si="20"/>
        <v>0</v>
      </c>
      <c r="K175" s="131"/>
      <c r="L175" s="25"/>
      <c r="M175" s="132" t="s">
        <v>1</v>
      </c>
      <c r="N175" s="133" t="s">
        <v>40</v>
      </c>
      <c r="O175" s="134">
        <v>0</v>
      </c>
      <c r="P175" s="134">
        <f t="shared" si="21"/>
        <v>0</v>
      </c>
      <c r="Q175" s="134">
        <v>0</v>
      </c>
      <c r="R175" s="134">
        <f t="shared" si="22"/>
        <v>0</v>
      </c>
      <c r="S175" s="134">
        <v>0</v>
      </c>
      <c r="T175" s="134">
        <f t="shared" si="23"/>
        <v>0</v>
      </c>
      <c r="U175" s="135" t="s">
        <v>1</v>
      </c>
      <c r="AR175" s="136" t="s">
        <v>140</v>
      </c>
      <c r="AT175" s="136" t="s">
        <v>136</v>
      </c>
      <c r="AU175" s="136" t="s">
        <v>141</v>
      </c>
      <c r="AY175" s="13" t="s">
        <v>133</v>
      </c>
      <c r="BE175" s="137">
        <f t="shared" si="24"/>
        <v>0</v>
      </c>
      <c r="BF175" s="137">
        <f t="shared" si="25"/>
        <v>0</v>
      </c>
      <c r="BG175" s="137">
        <f t="shared" si="26"/>
        <v>0</v>
      </c>
      <c r="BH175" s="137">
        <f t="shared" si="27"/>
        <v>0</v>
      </c>
      <c r="BI175" s="137">
        <f t="shared" si="28"/>
        <v>0</v>
      </c>
      <c r="BJ175" s="13" t="s">
        <v>141</v>
      </c>
      <c r="BK175" s="137">
        <f t="shared" si="29"/>
        <v>0</v>
      </c>
      <c r="BL175" s="13" t="s">
        <v>140</v>
      </c>
      <c r="BM175" s="136" t="s">
        <v>247</v>
      </c>
    </row>
    <row r="176" spans="2:65" s="1" customFormat="1" ht="24.3" customHeight="1">
      <c r="B176" s="124"/>
      <c r="C176" s="125" t="s">
        <v>192</v>
      </c>
      <c r="D176" s="125" t="s">
        <v>136</v>
      </c>
      <c r="E176" s="126" t="s">
        <v>248</v>
      </c>
      <c r="F176" s="127" t="s">
        <v>249</v>
      </c>
      <c r="G176" s="128" t="s">
        <v>154</v>
      </c>
      <c r="H176" s="129">
        <v>6.09</v>
      </c>
      <c r="I176" s="207"/>
      <c r="J176" s="130">
        <f t="shared" si="20"/>
        <v>0</v>
      </c>
      <c r="K176" s="131"/>
      <c r="L176" s="25"/>
      <c r="M176" s="132" t="s">
        <v>1</v>
      </c>
      <c r="N176" s="133" t="s">
        <v>40</v>
      </c>
      <c r="O176" s="134">
        <v>0</v>
      </c>
      <c r="P176" s="134">
        <f t="shared" si="21"/>
        <v>0</v>
      </c>
      <c r="Q176" s="134">
        <v>0</v>
      </c>
      <c r="R176" s="134">
        <f t="shared" si="22"/>
        <v>0</v>
      </c>
      <c r="S176" s="134">
        <v>0</v>
      </c>
      <c r="T176" s="134">
        <f t="shared" si="23"/>
        <v>0</v>
      </c>
      <c r="U176" s="135" t="s">
        <v>1</v>
      </c>
      <c r="AR176" s="136" t="s">
        <v>140</v>
      </c>
      <c r="AT176" s="136" t="s">
        <v>136</v>
      </c>
      <c r="AU176" s="136" t="s">
        <v>141</v>
      </c>
      <c r="AY176" s="13" t="s">
        <v>133</v>
      </c>
      <c r="BE176" s="137">
        <f t="shared" si="24"/>
        <v>0</v>
      </c>
      <c r="BF176" s="137">
        <f t="shared" si="25"/>
        <v>0</v>
      </c>
      <c r="BG176" s="137">
        <f t="shared" si="26"/>
        <v>0</v>
      </c>
      <c r="BH176" s="137">
        <f t="shared" si="27"/>
        <v>0</v>
      </c>
      <c r="BI176" s="137">
        <f t="shared" si="28"/>
        <v>0</v>
      </c>
      <c r="BJ176" s="13" t="s">
        <v>141</v>
      </c>
      <c r="BK176" s="137">
        <f t="shared" si="29"/>
        <v>0</v>
      </c>
      <c r="BL176" s="13" t="s">
        <v>140</v>
      </c>
      <c r="BM176" s="136" t="s">
        <v>250</v>
      </c>
    </row>
    <row r="177" spans="2:65" s="1" customFormat="1" ht="14.55" customHeight="1">
      <c r="B177" s="124"/>
      <c r="C177" s="125" t="s">
        <v>251</v>
      </c>
      <c r="D177" s="125" t="s">
        <v>136</v>
      </c>
      <c r="E177" s="126" t="s">
        <v>252</v>
      </c>
      <c r="F177" s="127" t="s">
        <v>253</v>
      </c>
      <c r="G177" s="128" t="s">
        <v>139</v>
      </c>
      <c r="H177" s="129">
        <v>12.205</v>
      </c>
      <c r="I177" s="207"/>
      <c r="J177" s="130">
        <f t="shared" si="20"/>
        <v>0</v>
      </c>
      <c r="K177" s="131"/>
      <c r="L177" s="25"/>
      <c r="M177" s="132" t="s">
        <v>1</v>
      </c>
      <c r="N177" s="133" t="s">
        <v>40</v>
      </c>
      <c r="O177" s="134">
        <v>0</v>
      </c>
      <c r="P177" s="134">
        <f t="shared" si="21"/>
        <v>0</v>
      </c>
      <c r="Q177" s="134">
        <v>0</v>
      </c>
      <c r="R177" s="134">
        <f t="shared" si="22"/>
        <v>0</v>
      </c>
      <c r="S177" s="134">
        <v>0</v>
      </c>
      <c r="T177" s="134">
        <f t="shared" si="23"/>
        <v>0</v>
      </c>
      <c r="U177" s="135" t="s">
        <v>1</v>
      </c>
      <c r="AR177" s="136" t="s">
        <v>140</v>
      </c>
      <c r="AT177" s="136" t="s">
        <v>136</v>
      </c>
      <c r="AU177" s="136" t="s">
        <v>141</v>
      </c>
      <c r="AY177" s="13" t="s">
        <v>133</v>
      </c>
      <c r="BE177" s="137">
        <f t="shared" si="24"/>
        <v>0</v>
      </c>
      <c r="BF177" s="137">
        <f t="shared" si="25"/>
        <v>0</v>
      </c>
      <c r="BG177" s="137">
        <f t="shared" si="26"/>
        <v>0</v>
      </c>
      <c r="BH177" s="137">
        <f t="shared" si="27"/>
        <v>0</v>
      </c>
      <c r="BI177" s="137">
        <f t="shared" si="28"/>
        <v>0</v>
      </c>
      <c r="BJ177" s="13" t="s">
        <v>141</v>
      </c>
      <c r="BK177" s="137">
        <f t="shared" si="29"/>
        <v>0</v>
      </c>
      <c r="BL177" s="13" t="s">
        <v>140</v>
      </c>
      <c r="BM177" s="136" t="s">
        <v>254</v>
      </c>
    </row>
    <row r="178" spans="2:65" s="1" customFormat="1" ht="14.55" customHeight="1">
      <c r="B178" s="124"/>
      <c r="C178" s="125" t="s">
        <v>195</v>
      </c>
      <c r="D178" s="125" t="s">
        <v>136</v>
      </c>
      <c r="E178" s="126" t="s">
        <v>255</v>
      </c>
      <c r="F178" s="127" t="s">
        <v>256</v>
      </c>
      <c r="G178" s="128" t="s">
        <v>167</v>
      </c>
      <c r="H178" s="129">
        <v>117.85</v>
      </c>
      <c r="I178" s="207"/>
      <c r="J178" s="130">
        <f t="shared" si="20"/>
        <v>0</v>
      </c>
      <c r="K178" s="131"/>
      <c r="L178" s="25"/>
      <c r="M178" s="132" t="s">
        <v>1</v>
      </c>
      <c r="N178" s="133" t="s">
        <v>40</v>
      </c>
      <c r="O178" s="134">
        <v>0</v>
      </c>
      <c r="P178" s="134">
        <f t="shared" si="21"/>
        <v>0</v>
      </c>
      <c r="Q178" s="134">
        <v>0</v>
      </c>
      <c r="R178" s="134">
        <f t="shared" si="22"/>
        <v>0</v>
      </c>
      <c r="S178" s="134">
        <v>0</v>
      </c>
      <c r="T178" s="134">
        <f t="shared" si="23"/>
        <v>0</v>
      </c>
      <c r="U178" s="135" t="s">
        <v>1</v>
      </c>
      <c r="AR178" s="136" t="s">
        <v>140</v>
      </c>
      <c r="AT178" s="136" t="s">
        <v>136</v>
      </c>
      <c r="AU178" s="136" t="s">
        <v>141</v>
      </c>
      <c r="AY178" s="13" t="s">
        <v>133</v>
      </c>
      <c r="BE178" s="137">
        <f t="shared" si="24"/>
        <v>0</v>
      </c>
      <c r="BF178" s="137">
        <f t="shared" si="25"/>
        <v>0</v>
      </c>
      <c r="BG178" s="137">
        <f t="shared" si="26"/>
        <v>0</v>
      </c>
      <c r="BH178" s="137">
        <f t="shared" si="27"/>
        <v>0</v>
      </c>
      <c r="BI178" s="137">
        <f t="shared" si="28"/>
        <v>0</v>
      </c>
      <c r="BJ178" s="13" t="s">
        <v>141</v>
      </c>
      <c r="BK178" s="137">
        <f t="shared" si="29"/>
        <v>0</v>
      </c>
      <c r="BL178" s="13" t="s">
        <v>140</v>
      </c>
      <c r="BM178" s="136" t="s">
        <v>257</v>
      </c>
    </row>
    <row r="179" spans="2:65" s="1" customFormat="1" ht="14.55" customHeight="1">
      <c r="B179" s="124"/>
      <c r="C179" s="125" t="s">
        <v>258</v>
      </c>
      <c r="D179" s="125" t="s">
        <v>136</v>
      </c>
      <c r="E179" s="126" t="s">
        <v>259</v>
      </c>
      <c r="F179" s="127" t="s">
        <v>260</v>
      </c>
      <c r="G179" s="128" t="s">
        <v>167</v>
      </c>
      <c r="H179" s="129">
        <v>117.85</v>
      </c>
      <c r="I179" s="207"/>
      <c r="J179" s="130">
        <f t="shared" si="20"/>
        <v>0</v>
      </c>
      <c r="K179" s="131"/>
      <c r="L179" s="25"/>
      <c r="M179" s="132" t="s">
        <v>1</v>
      </c>
      <c r="N179" s="133" t="s">
        <v>40</v>
      </c>
      <c r="O179" s="134">
        <v>0</v>
      </c>
      <c r="P179" s="134">
        <f t="shared" si="21"/>
        <v>0</v>
      </c>
      <c r="Q179" s="134">
        <v>0</v>
      </c>
      <c r="R179" s="134">
        <f t="shared" si="22"/>
        <v>0</v>
      </c>
      <c r="S179" s="134">
        <v>0</v>
      </c>
      <c r="T179" s="134">
        <f t="shared" si="23"/>
        <v>0</v>
      </c>
      <c r="U179" s="135" t="s">
        <v>1</v>
      </c>
      <c r="AR179" s="136" t="s">
        <v>140</v>
      </c>
      <c r="AT179" s="136" t="s">
        <v>136</v>
      </c>
      <c r="AU179" s="136" t="s">
        <v>141</v>
      </c>
      <c r="AY179" s="13" t="s">
        <v>133</v>
      </c>
      <c r="BE179" s="137">
        <f t="shared" si="24"/>
        <v>0</v>
      </c>
      <c r="BF179" s="137">
        <f t="shared" si="25"/>
        <v>0</v>
      </c>
      <c r="BG179" s="137">
        <f t="shared" si="26"/>
        <v>0</v>
      </c>
      <c r="BH179" s="137">
        <f t="shared" si="27"/>
        <v>0</v>
      </c>
      <c r="BI179" s="137">
        <f t="shared" si="28"/>
        <v>0</v>
      </c>
      <c r="BJ179" s="13" t="s">
        <v>141</v>
      </c>
      <c r="BK179" s="137">
        <f t="shared" si="29"/>
        <v>0</v>
      </c>
      <c r="BL179" s="13" t="s">
        <v>140</v>
      </c>
      <c r="BM179" s="136" t="s">
        <v>261</v>
      </c>
    </row>
    <row r="180" spans="2:65" s="1" customFormat="1" ht="24.3" customHeight="1">
      <c r="B180" s="124"/>
      <c r="C180" s="125" t="s">
        <v>201</v>
      </c>
      <c r="D180" s="125" t="s">
        <v>136</v>
      </c>
      <c r="E180" s="126" t="s">
        <v>262</v>
      </c>
      <c r="F180" s="127" t="s">
        <v>263</v>
      </c>
      <c r="G180" s="128" t="s">
        <v>167</v>
      </c>
      <c r="H180" s="129">
        <v>48.82</v>
      </c>
      <c r="I180" s="207"/>
      <c r="J180" s="130">
        <f t="shared" si="20"/>
        <v>0</v>
      </c>
      <c r="K180" s="131"/>
      <c r="L180" s="25"/>
      <c r="M180" s="132" t="s">
        <v>1</v>
      </c>
      <c r="N180" s="133" t="s">
        <v>40</v>
      </c>
      <c r="O180" s="134">
        <v>0</v>
      </c>
      <c r="P180" s="134">
        <f t="shared" si="21"/>
        <v>0</v>
      </c>
      <c r="Q180" s="134">
        <v>0</v>
      </c>
      <c r="R180" s="134">
        <f t="shared" si="22"/>
        <v>0</v>
      </c>
      <c r="S180" s="134">
        <v>0</v>
      </c>
      <c r="T180" s="134">
        <f t="shared" si="23"/>
        <v>0</v>
      </c>
      <c r="U180" s="135" t="s">
        <v>1</v>
      </c>
      <c r="AR180" s="136" t="s">
        <v>140</v>
      </c>
      <c r="AT180" s="136" t="s">
        <v>136</v>
      </c>
      <c r="AU180" s="136" t="s">
        <v>141</v>
      </c>
      <c r="AY180" s="13" t="s">
        <v>133</v>
      </c>
      <c r="BE180" s="137">
        <f t="shared" si="24"/>
        <v>0</v>
      </c>
      <c r="BF180" s="137">
        <f t="shared" si="25"/>
        <v>0</v>
      </c>
      <c r="BG180" s="137">
        <f t="shared" si="26"/>
        <v>0</v>
      </c>
      <c r="BH180" s="137">
        <f t="shared" si="27"/>
        <v>0</v>
      </c>
      <c r="BI180" s="137">
        <f t="shared" si="28"/>
        <v>0</v>
      </c>
      <c r="BJ180" s="13" t="s">
        <v>141</v>
      </c>
      <c r="BK180" s="137">
        <f t="shared" si="29"/>
        <v>0</v>
      </c>
      <c r="BL180" s="13" t="s">
        <v>140</v>
      </c>
      <c r="BM180" s="136" t="s">
        <v>264</v>
      </c>
    </row>
    <row r="181" spans="2:65" s="1" customFormat="1" ht="24.3" customHeight="1">
      <c r="B181" s="124"/>
      <c r="C181" s="125" t="s">
        <v>265</v>
      </c>
      <c r="D181" s="125" t="s">
        <v>136</v>
      </c>
      <c r="E181" s="126" t="s">
        <v>266</v>
      </c>
      <c r="F181" s="127" t="s">
        <v>267</v>
      </c>
      <c r="G181" s="128" t="s">
        <v>167</v>
      </c>
      <c r="H181" s="129">
        <v>48.82</v>
      </c>
      <c r="I181" s="207"/>
      <c r="J181" s="130">
        <f t="shared" si="20"/>
        <v>0</v>
      </c>
      <c r="K181" s="131"/>
      <c r="L181" s="25"/>
      <c r="M181" s="132" t="s">
        <v>1</v>
      </c>
      <c r="N181" s="133" t="s">
        <v>40</v>
      </c>
      <c r="O181" s="134">
        <v>0</v>
      </c>
      <c r="P181" s="134">
        <f t="shared" si="21"/>
        <v>0</v>
      </c>
      <c r="Q181" s="134">
        <v>0</v>
      </c>
      <c r="R181" s="134">
        <f t="shared" si="22"/>
        <v>0</v>
      </c>
      <c r="S181" s="134">
        <v>0</v>
      </c>
      <c r="T181" s="134">
        <f t="shared" si="23"/>
        <v>0</v>
      </c>
      <c r="U181" s="135" t="s">
        <v>1</v>
      </c>
      <c r="AR181" s="136" t="s">
        <v>140</v>
      </c>
      <c r="AT181" s="136" t="s">
        <v>136</v>
      </c>
      <c r="AU181" s="136" t="s">
        <v>141</v>
      </c>
      <c r="AY181" s="13" t="s">
        <v>133</v>
      </c>
      <c r="BE181" s="137">
        <f t="shared" si="24"/>
        <v>0</v>
      </c>
      <c r="BF181" s="137">
        <f t="shared" si="25"/>
        <v>0</v>
      </c>
      <c r="BG181" s="137">
        <f t="shared" si="26"/>
        <v>0</v>
      </c>
      <c r="BH181" s="137">
        <f t="shared" si="27"/>
        <v>0</v>
      </c>
      <c r="BI181" s="137">
        <f t="shared" si="28"/>
        <v>0</v>
      </c>
      <c r="BJ181" s="13" t="s">
        <v>141</v>
      </c>
      <c r="BK181" s="137">
        <f t="shared" si="29"/>
        <v>0</v>
      </c>
      <c r="BL181" s="13" t="s">
        <v>140</v>
      </c>
      <c r="BM181" s="136" t="s">
        <v>268</v>
      </c>
    </row>
    <row r="182" spans="2:65" s="1" customFormat="1" ht="14.55" customHeight="1">
      <c r="B182" s="124"/>
      <c r="C182" s="125" t="s">
        <v>205</v>
      </c>
      <c r="D182" s="125" t="s">
        <v>136</v>
      </c>
      <c r="E182" s="126" t="s">
        <v>269</v>
      </c>
      <c r="F182" s="127" t="s">
        <v>270</v>
      </c>
      <c r="G182" s="128" t="s">
        <v>139</v>
      </c>
      <c r="H182" s="129">
        <v>25.9</v>
      </c>
      <c r="I182" s="207"/>
      <c r="J182" s="130">
        <f t="shared" si="20"/>
        <v>0</v>
      </c>
      <c r="K182" s="131"/>
      <c r="L182" s="25"/>
      <c r="M182" s="132" t="s">
        <v>1</v>
      </c>
      <c r="N182" s="133" t="s">
        <v>40</v>
      </c>
      <c r="O182" s="134">
        <v>0</v>
      </c>
      <c r="P182" s="134">
        <f t="shared" si="21"/>
        <v>0</v>
      </c>
      <c r="Q182" s="134">
        <v>0</v>
      </c>
      <c r="R182" s="134">
        <f t="shared" si="22"/>
        <v>0</v>
      </c>
      <c r="S182" s="134">
        <v>0</v>
      </c>
      <c r="T182" s="134">
        <f t="shared" si="23"/>
        <v>0</v>
      </c>
      <c r="U182" s="135" t="s">
        <v>1</v>
      </c>
      <c r="AR182" s="136" t="s">
        <v>140</v>
      </c>
      <c r="AT182" s="136" t="s">
        <v>136</v>
      </c>
      <c r="AU182" s="136" t="s">
        <v>141</v>
      </c>
      <c r="AY182" s="13" t="s">
        <v>133</v>
      </c>
      <c r="BE182" s="137">
        <f t="shared" si="24"/>
        <v>0</v>
      </c>
      <c r="BF182" s="137">
        <f t="shared" si="25"/>
        <v>0</v>
      </c>
      <c r="BG182" s="137">
        <f t="shared" si="26"/>
        <v>0</v>
      </c>
      <c r="BH182" s="137">
        <f t="shared" si="27"/>
        <v>0</v>
      </c>
      <c r="BI182" s="137">
        <f t="shared" si="28"/>
        <v>0</v>
      </c>
      <c r="BJ182" s="13" t="s">
        <v>141</v>
      </c>
      <c r="BK182" s="137">
        <f t="shared" si="29"/>
        <v>0</v>
      </c>
      <c r="BL182" s="13" t="s">
        <v>140</v>
      </c>
      <c r="BM182" s="136" t="s">
        <v>271</v>
      </c>
    </row>
    <row r="183" spans="2:65" s="1" customFormat="1" ht="24.3" customHeight="1">
      <c r="B183" s="124"/>
      <c r="C183" s="125" t="s">
        <v>272</v>
      </c>
      <c r="D183" s="125" t="s">
        <v>136</v>
      </c>
      <c r="E183" s="126" t="s">
        <v>273</v>
      </c>
      <c r="F183" s="127" t="s">
        <v>274</v>
      </c>
      <c r="G183" s="128" t="s">
        <v>167</v>
      </c>
      <c r="H183" s="129">
        <v>138.28</v>
      </c>
      <c r="I183" s="207"/>
      <c r="J183" s="130">
        <f t="shared" si="20"/>
        <v>0</v>
      </c>
      <c r="K183" s="131"/>
      <c r="L183" s="25"/>
      <c r="M183" s="132" t="s">
        <v>1</v>
      </c>
      <c r="N183" s="133" t="s">
        <v>40</v>
      </c>
      <c r="O183" s="134">
        <v>0</v>
      </c>
      <c r="P183" s="134">
        <f t="shared" si="21"/>
        <v>0</v>
      </c>
      <c r="Q183" s="134">
        <v>0</v>
      </c>
      <c r="R183" s="134">
        <f t="shared" si="22"/>
        <v>0</v>
      </c>
      <c r="S183" s="134">
        <v>0</v>
      </c>
      <c r="T183" s="134">
        <f t="shared" si="23"/>
        <v>0</v>
      </c>
      <c r="U183" s="135" t="s">
        <v>1</v>
      </c>
      <c r="AR183" s="136" t="s">
        <v>140</v>
      </c>
      <c r="AT183" s="136" t="s">
        <v>136</v>
      </c>
      <c r="AU183" s="136" t="s">
        <v>141</v>
      </c>
      <c r="AY183" s="13" t="s">
        <v>133</v>
      </c>
      <c r="BE183" s="137">
        <f t="shared" si="24"/>
        <v>0</v>
      </c>
      <c r="BF183" s="137">
        <f t="shared" si="25"/>
        <v>0</v>
      </c>
      <c r="BG183" s="137">
        <f t="shared" si="26"/>
        <v>0</v>
      </c>
      <c r="BH183" s="137">
        <f t="shared" si="27"/>
        <v>0</v>
      </c>
      <c r="BI183" s="137">
        <f t="shared" si="28"/>
        <v>0</v>
      </c>
      <c r="BJ183" s="13" t="s">
        <v>141</v>
      </c>
      <c r="BK183" s="137">
        <f t="shared" si="29"/>
        <v>0</v>
      </c>
      <c r="BL183" s="13" t="s">
        <v>140</v>
      </c>
      <c r="BM183" s="136" t="s">
        <v>275</v>
      </c>
    </row>
    <row r="184" spans="2:65" s="1" customFormat="1" ht="24.3" customHeight="1">
      <c r="B184" s="124"/>
      <c r="C184" s="125" t="s">
        <v>210</v>
      </c>
      <c r="D184" s="125" t="s">
        <v>136</v>
      </c>
      <c r="E184" s="126" t="s">
        <v>276</v>
      </c>
      <c r="F184" s="127" t="s">
        <v>277</v>
      </c>
      <c r="G184" s="128" t="s">
        <v>167</v>
      </c>
      <c r="H184" s="129">
        <v>138.28</v>
      </c>
      <c r="I184" s="207"/>
      <c r="J184" s="130">
        <f t="shared" si="20"/>
        <v>0</v>
      </c>
      <c r="K184" s="131"/>
      <c r="L184" s="25"/>
      <c r="M184" s="132" t="s">
        <v>1</v>
      </c>
      <c r="N184" s="133" t="s">
        <v>40</v>
      </c>
      <c r="O184" s="134">
        <v>0</v>
      </c>
      <c r="P184" s="134">
        <f t="shared" si="21"/>
        <v>0</v>
      </c>
      <c r="Q184" s="134">
        <v>0</v>
      </c>
      <c r="R184" s="134">
        <f t="shared" si="22"/>
        <v>0</v>
      </c>
      <c r="S184" s="134">
        <v>0</v>
      </c>
      <c r="T184" s="134">
        <f t="shared" si="23"/>
        <v>0</v>
      </c>
      <c r="U184" s="135" t="s">
        <v>1</v>
      </c>
      <c r="AR184" s="136" t="s">
        <v>140</v>
      </c>
      <c r="AT184" s="136" t="s">
        <v>136</v>
      </c>
      <c r="AU184" s="136" t="s">
        <v>141</v>
      </c>
      <c r="AY184" s="13" t="s">
        <v>133</v>
      </c>
      <c r="BE184" s="137">
        <f t="shared" si="24"/>
        <v>0</v>
      </c>
      <c r="BF184" s="137">
        <f t="shared" si="25"/>
        <v>0</v>
      </c>
      <c r="BG184" s="137">
        <f t="shared" si="26"/>
        <v>0</v>
      </c>
      <c r="BH184" s="137">
        <f t="shared" si="27"/>
        <v>0</v>
      </c>
      <c r="BI184" s="137">
        <f t="shared" si="28"/>
        <v>0</v>
      </c>
      <c r="BJ184" s="13" t="s">
        <v>141</v>
      </c>
      <c r="BK184" s="137">
        <f t="shared" si="29"/>
        <v>0</v>
      </c>
      <c r="BL184" s="13" t="s">
        <v>140</v>
      </c>
      <c r="BM184" s="136" t="s">
        <v>278</v>
      </c>
    </row>
    <row r="185" spans="2:65" s="1" customFormat="1" ht="24.3" customHeight="1">
      <c r="B185" s="124"/>
      <c r="C185" s="125" t="s">
        <v>279</v>
      </c>
      <c r="D185" s="125" t="s">
        <v>136</v>
      </c>
      <c r="E185" s="126" t="s">
        <v>280</v>
      </c>
      <c r="F185" s="127" t="s">
        <v>281</v>
      </c>
      <c r="G185" s="128" t="s">
        <v>154</v>
      </c>
      <c r="H185" s="129">
        <v>2.5550000000000002</v>
      </c>
      <c r="I185" s="207"/>
      <c r="J185" s="130">
        <f t="shared" si="20"/>
        <v>0</v>
      </c>
      <c r="K185" s="131"/>
      <c r="L185" s="25"/>
      <c r="M185" s="132" t="s">
        <v>1</v>
      </c>
      <c r="N185" s="133" t="s">
        <v>40</v>
      </c>
      <c r="O185" s="134">
        <v>0</v>
      </c>
      <c r="P185" s="134">
        <f t="shared" si="21"/>
        <v>0</v>
      </c>
      <c r="Q185" s="134">
        <v>0</v>
      </c>
      <c r="R185" s="134">
        <f t="shared" si="22"/>
        <v>0</v>
      </c>
      <c r="S185" s="134">
        <v>0</v>
      </c>
      <c r="T185" s="134">
        <f t="shared" si="23"/>
        <v>0</v>
      </c>
      <c r="U185" s="135" t="s">
        <v>1</v>
      </c>
      <c r="AR185" s="136" t="s">
        <v>140</v>
      </c>
      <c r="AT185" s="136" t="s">
        <v>136</v>
      </c>
      <c r="AU185" s="136" t="s">
        <v>141</v>
      </c>
      <c r="AY185" s="13" t="s">
        <v>133</v>
      </c>
      <c r="BE185" s="137">
        <f t="shared" si="24"/>
        <v>0</v>
      </c>
      <c r="BF185" s="137">
        <f t="shared" si="25"/>
        <v>0</v>
      </c>
      <c r="BG185" s="137">
        <f t="shared" si="26"/>
        <v>0</v>
      </c>
      <c r="BH185" s="137">
        <f t="shared" si="27"/>
        <v>0</v>
      </c>
      <c r="BI185" s="137">
        <f t="shared" si="28"/>
        <v>0</v>
      </c>
      <c r="BJ185" s="13" t="s">
        <v>141</v>
      </c>
      <c r="BK185" s="137">
        <f t="shared" si="29"/>
        <v>0</v>
      </c>
      <c r="BL185" s="13" t="s">
        <v>140</v>
      </c>
      <c r="BM185" s="136" t="s">
        <v>282</v>
      </c>
    </row>
    <row r="186" spans="2:65" s="1" customFormat="1" ht="24.3" customHeight="1">
      <c r="B186" s="124"/>
      <c r="C186" s="125" t="s">
        <v>213</v>
      </c>
      <c r="D186" s="125" t="s">
        <v>136</v>
      </c>
      <c r="E186" s="126" t="s">
        <v>283</v>
      </c>
      <c r="F186" s="127" t="s">
        <v>284</v>
      </c>
      <c r="G186" s="128" t="s">
        <v>139</v>
      </c>
      <c r="H186" s="129">
        <v>3.48</v>
      </c>
      <c r="I186" s="207"/>
      <c r="J186" s="130">
        <f t="shared" si="20"/>
        <v>0</v>
      </c>
      <c r="K186" s="131"/>
      <c r="L186" s="25"/>
      <c r="M186" s="132" t="s">
        <v>1</v>
      </c>
      <c r="N186" s="133" t="s">
        <v>40</v>
      </c>
      <c r="O186" s="134">
        <v>0</v>
      </c>
      <c r="P186" s="134">
        <f t="shared" si="21"/>
        <v>0</v>
      </c>
      <c r="Q186" s="134">
        <v>0</v>
      </c>
      <c r="R186" s="134">
        <f t="shared" si="22"/>
        <v>0</v>
      </c>
      <c r="S186" s="134">
        <v>0</v>
      </c>
      <c r="T186" s="134">
        <f t="shared" si="23"/>
        <v>0</v>
      </c>
      <c r="U186" s="135" t="s">
        <v>1</v>
      </c>
      <c r="AR186" s="136" t="s">
        <v>140</v>
      </c>
      <c r="AT186" s="136" t="s">
        <v>136</v>
      </c>
      <c r="AU186" s="136" t="s">
        <v>141</v>
      </c>
      <c r="AY186" s="13" t="s">
        <v>133</v>
      </c>
      <c r="BE186" s="137">
        <f t="shared" si="24"/>
        <v>0</v>
      </c>
      <c r="BF186" s="137">
        <f t="shared" si="25"/>
        <v>0</v>
      </c>
      <c r="BG186" s="137">
        <f t="shared" si="26"/>
        <v>0</v>
      </c>
      <c r="BH186" s="137">
        <f t="shared" si="27"/>
        <v>0</v>
      </c>
      <c r="BI186" s="137">
        <f t="shared" si="28"/>
        <v>0</v>
      </c>
      <c r="BJ186" s="13" t="s">
        <v>141</v>
      </c>
      <c r="BK186" s="137">
        <f t="shared" si="29"/>
        <v>0</v>
      </c>
      <c r="BL186" s="13" t="s">
        <v>140</v>
      </c>
      <c r="BM186" s="136" t="s">
        <v>285</v>
      </c>
    </row>
    <row r="187" spans="2:65" s="1" customFormat="1" ht="24.3" customHeight="1">
      <c r="B187" s="124"/>
      <c r="C187" s="125" t="s">
        <v>286</v>
      </c>
      <c r="D187" s="125" t="s">
        <v>136</v>
      </c>
      <c r="E187" s="126" t="s">
        <v>287</v>
      </c>
      <c r="F187" s="127" t="s">
        <v>288</v>
      </c>
      <c r="G187" s="128" t="s">
        <v>154</v>
      </c>
      <c r="H187" s="129">
        <v>0.214</v>
      </c>
      <c r="I187" s="207"/>
      <c r="J187" s="130">
        <f t="shared" si="20"/>
        <v>0</v>
      </c>
      <c r="K187" s="131"/>
      <c r="L187" s="25"/>
      <c r="M187" s="132" t="s">
        <v>1</v>
      </c>
      <c r="N187" s="133" t="s">
        <v>40</v>
      </c>
      <c r="O187" s="134">
        <v>0</v>
      </c>
      <c r="P187" s="134">
        <f t="shared" si="21"/>
        <v>0</v>
      </c>
      <c r="Q187" s="134">
        <v>0</v>
      </c>
      <c r="R187" s="134">
        <f t="shared" si="22"/>
        <v>0</v>
      </c>
      <c r="S187" s="134">
        <v>0</v>
      </c>
      <c r="T187" s="134">
        <f t="shared" si="23"/>
        <v>0</v>
      </c>
      <c r="U187" s="135" t="s">
        <v>1</v>
      </c>
      <c r="AR187" s="136" t="s">
        <v>140</v>
      </c>
      <c r="AT187" s="136" t="s">
        <v>136</v>
      </c>
      <c r="AU187" s="136" t="s">
        <v>141</v>
      </c>
      <c r="AY187" s="13" t="s">
        <v>133</v>
      </c>
      <c r="BE187" s="137">
        <f t="shared" si="24"/>
        <v>0</v>
      </c>
      <c r="BF187" s="137">
        <f t="shared" si="25"/>
        <v>0</v>
      </c>
      <c r="BG187" s="137">
        <f t="shared" si="26"/>
        <v>0</v>
      </c>
      <c r="BH187" s="137">
        <f t="shared" si="27"/>
        <v>0</v>
      </c>
      <c r="BI187" s="137">
        <f t="shared" si="28"/>
        <v>0</v>
      </c>
      <c r="BJ187" s="13" t="s">
        <v>141</v>
      </c>
      <c r="BK187" s="137">
        <f t="shared" si="29"/>
        <v>0</v>
      </c>
      <c r="BL187" s="13" t="s">
        <v>140</v>
      </c>
      <c r="BM187" s="136" t="s">
        <v>289</v>
      </c>
    </row>
    <row r="188" spans="2:65" s="1" customFormat="1" ht="14.55" customHeight="1">
      <c r="B188" s="124"/>
      <c r="C188" s="125" t="s">
        <v>217</v>
      </c>
      <c r="D188" s="125" t="s">
        <v>136</v>
      </c>
      <c r="E188" s="126" t="s">
        <v>290</v>
      </c>
      <c r="F188" s="127" t="s">
        <v>291</v>
      </c>
      <c r="G188" s="128" t="s">
        <v>292</v>
      </c>
      <c r="H188" s="129">
        <v>1</v>
      </c>
      <c r="I188" s="207"/>
      <c r="J188" s="130">
        <f t="shared" si="20"/>
        <v>0</v>
      </c>
      <c r="K188" s="131"/>
      <c r="L188" s="25"/>
      <c r="M188" s="132" t="s">
        <v>1</v>
      </c>
      <c r="N188" s="133" t="s">
        <v>40</v>
      </c>
      <c r="O188" s="134">
        <v>0</v>
      </c>
      <c r="P188" s="134">
        <f t="shared" si="21"/>
        <v>0</v>
      </c>
      <c r="Q188" s="134">
        <v>0</v>
      </c>
      <c r="R188" s="134">
        <f t="shared" si="22"/>
        <v>0</v>
      </c>
      <c r="S188" s="134">
        <v>0</v>
      </c>
      <c r="T188" s="134">
        <f t="shared" si="23"/>
        <v>0</v>
      </c>
      <c r="U188" s="135" t="s">
        <v>1</v>
      </c>
      <c r="AR188" s="136" t="s">
        <v>140</v>
      </c>
      <c r="AT188" s="136" t="s">
        <v>136</v>
      </c>
      <c r="AU188" s="136" t="s">
        <v>141</v>
      </c>
      <c r="AY188" s="13" t="s">
        <v>133</v>
      </c>
      <c r="BE188" s="137">
        <f t="shared" si="24"/>
        <v>0</v>
      </c>
      <c r="BF188" s="137">
        <f t="shared" si="25"/>
        <v>0</v>
      </c>
      <c r="BG188" s="137">
        <f t="shared" si="26"/>
        <v>0</v>
      </c>
      <c r="BH188" s="137">
        <f t="shared" si="27"/>
        <v>0</v>
      </c>
      <c r="BI188" s="137">
        <f t="shared" si="28"/>
        <v>0</v>
      </c>
      <c r="BJ188" s="13" t="s">
        <v>141</v>
      </c>
      <c r="BK188" s="137">
        <f t="shared" si="29"/>
        <v>0</v>
      </c>
      <c r="BL188" s="13" t="s">
        <v>140</v>
      </c>
      <c r="BM188" s="136" t="s">
        <v>293</v>
      </c>
    </row>
    <row r="189" spans="2:65" s="1" customFormat="1" ht="24.3" customHeight="1">
      <c r="B189" s="124"/>
      <c r="C189" s="125" t="s">
        <v>294</v>
      </c>
      <c r="D189" s="125" t="s">
        <v>136</v>
      </c>
      <c r="E189" s="126" t="s">
        <v>295</v>
      </c>
      <c r="F189" s="127" t="s">
        <v>296</v>
      </c>
      <c r="G189" s="128" t="s">
        <v>167</v>
      </c>
      <c r="H189" s="129">
        <v>11.61</v>
      </c>
      <c r="I189" s="207"/>
      <c r="J189" s="130">
        <f t="shared" si="20"/>
        <v>0</v>
      </c>
      <c r="K189" s="131"/>
      <c r="L189" s="25"/>
      <c r="M189" s="132" t="s">
        <v>1</v>
      </c>
      <c r="N189" s="133" t="s">
        <v>40</v>
      </c>
      <c r="O189" s="134">
        <v>0</v>
      </c>
      <c r="P189" s="134">
        <f t="shared" si="21"/>
        <v>0</v>
      </c>
      <c r="Q189" s="134">
        <v>0</v>
      </c>
      <c r="R189" s="134">
        <f t="shared" si="22"/>
        <v>0</v>
      </c>
      <c r="S189" s="134">
        <v>0</v>
      </c>
      <c r="T189" s="134">
        <f t="shared" si="23"/>
        <v>0</v>
      </c>
      <c r="U189" s="135" t="s">
        <v>1</v>
      </c>
      <c r="AR189" s="136" t="s">
        <v>140</v>
      </c>
      <c r="AT189" s="136" t="s">
        <v>136</v>
      </c>
      <c r="AU189" s="136" t="s">
        <v>141</v>
      </c>
      <c r="AY189" s="13" t="s">
        <v>133</v>
      </c>
      <c r="BE189" s="137">
        <f t="shared" si="24"/>
        <v>0</v>
      </c>
      <c r="BF189" s="137">
        <f t="shared" si="25"/>
        <v>0</v>
      </c>
      <c r="BG189" s="137">
        <f t="shared" si="26"/>
        <v>0</v>
      </c>
      <c r="BH189" s="137">
        <f t="shared" si="27"/>
        <v>0</v>
      </c>
      <c r="BI189" s="137">
        <f t="shared" si="28"/>
        <v>0</v>
      </c>
      <c r="BJ189" s="13" t="s">
        <v>141</v>
      </c>
      <c r="BK189" s="137">
        <f t="shared" si="29"/>
        <v>0</v>
      </c>
      <c r="BL189" s="13" t="s">
        <v>140</v>
      </c>
      <c r="BM189" s="136" t="s">
        <v>297</v>
      </c>
    </row>
    <row r="190" spans="2:65" s="1" customFormat="1" ht="24.3" customHeight="1">
      <c r="B190" s="124"/>
      <c r="C190" s="125" t="s">
        <v>220</v>
      </c>
      <c r="D190" s="125" t="s">
        <v>136</v>
      </c>
      <c r="E190" s="126" t="s">
        <v>298</v>
      </c>
      <c r="F190" s="127" t="s">
        <v>299</v>
      </c>
      <c r="G190" s="128" t="s">
        <v>167</v>
      </c>
      <c r="H190" s="129">
        <v>11.61</v>
      </c>
      <c r="I190" s="207"/>
      <c r="J190" s="130">
        <f t="shared" si="20"/>
        <v>0</v>
      </c>
      <c r="K190" s="131"/>
      <c r="L190" s="25"/>
      <c r="M190" s="132" t="s">
        <v>1</v>
      </c>
      <c r="N190" s="133" t="s">
        <v>40</v>
      </c>
      <c r="O190" s="134">
        <v>0</v>
      </c>
      <c r="P190" s="134">
        <f t="shared" si="21"/>
        <v>0</v>
      </c>
      <c r="Q190" s="134">
        <v>0</v>
      </c>
      <c r="R190" s="134">
        <f t="shared" si="22"/>
        <v>0</v>
      </c>
      <c r="S190" s="134">
        <v>0</v>
      </c>
      <c r="T190" s="134">
        <f t="shared" si="23"/>
        <v>0</v>
      </c>
      <c r="U190" s="135" t="s">
        <v>1</v>
      </c>
      <c r="AR190" s="136" t="s">
        <v>140</v>
      </c>
      <c r="AT190" s="136" t="s">
        <v>136</v>
      </c>
      <c r="AU190" s="136" t="s">
        <v>141</v>
      </c>
      <c r="AY190" s="13" t="s">
        <v>133</v>
      </c>
      <c r="BE190" s="137">
        <f t="shared" si="24"/>
        <v>0</v>
      </c>
      <c r="BF190" s="137">
        <f t="shared" si="25"/>
        <v>0</v>
      </c>
      <c r="BG190" s="137">
        <f t="shared" si="26"/>
        <v>0</v>
      </c>
      <c r="BH190" s="137">
        <f t="shared" si="27"/>
        <v>0</v>
      </c>
      <c r="BI190" s="137">
        <f t="shared" si="28"/>
        <v>0</v>
      </c>
      <c r="BJ190" s="13" t="s">
        <v>141</v>
      </c>
      <c r="BK190" s="137">
        <f t="shared" si="29"/>
        <v>0</v>
      </c>
      <c r="BL190" s="13" t="s">
        <v>140</v>
      </c>
      <c r="BM190" s="136" t="s">
        <v>300</v>
      </c>
    </row>
    <row r="191" spans="2:65" s="1" customFormat="1" ht="24.3" customHeight="1">
      <c r="B191" s="124"/>
      <c r="C191" s="125" t="s">
        <v>301</v>
      </c>
      <c r="D191" s="125" t="s">
        <v>136</v>
      </c>
      <c r="E191" s="126" t="s">
        <v>302</v>
      </c>
      <c r="F191" s="127" t="s">
        <v>303</v>
      </c>
      <c r="G191" s="128" t="s">
        <v>154</v>
      </c>
      <c r="H191" s="129">
        <v>1.4770000000000001</v>
      </c>
      <c r="I191" s="207"/>
      <c r="J191" s="130">
        <f t="shared" si="20"/>
        <v>0</v>
      </c>
      <c r="K191" s="131"/>
      <c r="L191" s="25"/>
      <c r="M191" s="132" t="s">
        <v>1</v>
      </c>
      <c r="N191" s="133" t="s">
        <v>40</v>
      </c>
      <c r="O191" s="134">
        <v>0</v>
      </c>
      <c r="P191" s="134">
        <f t="shared" si="21"/>
        <v>0</v>
      </c>
      <c r="Q191" s="134">
        <v>0</v>
      </c>
      <c r="R191" s="134">
        <f t="shared" si="22"/>
        <v>0</v>
      </c>
      <c r="S191" s="134">
        <v>0</v>
      </c>
      <c r="T191" s="134">
        <f t="shared" si="23"/>
        <v>0</v>
      </c>
      <c r="U191" s="135" t="s">
        <v>1</v>
      </c>
      <c r="AR191" s="136" t="s">
        <v>140</v>
      </c>
      <c r="AT191" s="136" t="s">
        <v>136</v>
      </c>
      <c r="AU191" s="136" t="s">
        <v>141</v>
      </c>
      <c r="AY191" s="13" t="s">
        <v>133</v>
      </c>
      <c r="BE191" s="137">
        <f t="shared" si="24"/>
        <v>0</v>
      </c>
      <c r="BF191" s="137">
        <f t="shared" si="25"/>
        <v>0</v>
      </c>
      <c r="BG191" s="137">
        <f t="shared" si="26"/>
        <v>0</v>
      </c>
      <c r="BH191" s="137">
        <f t="shared" si="27"/>
        <v>0</v>
      </c>
      <c r="BI191" s="137">
        <f t="shared" si="28"/>
        <v>0</v>
      </c>
      <c r="BJ191" s="13" t="s">
        <v>141</v>
      </c>
      <c r="BK191" s="137">
        <f t="shared" si="29"/>
        <v>0</v>
      </c>
      <c r="BL191" s="13" t="s">
        <v>140</v>
      </c>
      <c r="BM191" s="136" t="s">
        <v>304</v>
      </c>
    </row>
    <row r="192" spans="2:65" s="1" customFormat="1" ht="14.55" customHeight="1">
      <c r="B192" s="124"/>
      <c r="C192" s="125" t="s">
        <v>224</v>
      </c>
      <c r="D192" s="125" t="s">
        <v>136</v>
      </c>
      <c r="E192" s="126" t="s">
        <v>305</v>
      </c>
      <c r="F192" s="127" t="s">
        <v>306</v>
      </c>
      <c r="G192" s="128" t="s">
        <v>307</v>
      </c>
      <c r="H192" s="129">
        <v>1</v>
      </c>
      <c r="I192" s="207"/>
      <c r="J192" s="130">
        <f t="shared" si="20"/>
        <v>0</v>
      </c>
      <c r="K192" s="131"/>
      <c r="L192" s="25"/>
      <c r="M192" s="132" t="s">
        <v>1</v>
      </c>
      <c r="N192" s="133" t="s">
        <v>40</v>
      </c>
      <c r="O192" s="134">
        <v>0</v>
      </c>
      <c r="P192" s="134">
        <f t="shared" si="21"/>
        <v>0</v>
      </c>
      <c r="Q192" s="134">
        <v>0</v>
      </c>
      <c r="R192" s="134">
        <f t="shared" si="22"/>
        <v>0</v>
      </c>
      <c r="S192" s="134">
        <v>0</v>
      </c>
      <c r="T192" s="134">
        <f t="shared" si="23"/>
        <v>0</v>
      </c>
      <c r="U192" s="135" t="s">
        <v>1</v>
      </c>
      <c r="AR192" s="136" t="s">
        <v>140</v>
      </c>
      <c r="AT192" s="136" t="s">
        <v>136</v>
      </c>
      <c r="AU192" s="136" t="s">
        <v>141</v>
      </c>
      <c r="AY192" s="13" t="s">
        <v>133</v>
      </c>
      <c r="BE192" s="137">
        <f t="shared" si="24"/>
        <v>0</v>
      </c>
      <c r="BF192" s="137">
        <f t="shared" si="25"/>
        <v>0</v>
      </c>
      <c r="BG192" s="137">
        <f t="shared" si="26"/>
        <v>0</v>
      </c>
      <c r="BH192" s="137">
        <f t="shared" si="27"/>
        <v>0</v>
      </c>
      <c r="BI192" s="137">
        <f t="shared" si="28"/>
        <v>0</v>
      </c>
      <c r="BJ192" s="13" t="s">
        <v>141</v>
      </c>
      <c r="BK192" s="137">
        <f t="shared" si="29"/>
        <v>0</v>
      </c>
      <c r="BL192" s="13" t="s">
        <v>140</v>
      </c>
      <c r="BM192" s="136" t="s">
        <v>308</v>
      </c>
    </row>
    <row r="193" spans="2:65" s="11" customFormat="1" ht="22.95" customHeight="1">
      <c r="B193" s="113"/>
      <c r="D193" s="114" t="s">
        <v>73</v>
      </c>
      <c r="E193" s="122" t="s">
        <v>309</v>
      </c>
      <c r="F193" s="122" t="s">
        <v>310</v>
      </c>
      <c r="J193" s="123">
        <f>BK193</f>
        <v>0</v>
      </c>
      <c r="L193" s="113"/>
      <c r="M193" s="117"/>
      <c r="P193" s="118">
        <f>SUM(P194:P213)</f>
        <v>0</v>
      </c>
      <c r="R193" s="118">
        <f>SUM(R194:R213)</f>
        <v>0</v>
      </c>
      <c r="T193" s="118">
        <f>SUM(T194:T213)</f>
        <v>0</v>
      </c>
      <c r="U193" s="119"/>
      <c r="AR193" s="114" t="s">
        <v>82</v>
      </c>
      <c r="AT193" s="120" t="s">
        <v>73</v>
      </c>
      <c r="AU193" s="120" t="s">
        <v>82</v>
      </c>
      <c r="AY193" s="114" t="s">
        <v>133</v>
      </c>
      <c r="BK193" s="121">
        <f>SUM(BK194:BK213)</f>
        <v>0</v>
      </c>
    </row>
    <row r="194" spans="2:65" s="1" customFormat="1" ht="14.55" customHeight="1">
      <c r="B194" s="124"/>
      <c r="C194" s="125" t="s">
        <v>311</v>
      </c>
      <c r="D194" s="125" t="s">
        <v>136</v>
      </c>
      <c r="E194" s="126" t="s">
        <v>312</v>
      </c>
      <c r="F194" s="127" t="s">
        <v>313</v>
      </c>
      <c r="G194" s="128" t="s">
        <v>167</v>
      </c>
      <c r="H194" s="129">
        <v>193.29</v>
      </c>
      <c r="I194" s="207"/>
      <c r="J194" s="130">
        <f t="shared" ref="J194:J213" si="30">ROUND(I194*H194,2)</f>
        <v>0</v>
      </c>
      <c r="K194" s="131"/>
      <c r="L194" s="25"/>
      <c r="M194" s="132" t="s">
        <v>1</v>
      </c>
      <c r="N194" s="133" t="s">
        <v>40</v>
      </c>
      <c r="O194" s="134">
        <v>0</v>
      </c>
      <c r="P194" s="134">
        <f t="shared" ref="P194:P213" si="31">O194*H194</f>
        <v>0</v>
      </c>
      <c r="Q194" s="134">
        <v>0</v>
      </c>
      <c r="R194" s="134">
        <f t="shared" ref="R194:R213" si="32">Q194*H194</f>
        <v>0</v>
      </c>
      <c r="S194" s="134">
        <v>0</v>
      </c>
      <c r="T194" s="134">
        <f t="shared" ref="T194:T213" si="33">S194*H194</f>
        <v>0</v>
      </c>
      <c r="U194" s="135" t="s">
        <v>1</v>
      </c>
      <c r="AR194" s="136" t="s">
        <v>140</v>
      </c>
      <c r="AT194" s="136" t="s">
        <v>136</v>
      </c>
      <c r="AU194" s="136" t="s">
        <v>141</v>
      </c>
      <c r="AY194" s="13" t="s">
        <v>133</v>
      </c>
      <c r="BE194" s="137">
        <f t="shared" ref="BE194:BE213" si="34">IF(N194="základná",J194,0)</f>
        <v>0</v>
      </c>
      <c r="BF194" s="137">
        <f t="shared" ref="BF194:BF213" si="35">IF(N194="znížená",J194,0)</f>
        <v>0</v>
      </c>
      <c r="BG194" s="137">
        <f t="shared" ref="BG194:BG213" si="36">IF(N194="zákl. prenesená",J194,0)</f>
        <v>0</v>
      </c>
      <c r="BH194" s="137">
        <f t="shared" ref="BH194:BH213" si="37">IF(N194="zníž. prenesená",J194,0)</f>
        <v>0</v>
      </c>
      <c r="BI194" s="137">
        <f t="shared" ref="BI194:BI213" si="38">IF(N194="nulová",J194,0)</f>
        <v>0</v>
      </c>
      <c r="BJ194" s="13" t="s">
        <v>141</v>
      </c>
      <c r="BK194" s="137">
        <f t="shared" ref="BK194:BK213" si="39">ROUND(I194*H194,2)</f>
        <v>0</v>
      </c>
      <c r="BL194" s="13" t="s">
        <v>140</v>
      </c>
      <c r="BM194" s="136" t="s">
        <v>314</v>
      </c>
    </row>
    <row r="195" spans="2:65" s="1" customFormat="1" ht="24.3" customHeight="1">
      <c r="B195" s="124"/>
      <c r="C195" s="125" t="s">
        <v>229</v>
      </c>
      <c r="D195" s="125" t="s">
        <v>136</v>
      </c>
      <c r="E195" s="126" t="s">
        <v>315</v>
      </c>
      <c r="F195" s="127" t="s">
        <v>316</v>
      </c>
      <c r="G195" s="128" t="s">
        <v>167</v>
      </c>
      <c r="H195" s="129">
        <v>1712.3920000000001</v>
      </c>
      <c r="I195" s="207"/>
      <c r="J195" s="130">
        <f t="shared" si="30"/>
        <v>0</v>
      </c>
      <c r="K195" s="131"/>
      <c r="L195" s="25"/>
      <c r="M195" s="132" t="s">
        <v>1</v>
      </c>
      <c r="N195" s="133" t="s">
        <v>40</v>
      </c>
      <c r="O195" s="134">
        <v>0</v>
      </c>
      <c r="P195" s="134">
        <f t="shared" si="31"/>
        <v>0</v>
      </c>
      <c r="Q195" s="134">
        <v>0</v>
      </c>
      <c r="R195" s="134">
        <f t="shared" si="32"/>
        <v>0</v>
      </c>
      <c r="S195" s="134">
        <v>0</v>
      </c>
      <c r="T195" s="134">
        <f t="shared" si="33"/>
        <v>0</v>
      </c>
      <c r="U195" s="135" t="s">
        <v>1</v>
      </c>
      <c r="AR195" s="136" t="s">
        <v>140</v>
      </c>
      <c r="AT195" s="136" t="s">
        <v>136</v>
      </c>
      <c r="AU195" s="136" t="s">
        <v>141</v>
      </c>
      <c r="AY195" s="13" t="s">
        <v>133</v>
      </c>
      <c r="BE195" s="137">
        <f t="shared" si="34"/>
        <v>0</v>
      </c>
      <c r="BF195" s="137">
        <f t="shared" si="35"/>
        <v>0</v>
      </c>
      <c r="BG195" s="137">
        <f t="shared" si="36"/>
        <v>0</v>
      </c>
      <c r="BH195" s="137">
        <f t="shared" si="37"/>
        <v>0</v>
      </c>
      <c r="BI195" s="137">
        <f t="shared" si="38"/>
        <v>0</v>
      </c>
      <c r="BJ195" s="13" t="s">
        <v>141</v>
      </c>
      <c r="BK195" s="137">
        <f t="shared" si="39"/>
        <v>0</v>
      </c>
      <c r="BL195" s="13" t="s">
        <v>140</v>
      </c>
      <c r="BM195" s="136" t="s">
        <v>317</v>
      </c>
    </row>
    <row r="196" spans="2:65" s="1" customFormat="1" ht="24.3" customHeight="1">
      <c r="B196" s="124"/>
      <c r="C196" s="125" t="s">
        <v>318</v>
      </c>
      <c r="D196" s="125" t="s">
        <v>136</v>
      </c>
      <c r="E196" s="126" t="s">
        <v>319</v>
      </c>
      <c r="F196" s="127" t="s">
        <v>320</v>
      </c>
      <c r="G196" s="128" t="s">
        <v>167</v>
      </c>
      <c r="H196" s="129">
        <v>1712.3920000000001</v>
      </c>
      <c r="I196" s="207"/>
      <c r="J196" s="130">
        <f t="shared" si="30"/>
        <v>0</v>
      </c>
      <c r="K196" s="131"/>
      <c r="L196" s="25"/>
      <c r="M196" s="132" t="s">
        <v>1</v>
      </c>
      <c r="N196" s="133" t="s">
        <v>40</v>
      </c>
      <c r="O196" s="134">
        <v>0</v>
      </c>
      <c r="P196" s="134">
        <f t="shared" si="31"/>
        <v>0</v>
      </c>
      <c r="Q196" s="134">
        <v>0</v>
      </c>
      <c r="R196" s="134">
        <f t="shared" si="32"/>
        <v>0</v>
      </c>
      <c r="S196" s="134">
        <v>0</v>
      </c>
      <c r="T196" s="134">
        <f t="shared" si="33"/>
        <v>0</v>
      </c>
      <c r="U196" s="135" t="s">
        <v>1</v>
      </c>
      <c r="AR196" s="136" t="s">
        <v>140</v>
      </c>
      <c r="AT196" s="136" t="s">
        <v>136</v>
      </c>
      <c r="AU196" s="136" t="s">
        <v>141</v>
      </c>
      <c r="AY196" s="13" t="s">
        <v>133</v>
      </c>
      <c r="BE196" s="137">
        <f t="shared" si="34"/>
        <v>0</v>
      </c>
      <c r="BF196" s="137">
        <f t="shared" si="35"/>
        <v>0</v>
      </c>
      <c r="BG196" s="137">
        <f t="shared" si="36"/>
        <v>0</v>
      </c>
      <c r="BH196" s="137">
        <f t="shared" si="37"/>
        <v>0</v>
      </c>
      <c r="BI196" s="137">
        <f t="shared" si="38"/>
        <v>0</v>
      </c>
      <c r="BJ196" s="13" t="s">
        <v>141</v>
      </c>
      <c r="BK196" s="137">
        <f t="shared" si="39"/>
        <v>0</v>
      </c>
      <c r="BL196" s="13" t="s">
        <v>140</v>
      </c>
      <c r="BM196" s="136" t="s">
        <v>321</v>
      </c>
    </row>
    <row r="197" spans="2:65" s="1" customFormat="1" ht="24.3" customHeight="1">
      <c r="B197" s="124"/>
      <c r="C197" s="125" t="s">
        <v>233</v>
      </c>
      <c r="D197" s="125" t="s">
        <v>136</v>
      </c>
      <c r="E197" s="126" t="s">
        <v>322</v>
      </c>
      <c r="F197" s="127" t="s">
        <v>323</v>
      </c>
      <c r="G197" s="128" t="s">
        <v>167</v>
      </c>
      <c r="H197" s="129">
        <v>1915.14</v>
      </c>
      <c r="I197" s="207"/>
      <c r="J197" s="130">
        <f t="shared" si="30"/>
        <v>0</v>
      </c>
      <c r="K197" s="131"/>
      <c r="L197" s="25"/>
      <c r="M197" s="132" t="s">
        <v>1</v>
      </c>
      <c r="N197" s="133" t="s">
        <v>40</v>
      </c>
      <c r="O197" s="134">
        <v>0</v>
      </c>
      <c r="P197" s="134">
        <f t="shared" si="31"/>
        <v>0</v>
      </c>
      <c r="Q197" s="134">
        <v>0</v>
      </c>
      <c r="R197" s="134">
        <f t="shared" si="32"/>
        <v>0</v>
      </c>
      <c r="S197" s="134">
        <v>0</v>
      </c>
      <c r="T197" s="134">
        <f t="shared" si="33"/>
        <v>0</v>
      </c>
      <c r="U197" s="135" t="s">
        <v>1</v>
      </c>
      <c r="AR197" s="136" t="s">
        <v>140</v>
      </c>
      <c r="AT197" s="136" t="s">
        <v>136</v>
      </c>
      <c r="AU197" s="136" t="s">
        <v>141</v>
      </c>
      <c r="AY197" s="13" t="s">
        <v>133</v>
      </c>
      <c r="BE197" s="137">
        <f t="shared" si="34"/>
        <v>0</v>
      </c>
      <c r="BF197" s="137">
        <f t="shared" si="35"/>
        <v>0</v>
      </c>
      <c r="BG197" s="137">
        <f t="shared" si="36"/>
        <v>0</v>
      </c>
      <c r="BH197" s="137">
        <f t="shared" si="37"/>
        <v>0</v>
      </c>
      <c r="BI197" s="137">
        <f t="shared" si="38"/>
        <v>0</v>
      </c>
      <c r="BJ197" s="13" t="s">
        <v>141</v>
      </c>
      <c r="BK197" s="137">
        <f t="shared" si="39"/>
        <v>0</v>
      </c>
      <c r="BL197" s="13" t="s">
        <v>140</v>
      </c>
      <c r="BM197" s="136" t="s">
        <v>324</v>
      </c>
    </row>
    <row r="198" spans="2:65" s="1" customFormat="1" ht="24.3" customHeight="1">
      <c r="B198" s="124"/>
      <c r="C198" s="125" t="s">
        <v>325</v>
      </c>
      <c r="D198" s="125" t="s">
        <v>136</v>
      </c>
      <c r="E198" s="126" t="s">
        <v>326</v>
      </c>
      <c r="F198" s="127" t="s">
        <v>327</v>
      </c>
      <c r="G198" s="128" t="s">
        <v>167</v>
      </c>
      <c r="H198" s="129">
        <v>558.11500000000001</v>
      </c>
      <c r="I198" s="207"/>
      <c r="J198" s="130">
        <f t="shared" si="30"/>
        <v>0</v>
      </c>
      <c r="K198" s="131"/>
      <c r="L198" s="25"/>
      <c r="M198" s="132" t="s">
        <v>1</v>
      </c>
      <c r="N198" s="133" t="s">
        <v>40</v>
      </c>
      <c r="O198" s="134">
        <v>0</v>
      </c>
      <c r="P198" s="134">
        <f t="shared" si="31"/>
        <v>0</v>
      </c>
      <c r="Q198" s="134">
        <v>0</v>
      </c>
      <c r="R198" s="134">
        <f t="shared" si="32"/>
        <v>0</v>
      </c>
      <c r="S198" s="134">
        <v>0</v>
      </c>
      <c r="T198" s="134">
        <f t="shared" si="33"/>
        <v>0</v>
      </c>
      <c r="U198" s="135" t="s">
        <v>1</v>
      </c>
      <c r="AR198" s="136" t="s">
        <v>140</v>
      </c>
      <c r="AT198" s="136" t="s">
        <v>136</v>
      </c>
      <c r="AU198" s="136" t="s">
        <v>141</v>
      </c>
      <c r="AY198" s="13" t="s">
        <v>133</v>
      </c>
      <c r="BE198" s="137">
        <f t="shared" si="34"/>
        <v>0</v>
      </c>
      <c r="BF198" s="137">
        <f t="shared" si="35"/>
        <v>0</v>
      </c>
      <c r="BG198" s="137">
        <f t="shared" si="36"/>
        <v>0</v>
      </c>
      <c r="BH198" s="137">
        <f t="shared" si="37"/>
        <v>0</v>
      </c>
      <c r="BI198" s="137">
        <f t="shared" si="38"/>
        <v>0</v>
      </c>
      <c r="BJ198" s="13" t="s">
        <v>141</v>
      </c>
      <c r="BK198" s="137">
        <f t="shared" si="39"/>
        <v>0</v>
      </c>
      <c r="BL198" s="13" t="s">
        <v>140</v>
      </c>
      <c r="BM198" s="136" t="s">
        <v>328</v>
      </c>
    </row>
    <row r="199" spans="2:65" s="1" customFormat="1" ht="14.55" customHeight="1">
      <c r="B199" s="124"/>
      <c r="C199" s="125" t="s">
        <v>236</v>
      </c>
      <c r="D199" s="125" t="s">
        <v>136</v>
      </c>
      <c r="E199" s="126" t="s">
        <v>329</v>
      </c>
      <c r="F199" s="127" t="s">
        <v>330</v>
      </c>
      <c r="G199" s="128" t="s">
        <v>167</v>
      </c>
      <c r="H199" s="129">
        <v>193.29</v>
      </c>
      <c r="I199" s="207"/>
      <c r="J199" s="130">
        <f t="shared" si="30"/>
        <v>0</v>
      </c>
      <c r="K199" s="131"/>
      <c r="L199" s="25"/>
      <c r="M199" s="132" t="s">
        <v>1</v>
      </c>
      <c r="N199" s="133" t="s">
        <v>40</v>
      </c>
      <c r="O199" s="134">
        <v>0</v>
      </c>
      <c r="P199" s="134">
        <f t="shared" si="31"/>
        <v>0</v>
      </c>
      <c r="Q199" s="134">
        <v>0</v>
      </c>
      <c r="R199" s="134">
        <f t="shared" si="32"/>
        <v>0</v>
      </c>
      <c r="S199" s="134">
        <v>0</v>
      </c>
      <c r="T199" s="134">
        <f t="shared" si="33"/>
        <v>0</v>
      </c>
      <c r="U199" s="135" t="s">
        <v>1</v>
      </c>
      <c r="AR199" s="136" t="s">
        <v>140</v>
      </c>
      <c r="AT199" s="136" t="s">
        <v>136</v>
      </c>
      <c r="AU199" s="136" t="s">
        <v>141</v>
      </c>
      <c r="AY199" s="13" t="s">
        <v>133</v>
      </c>
      <c r="BE199" s="137">
        <f t="shared" si="34"/>
        <v>0</v>
      </c>
      <c r="BF199" s="137">
        <f t="shared" si="35"/>
        <v>0</v>
      </c>
      <c r="BG199" s="137">
        <f t="shared" si="36"/>
        <v>0</v>
      </c>
      <c r="BH199" s="137">
        <f t="shared" si="37"/>
        <v>0</v>
      </c>
      <c r="BI199" s="137">
        <f t="shared" si="38"/>
        <v>0</v>
      </c>
      <c r="BJ199" s="13" t="s">
        <v>141</v>
      </c>
      <c r="BK199" s="137">
        <f t="shared" si="39"/>
        <v>0</v>
      </c>
      <c r="BL199" s="13" t="s">
        <v>140</v>
      </c>
      <c r="BM199" s="136" t="s">
        <v>331</v>
      </c>
    </row>
    <row r="200" spans="2:65" s="1" customFormat="1" ht="24.3" customHeight="1">
      <c r="B200" s="124"/>
      <c r="C200" s="125" t="s">
        <v>332</v>
      </c>
      <c r="D200" s="125" t="s">
        <v>136</v>
      </c>
      <c r="E200" s="126" t="s">
        <v>333</v>
      </c>
      <c r="F200" s="127" t="s">
        <v>334</v>
      </c>
      <c r="G200" s="128" t="s">
        <v>167</v>
      </c>
      <c r="H200" s="129">
        <v>193.29</v>
      </c>
      <c r="I200" s="207"/>
      <c r="J200" s="130">
        <f t="shared" si="30"/>
        <v>0</v>
      </c>
      <c r="K200" s="131"/>
      <c r="L200" s="25"/>
      <c r="M200" s="132" t="s">
        <v>1</v>
      </c>
      <c r="N200" s="133" t="s">
        <v>40</v>
      </c>
      <c r="O200" s="134">
        <v>0</v>
      </c>
      <c r="P200" s="134">
        <f t="shared" si="31"/>
        <v>0</v>
      </c>
      <c r="Q200" s="134">
        <v>0</v>
      </c>
      <c r="R200" s="134">
        <f t="shared" si="32"/>
        <v>0</v>
      </c>
      <c r="S200" s="134">
        <v>0</v>
      </c>
      <c r="T200" s="134">
        <f t="shared" si="33"/>
        <v>0</v>
      </c>
      <c r="U200" s="135" t="s">
        <v>1</v>
      </c>
      <c r="AR200" s="136" t="s">
        <v>140</v>
      </c>
      <c r="AT200" s="136" t="s">
        <v>136</v>
      </c>
      <c r="AU200" s="136" t="s">
        <v>141</v>
      </c>
      <c r="AY200" s="13" t="s">
        <v>133</v>
      </c>
      <c r="BE200" s="137">
        <f t="shared" si="34"/>
        <v>0</v>
      </c>
      <c r="BF200" s="137">
        <f t="shared" si="35"/>
        <v>0</v>
      </c>
      <c r="BG200" s="137">
        <f t="shared" si="36"/>
        <v>0</v>
      </c>
      <c r="BH200" s="137">
        <f t="shared" si="37"/>
        <v>0</v>
      </c>
      <c r="BI200" s="137">
        <f t="shared" si="38"/>
        <v>0</v>
      </c>
      <c r="BJ200" s="13" t="s">
        <v>141</v>
      </c>
      <c r="BK200" s="137">
        <f t="shared" si="39"/>
        <v>0</v>
      </c>
      <c r="BL200" s="13" t="s">
        <v>140</v>
      </c>
      <c r="BM200" s="136" t="s">
        <v>335</v>
      </c>
    </row>
    <row r="201" spans="2:65" s="1" customFormat="1" ht="14.55" customHeight="1">
      <c r="B201" s="124"/>
      <c r="C201" s="125" t="s">
        <v>240</v>
      </c>
      <c r="D201" s="125" t="s">
        <v>136</v>
      </c>
      <c r="E201" s="126" t="s">
        <v>336</v>
      </c>
      <c r="F201" s="127" t="s">
        <v>337</v>
      </c>
      <c r="G201" s="128" t="s">
        <v>167</v>
      </c>
      <c r="H201" s="129">
        <v>37.5</v>
      </c>
      <c r="I201" s="207"/>
      <c r="J201" s="130">
        <f t="shared" si="30"/>
        <v>0</v>
      </c>
      <c r="K201" s="131"/>
      <c r="L201" s="25"/>
      <c r="M201" s="132" t="s">
        <v>1</v>
      </c>
      <c r="N201" s="133" t="s">
        <v>40</v>
      </c>
      <c r="O201" s="134">
        <v>0</v>
      </c>
      <c r="P201" s="134">
        <f t="shared" si="31"/>
        <v>0</v>
      </c>
      <c r="Q201" s="134">
        <v>0</v>
      </c>
      <c r="R201" s="134">
        <f t="shared" si="32"/>
        <v>0</v>
      </c>
      <c r="S201" s="134">
        <v>0</v>
      </c>
      <c r="T201" s="134">
        <f t="shared" si="33"/>
        <v>0</v>
      </c>
      <c r="U201" s="135" t="s">
        <v>1</v>
      </c>
      <c r="AR201" s="136" t="s">
        <v>140</v>
      </c>
      <c r="AT201" s="136" t="s">
        <v>136</v>
      </c>
      <c r="AU201" s="136" t="s">
        <v>141</v>
      </c>
      <c r="AY201" s="13" t="s">
        <v>133</v>
      </c>
      <c r="BE201" s="137">
        <f t="shared" si="34"/>
        <v>0</v>
      </c>
      <c r="BF201" s="137">
        <f t="shared" si="35"/>
        <v>0</v>
      </c>
      <c r="BG201" s="137">
        <f t="shared" si="36"/>
        <v>0</v>
      </c>
      <c r="BH201" s="137">
        <f t="shared" si="37"/>
        <v>0</v>
      </c>
      <c r="BI201" s="137">
        <f t="shared" si="38"/>
        <v>0</v>
      </c>
      <c r="BJ201" s="13" t="s">
        <v>141</v>
      </c>
      <c r="BK201" s="137">
        <f t="shared" si="39"/>
        <v>0</v>
      </c>
      <c r="BL201" s="13" t="s">
        <v>140</v>
      </c>
      <c r="BM201" s="136" t="s">
        <v>338</v>
      </c>
    </row>
    <row r="202" spans="2:65" s="1" customFormat="1" ht="37.950000000000003" customHeight="1">
      <c r="B202" s="124"/>
      <c r="C202" s="125" t="s">
        <v>339</v>
      </c>
      <c r="D202" s="125" t="s">
        <v>136</v>
      </c>
      <c r="E202" s="126" t="s">
        <v>340</v>
      </c>
      <c r="F202" s="127" t="s">
        <v>341</v>
      </c>
      <c r="G202" s="128" t="s">
        <v>167</v>
      </c>
      <c r="H202" s="129">
        <v>476.91500000000002</v>
      </c>
      <c r="I202" s="207"/>
      <c r="J202" s="130">
        <f t="shared" si="30"/>
        <v>0</v>
      </c>
      <c r="K202" s="131"/>
      <c r="L202" s="25"/>
      <c r="M202" s="132" t="s">
        <v>1</v>
      </c>
      <c r="N202" s="133" t="s">
        <v>40</v>
      </c>
      <c r="O202" s="134">
        <v>0</v>
      </c>
      <c r="P202" s="134">
        <f t="shared" si="31"/>
        <v>0</v>
      </c>
      <c r="Q202" s="134">
        <v>0</v>
      </c>
      <c r="R202" s="134">
        <f t="shared" si="32"/>
        <v>0</v>
      </c>
      <c r="S202" s="134">
        <v>0</v>
      </c>
      <c r="T202" s="134">
        <f t="shared" si="33"/>
        <v>0</v>
      </c>
      <c r="U202" s="135" t="s">
        <v>1</v>
      </c>
      <c r="AR202" s="136" t="s">
        <v>140</v>
      </c>
      <c r="AT202" s="136" t="s">
        <v>136</v>
      </c>
      <c r="AU202" s="136" t="s">
        <v>141</v>
      </c>
      <c r="AY202" s="13" t="s">
        <v>133</v>
      </c>
      <c r="BE202" s="137">
        <f t="shared" si="34"/>
        <v>0</v>
      </c>
      <c r="BF202" s="137">
        <f t="shared" si="35"/>
        <v>0</v>
      </c>
      <c r="BG202" s="137">
        <f t="shared" si="36"/>
        <v>0</v>
      </c>
      <c r="BH202" s="137">
        <f t="shared" si="37"/>
        <v>0</v>
      </c>
      <c r="BI202" s="137">
        <f t="shared" si="38"/>
        <v>0</v>
      </c>
      <c r="BJ202" s="13" t="s">
        <v>141</v>
      </c>
      <c r="BK202" s="137">
        <f t="shared" si="39"/>
        <v>0</v>
      </c>
      <c r="BL202" s="13" t="s">
        <v>140</v>
      </c>
      <c r="BM202" s="136" t="s">
        <v>342</v>
      </c>
    </row>
    <row r="203" spans="2:65" s="1" customFormat="1" ht="24.3" customHeight="1">
      <c r="B203" s="124"/>
      <c r="C203" s="125" t="s">
        <v>243</v>
      </c>
      <c r="D203" s="125" t="s">
        <v>136</v>
      </c>
      <c r="E203" s="126" t="s">
        <v>343</v>
      </c>
      <c r="F203" s="127" t="s">
        <v>344</v>
      </c>
      <c r="G203" s="128" t="s">
        <v>167</v>
      </c>
      <c r="H203" s="129">
        <v>81.2</v>
      </c>
      <c r="I203" s="207"/>
      <c r="J203" s="130">
        <f t="shared" si="30"/>
        <v>0</v>
      </c>
      <c r="K203" s="131"/>
      <c r="L203" s="25"/>
      <c r="M203" s="132" t="s">
        <v>1</v>
      </c>
      <c r="N203" s="133" t="s">
        <v>40</v>
      </c>
      <c r="O203" s="134">
        <v>0</v>
      </c>
      <c r="P203" s="134">
        <f t="shared" si="31"/>
        <v>0</v>
      </c>
      <c r="Q203" s="134">
        <v>0</v>
      </c>
      <c r="R203" s="134">
        <f t="shared" si="32"/>
        <v>0</v>
      </c>
      <c r="S203" s="134">
        <v>0</v>
      </c>
      <c r="T203" s="134">
        <f t="shared" si="33"/>
        <v>0</v>
      </c>
      <c r="U203" s="135" t="s">
        <v>1</v>
      </c>
      <c r="AR203" s="136" t="s">
        <v>140</v>
      </c>
      <c r="AT203" s="136" t="s">
        <v>136</v>
      </c>
      <c r="AU203" s="136" t="s">
        <v>141</v>
      </c>
      <c r="AY203" s="13" t="s">
        <v>133</v>
      </c>
      <c r="BE203" s="137">
        <f t="shared" si="34"/>
        <v>0</v>
      </c>
      <c r="BF203" s="137">
        <f t="shared" si="35"/>
        <v>0</v>
      </c>
      <c r="BG203" s="137">
        <f t="shared" si="36"/>
        <v>0</v>
      </c>
      <c r="BH203" s="137">
        <f t="shared" si="37"/>
        <v>0</v>
      </c>
      <c r="BI203" s="137">
        <f t="shared" si="38"/>
        <v>0</v>
      </c>
      <c r="BJ203" s="13" t="s">
        <v>141</v>
      </c>
      <c r="BK203" s="137">
        <f t="shared" si="39"/>
        <v>0</v>
      </c>
      <c r="BL203" s="13" t="s">
        <v>140</v>
      </c>
      <c r="BM203" s="136" t="s">
        <v>345</v>
      </c>
    </row>
    <row r="204" spans="2:65" s="1" customFormat="1" ht="24.3" customHeight="1">
      <c r="B204" s="124"/>
      <c r="C204" s="125" t="s">
        <v>346</v>
      </c>
      <c r="D204" s="125" t="s">
        <v>136</v>
      </c>
      <c r="E204" s="126" t="s">
        <v>347</v>
      </c>
      <c r="F204" s="127" t="s">
        <v>348</v>
      </c>
      <c r="G204" s="128" t="s">
        <v>167</v>
      </c>
      <c r="H204" s="129">
        <v>65.174999999999997</v>
      </c>
      <c r="I204" s="207"/>
      <c r="J204" s="130">
        <f t="shared" si="30"/>
        <v>0</v>
      </c>
      <c r="K204" s="131"/>
      <c r="L204" s="25"/>
      <c r="M204" s="132" t="s">
        <v>1</v>
      </c>
      <c r="N204" s="133" t="s">
        <v>40</v>
      </c>
      <c r="O204" s="134">
        <v>0</v>
      </c>
      <c r="P204" s="134">
        <f t="shared" si="31"/>
        <v>0</v>
      </c>
      <c r="Q204" s="134">
        <v>0</v>
      </c>
      <c r="R204" s="134">
        <f t="shared" si="32"/>
        <v>0</v>
      </c>
      <c r="S204" s="134">
        <v>0</v>
      </c>
      <c r="T204" s="134">
        <f t="shared" si="33"/>
        <v>0</v>
      </c>
      <c r="U204" s="135" t="s">
        <v>1</v>
      </c>
      <c r="AR204" s="136" t="s">
        <v>140</v>
      </c>
      <c r="AT204" s="136" t="s">
        <v>136</v>
      </c>
      <c r="AU204" s="136" t="s">
        <v>141</v>
      </c>
      <c r="AY204" s="13" t="s">
        <v>133</v>
      </c>
      <c r="BE204" s="137">
        <f t="shared" si="34"/>
        <v>0</v>
      </c>
      <c r="BF204" s="137">
        <f t="shared" si="35"/>
        <v>0</v>
      </c>
      <c r="BG204" s="137">
        <f t="shared" si="36"/>
        <v>0</v>
      </c>
      <c r="BH204" s="137">
        <f t="shared" si="37"/>
        <v>0</v>
      </c>
      <c r="BI204" s="137">
        <f t="shared" si="38"/>
        <v>0</v>
      </c>
      <c r="BJ204" s="13" t="s">
        <v>141</v>
      </c>
      <c r="BK204" s="137">
        <f t="shared" si="39"/>
        <v>0</v>
      </c>
      <c r="BL204" s="13" t="s">
        <v>140</v>
      </c>
      <c r="BM204" s="136" t="s">
        <v>349</v>
      </c>
    </row>
    <row r="205" spans="2:65" s="1" customFormat="1" ht="24.3" customHeight="1">
      <c r="B205" s="124"/>
      <c r="C205" s="125" t="s">
        <v>247</v>
      </c>
      <c r="D205" s="125" t="s">
        <v>136</v>
      </c>
      <c r="E205" s="126" t="s">
        <v>350</v>
      </c>
      <c r="F205" s="127" t="s">
        <v>351</v>
      </c>
      <c r="G205" s="128" t="s">
        <v>167</v>
      </c>
      <c r="H205" s="129">
        <v>411.74</v>
      </c>
      <c r="I205" s="207"/>
      <c r="J205" s="130">
        <f t="shared" si="30"/>
        <v>0</v>
      </c>
      <c r="K205" s="131"/>
      <c r="L205" s="25"/>
      <c r="M205" s="132" t="s">
        <v>1</v>
      </c>
      <c r="N205" s="133" t="s">
        <v>40</v>
      </c>
      <c r="O205" s="134">
        <v>0</v>
      </c>
      <c r="P205" s="134">
        <f t="shared" si="31"/>
        <v>0</v>
      </c>
      <c r="Q205" s="134">
        <v>0</v>
      </c>
      <c r="R205" s="134">
        <f t="shared" si="32"/>
        <v>0</v>
      </c>
      <c r="S205" s="134">
        <v>0</v>
      </c>
      <c r="T205" s="134">
        <f t="shared" si="33"/>
        <v>0</v>
      </c>
      <c r="U205" s="135" t="s">
        <v>1</v>
      </c>
      <c r="AR205" s="136" t="s">
        <v>140</v>
      </c>
      <c r="AT205" s="136" t="s">
        <v>136</v>
      </c>
      <c r="AU205" s="136" t="s">
        <v>141</v>
      </c>
      <c r="AY205" s="13" t="s">
        <v>133</v>
      </c>
      <c r="BE205" s="137">
        <f t="shared" si="34"/>
        <v>0</v>
      </c>
      <c r="BF205" s="137">
        <f t="shared" si="35"/>
        <v>0</v>
      </c>
      <c r="BG205" s="137">
        <f t="shared" si="36"/>
        <v>0</v>
      </c>
      <c r="BH205" s="137">
        <f t="shared" si="37"/>
        <v>0</v>
      </c>
      <c r="BI205" s="137">
        <f t="shared" si="38"/>
        <v>0</v>
      </c>
      <c r="BJ205" s="13" t="s">
        <v>141</v>
      </c>
      <c r="BK205" s="137">
        <f t="shared" si="39"/>
        <v>0</v>
      </c>
      <c r="BL205" s="13" t="s">
        <v>140</v>
      </c>
      <c r="BM205" s="136" t="s">
        <v>352</v>
      </c>
    </row>
    <row r="206" spans="2:65" s="1" customFormat="1" ht="37.950000000000003" customHeight="1">
      <c r="B206" s="124"/>
      <c r="C206" s="125" t="s">
        <v>353</v>
      </c>
      <c r="D206" s="125" t="s">
        <v>136</v>
      </c>
      <c r="E206" s="126" t="s">
        <v>354</v>
      </c>
      <c r="F206" s="127" t="s">
        <v>355</v>
      </c>
      <c r="G206" s="128" t="s">
        <v>167</v>
      </c>
      <c r="H206" s="129">
        <v>81.2</v>
      </c>
      <c r="I206" s="207"/>
      <c r="J206" s="130">
        <f t="shared" si="30"/>
        <v>0</v>
      </c>
      <c r="K206" s="131"/>
      <c r="L206" s="25"/>
      <c r="M206" s="132" t="s">
        <v>1</v>
      </c>
      <c r="N206" s="133" t="s">
        <v>40</v>
      </c>
      <c r="O206" s="134">
        <v>0</v>
      </c>
      <c r="P206" s="134">
        <f t="shared" si="31"/>
        <v>0</v>
      </c>
      <c r="Q206" s="134">
        <v>0</v>
      </c>
      <c r="R206" s="134">
        <f t="shared" si="32"/>
        <v>0</v>
      </c>
      <c r="S206" s="134">
        <v>0</v>
      </c>
      <c r="T206" s="134">
        <f t="shared" si="33"/>
        <v>0</v>
      </c>
      <c r="U206" s="135" t="s">
        <v>1</v>
      </c>
      <c r="AR206" s="136" t="s">
        <v>140</v>
      </c>
      <c r="AT206" s="136" t="s">
        <v>136</v>
      </c>
      <c r="AU206" s="136" t="s">
        <v>141</v>
      </c>
      <c r="AY206" s="13" t="s">
        <v>133</v>
      </c>
      <c r="BE206" s="137">
        <f t="shared" si="34"/>
        <v>0</v>
      </c>
      <c r="BF206" s="137">
        <f t="shared" si="35"/>
        <v>0</v>
      </c>
      <c r="BG206" s="137">
        <f t="shared" si="36"/>
        <v>0</v>
      </c>
      <c r="BH206" s="137">
        <f t="shared" si="37"/>
        <v>0</v>
      </c>
      <c r="BI206" s="137">
        <f t="shared" si="38"/>
        <v>0</v>
      </c>
      <c r="BJ206" s="13" t="s">
        <v>141</v>
      </c>
      <c r="BK206" s="137">
        <f t="shared" si="39"/>
        <v>0</v>
      </c>
      <c r="BL206" s="13" t="s">
        <v>140</v>
      </c>
      <c r="BM206" s="136" t="s">
        <v>356</v>
      </c>
    </row>
    <row r="207" spans="2:65" s="1" customFormat="1" ht="24.3" customHeight="1">
      <c r="B207" s="124"/>
      <c r="C207" s="125" t="s">
        <v>250</v>
      </c>
      <c r="D207" s="125" t="s">
        <v>136</v>
      </c>
      <c r="E207" s="126" t="s">
        <v>357</v>
      </c>
      <c r="F207" s="127" t="s">
        <v>358</v>
      </c>
      <c r="G207" s="128" t="s">
        <v>139</v>
      </c>
      <c r="H207" s="129">
        <v>48.61</v>
      </c>
      <c r="I207" s="207"/>
      <c r="J207" s="130">
        <f t="shared" si="30"/>
        <v>0</v>
      </c>
      <c r="K207" s="131"/>
      <c r="L207" s="25"/>
      <c r="M207" s="132" t="s">
        <v>1</v>
      </c>
      <c r="N207" s="133" t="s">
        <v>40</v>
      </c>
      <c r="O207" s="134">
        <v>0</v>
      </c>
      <c r="P207" s="134">
        <f t="shared" si="31"/>
        <v>0</v>
      </c>
      <c r="Q207" s="134">
        <v>0</v>
      </c>
      <c r="R207" s="134">
        <f t="shared" si="32"/>
        <v>0</v>
      </c>
      <c r="S207" s="134">
        <v>0</v>
      </c>
      <c r="T207" s="134">
        <f t="shared" si="33"/>
        <v>0</v>
      </c>
      <c r="U207" s="135" t="s">
        <v>1</v>
      </c>
      <c r="AR207" s="136" t="s">
        <v>140</v>
      </c>
      <c r="AT207" s="136" t="s">
        <v>136</v>
      </c>
      <c r="AU207" s="136" t="s">
        <v>141</v>
      </c>
      <c r="AY207" s="13" t="s">
        <v>133</v>
      </c>
      <c r="BE207" s="137">
        <f t="shared" si="34"/>
        <v>0</v>
      </c>
      <c r="BF207" s="137">
        <f t="shared" si="35"/>
        <v>0</v>
      </c>
      <c r="BG207" s="137">
        <f t="shared" si="36"/>
        <v>0</v>
      </c>
      <c r="BH207" s="137">
        <f t="shared" si="37"/>
        <v>0</v>
      </c>
      <c r="BI207" s="137">
        <f t="shared" si="38"/>
        <v>0</v>
      </c>
      <c r="BJ207" s="13" t="s">
        <v>141</v>
      </c>
      <c r="BK207" s="137">
        <f t="shared" si="39"/>
        <v>0</v>
      </c>
      <c r="BL207" s="13" t="s">
        <v>140</v>
      </c>
      <c r="BM207" s="136" t="s">
        <v>359</v>
      </c>
    </row>
    <row r="208" spans="2:65" s="1" customFormat="1" ht="14.55" customHeight="1">
      <c r="B208" s="124"/>
      <c r="C208" s="125" t="s">
        <v>360</v>
      </c>
      <c r="D208" s="125" t="s">
        <v>136</v>
      </c>
      <c r="E208" s="126" t="s">
        <v>361</v>
      </c>
      <c r="F208" s="127" t="s">
        <v>362</v>
      </c>
      <c r="G208" s="128" t="s">
        <v>167</v>
      </c>
      <c r="H208" s="129">
        <v>23</v>
      </c>
      <c r="I208" s="207"/>
      <c r="J208" s="130">
        <f t="shared" si="30"/>
        <v>0</v>
      </c>
      <c r="K208" s="131"/>
      <c r="L208" s="25"/>
      <c r="M208" s="132" t="s">
        <v>1</v>
      </c>
      <c r="N208" s="133" t="s">
        <v>40</v>
      </c>
      <c r="O208" s="134">
        <v>0</v>
      </c>
      <c r="P208" s="134">
        <f t="shared" si="31"/>
        <v>0</v>
      </c>
      <c r="Q208" s="134">
        <v>0</v>
      </c>
      <c r="R208" s="134">
        <f t="shared" si="32"/>
        <v>0</v>
      </c>
      <c r="S208" s="134">
        <v>0</v>
      </c>
      <c r="T208" s="134">
        <f t="shared" si="33"/>
        <v>0</v>
      </c>
      <c r="U208" s="135" t="s">
        <v>1</v>
      </c>
      <c r="AR208" s="136" t="s">
        <v>140</v>
      </c>
      <c r="AT208" s="136" t="s">
        <v>136</v>
      </c>
      <c r="AU208" s="136" t="s">
        <v>141</v>
      </c>
      <c r="AY208" s="13" t="s">
        <v>133</v>
      </c>
      <c r="BE208" s="137">
        <f t="shared" si="34"/>
        <v>0</v>
      </c>
      <c r="BF208" s="137">
        <f t="shared" si="35"/>
        <v>0</v>
      </c>
      <c r="BG208" s="137">
        <f t="shared" si="36"/>
        <v>0</v>
      </c>
      <c r="BH208" s="137">
        <f t="shared" si="37"/>
        <v>0</v>
      </c>
      <c r="BI208" s="137">
        <f t="shared" si="38"/>
        <v>0</v>
      </c>
      <c r="BJ208" s="13" t="s">
        <v>141</v>
      </c>
      <c r="BK208" s="137">
        <f t="shared" si="39"/>
        <v>0</v>
      </c>
      <c r="BL208" s="13" t="s">
        <v>140</v>
      </c>
      <c r="BM208" s="136" t="s">
        <v>363</v>
      </c>
    </row>
    <row r="209" spans="2:65" s="1" customFormat="1" ht="14.55" customHeight="1">
      <c r="B209" s="124"/>
      <c r="C209" s="125" t="s">
        <v>254</v>
      </c>
      <c r="D209" s="125" t="s">
        <v>136</v>
      </c>
      <c r="E209" s="126" t="s">
        <v>364</v>
      </c>
      <c r="F209" s="127" t="s">
        <v>365</v>
      </c>
      <c r="G209" s="128" t="s">
        <v>167</v>
      </c>
      <c r="H209" s="129">
        <v>253</v>
      </c>
      <c r="I209" s="207"/>
      <c r="J209" s="130">
        <f t="shared" si="30"/>
        <v>0</v>
      </c>
      <c r="K209" s="131"/>
      <c r="L209" s="25"/>
      <c r="M209" s="132" t="s">
        <v>1</v>
      </c>
      <c r="N209" s="133" t="s">
        <v>40</v>
      </c>
      <c r="O209" s="134">
        <v>0</v>
      </c>
      <c r="P209" s="134">
        <f t="shared" si="31"/>
        <v>0</v>
      </c>
      <c r="Q209" s="134">
        <v>0</v>
      </c>
      <c r="R209" s="134">
        <f t="shared" si="32"/>
        <v>0</v>
      </c>
      <c r="S209" s="134">
        <v>0</v>
      </c>
      <c r="T209" s="134">
        <f t="shared" si="33"/>
        <v>0</v>
      </c>
      <c r="U209" s="135" t="s">
        <v>1</v>
      </c>
      <c r="AR209" s="136" t="s">
        <v>140</v>
      </c>
      <c r="AT209" s="136" t="s">
        <v>136</v>
      </c>
      <c r="AU209" s="136" t="s">
        <v>141</v>
      </c>
      <c r="AY209" s="13" t="s">
        <v>133</v>
      </c>
      <c r="BE209" s="137">
        <f t="shared" si="34"/>
        <v>0</v>
      </c>
      <c r="BF209" s="137">
        <f t="shared" si="35"/>
        <v>0</v>
      </c>
      <c r="BG209" s="137">
        <f t="shared" si="36"/>
        <v>0</v>
      </c>
      <c r="BH209" s="137">
        <f t="shared" si="37"/>
        <v>0</v>
      </c>
      <c r="BI209" s="137">
        <f t="shared" si="38"/>
        <v>0</v>
      </c>
      <c r="BJ209" s="13" t="s">
        <v>141</v>
      </c>
      <c r="BK209" s="137">
        <f t="shared" si="39"/>
        <v>0</v>
      </c>
      <c r="BL209" s="13" t="s">
        <v>140</v>
      </c>
      <c r="BM209" s="136" t="s">
        <v>366</v>
      </c>
    </row>
    <row r="210" spans="2:65" s="1" customFormat="1" ht="24.3" customHeight="1">
      <c r="B210" s="124"/>
      <c r="C210" s="125" t="s">
        <v>367</v>
      </c>
      <c r="D210" s="125" t="s">
        <v>136</v>
      </c>
      <c r="E210" s="126" t="s">
        <v>368</v>
      </c>
      <c r="F210" s="127" t="s">
        <v>369</v>
      </c>
      <c r="G210" s="128" t="s">
        <v>167</v>
      </c>
      <c r="H210" s="129">
        <v>525.9</v>
      </c>
      <c r="I210" s="207"/>
      <c r="J210" s="130">
        <f t="shared" si="30"/>
        <v>0</v>
      </c>
      <c r="K210" s="131"/>
      <c r="L210" s="25"/>
      <c r="M210" s="132" t="s">
        <v>1</v>
      </c>
      <c r="N210" s="133" t="s">
        <v>40</v>
      </c>
      <c r="O210" s="134">
        <v>0</v>
      </c>
      <c r="P210" s="134">
        <f t="shared" si="31"/>
        <v>0</v>
      </c>
      <c r="Q210" s="134">
        <v>0</v>
      </c>
      <c r="R210" s="134">
        <f t="shared" si="32"/>
        <v>0</v>
      </c>
      <c r="S210" s="134">
        <v>0</v>
      </c>
      <c r="T210" s="134">
        <f t="shared" si="33"/>
        <v>0</v>
      </c>
      <c r="U210" s="135" t="s">
        <v>1</v>
      </c>
      <c r="AR210" s="136" t="s">
        <v>140</v>
      </c>
      <c r="AT210" s="136" t="s">
        <v>136</v>
      </c>
      <c r="AU210" s="136" t="s">
        <v>141</v>
      </c>
      <c r="AY210" s="13" t="s">
        <v>133</v>
      </c>
      <c r="BE210" s="137">
        <f t="shared" si="34"/>
        <v>0</v>
      </c>
      <c r="BF210" s="137">
        <f t="shared" si="35"/>
        <v>0</v>
      </c>
      <c r="BG210" s="137">
        <f t="shared" si="36"/>
        <v>0</v>
      </c>
      <c r="BH210" s="137">
        <f t="shared" si="37"/>
        <v>0</v>
      </c>
      <c r="BI210" s="137">
        <f t="shared" si="38"/>
        <v>0</v>
      </c>
      <c r="BJ210" s="13" t="s">
        <v>141</v>
      </c>
      <c r="BK210" s="137">
        <f t="shared" si="39"/>
        <v>0</v>
      </c>
      <c r="BL210" s="13" t="s">
        <v>140</v>
      </c>
      <c r="BM210" s="136" t="s">
        <v>370</v>
      </c>
    </row>
    <row r="211" spans="2:65" s="1" customFormat="1" ht="24.3" customHeight="1">
      <c r="B211" s="124"/>
      <c r="C211" s="125" t="s">
        <v>257</v>
      </c>
      <c r="D211" s="125" t="s">
        <v>136</v>
      </c>
      <c r="E211" s="126" t="s">
        <v>371</v>
      </c>
      <c r="F211" s="127" t="s">
        <v>372</v>
      </c>
      <c r="G211" s="128" t="s">
        <v>167</v>
      </c>
      <c r="H211" s="129">
        <v>214</v>
      </c>
      <c r="I211" s="207"/>
      <c r="J211" s="130">
        <f t="shared" si="30"/>
        <v>0</v>
      </c>
      <c r="K211" s="131"/>
      <c r="L211" s="25"/>
      <c r="M211" s="132" t="s">
        <v>1</v>
      </c>
      <c r="N211" s="133" t="s">
        <v>40</v>
      </c>
      <c r="O211" s="134">
        <v>0</v>
      </c>
      <c r="P211" s="134">
        <f t="shared" si="31"/>
        <v>0</v>
      </c>
      <c r="Q211" s="134">
        <v>0</v>
      </c>
      <c r="R211" s="134">
        <f t="shared" si="32"/>
        <v>0</v>
      </c>
      <c r="S211" s="134">
        <v>0</v>
      </c>
      <c r="T211" s="134">
        <f t="shared" si="33"/>
        <v>0</v>
      </c>
      <c r="U211" s="135" t="s">
        <v>1</v>
      </c>
      <c r="AR211" s="136" t="s">
        <v>140</v>
      </c>
      <c r="AT211" s="136" t="s">
        <v>136</v>
      </c>
      <c r="AU211" s="136" t="s">
        <v>141</v>
      </c>
      <c r="AY211" s="13" t="s">
        <v>133</v>
      </c>
      <c r="BE211" s="137">
        <f t="shared" si="34"/>
        <v>0</v>
      </c>
      <c r="BF211" s="137">
        <f t="shared" si="35"/>
        <v>0</v>
      </c>
      <c r="BG211" s="137">
        <f t="shared" si="36"/>
        <v>0</v>
      </c>
      <c r="BH211" s="137">
        <f t="shared" si="37"/>
        <v>0</v>
      </c>
      <c r="BI211" s="137">
        <f t="shared" si="38"/>
        <v>0</v>
      </c>
      <c r="BJ211" s="13" t="s">
        <v>141</v>
      </c>
      <c r="BK211" s="137">
        <f t="shared" si="39"/>
        <v>0</v>
      </c>
      <c r="BL211" s="13" t="s">
        <v>140</v>
      </c>
      <c r="BM211" s="136" t="s">
        <v>373</v>
      </c>
    </row>
    <row r="212" spans="2:65" s="1" customFormat="1" ht="14.55" customHeight="1">
      <c r="B212" s="124"/>
      <c r="C212" s="125" t="s">
        <v>374</v>
      </c>
      <c r="D212" s="125" t="s">
        <v>136</v>
      </c>
      <c r="E212" s="126" t="s">
        <v>375</v>
      </c>
      <c r="F212" s="127" t="s">
        <v>376</v>
      </c>
      <c r="G212" s="128" t="s">
        <v>167</v>
      </c>
      <c r="H212" s="129">
        <v>225</v>
      </c>
      <c r="I212" s="207"/>
      <c r="J212" s="130">
        <f t="shared" si="30"/>
        <v>0</v>
      </c>
      <c r="K212" s="131"/>
      <c r="L212" s="25"/>
      <c r="M212" s="132" t="s">
        <v>1</v>
      </c>
      <c r="N212" s="133" t="s">
        <v>40</v>
      </c>
      <c r="O212" s="134">
        <v>0</v>
      </c>
      <c r="P212" s="134">
        <f t="shared" si="31"/>
        <v>0</v>
      </c>
      <c r="Q212" s="134">
        <v>0</v>
      </c>
      <c r="R212" s="134">
        <f t="shared" si="32"/>
        <v>0</v>
      </c>
      <c r="S212" s="134">
        <v>0</v>
      </c>
      <c r="T212" s="134">
        <f t="shared" si="33"/>
        <v>0</v>
      </c>
      <c r="U212" s="135" t="s">
        <v>1</v>
      </c>
      <c r="AR212" s="136" t="s">
        <v>140</v>
      </c>
      <c r="AT212" s="136" t="s">
        <v>136</v>
      </c>
      <c r="AU212" s="136" t="s">
        <v>141</v>
      </c>
      <c r="AY212" s="13" t="s">
        <v>133</v>
      </c>
      <c r="BE212" s="137">
        <f t="shared" si="34"/>
        <v>0</v>
      </c>
      <c r="BF212" s="137">
        <f t="shared" si="35"/>
        <v>0</v>
      </c>
      <c r="BG212" s="137">
        <f t="shared" si="36"/>
        <v>0</v>
      </c>
      <c r="BH212" s="137">
        <f t="shared" si="37"/>
        <v>0</v>
      </c>
      <c r="BI212" s="137">
        <f t="shared" si="38"/>
        <v>0</v>
      </c>
      <c r="BJ212" s="13" t="s">
        <v>141</v>
      </c>
      <c r="BK212" s="137">
        <f t="shared" si="39"/>
        <v>0</v>
      </c>
      <c r="BL212" s="13" t="s">
        <v>140</v>
      </c>
      <c r="BM212" s="136" t="s">
        <v>377</v>
      </c>
    </row>
    <row r="213" spans="2:65" s="1" customFormat="1" ht="14.55" customHeight="1">
      <c r="B213" s="124"/>
      <c r="C213" s="125" t="s">
        <v>261</v>
      </c>
      <c r="D213" s="125" t="s">
        <v>136</v>
      </c>
      <c r="E213" s="126" t="s">
        <v>378</v>
      </c>
      <c r="F213" s="127" t="s">
        <v>379</v>
      </c>
      <c r="G213" s="128" t="s">
        <v>307</v>
      </c>
      <c r="H213" s="129">
        <v>1</v>
      </c>
      <c r="I213" s="207"/>
      <c r="J213" s="130">
        <f t="shared" si="30"/>
        <v>0</v>
      </c>
      <c r="K213" s="131"/>
      <c r="L213" s="25"/>
      <c r="M213" s="132" t="s">
        <v>1</v>
      </c>
      <c r="N213" s="133" t="s">
        <v>40</v>
      </c>
      <c r="O213" s="134">
        <v>0</v>
      </c>
      <c r="P213" s="134">
        <f t="shared" si="31"/>
        <v>0</v>
      </c>
      <c r="Q213" s="134">
        <v>0</v>
      </c>
      <c r="R213" s="134">
        <f t="shared" si="32"/>
        <v>0</v>
      </c>
      <c r="S213" s="134">
        <v>0</v>
      </c>
      <c r="T213" s="134">
        <f t="shared" si="33"/>
        <v>0</v>
      </c>
      <c r="U213" s="135" t="s">
        <v>1</v>
      </c>
      <c r="AR213" s="136" t="s">
        <v>140</v>
      </c>
      <c r="AT213" s="136" t="s">
        <v>136</v>
      </c>
      <c r="AU213" s="136" t="s">
        <v>141</v>
      </c>
      <c r="AY213" s="13" t="s">
        <v>133</v>
      </c>
      <c r="BE213" s="137">
        <f t="shared" si="34"/>
        <v>0</v>
      </c>
      <c r="BF213" s="137">
        <f t="shared" si="35"/>
        <v>0</v>
      </c>
      <c r="BG213" s="137">
        <f t="shared" si="36"/>
        <v>0</v>
      </c>
      <c r="BH213" s="137">
        <f t="shared" si="37"/>
        <v>0</v>
      </c>
      <c r="BI213" s="137">
        <f t="shared" si="38"/>
        <v>0</v>
      </c>
      <c r="BJ213" s="13" t="s">
        <v>141</v>
      </c>
      <c r="BK213" s="137">
        <f t="shared" si="39"/>
        <v>0</v>
      </c>
      <c r="BL213" s="13" t="s">
        <v>140</v>
      </c>
      <c r="BM213" s="136" t="s">
        <v>380</v>
      </c>
    </row>
    <row r="214" spans="2:65" s="11" customFormat="1" ht="22.95" customHeight="1">
      <c r="B214" s="113"/>
      <c r="D214" s="114" t="s">
        <v>73</v>
      </c>
      <c r="E214" s="122" t="s">
        <v>381</v>
      </c>
      <c r="F214" s="122" t="s">
        <v>382</v>
      </c>
      <c r="J214" s="123">
        <f>BK214</f>
        <v>0</v>
      </c>
      <c r="L214" s="113"/>
      <c r="M214" s="117"/>
      <c r="P214" s="118">
        <f>SUM(P215:P220)</f>
        <v>0</v>
      </c>
      <c r="R214" s="118">
        <f>SUM(R215:R220)</f>
        <v>0</v>
      </c>
      <c r="T214" s="118">
        <f>SUM(T215:T220)</f>
        <v>0</v>
      </c>
      <c r="U214" s="119"/>
      <c r="AR214" s="114" t="s">
        <v>82</v>
      </c>
      <c r="AT214" s="120" t="s">
        <v>73</v>
      </c>
      <c r="AU214" s="120" t="s">
        <v>82</v>
      </c>
      <c r="AY214" s="114" t="s">
        <v>133</v>
      </c>
      <c r="BK214" s="121">
        <f>SUM(BK215:BK220)</f>
        <v>0</v>
      </c>
    </row>
    <row r="215" spans="2:65" s="1" customFormat="1" ht="24.3" customHeight="1">
      <c r="B215" s="124"/>
      <c r="C215" s="125" t="s">
        <v>383</v>
      </c>
      <c r="D215" s="125" t="s">
        <v>136</v>
      </c>
      <c r="E215" s="126" t="s">
        <v>384</v>
      </c>
      <c r="F215" s="127" t="s">
        <v>385</v>
      </c>
      <c r="G215" s="128" t="s">
        <v>167</v>
      </c>
      <c r="H215" s="129">
        <v>690</v>
      </c>
      <c r="I215" s="207"/>
      <c r="J215" s="130">
        <f t="shared" ref="J215:J220" si="40">ROUND(I215*H215,2)</f>
        <v>0</v>
      </c>
      <c r="K215" s="131"/>
      <c r="L215" s="25"/>
      <c r="M215" s="132" t="s">
        <v>1</v>
      </c>
      <c r="N215" s="133" t="s">
        <v>40</v>
      </c>
      <c r="O215" s="134">
        <v>0</v>
      </c>
      <c r="P215" s="134">
        <f t="shared" ref="P215:P220" si="41">O215*H215</f>
        <v>0</v>
      </c>
      <c r="Q215" s="134">
        <v>0</v>
      </c>
      <c r="R215" s="134">
        <f t="shared" ref="R215:R220" si="42">Q215*H215</f>
        <v>0</v>
      </c>
      <c r="S215" s="134">
        <v>0</v>
      </c>
      <c r="T215" s="134">
        <f t="shared" ref="T215:T220" si="43">S215*H215</f>
        <v>0</v>
      </c>
      <c r="U215" s="135" t="s">
        <v>1</v>
      </c>
      <c r="AR215" s="136" t="s">
        <v>140</v>
      </c>
      <c r="AT215" s="136" t="s">
        <v>136</v>
      </c>
      <c r="AU215" s="136" t="s">
        <v>141</v>
      </c>
      <c r="AY215" s="13" t="s">
        <v>133</v>
      </c>
      <c r="BE215" s="137">
        <f t="shared" ref="BE215:BE220" si="44">IF(N215="základná",J215,0)</f>
        <v>0</v>
      </c>
      <c r="BF215" s="137">
        <f t="shared" ref="BF215:BF220" si="45">IF(N215="znížená",J215,0)</f>
        <v>0</v>
      </c>
      <c r="BG215" s="137">
        <f t="shared" ref="BG215:BG220" si="46">IF(N215="zákl. prenesená",J215,0)</f>
        <v>0</v>
      </c>
      <c r="BH215" s="137">
        <f t="shared" ref="BH215:BH220" si="47">IF(N215="zníž. prenesená",J215,0)</f>
        <v>0</v>
      </c>
      <c r="BI215" s="137">
        <f t="shared" ref="BI215:BI220" si="48">IF(N215="nulová",J215,0)</f>
        <v>0</v>
      </c>
      <c r="BJ215" s="13" t="s">
        <v>141</v>
      </c>
      <c r="BK215" s="137">
        <f t="shared" ref="BK215:BK220" si="49">ROUND(I215*H215,2)</f>
        <v>0</v>
      </c>
      <c r="BL215" s="13" t="s">
        <v>140</v>
      </c>
      <c r="BM215" s="136" t="s">
        <v>386</v>
      </c>
    </row>
    <row r="216" spans="2:65" s="1" customFormat="1" ht="24.3" customHeight="1">
      <c r="B216" s="124"/>
      <c r="C216" s="125" t="s">
        <v>264</v>
      </c>
      <c r="D216" s="125" t="s">
        <v>136</v>
      </c>
      <c r="E216" s="126" t="s">
        <v>387</v>
      </c>
      <c r="F216" s="127" t="s">
        <v>388</v>
      </c>
      <c r="G216" s="128" t="s">
        <v>167</v>
      </c>
      <c r="H216" s="129">
        <v>690</v>
      </c>
      <c r="I216" s="207"/>
      <c r="J216" s="130">
        <f t="shared" si="40"/>
        <v>0</v>
      </c>
      <c r="K216" s="131"/>
      <c r="L216" s="25"/>
      <c r="M216" s="132" t="s">
        <v>1</v>
      </c>
      <c r="N216" s="133" t="s">
        <v>40</v>
      </c>
      <c r="O216" s="134">
        <v>0</v>
      </c>
      <c r="P216" s="134">
        <f t="shared" si="41"/>
        <v>0</v>
      </c>
      <c r="Q216" s="134">
        <v>0</v>
      </c>
      <c r="R216" s="134">
        <f t="shared" si="42"/>
        <v>0</v>
      </c>
      <c r="S216" s="134">
        <v>0</v>
      </c>
      <c r="T216" s="134">
        <f t="shared" si="43"/>
        <v>0</v>
      </c>
      <c r="U216" s="135" t="s">
        <v>1</v>
      </c>
      <c r="AR216" s="136" t="s">
        <v>140</v>
      </c>
      <c r="AT216" s="136" t="s">
        <v>136</v>
      </c>
      <c r="AU216" s="136" t="s">
        <v>141</v>
      </c>
      <c r="AY216" s="13" t="s">
        <v>133</v>
      </c>
      <c r="BE216" s="137">
        <f t="shared" si="44"/>
        <v>0</v>
      </c>
      <c r="BF216" s="137">
        <f t="shared" si="45"/>
        <v>0</v>
      </c>
      <c r="BG216" s="137">
        <f t="shared" si="46"/>
        <v>0</v>
      </c>
      <c r="BH216" s="137">
        <f t="shared" si="47"/>
        <v>0</v>
      </c>
      <c r="BI216" s="137">
        <f t="shared" si="48"/>
        <v>0</v>
      </c>
      <c r="BJ216" s="13" t="s">
        <v>141</v>
      </c>
      <c r="BK216" s="137">
        <f t="shared" si="49"/>
        <v>0</v>
      </c>
      <c r="BL216" s="13" t="s">
        <v>140</v>
      </c>
      <c r="BM216" s="136" t="s">
        <v>389</v>
      </c>
    </row>
    <row r="217" spans="2:65" s="1" customFormat="1" ht="24.3" customHeight="1">
      <c r="B217" s="124"/>
      <c r="C217" s="125" t="s">
        <v>390</v>
      </c>
      <c r="D217" s="125" t="s">
        <v>136</v>
      </c>
      <c r="E217" s="126" t="s">
        <v>391</v>
      </c>
      <c r="F217" s="127" t="s">
        <v>392</v>
      </c>
      <c r="G217" s="128" t="s">
        <v>167</v>
      </c>
      <c r="H217" s="129">
        <v>230</v>
      </c>
      <c r="I217" s="207"/>
      <c r="J217" s="130">
        <f t="shared" si="40"/>
        <v>0</v>
      </c>
      <c r="K217" s="131"/>
      <c r="L217" s="25"/>
      <c r="M217" s="132" t="s">
        <v>1</v>
      </c>
      <c r="N217" s="133" t="s">
        <v>40</v>
      </c>
      <c r="O217" s="134">
        <v>0</v>
      </c>
      <c r="P217" s="134">
        <f t="shared" si="41"/>
        <v>0</v>
      </c>
      <c r="Q217" s="134">
        <v>0</v>
      </c>
      <c r="R217" s="134">
        <f t="shared" si="42"/>
        <v>0</v>
      </c>
      <c r="S217" s="134">
        <v>0</v>
      </c>
      <c r="T217" s="134">
        <f t="shared" si="43"/>
        <v>0</v>
      </c>
      <c r="U217" s="135" t="s">
        <v>1</v>
      </c>
      <c r="AR217" s="136" t="s">
        <v>140</v>
      </c>
      <c r="AT217" s="136" t="s">
        <v>136</v>
      </c>
      <c r="AU217" s="136" t="s">
        <v>141</v>
      </c>
      <c r="AY217" s="13" t="s">
        <v>133</v>
      </c>
      <c r="BE217" s="137">
        <f t="shared" si="44"/>
        <v>0</v>
      </c>
      <c r="BF217" s="137">
        <f t="shared" si="45"/>
        <v>0</v>
      </c>
      <c r="BG217" s="137">
        <f t="shared" si="46"/>
        <v>0</v>
      </c>
      <c r="BH217" s="137">
        <f t="shared" si="47"/>
        <v>0</v>
      </c>
      <c r="BI217" s="137">
        <f t="shared" si="48"/>
        <v>0</v>
      </c>
      <c r="BJ217" s="13" t="s">
        <v>141</v>
      </c>
      <c r="BK217" s="137">
        <f t="shared" si="49"/>
        <v>0</v>
      </c>
      <c r="BL217" s="13" t="s">
        <v>140</v>
      </c>
      <c r="BM217" s="136" t="s">
        <v>393</v>
      </c>
    </row>
    <row r="218" spans="2:65" s="1" customFormat="1" ht="24.3" customHeight="1">
      <c r="B218" s="124"/>
      <c r="C218" s="125" t="s">
        <v>268</v>
      </c>
      <c r="D218" s="125" t="s">
        <v>136</v>
      </c>
      <c r="E218" s="126" t="s">
        <v>394</v>
      </c>
      <c r="F218" s="127" t="s">
        <v>395</v>
      </c>
      <c r="G218" s="128" t="s">
        <v>167</v>
      </c>
      <c r="H218" s="129">
        <v>690</v>
      </c>
      <c r="I218" s="207"/>
      <c r="J218" s="130">
        <f t="shared" si="40"/>
        <v>0</v>
      </c>
      <c r="K218" s="131"/>
      <c r="L218" s="25"/>
      <c r="M218" s="132" t="s">
        <v>1</v>
      </c>
      <c r="N218" s="133" t="s">
        <v>40</v>
      </c>
      <c r="O218" s="134">
        <v>0</v>
      </c>
      <c r="P218" s="134">
        <f t="shared" si="41"/>
        <v>0</v>
      </c>
      <c r="Q218" s="134">
        <v>0</v>
      </c>
      <c r="R218" s="134">
        <f t="shared" si="42"/>
        <v>0</v>
      </c>
      <c r="S218" s="134">
        <v>0</v>
      </c>
      <c r="T218" s="134">
        <f t="shared" si="43"/>
        <v>0</v>
      </c>
      <c r="U218" s="135" t="s">
        <v>1</v>
      </c>
      <c r="AR218" s="136" t="s">
        <v>140</v>
      </c>
      <c r="AT218" s="136" t="s">
        <v>136</v>
      </c>
      <c r="AU218" s="136" t="s">
        <v>141</v>
      </c>
      <c r="AY218" s="13" t="s">
        <v>133</v>
      </c>
      <c r="BE218" s="137">
        <f t="shared" si="44"/>
        <v>0</v>
      </c>
      <c r="BF218" s="137">
        <f t="shared" si="45"/>
        <v>0</v>
      </c>
      <c r="BG218" s="137">
        <f t="shared" si="46"/>
        <v>0</v>
      </c>
      <c r="BH218" s="137">
        <f t="shared" si="47"/>
        <v>0</v>
      </c>
      <c r="BI218" s="137">
        <f t="shared" si="48"/>
        <v>0</v>
      </c>
      <c r="BJ218" s="13" t="s">
        <v>141</v>
      </c>
      <c r="BK218" s="137">
        <f t="shared" si="49"/>
        <v>0</v>
      </c>
      <c r="BL218" s="13" t="s">
        <v>140</v>
      </c>
      <c r="BM218" s="136" t="s">
        <v>396</v>
      </c>
    </row>
    <row r="219" spans="2:65" s="1" customFormat="1" ht="24.3" customHeight="1">
      <c r="B219" s="124"/>
      <c r="C219" s="125" t="s">
        <v>397</v>
      </c>
      <c r="D219" s="125" t="s">
        <v>136</v>
      </c>
      <c r="E219" s="126" t="s">
        <v>398</v>
      </c>
      <c r="F219" s="127" t="s">
        <v>399</v>
      </c>
      <c r="G219" s="128" t="s">
        <v>167</v>
      </c>
      <c r="H219" s="129">
        <v>1023</v>
      </c>
      <c r="I219" s="207"/>
      <c r="J219" s="130">
        <f t="shared" si="40"/>
        <v>0</v>
      </c>
      <c r="K219" s="131"/>
      <c r="L219" s="25"/>
      <c r="M219" s="132" t="s">
        <v>1</v>
      </c>
      <c r="N219" s="133" t="s">
        <v>40</v>
      </c>
      <c r="O219" s="134">
        <v>0</v>
      </c>
      <c r="P219" s="134">
        <f t="shared" si="41"/>
        <v>0</v>
      </c>
      <c r="Q219" s="134">
        <v>0</v>
      </c>
      <c r="R219" s="134">
        <f t="shared" si="42"/>
        <v>0</v>
      </c>
      <c r="S219" s="134">
        <v>0</v>
      </c>
      <c r="T219" s="134">
        <f t="shared" si="43"/>
        <v>0</v>
      </c>
      <c r="U219" s="135" t="s">
        <v>1</v>
      </c>
      <c r="AR219" s="136" t="s">
        <v>140</v>
      </c>
      <c r="AT219" s="136" t="s">
        <v>136</v>
      </c>
      <c r="AU219" s="136" t="s">
        <v>141</v>
      </c>
      <c r="AY219" s="13" t="s">
        <v>133</v>
      </c>
      <c r="BE219" s="137">
        <f t="shared" si="44"/>
        <v>0</v>
      </c>
      <c r="BF219" s="137">
        <f t="shared" si="45"/>
        <v>0</v>
      </c>
      <c r="BG219" s="137">
        <f t="shared" si="46"/>
        <v>0</v>
      </c>
      <c r="BH219" s="137">
        <f t="shared" si="47"/>
        <v>0</v>
      </c>
      <c r="BI219" s="137">
        <f t="shared" si="48"/>
        <v>0</v>
      </c>
      <c r="BJ219" s="13" t="s">
        <v>141</v>
      </c>
      <c r="BK219" s="137">
        <f t="shared" si="49"/>
        <v>0</v>
      </c>
      <c r="BL219" s="13" t="s">
        <v>140</v>
      </c>
      <c r="BM219" s="136" t="s">
        <v>400</v>
      </c>
    </row>
    <row r="220" spans="2:65" s="1" customFormat="1" ht="14.55" customHeight="1">
      <c r="B220" s="124"/>
      <c r="C220" s="125" t="s">
        <v>271</v>
      </c>
      <c r="D220" s="125" t="s">
        <v>136</v>
      </c>
      <c r="E220" s="126" t="s">
        <v>401</v>
      </c>
      <c r="F220" s="127" t="s">
        <v>402</v>
      </c>
      <c r="G220" s="128" t="s">
        <v>292</v>
      </c>
      <c r="H220" s="129">
        <v>1</v>
      </c>
      <c r="I220" s="207"/>
      <c r="J220" s="130">
        <f t="shared" si="40"/>
        <v>0</v>
      </c>
      <c r="K220" s="131"/>
      <c r="L220" s="25"/>
      <c r="M220" s="132" t="s">
        <v>1</v>
      </c>
      <c r="N220" s="133" t="s">
        <v>40</v>
      </c>
      <c r="O220" s="134">
        <v>0</v>
      </c>
      <c r="P220" s="134">
        <f t="shared" si="41"/>
        <v>0</v>
      </c>
      <c r="Q220" s="134">
        <v>0</v>
      </c>
      <c r="R220" s="134">
        <f t="shared" si="42"/>
        <v>0</v>
      </c>
      <c r="S220" s="134">
        <v>0</v>
      </c>
      <c r="T220" s="134">
        <f t="shared" si="43"/>
        <v>0</v>
      </c>
      <c r="U220" s="135" t="s">
        <v>1</v>
      </c>
      <c r="AR220" s="136" t="s">
        <v>140</v>
      </c>
      <c r="AT220" s="136" t="s">
        <v>136</v>
      </c>
      <c r="AU220" s="136" t="s">
        <v>141</v>
      </c>
      <c r="AY220" s="13" t="s">
        <v>133</v>
      </c>
      <c r="BE220" s="137">
        <f t="shared" si="44"/>
        <v>0</v>
      </c>
      <c r="BF220" s="137">
        <f t="shared" si="45"/>
        <v>0</v>
      </c>
      <c r="BG220" s="137">
        <f t="shared" si="46"/>
        <v>0</v>
      </c>
      <c r="BH220" s="137">
        <f t="shared" si="47"/>
        <v>0</v>
      </c>
      <c r="BI220" s="137">
        <f t="shared" si="48"/>
        <v>0</v>
      </c>
      <c r="BJ220" s="13" t="s">
        <v>141</v>
      </c>
      <c r="BK220" s="137">
        <f t="shared" si="49"/>
        <v>0</v>
      </c>
      <c r="BL220" s="13" t="s">
        <v>140</v>
      </c>
      <c r="BM220" s="136" t="s">
        <v>403</v>
      </c>
    </row>
    <row r="221" spans="2:65" s="11" customFormat="1" ht="22.95" customHeight="1">
      <c r="B221" s="113"/>
      <c r="D221" s="114" t="s">
        <v>73</v>
      </c>
      <c r="E221" s="122" t="s">
        <v>404</v>
      </c>
      <c r="F221" s="122" t="s">
        <v>405</v>
      </c>
      <c r="J221" s="123">
        <f>BK221</f>
        <v>0</v>
      </c>
      <c r="L221" s="113"/>
      <c r="M221" s="117"/>
      <c r="P221" s="118">
        <f>P222</f>
        <v>0</v>
      </c>
      <c r="R221" s="118">
        <f>R222</f>
        <v>0</v>
      </c>
      <c r="T221" s="118">
        <f>T222</f>
        <v>0</v>
      </c>
      <c r="U221" s="119"/>
      <c r="AR221" s="114" t="s">
        <v>82</v>
      </c>
      <c r="AT221" s="120" t="s">
        <v>73</v>
      </c>
      <c r="AU221" s="120" t="s">
        <v>82</v>
      </c>
      <c r="AY221" s="114" t="s">
        <v>133</v>
      </c>
      <c r="BK221" s="121">
        <f>BK222</f>
        <v>0</v>
      </c>
    </row>
    <row r="222" spans="2:65" s="1" customFormat="1" ht="24.3" customHeight="1">
      <c r="B222" s="124"/>
      <c r="C222" s="125" t="s">
        <v>406</v>
      </c>
      <c r="D222" s="125" t="s">
        <v>136</v>
      </c>
      <c r="E222" s="126" t="s">
        <v>407</v>
      </c>
      <c r="F222" s="127" t="s">
        <v>408</v>
      </c>
      <c r="G222" s="128" t="s">
        <v>154</v>
      </c>
      <c r="H222" s="129">
        <v>1633.38</v>
      </c>
      <c r="I222" s="207"/>
      <c r="J222" s="130">
        <f>ROUND(I222*H222,2)</f>
        <v>0</v>
      </c>
      <c r="K222" s="131"/>
      <c r="L222" s="25"/>
      <c r="M222" s="132" t="s">
        <v>1</v>
      </c>
      <c r="N222" s="133" t="s">
        <v>40</v>
      </c>
      <c r="O222" s="134">
        <v>0</v>
      </c>
      <c r="P222" s="134">
        <f>O222*H222</f>
        <v>0</v>
      </c>
      <c r="Q222" s="134">
        <v>0</v>
      </c>
      <c r="R222" s="134">
        <f>Q222*H222</f>
        <v>0</v>
      </c>
      <c r="S222" s="134">
        <v>0</v>
      </c>
      <c r="T222" s="134">
        <f>S222*H222</f>
        <v>0</v>
      </c>
      <c r="U222" s="135" t="s">
        <v>1</v>
      </c>
      <c r="AR222" s="136" t="s">
        <v>140</v>
      </c>
      <c r="AT222" s="136" t="s">
        <v>136</v>
      </c>
      <c r="AU222" s="136" t="s">
        <v>141</v>
      </c>
      <c r="AY222" s="13" t="s">
        <v>133</v>
      </c>
      <c r="BE222" s="137">
        <f>IF(N222="základná",J222,0)</f>
        <v>0</v>
      </c>
      <c r="BF222" s="137">
        <f>IF(N222="znížená",J222,0)</f>
        <v>0</v>
      </c>
      <c r="BG222" s="137">
        <f>IF(N222="zákl. prenesená",J222,0)</f>
        <v>0</v>
      </c>
      <c r="BH222" s="137">
        <f>IF(N222="zníž. prenesená",J222,0)</f>
        <v>0</v>
      </c>
      <c r="BI222" s="137">
        <f>IF(N222="nulová",J222,0)</f>
        <v>0</v>
      </c>
      <c r="BJ222" s="13" t="s">
        <v>141</v>
      </c>
      <c r="BK222" s="137">
        <f>ROUND(I222*H222,2)</f>
        <v>0</v>
      </c>
      <c r="BL222" s="13" t="s">
        <v>140</v>
      </c>
      <c r="BM222" s="136" t="s">
        <v>409</v>
      </c>
    </row>
    <row r="223" spans="2:65" s="11" customFormat="1" ht="25.95" customHeight="1">
      <c r="B223" s="113"/>
      <c r="D223" s="114" t="s">
        <v>73</v>
      </c>
      <c r="E223" s="115" t="s">
        <v>410</v>
      </c>
      <c r="F223" s="115" t="s">
        <v>411</v>
      </c>
      <c r="J223" s="116">
        <f>J224+J237+J247+J402+J407+J409+J416+J420+J443+J445+J450+J455+J460</f>
        <v>0</v>
      </c>
      <c r="L223" s="113"/>
      <c r="M223" s="117"/>
      <c r="P223" s="118" t="e">
        <f>P224+P237+P247+#REF!+P254+P256+P263+P267+P289+P291+P296+P302+P307</f>
        <v>#REF!</v>
      </c>
      <c r="R223" s="118" t="e">
        <f>R224+R237+R247+#REF!+R254+R256+R263+R267+R289+R291+R296+R302+R307</f>
        <v>#REF!</v>
      </c>
      <c r="T223" s="118" t="e">
        <f>T224+T237+T247+#REF!+T254+T256+T263+T267+T289+T291+T296+T302+T307</f>
        <v>#REF!</v>
      </c>
      <c r="U223" s="119"/>
      <c r="AR223" s="114" t="s">
        <v>82</v>
      </c>
      <c r="AT223" s="120" t="s">
        <v>73</v>
      </c>
      <c r="AU223" s="120" t="s">
        <v>74</v>
      </c>
      <c r="AY223" s="114" t="s">
        <v>133</v>
      </c>
      <c r="BK223" s="121" t="e">
        <f>BK224+BK237+BK247+#REF!+BK254+BK256+BK263+BK267+BK289+BK291+BK296+BK302+BK307</f>
        <v>#REF!</v>
      </c>
    </row>
    <row r="224" spans="2:65" s="11" customFormat="1" ht="22.95" customHeight="1">
      <c r="B224" s="113"/>
      <c r="D224" s="114" t="s">
        <v>73</v>
      </c>
      <c r="E224" s="122" t="s">
        <v>412</v>
      </c>
      <c r="F224" s="122" t="s">
        <v>413</v>
      </c>
      <c r="J224" s="123">
        <f>BK224</f>
        <v>0</v>
      </c>
      <c r="L224" s="113"/>
      <c r="M224" s="117"/>
      <c r="P224" s="118">
        <f>SUM(P225:P236)</f>
        <v>0</v>
      </c>
      <c r="R224" s="118">
        <f>SUM(R225:R236)</f>
        <v>0</v>
      </c>
      <c r="T224" s="118">
        <f>SUM(T225:T236)</f>
        <v>0</v>
      </c>
      <c r="U224" s="119"/>
      <c r="AR224" s="114" t="s">
        <v>82</v>
      </c>
      <c r="AT224" s="120" t="s">
        <v>73</v>
      </c>
      <c r="AU224" s="120" t="s">
        <v>82</v>
      </c>
      <c r="AY224" s="114" t="s">
        <v>133</v>
      </c>
      <c r="BK224" s="121">
        <f>SUM(BK225:BK236)</f>
        <v>0</v>
      </c>
    </row>
    <row r="225" spans="2:65" s="1" customFormat="1" ht="14.55" customHeight="1">
      <c r="B225" s="124"/>
      <c r="C225" s="125" t="s">
        <v>275</v>
      </c>
      <c r="D225" s="125" t="s">
        <v>136</v>
      </c>
      <c r="E225" s="126" t="s">
        <v>414</v>
      </c>
      <c r="F225" s="127" t="s">
        <v>415</v>
      </c>
      <c r="G225" s="128" t="s">
        <v>167</v>
      </c>
      <c r="H225" s="129">
        <v>42</v>
      </c>
      <c r="I225" s="207"/>
      <c r="J225" s="130">
        <f t="shared" ref="J225:J236" si="50">ROUND(I225*H225,2)</f>
        <v>0</v>
      </c>
      <c r="K225" s="131"/>
      <c r="L225" s="25"/>
      <c r="M225" s="132" t="s">
        <v>1</v>
      </c>
      <c r="N225" s="133" t="s">
        <v>40</v>
      </c>
      <c r="O225" s="134">
        <v>0</v>
      </c>
      <c r="P225" s="134">
        <f t="shared" ref="P225:P236" si="51">O225*H225</f>
        <v>0</v>
      </c>
      <c r="Q225" s="134">
        <v>0</v>
      </c>
      <c r="R225" s="134">
        <f t="shared" ref="R225:R236" si="52">Q225*H225</f>
        <v>0</v>
      </c>
      <c r="S225" s="134">
        <v>0</v>
      </c>
      <c r="T225" s="134">
        <f t="shared" ref="T225:T236" si="53">S225*H225</f>
        <v>0</v>
      </c>
      <c r="U225" s="135" t="s">
        <v>1</v>
      </c>
      <c r="AR225" s="136" t="s">
        <v>140</v>
      </c>
      <c r="AT225" s="136" t="s">
        <v>136</v>
      </c>
      <c r="AU225" s="136" t="s">
        <v>141</v>
      </c>
      <c r="AY225" s="13" t="s">
        <v>133</v>
      </c>
      <c r="BE225" s="137">
        <f t="shared" ref="BE225:BE236" si="54">IF(N225="základná",J225,0)</f>
        <v>0</v>
      </c>
      <c r="BF225" s="137">
        <f t="shared" ref="BF225:BF236" si="55">IF(N225="znížená",J225,0)</f>
        <v>0</v>
      </c>
      <c r="BG225" s="137">
        <f t="shared" ref="BG225:BG236" si="56">IF(N225="zákl. prenesená",J225,0)</f>
        <v>0</v>
      </c>
      <c r="BH225" s="137">
        <f t="shared" ref="BH225:BH236" si="57">IF(N225="zníž. prenesená",J225,0)</f>
        <v>0</v>
      </c>
      <c r="BI225" s="137">
        <f t="shared" ref="BI225:BI236" si="58">IF(N225="nulová",J225,0)</f>
        <v>0</v>
      </c>
      <c r="BJ225" s="13" t="s">
        <v>141</v>
      </c>
      <c r="BK225" s="137">
        <f t="shared" ref="BK225:BK236" si="59">ROUND(I225*H225,2)</f>
        <v>0</v>
      </c>
      <c r="BL225" s="13" t="s">
        <v>140</v>
      </c>
      <c r="BM225" s="136" t="s">
        <v>416</v>
      </c>
    </row>
    <row r="226" spans="2:65" s="1" customFormat="1" ht="24.3" customHeight="1">
      <c r="B226" s="124"/>
      <c r="C226" s="125" t="s">
        <v>417</v>
      </c>
      <c r="D226" s="125" t="s">
        <v>136</v>
      </c>
      <c r="E226" s="126" t="s">
        <v>418</v>
      </c>
      <c r="F226" s="127" t="s">
        <v>419</v>
      </c>
      <c r="G226" s="128" t="s">
        <v>167</v>
      </c>
      <c r="H226" s="129">
        <v>12</v>
      </c>
      <c r="I226" s="207"/>
      <c r="J226" s="130">
        <f t="shared" si="50"/>
        <v>0</v>
      </c>
      <c r="K226" s="131"/>
      <c r="L226" s="25"/>
      <c r="M226" s="132" t="s">
        <v>1</v>
      </c>
      <c r="N226" s="133" t="s">
        <v>40</v>
      </c>
      <c r="O226" s="134">
        <v>0</v>
      </c>
      <c r="P226" s="134">
        <f t="shared" si="51"/>
        <v>0</v>
      </c>
      <c r="Q226" s="134">
        <v>0</v>
      </c>
      <c r="R226" s="134">
        <f t="shared" si="52"/>
        <v>0</v>
      </c>
      <c r="S226" s="134">
        <v>0</v>
      </c>
      <c r="T226" s="134">
        <f t="shared" si="53"/>
        <v>0</v>
      </c>
      <c r="U226" s="135" t="s">
        <v>1</v>
      </c>
      <c r="AR226" s="136" t="s">
        <v>140</v>
      </c>
      <c r="AT226" s="136" t="s">
        <v>136</v>
      </c>
      <c r="AU226" s="136" t="s">
        <v>141</v>
      </c>
      <c r="AY226" s="13" t="s">
        <v>133</v>
      </c>
      <c r="BE226" s="137">
        <f t="shared" si="54"/>
        <v>0</v>
      </c>
      <c r="BF226" s="137">
        <f t="shared" si="55"/>
        <v>0</v>
      </c>
      <c r="BG226" s="137">
        <f t="shared" si="56"/>
        <v>0</v>
      </c>
      <c r="BH226" s="137">
        <f t="shared" si="57"/>
        <v>0</v>
      </c>
      <c r="BI226" s="137">
        <f t="shared" si="58"/>
        <v>0</v>
      </c>
      <c r="BJ226" s="13" t="s">
        <v>141</v>
      </c>
      <c r="BK226" s="137">
        <f t="shared" si="59"/>
        <v>0</v>
      </c>
      <c r="BL226" s="13" t="s">
        <v>140</v>
      </c>
      <c r="BM226" s="136" t="s">
        <v>420</v>
      </c>
    </row>
    <row r="227" spans="2:65" s="1" customFormat="1" ht="24.3" customHeight="1">
      <c r="B227" s="124"/>
      <c r="C227" s="125" t="s">
        <v>278</v>
      </c>
      <c r="D227" s="125" t="s">
        <v>136</v>
      </c>
      <c r="E227" s="126" t="s">
        <v>421</v>
      </c>
      <c r="F227" s="127" t="s">
        <v>422</v>
      </c>
      <c r="G227" s="128" t="s">
        <v>167</v>
      </c>
      <c r="H227" s="129">
        <v>54</v>
      </c>
      <c r="I227" s="207"/>
      <c r="J227" s="130">
        <f t="shared" si="50"/>
        <v>0</v>
      </c>
      <c r="K227" s="131"/>
      <c r="L227" s="25"/>
      <c r="M227" s="132" t="s">
        <v>1</v>
      </c>
      <c r="N227" s="133" t="s">
        <v>40</v>
      </c>
      <c r="O227" s="134">
        <v>0</v>
      </c>
      <c r="P227" s="134">
        <f t="shared" si="51"/>
        <v>0</v>
      </c>
      <c r="Q227" s="134">
        <v>0</v>
      </c>
      <c r="R227" s="134">
        <f t="shared" si="52"/>
        <v>0</v>
      </c>
      <c r="S227" s="134">
        <v>0</v>
      </c>
      <c r="T227" s="134">
        <f t="shared" si="53"/>
        <v>0</v>
      </c>
      <c r="U227" s="135" t="s">
        <v>1</v>
      </c>
      <c r="AR227" s="136" t="s">
        <v>140</v>
      </c>
      <c r="AT227" s="136" t="s">
        <v>136</v>
      </c>
      <c r="AU227" s="136" t="s">
        <v>141</v>
      </c>
      <c r="AY227" s="13" t="s">
        <v>133</v>
      </c>
      <c r="BE227" s="137">
        <f t="shared" si="54"/>
        <v>0</v>
      </c>
      <c r="BF227" s="137">
        <f t="shared" si="55"/>
        <v>0</v>
      </c>
      <c r="BG227" s="137">
        <f t="shared" si="56"/>
        <v>0</v>
      </c>
      <c r="BH227" s="137">
        <f t="shared" si="57"/>
        <v>0</v>
      </c>
      <c r="BI227" s="137">
        <f t="shared" si="58"/>
        <v>0</v>
      </c>
      <c r="BJ227" s="13" t="s">
        <v>141</v>
      </c>
      <c r="BK227" s="137">
        <f t="shared" si="59"/>
        <v>0</v>
      </c>
      <c r="BL227" s="13" t="s">
        <v>140</v>
      </c>
      <c r="BM227" s="136" t="s">
        <v>423</v>
      </c>
    </row>
    <row r="228" spans="2:65" s="1" customFormat="1" ht="37.950000000000003" customHeight="1">
      <c r="B228" s="124"/>
      <c r="C228" s="125" t="s">
        <v>424</v>
      </c>
      <c r="D228" s="125" t="s">
        <v>136</v>
      </c>
      <c r="E228" s="126" t="s">
        <v>425</v>
      </c>
      <c r="F228" s="127" t="s">
        <v>426</v>
      </c>
      <c r="G228" s="128" t="s">
        <v>167</v>
      </c>
      <c r="H228" s="129">
        <v>525.5</v>
      </c>
      <c r="I228" s="207"/>
      <c r="J228" s="130">
        <f t="shared" si="50"/>
        <v>0</v>
      </c>
      <c r="K228" s="131"/>
      <c r="L228" s="25"/>
      <c r="M228" s="132" t="s">
        <v>1</v>
      </c>
      <c r="N228" s="133" t="s">
        <v>40</v>
      </c>
      <c r="O228" s="134">
        <v>0</v>
      </c>
      <c r="P228" s="134">
        <f t="shared" si="51"/>
        <v>0</v>
      </c>
      <c r="Q228" s="134">
        <v>0</v>
      </c>
      <c r="R228" s="134">
        <f t="shared" si="52"/>
        <v>0</v>
      </c>
      <c r="S228" s="134">
        <v>0</v>
      </c>
      <c r="T228" s="134">
        <f t="shared" si="53"/>
        <v>0</v>
      </c>
      <c r="U228" s="135" t="s">
        <v>1</v>
      </c>
      <c r="AR228" s="136" t="s">
        <v>140</v>
      </c>
      <c r="AT228" s="136" t="s">
        <v>136</v>
      </c>
      <c r="AU228" s="136" t="s">
        <v>141</v>
      </c>
      <c r="AY228" s="13" t="s">
        <v>133</v>
      </c>
      <c r="BE228" s="137">
        <f t="shared" si="54"/>
        <v>0</v>
      </c>
      <c r="BF228" s="137">
        <f t="shared" si="55"/>
        <v>0</v>
      </c>
      <c r="BG228" s="137">
        <f t="shared" si="56"/>
        <v>0</v>
      </c>
      <c r="BH228" s="137">
        <f t="shared" si="57"/>
        <v>0</v>
      </c>
      <c r="BI228" s="137">
        <f t="shared" si="58"/>
        <v>0</v>
      </c>
      <c r="BJ228" s="13" t="s">
        <v>141</v>
      </c>
      <c r="BK228" s="137">
        <f t="shared" si="59"/>
        <v>0</v>
      </c>
      <c r="BL228" s="13" t="s">
        <v>140</v>
      </c>
      <c r="BM228" s="136" t="s">
        <v>427</v>
      </c>
    </row>
    <row r="229" spans="2:65" s="1" customFormat="1" ht="24.3" customHeight="1">
      <c r="B229" s="124"/>
      <c r="C229" s="125" t="s">
        <v>282</v>
      </c>
      <c r="D229" s="125" t="s">
        <v>136</v>
      </c>
      <c r="E229" s="126" t="s">
        <v>428</v>
      </c>
      <c r="F229" s="127" t="s">
        <v>429</v>
      </c>
      <c r="G229" s="128" t="s">
        <v>167</v>
      </c>
      <c r="H229" s="129">
        <v>81.2</v>
      </c>
      <c r="I229" s="207"/>
      <c r="J229" s="130">
        <f t="shared" si="50"/>
        <v>0</v>
      </c>
      <c r="K229" s="131"/>
      <c r="L229" s="25"/>
      <c r="M229" s="132" t="s">
        <v>1</v>
      </c>
      <c r="N229" s="133" t="s">
        <v>40</v>
      </c>
      <c r="O229" s="134">
        <v>0</v>
      </c>
      <c r="P229" s="134">
        <f t="shared" si="51"/>
        <v>0</v>
      </c>
      <c r="Q229" s="134">
        <v>0</v>
      </c>
      <c r="R229" s="134">
        <f t="shared" si="52"/>
        <v>0</v>
      </c>
      <c r="S229" s="134">
        <v>0</v>
      </c>
      <c r="T229" s="134">
        <f t="shared" si="53"/>
        <v>0</v>
      </c>
      <c r="U229" s="135" t="s">
        <v>1</v>
      </c>
      <c r="AR229" s="136" t="s">
        <v>140</v>
      </c>
      <c r="AT229" s="136" t="s">
        <v>136</v>
      </c>
      <c r="AU229" s="136" t="s">
        <v>141</v>
      </c>
      <c r="AY229" s="13" t="s">
        <v>133</v>
      </c>
      <c r="BE229" s="137">
        <f t="shared" si="54"/>
        <v>0</v>
      </c>
      <c r="BF229" s="137">
        <f t="shared" si="55"/>
        <v>0</v>
      </c>
      <c r="BG229" s="137">
        <f t="shared" si="56"/>
        <v>0</v>
      </c>
      <c r="BH229" s="137">
        <f t="shared" si="57"/>
        <v>0</v>
      </c>
      <c r="BI229" s="137">
        <f t="shared" si="58"/>
        <v>0</v>
      </c>
      <c r="BJ229" s="13" t="s">
        <v>141</v>
      </c>
      <c r="BK229" s="137">
        <f t="shared" si="59"/>
        <v>0</v>
      </c>
      <c r="BL229" s="13" t="s">
        <v>140</v>
      </c>
      <c r="BM229" s="136" t="s">
        <v>430</v>
      </c>
    </row>
    <row r="230" spans="2:65" s="1" customFormat="1" ht="37.950000000000003" customHeight="1">
      <c r="B230" s="124"/>
      <c r="C230" s="125" t="s">
        <v>431</v>
      </c>
      <c r="D230" s="125" t="s">
        <v>136</v>
      </c>
      <c r="E230" s="126" t="s">
        <v>432</v>
      </c>
      <c r="F230" s="127" t="s">
        <v>433</v>
      </c>
      <c r="G230" s="128" t="s">
        <v>167</v>
      </c>
      <c r="H230" s="129">
        <v>1050</v>
      </c>
      <c r="I230" s="207"/>
      <c r="J230" s="130">
        <f t="shared" si="50"/>
        <v>0</v>
      </c>
      <c r="K230" s="131"/>
      <c r="L230" s="25"/>
      <c r="M230" s="132" t="s">
        <v>1</v>
      </c>
      <c r="N230" s="133" t="s">
        <v>40</v>
      </c>
      <c r="O230" s="134">
        <v>0</v>
      </c>
      <c r="P230" s="134">
        <f t="shared" si="51"/>
        <v>0</v>
      </c>
      <c r="Q230" s="134">
        <v>0</v>
      </c>
      <c r="R230" s="134">
        <f t="shared" si="52"/>
        <v>0</v>
      </c>
      <c r="S230" s="134">
        <v>0</v>
      </c>
      <c r="T230" s="134">
        <f t="shared" si="53"/>
        <v>0</v>
      </c>
      <c r="U230" s="135" t="s">
        <v>1</v>
      </c>
      <c r="AR230" s="136" t="s">
        <v>140</v>
      </c>
      <c r="AT230" s="136" t="s">
        <v>136</v>
      </c>
      <c r="AU230" s="136" t="s">
        <v>141</v>
      </c>
      <c r="AY230" s="13" t="s">
        <v>133</v>
      </c>
      <c r="BE230" s="137">
        <f t="shared" si="54"/>
        <v>0</v>
      </c>
      <c r="BF230" s="137">
        <f t="shared" si="55"/>
        <v>0</v>
      </c>
      <c r="BG230" s="137">
        <f t="shared" si="56"/>
        <v>0</v>
      </c>
      <c r="BH230" s="137">
        <f t="shared" si="57"/>
        <v>0</v>
      </c>
      <c r="BI230" s="137">
        <f t="shared" si="58"/>
        <v>0</v>
      </c>
      <c r="BJ230" s="13" t="s">
        <v>141</v>
      </c>
      <c r="BK230" s="137">
        <f t="shared" si="59"/>
        <v>0</v>
      </c>
      <c r="BL230" s="13" t="s">
        <v>140</v>
      </c>
      <c r="BM230" s="136" t="s">
        <v>434</v>
      </c>
    </row>
    <row r="231" spans="2:65" s="1" customFormat="1" ht="37.950000000000003" customHeight="1">
      <c r="B231" s="124"/>
      <c r="C231" s="125" t="s">
        <v>285</v>
      </c>
      <c r="D231" s="125" t="s">
        <v>136</v>
      </c>
      <c r="E231" s="126" t="s">
        <v>435</v>
      </c>
      <c r="F231" s="127" t="s">
        <v>436</v>
      </c>
      <c r="G231" s="128" t="s">
        <v>167</v>
      </c>
      <c r="H231" s="129">
        <v>162.4</v>
      </c>
      <c r="I231" s="207"/>
      <c r="J231" s="130">
        <f t="shared" si="50"/>
        <v>0</v>
      </c>
      <c r="K231" s="131"/>
      <c r="L231" s="25"/>
      <c r="M231" s="132" t="s">
        <v>1</v>
      </c>
      <c r="N231" s="133" t="s">
        <v>40</v>
      </c>
      <c r="O231" s="134">
        <v>0</v>
      </c>
      <c r="P231" s="134">
        <f t="shared" si="51"/>
        <v>0</v>
      </c>
      <c r="Q231" s="134">
        <v>0</v>
      </c>
      <c r="R231" s="134">
        <f t="shared" si="52"/>
        <v>0</v>
      </c>
      <c r="S231" s="134">
        <v>0</v>
      </c>
      <c r="T231" s="134">
        <f t="shared" si="53"/>
        <v>0</v>
      </c>
      <c r="U231" s="135" t="s">
        <v>1</v>
      </c>
      <c r="AR231" s="136" t="s">
        <v>140</v>
      </c>
      <c r="AT231" s="136" t="s">
        <v>136</v>
      </c>
      <c r="AU231" s="136" t="s">
        <v>141</v>
      </c>
      <c r="AY231" s="13" t="s">
        <v>133</v>
      </c>
      <c r="BE231" s="137">
        <f t="shared" si="54"/>
        <v>0</v>
      </c>
      <c r="BF231" s="137">
        <f t="shared" si="55"/>
        <v>0</v>
      </c>
      <c r="BG231" s="137">
        <f t="shared" si="56"/>
        <v>0</v>
      </c>
      <c r="BH231" s="137">
        <f t="shared" si="57"/>
        <v>0</v>
      </c>
      <c r="BI231" s="137">
        <f t="shared" si="58"/>
        <v>0</v>
      </c>
      <c r="BJ231" s="13" t="s">
        <v>141</v>
      </c>
      <c r="BK231" s="137">
        <f t="shared" si="59"/>
        <v>0</v>
      </c>
      <c r="BL231" s="13" t="s">
        <v>140</v>
      </c>
      <c r="BM231" s="136" t="s">
        <v>437</v>
      </c>
    </row>
    <row r="232" spans="2:65" s="1" customFormat="1" ht="37.950000000000003" customHeight="1">
      <c r="B232" s="124"/>
      <c r="C232" s="138" t="s">
        <v>438</v>
      </c>
      <c r="D232" s="138" t="s">
        <v>439</v>
      </c>
      <c r="E232" s="139" t="s">
        <v>440</v>
      </c>
      <c r="F232" s="140" t="s">
        <v>441</v>
      </c>
      <c r="G232" s="141" t="s">
        <v>167</v>
      </c>
      <c r="H232" s="142">
        <v>578</v>
      </c>
      <c r="I232" s="209"/>
      <c r="J232" s="143">
        <f t="shared" si="50"/>
        <v>0</v>
      </c>
      <c r="K232" s="144"/>
      <c r="L232" s="145"/>
      <c r="M232" s="146" t="s">
        <v>1</v>
      </c>
      <c r="N232" s="147" t="s">
        <v>40</v>
      </c>
      <c r="O232" s="134">
        <v>0</v>
      </c>
      <c r="P232" s="134">
        <f t="shared" si="51"/>
        <v>0</v>
      </c>
      <c r="Q232" s="134">
        <v>0</v>
      </c>
      <c r="R232" s="134">
        <f t="shared" si="52"/>
        <v>0</v>
      </c>
      <c r="S232" s="134">
        <v>0</v>
      </c>
      <c r="T232" s="134">
        <f t="shared" si="53"/>
        <v>0</v>
      </c>
      <c r="U232" s="135" t="s">
        <v>1</v>
      </c>
      <c r="AR232" s="136" t="s">
        <v>150</v>
      </c>
      <c r="AT232" s="136" t="s">
        <v>439</v>
      </c>
      <c r="AU232" s="136" t="s">
        <v>141</v>
      </c>
      <c r="AY232" s="13" t="s">
        <v>133</v>
      </c>
      <c r="BE232" s="137">
        <f t="shared" si="54"/>
        <v>0</v>
      </c>
      <c r="BF232" s="137">
        <f t="shared" si="55"/>
        <v>0</v>
      </c>
      <c r="BG232" s="137">
        <f t="shared" si="56"/>
        <v>0</v>
      </c>
      <c r="BH232" s="137">
        <f t="shared" si="57"/>
        <v>0</v>
      </c>
      <c r="BI232" s="137">
        <f t="shared" si="58"/>
        <v>0</v>
      </c>
      <c r="BJ232" s="13" t="s">
        <v>141</v>
      </c>
      <c r="BK232" s="137">
        <f t="shared" si="59"/>
        <v>0</v>
      </c>
      <c r="BL232" s="13" t="s">
        <v>140</v>
      </c>
      <c r="BM232" s="136" t="s">
        <v>442</v>
      </c>
    </row>
    <row r="233" spans="2:65" s="1" customFormat="1" ht="37.950000000000003" customHeight="1">
      <c r="B233" s="124"/>
      <c r="C233" s="138" t="s">
        <v>289</v>
      </c>
      <c r="D233" s="138" t="s">
        <v>439</v>
      </c>
      <c r="E233" s="139" t="s">
        <v>443</v>
      </c>
      <c r="F233" s="140" t="s">
        <v>444</v>
      </c>
      <c r="G233" s="141" t="s">
        <v>167</v>
      </c>
      <c r="H233" s="142">
        <v>89</v>
      </c>
      <c r="I233" s="209"/>
      <c r="J233" s="143">
        <f t="shared" si="50"/>
        <v>0</v>
      </c>
      <c r="K233" s="144"/>
      <c r="L233" s="145"/>
      <c r="M233" s="146" t="s">
        <v>1</v>
      </c>
      <c r="N233" s="147" t="s">
        <v>40</v>
      </c>
      <c r="O233" s="134">
        <v>0</v>
      </c>
      <c r="P233" s="134">
        <f t="shared" si="51"/>
        <v>0</v>
      </c>
      <c r="Q233" s="134">
        <v>0</v>
      </c>
      <c r="R233" s="134">
        <f t="shared" si="52"/>
        <v>0</v>
      </c>
      <c r="S233" s="134">
        <v>0</v>
      </c>
      <c r="T233" s="134">
        <f t="shared" si="53"/>
        <v>0</v>
      </c>
      <c r="U233" s="135" t="s">
        <v>1</v>
      </c>
      <c r="AR233" s="136" t="s">
        <v>150</v>
      </c>
      <c r="AT233" s="136" t="s">
        <v>439</v>
      </c>
      <c r="AU233" s="136" t="s">
        <v>141</v>
      </c>
      <c r="AY233" s="13" t="s">
        <v>133</v>
      </c>
      <c r="BE233" s="137">
        <f t="shared" si="54"/>
        <v>0</v>
      </c>
      <c r="BF233" s="137">
        <f t="shared" si="55"/>
        <v>0</v>
      </c>
      <c r="BG233" s="137">
        <f t="shared" si="56"/>
        <v>0</v>
      </c>
      <c r="BH233" s="137">
        <f t="shared" si="57"/>
        <v>0</v>
      </c>
      <c r="BI233" s="137">
        <f t="shared" si="58"/>
        <v>0</v>
      </c>
      <c r="BJ233" s="13" t="s">
        <v>141</v>
      </c>
      <c r="BK233" s="137">
        <f t="shared" si="59"/>
        <v>0</v>
      </c>
      <c r="BL233" s="13" t="s">
        <v>140</v>
      </c>
      <c r="BM233" s="136" t="s">
        <v>445</v>
      </c>
    </row>
    <row r="234" spans="2:65" s="1" customFormat="1" ht="14.55" customHeight="1">
      <c r="B234" s="124"/>
      <c r="C234" s="138" t="s">
        <v>446</v>
      </c>
      <c r="D234" s="138" t="s">
        <v>439</v>
      </c>
      <c r="E234" s="139" t="s">
        <v>447</v>
      </c>
      <c r="F234" s="140" t="s">
        <v>448</v>
      </c>
      <c r="G234" s="141" t="s">
        <v>167</v>
      </c>
      <c r="H234" s="142">
        <v>578</v>
      </c>
      <c r="I234" s="209"/>
      <c r="J234" s="143">
        <f t="shared" si="50"/>
        <v>0</v>
      </c>
      <c r="K234" s="144"/>
      <c r="L234" s="145"/>
      <c r="M234" s="146" t="s">
        <v>1</v>
      </c>
      <c r="N234" s="147" t="s">
        <v>40</v>
      </c>
      <c r="O234" s="134">
        <v>0</v>
      </c>
      <c r="P234" s="134">
        <f t="shared" si="51"/>
        <v>0</v>
      </c>
      <c r="Q234" s="134">
        <v>0</v>
      </c>
      <c r="R234" s="134">
        <f t="shared" si="52"/>
        <v>0</v>
      </c>
      <c r="S234" s="134">
        <v>0</v>
      </c>
      <c r="T234" s="134">
        <f t="shared" si="53"/>
        <v>0</v>
      </c>
      <c r="U234" s="135" t="s">
        <v>1</v>
      </c>
      <c r="AR234" s="136" t="s">
        <v>150</v>
      </c>
      <c r="AT234" s="136" t="s">
        <v>439</v>
      </c>
      <c r="AU234" s="136" t="s">
        <v>141</v>
      </c>
      <c r="AY234" s="13" t="s">
        <v>133</v>
      </c>
      <c r="BE234" s="137">
        <f t="shared" si="54"/>
        <v>0</v>
      </c>
      <c r="BF234" s="137">
        <f t="shared" si="55"/>
        <v>0</v>
      </c>
      <c r="BG234" s="137">
        <f t="shared" si="56"/>
        <v>0</v>
      </c>
      <c r="BH234" s="137">
        <f t="shared" si="57"/>
        <v>0</v>
      </c>
      <c r="BI234" s="137">
        <f t="shared" si="58"/>
        <v>0</v>
      </c>
      <c r="BJ234" s="13" t="s">
        <v>141</v>
      </c>
      <c r="BK234" s="137">
        <f t="shared" si="59"/>
        <v>0</v>
      </c>
      <c r="BL234" s="13" t="s">
        <v>140</v>
      </c>
      <c r="BM234" s="136" t="s">
        <v>449</v>
      </c>
    </row>
    <row r="235" spans="2:65" s="1" customFormat="1" ht="14.55" customHeight="1">
      <c r="B235" s="124"/>
      <c r="C235" s="138" t="s">
        <v>293</v>
      </c>
      <c r="D235" s="138" t="s">
        <v>439</v>
      </c>
      <c r="E235" s="139" t="s">
        <v>447</v>
      </c>
      <c r="F235" s="140" t="s">
        <v>448</v>
      </c>
      <c r="G235" s="141" t="s">
        <v>167</v>
      </c>
      <c r="H235" s="142">
        <v>178</v>
      </c>
      <c r="I235" s="209"/>
      <c r="J235" s="143">
        <f t="shared" si="50"/>
        <v>0</v>
      </c>
      <c r="K235" s="144"/>
      <c r="L235" s="145"/>
      <c r="M235" s="146" t="s">
        <v>1</v>
      </c>
      <c r="N235" s="147" t="s">
        <v>40</v>
      </c>
      <c r="O235" s="134">
        <v>0</v>
      </c>
      <c r="P235" s="134">
        <f t="shared" si="51"/>
        <v>0</v>
      </c>
      <c r="Q235" s="134">
        <v>0</v>
      </c>
      <c r="R235" s="134">
        <f t="shared" si="52"/>
        <v>0</v>
      </c>
      <c r="S235" s="134">
        <v>0</v>
      </c>
      <c r="T235" s="134">
        <f t="shared" si="53"/>
        <v>0</v>
      </c>
      <c r="U235" s="135" t="s">
        <v>1</v>
      </c>
      <c r="AR235" s="136" t="s">
        <v>150</v>
      </c>
      <c r="AT235" s="136" t="s">
        <v>439</v>
      </c>
      <c r="AU235" s="136" t="s">
        <v>141</v>
      </c>
      <c r="AY235" s="13" t="s">
        <v>133</v>
      </c>
      <c r="BE235" s="137">
        <f t="shared" si="54"/>
        <v>0</v>
      </c>
      <c r="BF235" s="137">
        <f t="shared" si="55"/>
        <v>0</v>
      </c>
      <c r="BG235" s="137">
        <f t="shared" si="56"/>
        <v>0</v>
      </c>
      <c r="BH235" s="137">
        <f t="shared" si="57"/>
        <v>0</v>
      </c>
      <c r="BI235" s="137">
        <f t="shared" si="58"/>
        <v>0</v>
      </c>
      <c r="BJ235" s="13" t="s">
        <v>141</v>
      </c>
      <c r="BK235" s="137">
        <f t="shared" si="59"/>
        <v>0</v>
      </c>
      <c r="BL235" s="13" t="s">
        <v>140</v>
      </c>
      <c r="BM235" s="136" t="s">
        <v>450</v>
      </c>
    </row>
    <row r="236" spans="2:65" s="1" customFormat="1" ht="24.3" customHeight="1">
      <c r="B236" s="124"/>
      <c r="C236" s="125" t="s">
        <v>451</v>
      </c>
      <c r="D236" s="125" t="s">
        <v>136</v>
      </c>
      <c r="E236" s="126" t="s">
        <v>452</v>
      </c>
      <c r="F236" s="127" t="s">
        <v>453</v>
      </c>
      <c r="G236" s="128" t="s">
        <v>454</v>
      </c>
      <c r="H236" s="129">
        <v>165.26400000000001</v>
      </c>
      <c r="I236" s="207"/>
      <c r="J236" s="130">
        <f t="shared" si="50"/>
        <v>0</v>
      </c>
      <c r="K236" s="131"/>
      <c r="L236" s="25"/>
      <c r="M236" s="132" t="s">
        <v>1</v>
      </c>
      <c r="N236" s="133" t="s">
        <v>40</v>
      </c>
      <c r="O236" s="134">
        <v>0</v>
      </c>
      <c r="P236" s="134">
        <f t="shared" si="51"/>
        <v>0</v>
      </c>
      <c r="Q236" s="134">
        <v>0</v>
      </c>
      <c r="R236" s="134">
        <f t="shared" si="52"/>
        <v>0</v>
      </c>
      <c r="S236" s="134">
        <v>0</v>
      </c>
      <c r="T236" s="134">
        <f t="shared" si="53"/>
        <v>0</v>
      </c>
      <c r="U236" s="135" t="s">
        <v>1</v>
      </c>
      <c r="AR236" s="136" t="s">
        <v>140</v>
      </c>
      <c r="AT236" s="136" t="s">
        <v>136</v>
      </c>
      <c r="AU236" s="136" t="s">
        <v>141</v>
      </c>
      <c r="AY236" s="13" t="s">
        <v>133</v>
      </c>
      <c r="BE236" s="137">
        <f t="shared" si="54"/>
        <v>0</v>
      </c>
      <c r="BF236" s="137">
        <f t="shared" si="55"/>
        <v>0</v>
      </c>
      <c r="BG236" s="137">
        <f t="shared" si="56"/>
        <v>0</v>
      </c>
      <c r="BH236" s="137">
        <f t="shared" si="57"/>
        <v>0</v>
      </c>
      <c r="BI236" s="137">
        <f t="shared" si="58"/>
        <v>0</v>
      </c>
      <c r="BJ236" s="13" t="s">
        <v>141</v>
      </c>
      <c r="BK236" s="137">
        <f t="shared" si="59"/>
        <v>0</v>
      </c>
      <c r="BL236" s="13" t="s">
        <v>140</v>
      </c>
      <c r="BM236" s="136" t="s">
        <v>455</v>
      </c>
    </row>
    <row r="237" spans="2:65" s="11" customFormat="1" ht="22.95" customHeight="1">
      <c r="B237" s="113"/>
      <c r="D237" s="114" t="s">
        <v>73</v>
      </c>
      <c r="E237" s="122" t="s">
        <v>456</v>
      </c>
      <c r="F237" s="122" t="s">
        <v>457</v>
      </c>
      <c r="J237" s="123">
        <f>BK237</f>
        <v>0</v>
      </c>
      <c r="L237" s="113"/>
      <c r="M237" s="117"/>
      <c r="P237" s="118">
        <f>SUM(P238:P246)</f>
        <v>0</v>
      </c>
      <c r="R237" s="118">
        <f>SUM(R238:R246)</f>
        <v>0</v>
      </c>
      <c r="T237" s="118">
        <f>SUM(T238:T246)</f>
        <v>0</v>
      </c>
      <c r="U237" s="119"/>
      <c r="AR237" s="114" t="s">
        <v>82</v>
      </c>
      <c r="AT237" s="120" t="s">
        <v>73</v>
      </c>
      <c r="AU237" s="120" t="s">
        <v>82</v>
      </c>
      <c r="AY237" s="114" t="s">
        <v>133</v>
      </c>
      <c r="BK237" s="121">
        <f>SUM(BK238:BK246)</f>
        <v>0</v>
      </c>
    </row>
    <row r="238" spans="2:65" s="1" customFormat="1" ht="14.55" customHeight="1">
      <c r="B238" s="124"/>
      <c r="C238" s="125" t="s">
        <v>297</v>
      </c>
      <c r="D238" s="125" t="s">
        <v>136</v>
      </c>
      <c r="E238" s="126" t="s">
        <v>458</v>
      </c>
      <c r="F238" s="127" t="s">
        <v>459</v>
      </c>
      <c r="G238" s="128" t="s">
        <v>167</v>
      </c>
      <c r="H238" s="129">
        <v>214</v>
      </c>
      <c r="I238" s="207"/>
      <c r="J238" s="130">
        <f t="shared" ref="J238:J246" si="60">ROUND(I238*H238,2)</f>
        <v>0</v>
      </c>
      <c r="K238" s="131"/>
      <c r="L238" s="25"/>
      <c r="M238" s="132" t="s">
        <v>1</v>
      </c>
      <c r="N238" s="133" t="s">
        <v>40</v>
      </c>
      <c r="O238" s="134">
        <v>0</v>
      </c>
      <c r="P238" s="134">
        <f t="shared" ref="P238:P246" si="61">O238*H238</f>
        <v>0</v>
      </c>
      <c r="Q238" s="134">
        <v>0</v>
      </c>
      <c r="R238" s="134">
        <f t="shared" ref="R238:R246" si="62">Q238*H238</f>
        <v>0</v>
      </c>
      <c r="S238" s="134">
        <v>0</v>
      </c>
      <c r="T238" s="134">
        <f t="shared" ref="T238:T246" si="63">S238*H238</f>
        <v>0</v>
      </c>
      <c r="U238" s="135" t="s">
        <v>1</v>
      </c>
      <c r="AR238" s="136" t="s">
        <v>140</v>
      </c>
      <c r="AT238" s="136" t="s">
        <v>136</v>
      </c>
      <c r="AU238" s="136" t="s">
        <v>141</v>
      </c>
      <c r="AY238" s="13" t="s">
        <v>133</v>
      </c>
      <c r="BE238" s="137">
        <f t="shared" ref="BE238:BE246" si="64">IF(N238="základná",J238,0)</f>
        <v>0</v>
      </c>
      <c r="BF238" s="137">
        <f t="shared" ref="BF238:BF246" si="65">IF(N238="znížená",J238,0)</f>
        <v>0</v>
      </c>
      <c r="BG238" s="137">
        <f t="shared" ref="BG238:BG246" si="66">IF(N238="zákl. prenesená",J238,0)</f>
        <v>0</v>
      </c>
      <c r="BH238" s="137">
        <f t="shared" ref="BH238:BH246" si="67">IF(N238="zníž. prenesená",J238,0)</f>
        <v>0</v>
      </c>
      <c r="BI238" s="137">
        <f t="shared" ref="BI238:BI246" si="68">IF(N238="nulová",J238,0)</f>
        <v>0</v>
      </c>
      <c r="BJ238" s="13" t="s">
        <v>141</v>
      </c>
      <c r="BK238" s="137">
        <f t="shared" ref="BK238:BK246" si="69">ROUND(I238*H238,2)</f>
        <v>0</v>
      </c>
      <c r="BL238" s="13" t="s">
        <v>140</v>
      </c>
      <c r="BM238" s="136" t="s">
        <v>460</v>
      </c>
    </row>
    <row r="239" spans="2:65" s="1" customFormat="1" ht="14.55" customHeight="1">
      <c r="B239" s="124"/>
      <c r="C239" s="125" t="s">
        <v>461</v>
      </c>
      <c r="D239" s="125" t="s">
        <v>136</v>
      </c>
      <c r="E239" s="126" t="s">
        <v>462</v>
      </c>
      <c r="F239" s="127" t="s">
        <v>463</v>
      </c>
      <c r="G239" s="128" t="s">
        <v>167</v>
      </c>
      <c r="H239" s="129">
        <v>1065.5</v>
      </c>
      <c r="I239" s="207"/>
      <c r="J239" s="130">
        <f t="shared" si="60"/>
        <v>0</v>
      </c>
      <c r="K239" s="131"/>
      <c r="L239" s="25"/>
      <c r="M239" s="132" t="s">
        <v>1</v>
      </c>
      <c r="N239" s="133" t="s">
        <v>40</v>
      </c>
      <c r="O239" s="134">
        <v>0</v>
      </c>
      <c r="P239" s="134">
        <f t="shared" si="61"/>
        <v>0</v>
      </c>
      <c r="Q239" s="134">
        <v>0</v>
      </c>
      <c r="R239" s="134">
        <f t="shared" si="62"/>
        <v>0</v>
      </c>
      <c r="S239" s="134">
        <v>0</v>
      </c>
      <c r="T239" s="134">
        <f t="shared" si="63"/>
        <v>0</v>
      </c>
      <c r="U239" s="135" t="s">
        <v>1</v>
      </c>
      <c r="AR239" s="136" t="s">
        <v>140</v>
      </c>
      <c r="AT239" s="136" t="s">
        <v>136</v>
      </c>
      <c r="AU239" s="136" t="s">
        <v>141</v>
      </c>
      <c r="AY239" s="13" t="s">
        <v>133</v>
      </c>
      <c r="BE239" s="137">
        <f t="shared" si="64"/>
        <v>0</v>
      </c>
      <c r="BF239" s="137">
        <f t="shared" si="65"/>
        <v>0</v>
      </c>
      <c r="BG239" s="137">
        <f t="shared" si="66"/>
        <v>0</v>
      </c>
      <c r="BH239" s="137">
        <f t="shared" si="67"/>
        <v>0</v>
      </c>
      <c r="BI239" s="137">
        <f t="shared" si="68"/>
        <v>0</v>
      </c>
      <c r="BJ239" s="13" t="s">
        <v>141</v>
      </c>
      <c r="BK239" s="137">
        <f t="shared" si="69"/>
        <v>0</v>
      </c>
      <c r="BL239" s="13" t="s">
        <v>140</v>
      </c>
      <c r="BM239" s="136" t="s">
        <v>464</v>
      </c>
    </row>
    <row r="240" spans="2:65" s="1" customFormat="1" ht="24.3" customHeight="1">
      <c r="B240" s="124"/>
      <c r="C240" s="125" t="s">
        <v>300</v>
      </c>
      <c r="D240" s="125" t="s">
        <v>136</v>
      </c>
      <c r="E240" s="126" t="s">
        <v>465</v>
      </c>
      <c r="F240" s="127" t="s">
        <v>466</v>
      </c>
      <c r="G240" s="128" t="s">
        <v>167</v>
      </c>
      <c r="H240" s="129">
        <v>1065.5</v>
      </c>
      <c r="I240" s="207"/>
      <c r="J240" s="130">
        <f t="shared" si="60"/>
        <v>0</v>
      </c>
      <c r="K240" s="131"/>
      <c r="L240" s="25"/>
      <c r="M240" s="132" t="s">
        <v>1</v>
      </c>
      <c r="N240" s="133" t="s">
        <v>40</v>
      </c>
      <c r="O240" s="134">
        <v>0</v>
      </c>
      <c r="P240" s="134">
        <f t="shared" si="61"/>
        <v>0</v>
      </c>
      <c r="Q240" s="134">
        <v>0</v>
      </c>
      <c r="R240" s="134">
        <f t="shared" si="62"/>
        <v>0</v>
      </c>
      <c r="S240" s="134">
        <v>0</v>
      </c>
      <c r="T240" s="134">
        <f t="shared" si="63"/>
        <v>0</v>
      </c>
      <c r="U240" s="135" t="s">
        <v>1</v>
      </c>
      <c r="AR240" s="136" t="s">
        <v>140</v>
      </c>
      <c r="AT240" s="136" t="s">
        <v>136</v>
      </c>
      <c r="AU240" s="136" t="s">
        <v>141</v>
      </c>
      <c r="AY240" s="13" t="s">
        <v>133</v>
      </c>
      <c r="BE240" s="137">
        <f t="shared" si="64"/>
        <v>0</v>
      </c>
      <c r="BF240" s="137">
        <f t="shared" si="65"/>
        <v>0</v>
      </c>
      <c r="BG240" s="137">
        <f t="shared" si="66"/>
        <v>0</v>
      </c>
      <c r="BH240" s="137">
        <f t="shared" si="67"/>
        <v>0</v>
      </c>
      <c r="BI240" s="137">
        <f t="shared" si="68"/>
        <v>0</v>
      </c>
      <c r="BJ240" s="13" t="s">
        <v>141</v>
      </c>
      <c r="BK240" s="137">
        <f t="shared" si="69"/>
        <v>0</v>
      </c>
      <c r="BL240" s="13" t="s">
        <v>140</v>
      </c>
      <c r="BM240" s="136" t="s">
        <v>467</v>
      </c>
    </row>
    <row r="241" spans="2:65" s="1" customFormat="1" ht="24.3" customHeight="1">
      <c r="B241" s="124"/>
      <c r="C241" s="138" t="s">
        <v>468</v>
      </c>
      <c r="D241" s="138" t="s">
        <v>439</v>
      </c>
      <c r="E241" s="139" t="s">
        <v>469</v>
      </c>
      <c r="F241" s="140" t="s">
        <v>470</v>
      </c>
      <c r="G241" s="141" t="s">
        <v>167</v>
      </c>
      <c r="H241" s="142">
        <v>246.5</v>
      </c>
      <c r="I241" s="209"/>
      <c r="J241" s="143">
        <f t="shared" si="60"/>
        <v>0</v>
      </c>
      <c r="K241" s="144"/>
      <c r="L241" s="145"/>
      <c r="M241" s="146" t="s">
        <v>1</v>
      </c>
      <c r="N241" s="147" t="s">
        <v>40</v>
      </c>
      <c r="O241" s="134">
        <v>0</v>
      </c>
      <c r="P241" s="134">
        <f t="shared" si="61"/>
        <v>0</v>
      </c>
      <c r="Q241" s="134">
        <v>0</v>
      </c>
      <c r="R241" s="134">
        <f t="shared" si="62"/>
        <v>0</v>
      </c>
      <c r="S241" s="134">
        <v>0</v>
      </c>
      <c r="T241" s="134">
        <f t="shared" si="63"/>
        <v>0</v>
      </c>
      <c r="U241" s="135" t="s">
        <v>1</v>
      </c>
      <c r="AR241" s="136" t="s">
        <v>150</v>
      </c>
      <c r="AT241" s="136" t="s">
        <v>439</v>
      </c>
      <c r="AU241" s="136" t="s">
        <v>141</v>
      </c>
      <c r="AY241" s="13" t="s">
        <v>133</v>
      </c>
      <c r="BE241" s="137">
        <f t="shared" si="64"/>
        <v>0</v>
      </c>
      <c r="BF241" s="137">
        <f t="shared" si="65"/>
        <v>0</v>
      </c>
      <c r="BG241" s="137">
        <f t="shared" si="66"/>
        <v>0</v>
      </c>
      <c r="BH241" s="137">
        <f t="shared" si="67"/>
        <v>0</v>
      </c>
      <c r="BI241" s="137">
        <f t="shared" si="68"/>
        <v>0</v>
      </c>
      <c r="BJ241" s="13" t="s">
        <v>141</v>
      </c>
      <c r="BK241" s="137">
        <f t="shared" si="69"/>
        <v>0</v>
      </c>
      <c r="BL241" s="13" t="s">
        <v>140</v>
      </c>
      <c r="BM241" s="136" t="s">
        <v>471</v>
      </c>
    </row>
    <row r="242" spans="2:65" s="1" customFormat="1" ht="24.3" customHeight="1">
      <c r="B242" s="124"/>
      <c r="C242" s="138" t="s">
        <v>304</v>
      </c>
      <c r="D242" s="138" t="s">
        <v>439</v>
      </c>
      <c r="E242" s="139" t="s">
        <v>472</v>
      </c>
      <c r="F242" s="140" t="s">
        <v>473</v>
      </c>
      <c r="G242" s="141" t="s">
        <v>167</v>
      </c>
      <c r="H242" s="142">
        <v>42</v>
      </c>
      <c r="I242" s="209"/>
      <c r="J242" s="143">
        <f t="shared" si="60"/>
        <v>0</v>
      </c>
      <c r="K242" s="144"/>
      <c r="L242" s="145"/>
      <c r="M242" s="146" t="s">
        <v>1</v>
      </c>
      <c r="N242" s="147" t="s">
        <v>40</v>
      </c>
      <c r="O242" s="134">
        <v>0</v>
      </c>
      <c r="P242" s="134">
        <f t="shared" si="61"/>
        <v>0</v>
      </c>
      <c r="Q242" s="134">
        <v>0</v>
      </c>
      <c r="R242" s="134">
        <f t="shared" si="62"/>
        <v>0</v>
      </c>
      <c r="S242" s="134">
        <v>0</v>
      </c>
      <c r="T242" s="134">
        <f t="shared" si="63"/>
        <v>0</v>
      </c>
      <c r="U242" s="135" t="s">
        <v>1</v>
      </c>
      <c r="AR242" s="136" t="s">
        <v>150</v>
      </c>
      <c r="AT242" s="136" t="s">
        <v>439</v>
      </c>
      <c r="AU242" s="136" t="s">
        <v>141</v>
      </c>
      <c r="AY242" s="13" t="s">
        <v>133</v>
      </c>
      <c r="BE242" s="137">
        <f t="shared" si="64"/>
        <v>0</v>
      </c>
      <c r="BF242" s="137">
        <f t="shared" si="65"/>
        <v>0</v>
      </c>
      <c r="BG242" s="137">
        <f t="shared" si="66"/>
        <v>0</v>
      </c>
      <c r="BH242" s="137">
        <f t="shared" si="67"/>
        <v>0</v>
      </c>
      <c r="BI242" s="137">
        <f t="shared" si="68"/>
        <v>0</v>
      </c>
      <c r="BJ242" s="13" t="s">
        <v>141</v>
      </c>
      <c r="BK242" s="137">
        <f t="shared" si="69"/>
        <v>0</v>
      </c>
      <c r="BL242" s="13" t="s">
        <v>140</v>
      </c>
      <c r="BM242" s="136" t="s">
        <v>474</v>
      </c>
    </row>
    <row r="243" spans="2:65" s="1" customFormat="1" ht="24.3" customHeight="1">
      <c r="B243" s="124"/>
      <c r="C243" s="138" t="s">
        <v>475</v>
      </c>
      <c r="D243" s="138" t="s">
        <v>439</v>
      </c>
      <c r="E243" s="139" t="s">
        <v>476</v>
      </c>
      <c r="F243" s="140" t="s">
        <v>477</v>
      </c>
      <c r="G243" s="141" t="s">
        <v>167</v>
      </c>
      <c r="H243" s="142">
        <v>525.5</v>
      </c>
      <c r="I243" s="209"/>
      <c r="J243" s="143">
        <f t="shared" si="60"/>
        <v>0</v>
      </c>
      <c r="K243" s="144"/>
      <c r="L243" s="145"/>
      <c r="M243" s="146" t="s">
        <v>1</v>
      </c>
      <c r="N243" s="147" t="s">
        <v>40</v>
      </c>
      <c r="O243" s="134">
        <v>0</v>
      </c>
      <c r="P243" s="134">
        <f t="shared" si="61"/>
        <v>0</v>
      </c>
      <c r="Q243" s="134">
        <v>0</v>
      </c>
      <c r="R243" s="134">
        <f t="shared" si="62"/>
        <v>0</v>
      </c>
      <c r="S243" s="134">
        <v>0</v>
      </c>
      <c r="T243" s="134">
        <f t="shared" si="63"/>
        <v>0</v>
      </c>
      <c r="U243" s="135" t="s">
        <v>1</v>
      </c>
      <c r="AR243" s="136" t="s">
        <v>150</v>
      </c>
      <c r="AT243" s="136" t="s">
        <v>439</v>
      </c>
      <c r="AU243" s="136" t="s">
        <v>141</v>
      </c>
      <c r="AY243" s="13" t="s">
        <v>133</v>
      </c>
      <c r="BE243" s="137">
        <f t="shared" si="64"/>
        <v>0</v>
      </c>
      <c r="BF243" s="137">
        <f t="shared" si="65"/>
        <v>0</v>
      </c>
      <c r="BG243" s="137">
        <f t="shared" si="66"/>
        <v>0</v>
      </c>
      <c r="BH243" s="137">
        <f t="shared" si="67"/>
        <v>0</v>
      </c>
      <c r="BI243" s="137">
        <f t="shared" si="68"/>
        <v>0</v>
      </c>
      <c r="BJ243" s="13" t="s">
        <v>141</v>
      </c>
      <c r="BK243" s="137">
        <f t="shared" si="69"/>
        <v>0</v>
      </c>
      <c r="BL243" s="13" t="s">
        <v>140</v>
      </c>
      <c r="BM243" s="136" t="s">
        <v>478</v>
      </c>
    </row>
    <row r="244" spans="2:65" s="1" customFormat="1" ht="24.3" customHeight="1">
      <c r="B244" s="124"/>
      <c r="C244" s="138" t="s">
        <v>308</v>
      </c>
      <c r="D244" s="138" t="s">
        <v>439</v>
      </c>
      <c r="E244" s="139" t="s">
        <v>479</v>
      </c>
      <c r="F244" s="140" t="s">
        <v>480</v>
      </c>
      <c r="G244" s="141" t="s">
        <v>139</v>
      </c>
      <c r="H244" s="142">
        <v>7.3550000000000004</v>
      </c>
      <c r="I244" s="209"/>
      <c r="J244" s="143">
        <f t="shared" si="60"/>
        <v>0</v>
      </c>
      <c r="K244" s="144"/>
      <c r="L244" s="145"/>
      <c r="M244" s="146" t="s">
        <v>1</v>
      </c>
      <c r="N244" s="147" t="s">
        <v>40</v>
      </c>
      <c r="O244" s="134">
        <v>0</v>
      </c>
      <c r="P244" s="134">
        <f t="shared" si="61"/>
        <v>0</v>
      </c>
      <c r="Q244" s="134">
        <v>0</v>
      </c>
      <c r="R244" s="134">
        <f t="shared" si="62"/>
        <v>0</v>
      </c>
      <c r="S244" s="134">
        <v>0</v>
      </c>
      <c r="T244" s="134">
        <f t="shared" si="63"/>
        <v>0</v>
      </c>
      <c r="U244" s="135" t="s">
        <v>1</v>
      </c>
      <c r="AR244" s="136" t="s">
        <v>150</v>
      </c>
      <c r="AT244" s="136" t="s">
        <v>439</v>
      </c>
      <c r="AU244" s="136" t="s">
        <v>141</v>
      </c>
      <c r="AY244" s="13" t="s">
        <v>133</v>
      </c>
      <c r="BE244" s="137">
        <f t="shared" si="64"/>
        <v>0</v>
      </c>
      <c r="BF244" s="137">
        <f t="shared" si="65"/>
        <v>0</v>
      </c>
      <c r="BG244" s="137">
        <f t="shared" si="66"/>
        <v>0</v>
      </c>
      <c r="BH244" s="137">
        <f t="shared" si="67"/>
        <v>0</v>
      </c>
      <c r="BI244" s="137">
        <f t="shared" si="68"/>
        <v>0</v>
      </c>
      <c r="BJ244" s="13" t="s">
        <v>141</v>
      </c>
      <c r="BK244" s="137">
        <f t="shared" si="69"/>
        <v>0</v>
      </c>
      <c r="BL244" s="13" t="s">
        <v>140</v>
      </c>
      <c r="BM244" s="136" t="s">
        <v>481</v>
      </c>
    </row>
    <row r="245" spans="2:65" s="1" customFormat="1" ht="24.3" customHeight="1">
      <c r="B245" s="124"/>
      <c r="C245" s="138" t="s">
        <v>482</v>
      </c>
      <c r="D245" s="138" t="s">
        <v>439</v>
      </c>
      <c r="E245" s="139" t="s">
        <v>483</v>
      </c>
      <c r="F245" s="140" t="s">
        <v>484</v>
      </c>
      <c r="G245" s="141" t="s">
        <v>167</v>
      </c>
      <c r="H245" s="142">
        <v>214</v>
      </c>
      <c r="I245" s="209"/>
      <c r="J245" s="143">
        <f t="shared" si="60"/>
        <v>0</v>
      </c>
      <c r="K245" s="144"/>
      <c r="L245" s="145"/>
      <c r="M245" s="146" t="s">
        <v>1</v>
      </c>
      <c r="N245" s="147" t="s">
        <v>40</v>
      </c>
      <c r="O245" s="134">
        <v>0</v>
      </c>
      <c r="P245" s="134">
        <f t="shared" si="61"/>
        <v>0</v>
      </c>
      <c r="Q245" s="134">
        <v>0</v>
      </c>
      <c r="R245" s="134">
        <f t="shared" si="62"/>
        <v>0</v>
      </c>
      <c r="S245" s="134">
        <v>0</v>
      </c>
      <c r="T245" s="134">
        <f t="shared" si="63"/>
        <v>0</v>
      </c>
      <c r="U245" s="135" t="s">
        <v>1</v>
      </c>
      <c r="AR245" s="136" t="s">
        <v>150</v>
      </c>
      <c r="AT245" s="136" t="s">
        <v>439</v>
      </c>
      <c r="AU245" s="136" t="s">
        <v>141</v>
      </c>
      <c r="AY245" s="13" t="s">
        <v>133</v>
      </c>
      <c r="BE245" s="137">
        <f t="shared" si="64"/>
        <v>0</v>
      </c>
      <c r="BF245" s="137">
        <f t="shared" si="65"/>
        <v>0</v>
      </c>
      <c r="BG245" s="137">
        <f t="shared" si="66"/>
        <v>0</v>
      </c>
      <c r="BH245" s="137">
        <f t="shared" si="67"/>
        <v>0</v>
      </c>
      <c r="BI245" s="137">
        <f t="shared" si="68"/>
        <v>0</v>
      </c>
      <c r="BJ245" s="13" t="s">
        <v>141</v>
      </c>
      <c r="BK245" s="137">
        <f t="shared" si="69"/>
        <v>0</v>
      </c>
      <c r="BL245" s="13" t="s">
        <v>140</v>
      </c>
      <c r="BM245" s="136" t="s">
        <v>485</v>
      </c>
    </row>
    <row r="246" spans="2:65" s="1" customFormat="1" ht="24.3" customHeight="1">
      <c r="B246" s="124"/>
      <c r="C246" s="125" t="s">
        <v>314</v>
      </c>
      <c r="D246" s="125" t="s">
        <v>136</v>
      </c>
      <c r="E246" s="126" t="s">
        <v>486</v>
      </c>
      <c r="F246" s="127" t="s">
        <v>487</v>
      </c>
      <c r="G246" s="128" t="s">
        <v>454</v>
      </c>
      <c r="H246" s="129">
        <v>154.81700000000001</v>
      </c>
      <c r="I246" s="207"/>
      <c r="J246" s="130">
        <f t="shared" si="60"/>
        <v>0</v>
      </c>
      <c r="K246" s="131"/>
      <c r="L246" s="25"/>
      <c r="M246" s="132" t="s">
        <v>1</v>
      </c>
      <c r="N246" s="133" t="s">
        <v>40</v>
      </c>
      <c r="O246" s="134">
        <v>0</v>
      </c>
      <c r="P246" s="134">
        <f t="shared" si="61"/>
        <v>0</v>
      </c>
      <c r="Q246" s="134">
        <v>0</v>
      </c>
      <c r="R246" s="134">
        <f t="shared" si="62"/>
        <v>0</v>
      </c>
      <c r="S246" s="134">
        <v>0</v>
      </c>
      <c r="T246" s="134">
        <f t="shared" si="63"/>
        <v>0</v>
      </c>
      <c r="U246" s="135" t="s">
        <v>1</v>
      </c>
      <c r="AR246" s="136" t="s">
        <v>140</v>
      </c>
      <c r="AT246" s="136" t="s">
        <v>136</v>
      </c>
      <c r="AU246" s="136" t="s">
        <v>141</v>
      </c>
      <c r="AY246" s="13" t="s">
        <v>133</v>
      </c>
      <c r="BE246" s="137">
        <f t="shared" si="64"/>
        <v>0</v>
      </c>
      <c r="BF246" s="137">
        <f t="shared" si="65"/>
        <v>0</v>
      </c>
      <c r="BG246" s="137">
        <f t="shared" si="66"/>
        <v>0</v>
      </c>
      <c r="BH246" s="137">
        <f t="shared" si="67"/>
        <v>0</v>
      </c>
      <c r="BI246" s="137">
        <f t="shared" si="68"/>
        <v>0</v>
      </c>
      <c r="BJ246" s="13" t="s">
        <v>141</v>
      </c>
      <c r="BK246" s="137">
        <f t="shared" si="69"/>
        <v>0</v>
      </c>
      <c r="BL246" s="13" t="s">
        <v>140</v>
      </c>
      <c r="BM246" s="136" t="s">
        <v>488</v>
      </c>
    </row>
    <row r="247" spans="2:65" s="11" customFormat="1" ht="22.95" customHeight="1">
      <c r="B247" s="113"/>
      <c r="D247" s="114" t="s">
        <v>73</v>
      </c>
      <c r="E247" s="197" t="s">
        <v>489</v>
      </c>
      <c r="F247" s="197" t="s">
        <v>1005</v>
      </c>
      <c r="J247" s="198">
        <f>J248+J249+J252+J266+J269+J274+J287+J289+J296+J317+J321+J323+J326+J337+J341+J356+J372+J380</f>
        <v>0</v>
      </c>
      <c r="L247" s="113"/>
      <c r="M247" s="117"/>
      <c r="P247" s="118">
        <f>P248</f>
        <v>0</v>
      </c>
      <c r="R247" s="118">
        <f>R248</f>
        <v>0</v>
      </c>
      <c r="T247" s="118">
        <f>T248</f>
        <v>0</v>
      </c>
      <c r="U247" s="119"/>
      <c r="AR247" s="114" t="s">
        <v>82</v>
      </c>
      <c r="AT247" s="120" t="s">
        <v>73</v>
      </c>
      <c r="AU247" s="120" t="s">
        <v>82</v>
      </c>
      <c r="AY247" s="114" t="s">
        <v>133</v>
      </c>
      <c r="BK247" s="121">
        <f>BK248</f>
        <v>0</v>
      </c>
    </row>
    <row r="248" spans="2:65" s="1" customFormat="1" ht="24.3" customHeight="1">
      <c r="B248" s="124"/>
      <c r="C248" s="125" t="s">
        <v>490</v>
      </c>
      <c r="D248" s="125" t="s">
        <v>136</v>
      </c>
      <c r="E248" s="126" t="s">
        <v>491</v>
      </c>
      <c r="F248" s="127" t="s">
        <v>883</v>
      </c>
      <c r="G248" s="128" t="s">
        <v>292</v>
      </c>
      <c r="H248" s="129">
        <v>1</v>
      </c>
      <c r="I248" s="207"/>
      <c r="J248" s="130">
        <f>ROUND(I248*H248,2)</f>
        <v>0</v>
      </c>
      <c r="K248" s="131"/>
      <c r="L248" s="25"/>
      <c r="M248" s="132" t="s">
        <v>1</v>
      </c>
      <c r="N248" s="133" t="s">
        <v>40</v>
      </c>
      <c r="O248" s="134">
        <v>0</v>
      </c>
      <c r="P248" s="134">
        <f>O248*H248</f>
        <v>0</v>
      </c>
      <c r="Q248" s="134">
        <v>0</v>
      </c>
      <c r="R248" s="134">
        <f>Q248*H248</f>
        <v>0</v>
      </c>
      <c r="S248" s="134">
        <v>0</v>
      </c>
      <c r="T248" s="134">
        <f>S248*H248</f>
        <v>0</v>
      </c>
      <c r="U248" s="135" t="s">
        <v>1</v>
      </c>
      <c r="AR248" s="136" t="s">
        <v>140</v>
      </c>
      <c r="AT248" s="136" t="s">
        <v>136</v>
      </c>
      <c r="AU248" s="136" t="s">
        <v>141</v>
      </c>
      <c r="AY248" s="13" t="s">
        <v>133</v>
      </c>
      <c r="BE248" s="137">
        <f>IF(N248="základná",J248,0)</f>
        <v>0</v>
      </c>
      <c r="BF248" s="137">
        <f>IF(N248="znížená",J248,0)</f>
        <v>0</v>
      </c>
      <c r="BG248" s="137">
        <f>IF(N248="zákl. prenesená",J248,0)</f>
        <v>0</v>
      </c>
      <c r="BH248" s="137">
        <f>IF(N248="zníž. prenesená",J248,0)</f>
        <v>0</v>
      </c>
      <c r="BI248" s="137">
        <f>IF(N248="nulová",J248,0)</f>
        <v>0</v>
      </c>
      <c r="BJ248" s="13" t="s">
        <v>141</v>
      </c>
      <c r="BK248" s="137">
        <f>ROUND(I248*H248,2)</f>
        <v>0</v>
      </c>
      <c r="BL248" s="13" t="s">
        <v>140</v>
      </c>
      <c r="BM248" s="136" t="s">
        <v>492</v>
      </c>
    </row>
    <row r="249" spans="2:65" s="1" customFormat="1" ht="24.3" customHeight="1">
      <c r="B249" s="124"/>
      <c r="C249" s="11"/>
      <c r="D249" s="114" t="s">
        <v>73</v>
      </c>
      <c r="E249" s="181" t="s">
        <v>927</v>
      </c>
      <c r="F249" s="122" t="s">
        <v>728</v>
      </c>
      <c r="G249" s="11"/>
      <c r="H249" s="11"/>
      <c r="I249" s="166"/>
      <c r="J249" s="123">
        <f>J250+J251</f>
        <v>0</v>
      </c>
      <c r="K249" s="157"/>
      <c r="L249" s="25"/>
      <c r="M249" s="132"/>
      <c r="N249" s="133"/>
      <c r="O249" s="134"/>
      <c r="P249" s="134"/>
      <c r="Q249" s="134"/>
      <c r="R249" s="134"/>
      <c r="S249" s="134"/>
      <c r="T249" s="134"/>
      <c r="U249" s="135"/>
      <c r="AR249" s="136"/>
      <c r="AT249" s="136"/>
      <c r="AU249" s="136"/>
      <c r="AY249" s="13"/>
      <c r="BE249" s="137"/>
      <c r="BF249" s="137"/>
      <c r="BG249" s="137"/>
      <c r="BH249" s="137"/>
      <c r="BI249" s="137"/>
      <c r="BJ249" s="13"/>
      <c r="BK249" s="137"/>
      <c r="BL249" s="13"/>
      <c r="BM249" s="136"/>
    </row>
    <row r="250" spans="2:65" s="1" customFormat="1" ht="24.3" customHeight="1">
      <c r="B250" s="124"/>
      <c r="C250" s="158" t="s">
        <v>141</v>
      </c>
      <c r="D250" s="158" t="s">
        <v>136</v>
      </c>
      <c r="E250" s="159" t="s">
        <v>729</v>
      </c>
      <c r="F250" s="175" t="s">
        <v>730</v>
      </c>
      <c r="G250" s="161" t="s">
        <v>516</v>
      </c>
      <c r="H250" s="200">
        <v>100</v>
      </c>
      <c r="I250" s="207"/>
      <c r="J250" s="167">
        <f>ROUND(I250*H250,2)</f>
        <v>0</v>
      </c>
      <c r="K250" s="157"/>
      <c r="L250" s="25"/>
      <c r="M250" s="132"/>
      <c r="N250" s="133"/>
      <c r="O250" s="134"/>
      <c r="P250" s="134"/>
      <c r="Q250" s="134"/>
      <c r="R250" s="134"/>
      <c r="S250" s="134"/>
      <c r="T250" s="134"/>
      <c r="U250" s="135"/>
      <c r="AR250" s="136"/>
      <c r="AT250" s="136"/>
      <c r="AU250" s="136"/>
      <c r="AY250" s="13"/>
      <c r="BE250" s="137"/>
      <c r="BF250" s="137"/>
      <c r="BG250" s="137"/>
      <c r="BH250" s="137"/>
      <c r="BI250" s="137"/>
      <c r="BJ250" s="13"/>
      <c r="BK250" s="137"/>
      <c r="BL250" s="13"/>
      <c r="BM250" s="136"/>
    </row>
    <row r="251" spans="2:65" s="1" customFormat="1" ht="24.3" customHeight="1">
      <c r="B251" s="124"/>
      <c r="C251" s="158" t="s">
        <v>144</v>
      </c>
      <c r="D251" s="158" t="s">
        <v>136</v>
      </c>
      <c r="E251" s="159" t="s">
        <v>731</v>
      </c>
      <c r="F251" s="160" t="s">
        <v>732</v>
      </c>
      <c r="G251" s="161" t="s">
        <v>209</v>
      </c>
      <c r="H251" s="200">
        <v>1</v>
      </c>
      <c r="I251" s="207"/>
      <c r="J251" s="167">
        <f>ROUND(I251*H251,2)</f>
        <v>0</v>
      </c>
      <c r="K251" s="157"/>
      <c r="L251" s="25"/>
      <c r="M251" s="132"/>
      <c r="N251" s="133"/>
      <c r="O251" s="134"/>
      <c r="P251" s="134"/>
      <c r="Q251" s="134"/>
      <c r="R251" s="134"/>
      <c r="S251" s="134"/>
      <c r="T251" s="134"/>
      <c r="U251" s="135"/>
      <c r="AR251" s="136"/>
      <c r="AT251" s="136"/>
      <c r="AU251" s="136"/>
      <c r="AY251" s="13"/>
      <c r="BE251" s="137"/>
      <c r="BF251" s="137"/>
      <c r="BG251" s="137"/>
      <c r="BH251" s="137"/>
      <c r="BI251" s="137"/>
      <c r="BJ251" s="13"/>
      <c r="BK251" s="137"/>
      <c r="BL251" s="13"/>
      <c r="BM251" s="136"/>
    </row>
    <row r="252" spans="2:65" s="1" customFormat="1" ht="24.3" customHeight="1">
      <c r="B252" s="124"/>
      <c r="C252" s="11"/>
      <c r="D252" s="114" t="s">
        <v>73</v>
      </c>
      <c r="E252" s="181" t="s">
        <v>928</v>
      </c>
      <c r="F252" s="122" t="s">
        <v>733</v>
      </c>
      <c r="G252" s="11"/>
      <c r="H252" s="11"/>
      <c r="I252" s="166"/>
      <c r="J252" s="123">
        <f>SUM(J253:J265)</f>
        <v>0</v>
      </c>
      <c r="K252" s="157"/>
      <c r="L252" s="25"/>
      <c r="M252" s="132"/>
      <c r="N252" s="133"/>
      <c r="O252" s="134"/>
      <c r="P252" s="134"/>
      <c r="Q252" s="134"/>
      <c r="R252" s="134"/>
      <c r="S252" s="134"/>
      <c r="T252" s="134"/>
      <c r="U252" s="135"/>
      <c r="AR252" s="136"/>
      <c r="AT252" s="136"/>
      <c r="AU252" s="136"/>
      <c r="AY252" s="13"/>
      <c r="BE252" s="137"/>
      <c r="BF252" s="137"/>
      <c r="BG252" s="137"/>
      <c r="BH252" s="137"/>
      <c r="BI252" s="137"/>
      <c r="BJ252" s="13"/>
      <c r="BK252" s="137"/>
      <c r="BL252" s="13"/>
      <c r="BM252" s="136"/>
    </row>
    <row r="253" spans="2:65" s="1" customFormat="1" ht="22.8">
      <c r="B253" s="124"/>
      <c r="C253" s="158" t="s">
        <v>82</v>
      </c>
      <c r="D253" s="158" t="s">
        <v>136</v>
      </c>
      <c r="E253" s="159" t="s">
        <v>735</v>
      </c>
      <c r="F253" s="160" t="s">
        <v>736</v>
      </c>
      <c r="G253" s="161" t="s">
        <v>139</v>
      </c>
      <c r="H253" s="200">
        <v>68.463999999999999</v>
      </c>
      <c r="I253" s="207"/>
      <c r="J253" s="167">
        <f t="shared" ref="J253:J265" si="70">ROUND(I253*H253,2)</f>
        <v>0</v>
      </c>
      <c r="K253" s="144"/>
      <c r="L253" s="145"/>
      <c r="M253" s="146" t="s">
        <v>1</v>
      </c>
      <c r="N253" s="147" t="s">
        <v>40</v>
      </c>
      <c r="O253" s="134">
        <v>0</v>
      </c>
      <c r="P253" s="134">
        <f>O253*H406</f>
        <v>0</v>
      </c>
      <c r="Q253" s="134">
        <v>0</v>
      </c>
      <c r="R253" s="134">
        <f>Q253*H406</f>
        <v>0</v>
      </c>
      <c r="S253" s="134">
        <v>0</v>
      </c>
      <c r="T253" s="134">
        <f>S253*H406</f>
        <v>0</v>
      </c>
      <c r="U253" s="135" t="s">
        <v>1</v>
      </c>
      <c r="AR253" s="136" t="s">
        <v>150</v>
      </c>
      <c r="AT253" s="136" t="s">
        <v>439</v>
      </c>
      <c r="AU253" s="136" t="s">
        <v>141</v>
      </c>
      <c r="AY253" s="13" t="s">
        <v>133</v>
      </c>
      <c r="BE253" s="137">
        <f>IF(N253="základná",J406,0)</f>
        <v>0</v>
      </c>
      <c r="BF253" s="137">
        <f>IF(N253="znížená",J406,0)</f>
        <v>0</v>
      </c>
      <c r="BG253" s="137">
        <f>IF(N253="zákl. prenesená",J406,0)</f>
        <v>0</v>
      </c>
      <c r="BH253" s="137">
        <f>IF(N253="zníž. prenesená",J406,0)</f>
        <v>0</v>
      </c>
      <c r="BI253" s="137">
        <f>IF(N253="nulová",J406,0)</f>
        <v>0</v>
      </c>
      <c r="BJ253" s="13" t="s">
        <v>141</v>
      </c>
      <c r="BK253" s="137">
        <f>ROUND(I406*H406,2)</f>
        <v>0</v>
      </c>
      <c r="BL253" s="13" t="s">
        <v>140</v>
      </c>
      <c r="BM253" s="136" t="s">
        <v>505</v>
      </c>
    </row>
    <row r="254" spans="2:65" s="11" customFormat="1" ht="11.4">
      <c r="B254" s="113"/>
      <c r="C254" s="158" t="s">
        <v>141</v>
      </c>
      <c r="D254" s="158" t="s">
        <v>136</v>
      </c>
      <c r="E254" s="159" t="s">
        <v>737</v>
      </c>
      <c r="F254" s="160" t="s">
        <v>738</v>
      </c>
      <c r="G254" s="161" t="s">
        <v>139</v>
      </c>
      <c r="H254" s="200">
        <v>27.891999999999999</v>
      </c>
      <c r="I254" s="207"/>
      <c r="J254" s="167">
        <f t="shared" si="70"/>
        <v>0</v>
      </c>
      <c r="L254" s="113"/>
      <c r="M254" s="117"/>
      <c r="P254" s="118">
        <f>P255</f>
        <v>0</v>
      </c>
      <c r="R254" s="118">
        <f>R255</f>
        <v>0</v>
      </c>
      <c r="T254" s="118">
        <f>T255</f>
        <v>0</v>
      </c>
      <c r="U254" s="119"/>
      <c r="AR254" s="114" t="s">
        <v>82</v>
      </c>
      <c r="AT254" s="120" t="s">
        <v>73</v>
      </c>
      <c r="AU254" s="120" t="s">
        <v>82</v>
      </c>
      <c r="AY254" s="114" t="s">
        <v>133</v>
      </c>
      <c r="BK254" s="121">
        <f>BK255</f>
        <v>0</v>
      </c>
    </row>
    <row r="255" spans="2:65" s="1" customFormat="1" ht="22.8">
      <c r="B255" s="124"/>
      <c r="C255" s="158" t="s">
        <v>144</v>
      </c>
      <c r="D255" s="158" t="s">
        <v>136</v>
      </c>
      <c r="E255" s="159" t="s">
        <v>739</v>
      </c>
      <c r="F255" s="160" t="s">
        <v>740</v>
      </c>
      <c r="G255" s="161" t="s">
        <v>139</v>
      </c>
      <c r="H255" s="200">
        <v>13.946</v>
      </c>
      <c r="I255" s="207"/>
      <c r="J255" s="167">
        <f t="shared" si="70"/>
        <v>0</v>
      </c>
      <c r="K255" s="131"/>
      <c r="L255" s="25"/>
      <c r="M255" s="132" t="s">
        <v>1</v>
      </c>
      <c r="N255" s="133" t="s">
        <v>40</v>
      </c>
      <c r="O255" s="134">
        <v>0</v>
      </c>
      <c r="P255" s="134">
        <f>O255*H408</f>
        <v>0</v>
      </c>
      <c r="Q255" s="134">
        <v>0</v>
      </c>
      <c r="R255" s="134">
        <f>Q255*H408</f>
        <v>0</v>
      </c>
      <c r="S255" s="134">
        <v>0</v>
      </c>
      <c r="T255" s="134">
        <f>S255*H408</f>
        <v>0</v>
      </c>
      <c r="U255" s="135" t="s">
        <v>1</v>
      </c>
      <c r="AR255" s="136" t="s">
        <v>140</v>
      </c>
      <c r="AT255" s="136" t="s">
        <v>136</v>
      </c>
      <c r="AU255" s="136" t="s">
        <v>141</v>
      </c>
      <c r="AY255" s="13" t="s">
        <v>133</v>
      </c>
      <c r="BE255" s="137">
        <f>IF(N255="základná",J408,0)</f>
        <v>0</v>
      </c>
      <c r="BF255" s="137">
        <f>IF(N255="znížená",J408,0)</f>
        <v>0</v>
      </c>
      <c r="BG255" s="137">
        <f>IF(N255="zákl. prenesená",J408,0)</f>
        <v>0</v>
      </c>
      <c r="BH255" s="137">
        <f>IF(N255="zníž. prenesená",J408,0)</f>
        <v>0</v>
      </c>
      <c r="BI255" s="137">
        <f>IF(N255="nulová",J408,0)</f>
        <v>0</v>
      </c>
      <c r="BJ255" s="13" t="s">
        <v>141</v>
      </c>
      <c r="BK255" s="137">
        <f>ROUND(I408*H408,2)</f>
        <v>0</v>
      </c>
      <c r="BL255" s="13" t="s">
        <v>140</v>
      </c>
      <c r="BM255" s="136" t="s">
        <v>510</v>
      </c>
    </row>
    <row r="256" spans="2:65" s="11" customFormat="1" ht="11.4">
      <c r="B256" s="113"/>
      <c r="C256" s="158" t="s">
        <v>140</v>
      </c>
      <c r="D256" s="158" t="s">
        <v>136</v>
      </c>
      <c r="E256" s="159" t="s">
        <v>741</v>
      </c>
      <c r="F256" s="160" t="s">
        <v>742</v>
      </c>
      <c r="G256" s="161" t="s">
        <v>139</v>
      </c>
      <c r="H256" s="200">
        <v>40.572000000000003</v>
      </c>
      <c r="I256" s="207"/>
      <c r="J256" s="167">
        <f t="shared" si="70"/>
        <v>0</v>
      </c>
      <c r="L256" s="113"/>
      <c r="M256" s="117"/>
      <c r="P256" s="118">
        <f>SUM(P257:P262)</f>
        <v>0</v>
      </c>
      <c r="R256" s="118">
        <f>SUM(R257:R262)</f>
        <v>0</v>
      </c>
      <c r="T256" s="118">
        <f>SUM(T257:T262)</f>
        <v>0</v>
      </c>
      <c r="U256" s="119"/>
      <c r="AR256" s="114" t="s">
        <v>82</v>
      </c>
      <c r="AT256" s="120" t="s">
        <v>73</v>
      </c>
      <c r="AU256" s="120" t="s">
        <v>82</v>
      </c>
      <c r="AY256" s="114" t="s">
        <v>133</v>
      </c>
      <c r="BK256" s="121">
        <f>SUM(BK257:BK262)</f>
        <v>0</v>
      </c>
    </row>
    <row r="257" spans="2:65" s="1" customFormat="1" ht="22.8">
      <c r="B257" s="124"/>
      <c r="C257" s="158" t="s">
        <v>151</v>
      </c>
      <c r="D257" s="158" t="s">
        <v>136</v>
      </c>
      <c r="E257" s="159" t="s">
        <v>743</v>
      </c>
      <c r="F257" s="160" t="s">
        <v>744</v>
      </c>
      <c r="G257" s="161" t="s">
        <v>139</v>
      </c>
      <c r="H257" s="200">
        <v>20.286000000000001</v>
      </c>
      <c r="I257" s="207"/>
      <c r="J257" s="167">
        <f t="shared" si="70"/>
        <v>0</v>
      </c>
      <c r="K257" s="131"/>
      <c r="L257" s="25"/>
      <c r="M257" s="132" t="s">
        <v>1</v>
      </c>
      <c r="N257" s="133" t="s">
        <v>40</v>
      </c>
      <c r="O257" s="134">
        <v>0</v>
      </c>
      <c r="P257" s="134">
        <f t="shared" ref="P257:P262" si="71">O257*H410</f>
        <v>0</v>
      </c>
      <c r="Q257" s="134">
        <v>0</v>
      </c>
      <c r="R257" s="134">
        <f t="shared" ref="R257:R262" si="72">Q257*H410</f>
        <v>0</v>
      </c>
      <c r="S257" s="134">
        <v>0</v>
      </c>
      <c r="T257" s="134">
        <f t="shared" ref="T257:T262" si="73">S257*H410</f>
        <v>0</v>
      </c>
      <c r="U257" s="135" t="s">
        <v>1</v>
      </c>
      <c r="AR257" s="136" t="s">
        <v>140</v>
      </c>
      <c r="AT257" s="136" t="s">
        <v>136</v>
      </c>
      <c r="AU257" s="136" t="s">
        <v>141</v>
      </c>
      <c r="AY257" s="13" t="s">
        <v>133</v>
      </c>
      <c r="BE257" s="137">
        <f t="shared" ref="BE257:BE262" si="74">IF(N257="základná",J410,0)</f>
        <v>0</v>
      </c>
      <c r="BF257" s="137">
        <f t="shared" ref="BF257:BF262" si="75">IF(N257="znížená",J410,0)</f>
        <v>0</v>
      </c>
      <c r="BG257" s="137">
        <f t="shared" ref="BG257:BG262" si="76">IF(N257="zákl. prenesená",J410,0)</f>
        <v>0</v>
      </c>
      <c r="BH257" s="137">
        <f t="shared" ref="BH257:BH262" si="77">IF(N257="zníž. prenesená",J410,0)</f>
        <v>0</v>
      </c>
      <c r="BI257" s="137">
        <f t="shared" ref="BI257:BI262" si="78">IF(N257="nulová",J410,0)</f>
        <v>0</v>
      </c>
      <c r="BJ257" s="13" t="s">
        <v>141</v>
      </c>
      <c r="BK257" s="137">
        <f t="shared" ref="BK257:BK262" si="79">ROUND(I410*H410,2)</f>
        <v>0</v>
      </c>
      <c r="BL257" s="13" t="s">
        <v>140</v>
      </c>
      <c r="BM257" s="136" t="s">
        <v>517</v>
      </c>
    </row>
    <row r="258" spans="2:65" s="1" customFormat="1" ht="22.8">
      <c r="B258" s="124"/>
      <c r="C258" s="158" t="s">
        <v>147</v>
      </c>
      <c r="D258" s="158" t="s">
        <v>136</v>
      </c>
      <c r="E258" s="159" t="s">
        <v>745</v>
      </c>
      <c r="F258" s="160" t="s">
        <v>746</v>
      </c>
      <c r="G258" s="161" t="s">
        <v>139</v>
      </c>
      <c r="H258" s="200">
        <v>17.108000000000001</v>
      </c>
      <c r="I258" s="207"/>
      <c r="J258" s="167">
        <f t="shared" si="70"/>
        <v>0</v>
      </c>
      <c r="K258" s="131"/>
      <c r="L258" s="25"/>
      <c r="M258" s="132" t="s">
        <v>1</v>
      </c>
      <c r="N258" s="133" t="s">
        <v>40</v>
      </c>
      <c r="O258" s="134">
        <v>0</v>
      </c>
      <c r="P258" s="134">
        <f t="shared" si="71"/>
        <v>0</v>
      </c>
      <c r="Q258" s="134">
        <v>0</v>
      </c>
      <c r="R258" s="134">
        <f t="shared" si="72"/>
        <v>0</v>
      </c>
      <c r="S258" s="134">
        <v>0</v>
      </c>
      <c r="T258" s="134">
        <f t="shared" si="73"/>
        <v>0</v>
      </c>
      <c r="U258" s="135" t="s">
        <v>1</v>
      </c>
      <c r="AR258" s="136" t="s">
        <v>140</v>
      </c>
      <c r="AT258" s="136" t="s">
        <v>136</v>
      </c>
      <c r="AU258" s="136" t="s">
        <v>141</v>
      </c>
      <c r="AY258" s="13" t="s">
        <v>133</v>
      </c>
      <c r="BE258" s="137">
        <f t="shared" si="74"/>
        <v>0</v>
      </c>
      <c r="BF258" s="137">
        <f t="shared" si="75"/>
        <v>0</v>
      </c>
      <c r="BG258" s="137">
        <f t="shared" si="76"/>
        <v>0</v>
      </c>
      <c r="BH258" s="137">
        <f t="shared" si="77"/>
        <v>0</v>
      </c>
      <c r="BI258" s="137">
        <f t="shared" si="78"/>
        <v>0</v>
      </c>
      <c r="BJ258" s="13" t="s">
        <v>141</v>
      </c>
      <c r="BK258" s="137">
        <f t="shared" si="79"/>
        <v>0</v>
      </c>
      <c r="BL258" s="13" t="s">
        <v>140</v>
      </c>
      <c r="BM258" s="136" t="s">
        <v>520</v>
      </c>
    </row>
    <row r="259" spans="2:65" s="1" customFormat="1" ht="24.3" customHeight="1">
      <c r="B259" s="124"/>
      <c r="C259" s="158" t="s">
        <v>161</v>
      </c>
      <c r="D259" s="158" t="s">
        <v>136</v>
      </c>
      <c r="E259" s="159" t="s">
        <v>747</v>
      </c>
      <c r="F259" s="160" t="s">
        <v>748</v>
      </c>
      <c r="G259" s="161" t="s">
        <v>139</v>
      </c>
      <c r="H259" s="200">
        <v>0.84399999999999997</v>
      </c>
      <c r="I259" s="207"/>
      <c r="J259" s="167">
        <f t="shared" si="70"/>
        <v>0</v>
      </c>
      <c r="K259" s="131"/>
      <c r="L259" s="25"/>
      <c r="M259" s="132" t="s">
        <v>1</v>
      </c>
      <c r="N259" s="133" t="s">
        <v>40</v>
      </c>
      <c r="O259" s="134">
        <v>0</v>
      </c>
      <c r="P259" s="134">
        <f t="shared" si="71"/>
        <v>0</v>
      </c>
      <c r="Q259" s="134">
        <v>0</v>
      </c>
      <c r="R259" s="134">
        <f t="shared" si="72"/>
        <v>0</v>
      </c>
      <c r="S259" s="134">
        <v>0</v>
      </c>
      <c r="T259" s="134">
        <f t="shared" si="73"/>
        <v>0</v>
      </c>
      <c r="U259" s="135" t="s">
        <v>1</v>
      </c>
      <c r="AR259" s="136" t="s">
        <v>140</v>
      </c>
      <c r="AT259" s="136" t="s">
        <v>136</v>
      </c>
      <c r="AU259" s="136" t="s">
        <v>141</v>
      </c>
      <c r="AY259" s="13" t="s">
        <v>133</v>
      </c>
      <c r="BE259" s="137">
        <f t="shared" si="74"/>
        <v>0</v>
      </c>
      <c r="BF259" s="137">
        <f t="shared" si="75"/>
        <v>0</v>
      </c>
      <c r="BG259" s="137">
        <f t="shared" si="76"/>
        <v>0</v>
      </c>
      <c r="BH259" s="137">
        <f t="shared" si="77"/>
        <v>0</v>
      </c>
      <c r="BI259" s="137">
        <f t="shared" si="78"/>
        <v>0</v>
      </c>
      <c r="BJ259" s="13" t="s">
        <v>141</v>
      </c>
      <c r="BK259" s="137">
        <f t="shared" si="79"/>
        <v>0</v>
      </c>
      <c r="BL259" s="13" t="s">
        <v>140</v>
      </c>
      <c r="BM259" s="136" t="s">
        <v>524</v>
      </c>
    </row>
    <row r="260" spans="2:65" s="1" customFormat="1" ht="24.3" customHeight="1">
      <c r="B260" s="124"/>
      <c r="C260" s="158" t="s">
        <v>150</v>
      </c>
      <c r="D260" s="158" t="s">
        <v>136</v>
      </c>
      <c r="E260" s="159" t="s">
        <v>749</v>
      </c>
      <c r="F260" s="160" t="s">
        <v>750</v>
      </c>
      <c r="G260" s="161" t="s">
        <v>139</v>
      </c>
      <c r="H260" s="200">
        <v>3.855</v>
      </c>
      <c r="I260" s="207"/>
      <c r="J260" s="167">
        <f t="shared" si="70"/>
        <v>0</v>
      </c>
      <c r="K260" s="131"/>
      <c r="L260" s="25"/>
      <c r="M260" s="132" t="s">
        <v>1</v>
      </c>
      <c r="N260" s="133" t="s">
        <v>40</v>
      </c>
      <c r="O260" s="134">
        <v>0</v>
      </c>
      <c r="P260" s="134">
        <f t="shared" si="71"/>
        <v>0</v>
      </c>
      <c r="Q260" s="134">
        <v>0</v>
      </c>
      <c r="R260" s="134">
        <f t="shared" si="72"/>
        <v>0</v>
      </c>
      <c r="S260" s="134">
        <v>0</v>
      </c>
      <c r="T260" s="134">
        <f t="shared" si="73"/>
        <v>0</v>
      </c>
      <c r="U260" s="135" t="s">
        <v>1</v>
      </c>
      <c r="AR260" s="136" t="s">
        <v>140</v>
      </c>
      <c r="AT260" s="136" t="s">
        <v>136</v>
      </c>
      <c r="AU260" s="136" t="s">
        <v>141</v>
      </c>
      <c r="AY260" s="13" t="s">
        <v>133</v>
      </c>
      <c r="BE260" s="137">
        <f t="shared" si="74"/>
        <v>0</v>
      </c>
      <c r="BF260" s="137">
        <f t="shared" si="75"/>
        <v>0</v>
      </c>
      <c r="BG260" s="137">
        <f t="shared" si="76"/>
        <v>0</v>
      </c>
      <c r="BH260" s="137">
        <f t="shared" si="77"/>
        <v>0</v>
      </c>
      <c r="BI260" s="137">
        <f t="shared" si="78"/>
        <v>0</v>
      </c>
      <c r="BJ260" s="13" t="s">
        <v>141</v>
      </c>
      <c r="BK260" s="137">
        <f t="shared" si="79"/>
        <v>0</v>
      </c>
      <c r="BL260" s="13" t="s">
        <v>140</v>
      </c>
      <c r="BM260" s="136" t="s">
        <v>527</v>
      </c>
    </row>
    <row r="261" spans="2:65" s="1" customFormat="1" ht="24.3" customHeight="1">
      <c r="B261" s="124"/>
      <c r="C261" s="158" t="s">
        <v>169</v>
      </c>
      <c r="D261" s="158" t="s">
        <v>136</v>
      </c>
      <c r="E261" s="159" t="s">
        <v>751</v>
      </c>
      <c r="F261" s="160" t="s">
        <v>752</v>
      </c>
      <c r="G261" s="161" t="s">
        <v>139</v>
      </c>
      <c r="H261" s="200">
        <v>15.818</v>
      </c>
      <c r="I261" s="207"/>
      <c r="J261" s="167">
        <f t="shared" si="70"/>
        <v>0</v>
      </c>
      <c r="K261" s="131"/>
      <c r="L261" s="25"/>
      <c r="M261" s="132" t="s">
        <v>1</v>
      </c>
      <c r="N261" s="133" t="s">
        <v>40</v>
      </c>
      <c r="O261" s="134">
        <v>0</v>
      </c>
      <c r="P261" s="134">
        <f t="shared" si="71"/>
        <v>0</v>
      </c>
      <c r="Q261" s="134">
        <v>0</v>
      </c>
      <c r="R261" s="134">
        <f t="shared" si="72"/>
        <v>0</v>
      </c>
      <c r="S261" s="134">
        <v>0</v>
      </c>
      <c r="T261" s="134">
        <f t="shared" si="73"/>
        <v>0</v>
      </c>
      <c r="U261" s="135" t="s">
        <v>1</v>
      </c>
      <c r="AR261" s="136" t="s">
        <v>140</v>
      </c>
      <c r="AT261" s="136" t="s">
        <v>136</v>
      </c>
      <c r="AU261" s="136" t="s">
        <v>141</v>
      </c>
      <c r="AY261" s="13" t="s">
        <v>133</v>
      </c>
      <c r="BE261" s="137">
        <f t="shared" si="74"/>
        <v>0</v>
      </c>
      <c r="BF261" s="137">
        <f t="shared" si="75"/>
        <v>0</v>
      </c>
      <c r="BG261" s="137">
        <f t="shared" si="76"/>
        <v>0</v>
      </c>
      <c r="BH261" s="137">
        <f t="shared" si="77"/>
        <v>0</v>
      </c>
      <c r="BI261" s="137">
        <f t="shared" si="78"/>
        <v>0</v>
      </c>
      <c r="BJ261" s="13" t="s">
        <v>141</v>
      </c>
      <c r="BK261" s="137">
        <f t="shared" si="79"/>
        <v>0</v>
      </c>
      <c r="BL261" s="13" t="s">
        <v>140</v>
      </c>
      <c r="BM261" s="136" t="s">
        <v>531</v>
      </c>
    </row>
    <row r="262" spans="2:65" s="1" customFormat="1" ht="24.3" customHeight="1">
      <c r="B262" s="124"/>
      <c r="C262" s="158" t="s">
        <v>155</v>
      </c>
      <c r="D262" s="158" t="s">
        <v>136</v>
      </c>
      <c r="E262" s="159" t="s">
        <v>753</v>
      </c>
      <c r="F262" s="160" t="s">
        <v>754</v>
      </c>
      <c r="G262" s="161" t="s">
        <v>139</v>
      </c>
      <c r="H262" s="200">
        <v>3.855</v>
      </c>
      <c r="I262" s="207"/>
      <c r="J262" s="167">
        <f t="shared" si="70"/>
        <v>0</v>
      </c>
      <c r="K262" s="131"/>
      <c r="L262" s="25"/>
      <c r="M262" s="132" t="s">
        <v>1</v>
      </c>
      <c r="N262" s="133" t="s">
        <v>40</v>
      </c>
      <c r="O262" s="134">
        <v>0</v>
      </c>
      <c r="P262" s="134">
        <f t="shared" si="71"/>
        <v>0</v>
      </c>
      <c r="Q262" s="134">
        <v>0</v>
      </c>
      <c r="R262" s="134">
        <f t="shared" si="72"/>
        <v>0</v>
      </c>
      <c r="S262" s="134">
        <v>0</v>
      </c>
      <c r="T262" s="134">
        <f t="shared" si="73"/>
        <v>0</v>
      </c>
      <c r="U262" s="135" t="s">
        <v>1</v>
      </c>
      <c r="AR262" s="136" t="s">
        <v>140</v>
      </c>
      <c r="AT262" s="136" t="s">
        <v>136</v>
      </c>
      <c r="AU262" s="136" t="s">
        <v>141</v>
      </c>
      <c r="AY262" s="13" t="s">
        <v>133</v>
      </c>
      <c r="BE262" s="137">
        <f t="shared" si="74"/>
        <v>0</v>
      </c>
      <c r="BF262" s="137">
        <f t="shared" si="75"/>
        <v>0</v>
      </c>
      <c r="BG262" s="137">
        <f t="shared" si="76"/>
        <v>0</v>
      </c>
      <c r="BH262" s="137">
        <f t="shared" si="77"/>
        <v>0</v>
      </c>
      <c r="BI262" s="137">
        <f t="shared" si="78"/>
        <v>0</v>
      </c>
      <c r="BJ262" s="13" t="s">
        <v>141</v>
      </c>
      <c r="BK262" s="137">
        <f t="shared" si="79"/>
        <v>0</v>
      </c>
      <c r="BL262" s="13" t="s">
        <v>140</v>
      </c>
      <c r="BM262" s="136" t="s">
        <v>534</v>
      </c>
    </row>
    <row r="263" spans="2:65" s="11" customFormat="1" ht="22.95" customHeight="1">
      <c r="B263" s="113"/>
      <c r="C263" s="158" t="s">
        <v>175</v>
      </c>
      <c r="D263" s="158" t="s">
        <v>136</v>
      </c>
      <c r="E263" s="159" t="s">
        <v>755</v>
      </c>
      <c r="F263" s="160" t="s">
        <v>756</v>
      </c>
      <c r="G263" s="161" t="s">
        <v>139</v>
      </c>
      <c r="H263" s="200">
        <v>15.818</v>
      </c>
      <c r="I263" s="207"/>
      <c r="J263" s="167">
        <f t="shared" si="70"/>
        <v>0</v>
      </c>
      <c r="L263" s="113"/>
      <c r="M263" s="117"/>
      <c r="P263" s="118">
        <f>SUM(P264:P266)</f>
        <v>0</v>
      </c>
      <c r="R263" s="118">
        <f>SUM(R264:R266)</f>
        <v>0</v>
      </c>
      <c r="T263" s="118">
        <f>SUM(T264:T266)</f>
        <v>0</v>
      </c>
      <c r="U263" s="119"/>
      <c r="AR263" s="114" t="s">
        <v>82</v>
      </c>
      <c r="AT263" s="120" t="s">
        <v>73</v>
      </c>
      <c r="AU263" s="120" t="s">
        <v>82</v>
      </c>
      <c r="AY263" s="114" t="s">
        <v>133</v>
      </c>
      <c r="BK263" s="121">
        <f>SUM(BK264:BK266)</f>
        <v>0</v>
      </c>
    </row>
    <row r="264" spans="2:65" s="1" customFormat="1" ht="22.8">
      <c r="B264" s="124"/>
      <c r="C264" s="158" t="s">
        <v>160</v>
      </c>
      <c r="D264" s="158" t="s">
        <v>136</v>
      </c>
      <c r="E264" s="159" t="s">
        <v>757</v>
      </c>
      <c r="F264" s="175" t="s">
        <v>942</v>
      </c>
      <c r="G264" s="161" t="s">
        <v>139</v>
      </c>
      <c r="H264" s="200">
        <v>18.576000000000001</v>
      </c>
      <c r="I264" s="207"/>
      <c r="J264" s="167">
        <f t="shared" si="70"/>
        <v>0</v>
      </c>
      <c r="K264" s="131"/>
      <c r="L264" s="25"/>
      <c r="M264" s="132" t="s">
        <v>1</v>
      </c>
      <c r="N264" s="133" t="s">
        <v>40</v>
      </c>
      <c r="O264" s="134">
        <v>0</v>
      </c>
      <c r="P264" s="134">
        <f>O264*H417</f>
        <v>0</v>
      </c>
      <c r="Q264" s="134">
        <v>0</v>
      </c>
      <c r="R264" s="134">
        <f>Q264*H417</f>
        <v>0</v>
      </c>
      <c r="S264" s="134">
        <v>0</v>
      </c>
      <c r="T264" s="134">
        <f>S264*H417</f>
        <v>0</v>
      </c>
      <c r="U264" s="135" t="s">
        <v>1</v>
      </c>
      <c r="AR264" s="136" t="s">
        <v>140</v>
      </c>
      <c r="AT264" s="136" t="s">
        <v>136</v>
      </c>
      <c r="AU264" s="136" t="s">
        <v>141</v>
      </c>
      <c r="AY264" s="13" t="s">
        <v>133</v>
      </c>
      <c r="BE264" s="137">
        <f>IF(N264="základná",J417,0)</f>
        <v>0</v>
      </c>
      <c r="BF264" s="137">
        <f>IF(N264="znížená",J417,0)</f>
        <v>0</v>
      </c>
      <c r="BG264" s="137">
        <f>IF(N264="zákl. prenesená",J417,0)</f>
        <v>0</v>
      </c>
      <c r="BH264" s="137">
        <f>IF(N264="zníž. prenesená",J417,0)</f>
        <v>0</v>
      </c>
      <c r="BI264" s="137">
        <f>IF(N264="nulová",J417,0)</f>
        <v>0</v>
      </c>
      <c r="BJ264" s="13" t="s">
        <v>141</v>
      </c>
      <c r="BK264" s="137">
        <f>ROUND(I417*H417,2)</f>
        <v>0</v>
      </c>
      <c r="BL264" s="13" t="s">
        <v>140</v>
      </c>
      <c r="BM264" s="136" t="s">
        <v>540</v>
      </c>
    </row>
    <row r="265" spans="2:65" s="1" customFormat="1" ht="14.55" customHeight="1">
      <c r="B265" s="124"/>
      <c r="C265" s="162" t="s">
        <v>182</v>
      </c>
      <c r="D265" s="162" t="s">
        <v>439</v>
      </c>
      <c r="E265" s="163" t="s">
        <v>758</v>
      </c>
      <c r="F265" s="164" t="s">
        <v>759</v>
      </c>
      <c r="G265" s="165" t="s">
        <v>154</v>
      </c>
      <c r="H265" s="201">
        <v>1.0900000000000001</v>
      </c>
      <c r="I265" s="209"/>
      <c r="J265" s="168">
        <f t="shared" si="70"/>
        <v>0</v>
      </c>
      <c r="K265" s="144"/>
      <c r="L265" s="145"/>
      <c r="M265" s="146" t="s">
        <v>1</v>
      </c>
      <c r="N265" s="147" t="s">
        <v>40</v>
      </c>
      <c r="O265" s="134">
        <v>0</v>
      </c>
      <c r="P265" s="134">
        <f>O265*H418</f>
        <v>0</v>
      </c>
      <c r="Q265" s="134">
        <v>0</v>
      </c>
      <c r="R265" s="134">
        <f>Q265*H418</f>
        <v>0</v>
      </c>
      <c r="S265" s="134">
        <v>0</v>
      </c>
      <c r="T265" s="134">
        <f>S265*H418</f>
        <v>0</v>
      </c>
      <c r="U265" s="135" t="s">
        <v>1</v>
      </c>
      <c r="AR265" s="136" t="s">
        <v>150</v>
      </c>
      <c r="AT265" s="136" t="s">
        <v>439</v>
      </c>
      <c r="AU265" s="136" t="s">
        <v>141</v>
      </c>
      <c r="AY265" s="13" t="s">
        <v>133</v>
      </c>
      <c r="BE265" s="137">
        <f>IF(N265="základná",J418,0)</f>
        <v>0</v>
      </c>
      <c r="BF265" s="137">
        <f>IF(N265="znížená",J418,0)</f>
        <v>0</v>
      </c>
      <c r="BG265" s="137">
        <f>IF(N265="zákl. prenesená",J418,0)</f>
        <v>0</v>
      </c>
      <c r="BH265" s="137">
        <f>IF(N265="zníž. prenesená",J418,0)</f>
        <v>0</v>
      </c>
      <c r="BI265" s="137">
        <f>IF(N265="nulová",J418,0)</f>
        <v>0</v>
      </c>
      <c r="BJ265" s="13" t="s">
        <v>141</v>
      </c>
      <c r="BK265" s="137">
        <f>ROUND(I418*H418,2)</f>
        <v>0</v>
      </c>
      <c r="BL265" s="13" t="s">
        <v>140</v>
      </c>
      <c r="BM265" s="136" t="s">
        <v>543</v>
      </c>
    </row>
    <row r="266" spans="2:65" s="1" customFormat="1" ht="14.55" customHeight="1">
      <c r="B266" s="124"/>
      <c r="C266" s="11"/>
      <c r="D266" s="114" t="s">
        <v>73</v>
      </c>
      <c r="E266" s="122" t="s">
        <v>141</v>
      </c>
      <c r="F266" s="122" t="s">
        <v>760</v>
      </c>
      <c r="G266" s="11"/>
      <c r="H266" s="11"/>
      <c r="I266" s="166"/>
      <c r="J266" s="123">
        <f>SUM(J267:J268)</f>
        <v>0</v>
      </c>
      <c r="K266" s="131"/>
      <c r="L266" s="25"/>
      <c r="M266" s="132" t="s">
        <v>1</v>
      </c>
      <c r="N266" s="133" t="s">
        <v>40</v>
      </c>
      <c r="O266" s="134">
        <v>0</v>
      </c>
      <c r="P266" s="134">
        <f>O266*H419</f>
        <v>0</v>
      </c>
      <c r="Q266" s="134">
        <v>0</v>
      </c>
      <c r="R266" s="134">
        <f>Q266*H419</f>
        <v>0</v>
      </c>
      <c r="S266" s="134">
        <v>0</v>
      </c>
      <c r="T266" s="134">
        <f>S266*H419</f>
        <v>0</v>
      </c>
      <c r="U266" s="135" t="s">
        <v>1</v>
      </c>
      <c r="AR266" s="136" t="s">
        <v>140</v>
      </c>
      <c r="AT266" s="136" t="s">
        <v>136</v>
      </c>
      <c r="AU266" s="136" t="s">
        <v>141</v>
      </c>
      <c r="AY266" s="13" t="s">
        <v>133</v>
      </c>
      <c r="BE266" s="137">
        <f>IF(N266="základná",J419,0)</f>
        <v>0</v>
      </c>
      <c r="BF266" s="137">
        <f>IF(N266="znížená",J419,0)</f>
        <v>0</v>
      </c>
      <c r="BG266" s="137">
        <f>IF(N266="zákl. prenesená",J419,0)</f>
        <v>0</v>
      </c>
      <c r="BH266" s="137">
        <f>IF(N266="zníž. prenesená",J419,0)</f>
        <v>0</v>
      </c>
      <c r="BI266" s="137">
        <f>IF(N266="nulová",J419,0)</f>
        <v>0</v>
      </c>
      <c r="BJ266" s="13" t="s">
        <v>141</v>
      </c>
      <c r="BK266" s="137">
        <f>ROUND(I419*H419,2)</f>
        <v>0</v>
      </c>
      <c r="BL266" s="13" t="s">
        <v>140</v>
      </c>
      <c r="BM266" s="136" t="s">
        <v>547</v>
      </c>
    </row>
    <row r="267" spans="2:65" s="11" customFormat="1" ht="22.95" customHeight="1">
      <c r="B267" s="113"/>
      <c r="C267" s="158" t="s">
        <v>164</v>
      </c>
      <c r="D267" s="158" t="s">
        <v>136</v>
      </c>
      <c r="E267" s="159" t="s">
        <v>761</v>
      </c>
      <c r="F267" s="160" t="s">
        <v>762</v>
      </c>
      <c r="G267" s="161" t="s">
        <v>209</v>
      </c>
      <c r="H267" s="200">
        <v>1</v>
      </c>
      <c r="I267" s="207"/>
      <c r="J267" s="167">
        <f>ROUND(I267*H267,2)</f>
        <v>0</v>
      </c>
      <c r="L267" s="113"/>
      <c r="M267" s="117"/>
      <c r="P267" s="118">
        <f>SUM(P268:P288)</f>
        <v>0</v>
      </c>
      <c r="R267" s="118">
        <f>SUM(R268:R288)</f>
        <v>0</v>
      </c>
      <c r="T267" s="118">
        <f>SUM(T268:T288)</f>
        <v>0</v>
      </c>
      <c r="U267" s="119"/>
      <c r="AR267" s="114" t="s">
        <v>82</v>
      </c>
      <c r="AT267" s="120" t="s">
        <v>73</v>
      </c>
      <c r="AU267" s="120" t="s">
        <v>82</v>
      </c>
      <c r="AY267" s="114" t="s">
        <v>133</v>
      </c>
      <c r="BK267" s="121">
        <f>SUM(BK268:BK288)</f>
        <v>0</v>
      </c>
    </row>
    <row r="268" spans="2:65" s="1" customFormat="1" ht="22.8">
      <c r="B268" s="124"/>
      <c r="C268" s="158" t="s">
        <v>189</v>
      </c>
      <c r="D268" s="158" t="s">
        <v>136</v>
      </c>
      <c r="E268" s="159" t="s">
        <v>763</v>
      </c>
      <c r="F268" s="160" t="s">
        <v>764</v>
      </c>
      <c r="G268" s="161" t="s">
        <v>209</v>
      </c>
      <c r="H268" s="200">
        <v>2</v>
      </c>
      <c r="I268" s="207"/>
      <c r="J268" s="167">
        <f>ROUND(I268*H268,2)</f>
        <v>0</v>
      </c>
      <c r="K268" s="131"/>
      <c r="L268" s="25"/>
      <c r="M268" s="132" t="s">
        <v>1</v>
      </c>
      <c r="N268" s="133" t="s">
        <v>40</v>
      </c>
      <c r="O268" s="134">
        <v>0</v>
      </c>
      <c r="P268" s="134">
        <f t="shared" ref="P268:P288" si="80">O268*H421</f>
        <v>0</v>
      </c>
      <c r="Q268" s="134">
        <v>0</v>
      </c>
      <c r="R268" s="134">
        <f t="shared" ref="R268:R288" si="81">Q268*H421</f>
        <v>0</v>
      </c>
      <c r="S268" s="134">
        <v>0</v>
      </c>
      <c r="T268" s="134">
        <f t="shared" ref="T268:T288" si="82">S268*H421</f>
        <v>0</v>
      </c>
      <c r="U268" s="135" t="s">
        <v>1</v>
      </c>
      <c r="AR268" s="136" t="s">
        <v>140</v>
      </c>
      <c r="AT268" s="136" t="s">
        <v>136</v>
      </c>
      <c r="AU268" s="136" t="s">
        <v>141</v>
      </c>
      <c r="AY268" s="13" t="s">
        <v>133</v>
      </c>
      <c r="BE268" s="137">
        <f t="shared" ref="BE268:BE288" si="83">IF(N268="základná",J421,0)</f>
        <v>0</v>
      </c>
      <c r="BF268" s="137">
        <f t="shared" ref="BF268:BF288" si="84">IF(N268="znížená",J421,0)</f>
        <v>0</v>
      </c>
      <c r="BG268" s="137">
        <f t="shared" ref="BG268:BG288" si="85">IF(N268="zákl. prenesená",J421,0)</f>
        <v>0</v>
      </c>
      <c r="BH268" s="137">
        <f t="shared" ref="BH268:BH288" si="86">IF(N268="zníž. prenesená",J421,0)</f>
        <v>0</v>
      </c>
      <c r="BI268" s="137">
        <f t="shared" ref="BI268:BI288" si="87">IF(N268="nulová",J421,0)</f>
        <v>0</v>
      </c>
      <c r="BJ268" s="13" t="s">
        <v>141</v>
      </c>
      <c r="BK268" s="137">
        <f t="shared" ref="BK268:BK288" si="88">ROUND(I421*H421,2)</f>
        <v>0</v>
      </c>
      <c r="BL268" s="13" t="s">
        <v>140</v>
      </c>
      <c r="BM268" s="136" t="s">
        <v>552</v>
      </c>
    </row>
    <row r="269" spans="2:65" s="1" customFormat="1" ht="14.55" customHeight="1">
      <c r="B269" s="124"/>
      <c r="C269" s="11"/>
      <c r="D269" s="114" t="s">
        <v>73</v>
      </c>
      <c r="E269" s="122" t="s">
        <v>140</v>
      </c>
      <c r="F269" s="122" t="s">
        <v>765</v>
      </c>
      <c r="G269" s="11"/>
      <c r="H269" s="11"/>
      <c r="I269" s="166"/>
      <c r="J269" s="123">
        <f>SUM(J270:J273)</f>
        <v>0</v>
      </c>
      <c r="K269" s="131"/>
      <c r="L269" s="25"/>
      <c r="M269" s="132" t="s">
        <v>1</v>
      </c>
      <c r="N269" s="133" t="s">
        <v>40</v>
      </c>
      <c r="O269" s="134">
        <v>0</v>
      </c>
      <c r="P269" s="134">
        <f t="shared" si="80"/>
        <v>0</v>
      </c>
      <c r="Q269" s="134">
        <v>0</v>
      </c>
      <c r="R269" s="134">
        <f t="shared" si="81"/>
        <v>0</v>
      </c>
      <c r="S269" s="134">
        <v>0</v>
      </c>
      <c r="T269" s="134">
        <f t="shared" si="82"/>
        <v>0</v>
      </c>
      <c r="U269" s="135" t="s">
        <v>1</v>
      </c>
      <c r="AR269" s="136" t="s">
        <v>140</v>
      </c>
      <c r="AT269" s="136" t="s">
        <v>136</v>
      </c>
      <c r="AU269" s="136" t="s">
        <v>141</v>
      </c>
      <c r="AY269" s="13" t="s">
        <v>133</v>
      </c>
      <c r="BE269" s="137">
        <f t="shared" si="83"/>
        <v>0</v>
      </c>
      <c r="BF269" s="137">
        <f t="shared" si="84"/>
        <v>0</v>
      </c>
      <c r="BG269" s="137">
        <f t="shared" si="85"/>
        <v>0</v>
      </c>
      <c r="BH269" s="137">
        <f t="shared" si="86"/>
        <v>0</v>
      </c>
      <c r="BI269" s="137">
        <f t="shared" si="87"/>
        <v>0</v>
      </c>
      <c r="BJ269" s="13" t="s">
        <v>141</v>
      </c>
      <c r="BK269" s="137">
        <f t="shared" si="88"/>
        <v>0</v>
      </c>
      <c r="BL269" s="13" t="s">
        <v>140</v>
      </c>
      <c r="BM269" s="136" t="s">
        <v>556</v>
      </c>
    </row>
    <row r="270" spans="2:65" s="1" customFormat="1" ht="24.3" customHeight="1">
      <c r="B270" s="124"/>
      <c r="C270" s="158" t="s">
        <v>168</v>
      </c>
      <c r="D270" s="158" t="s">
        <v>136</v>
      </c>
      <c r="E270" s="159" t="s">
        <v>766</v>
      </c>
      <c r="F270" s="160" t="s">
        <v>767</v>
      </c>
      <c r="G270" s="161" t="s">
        <v>139</v>
      </c>
      <c r="H270" s="200">
        <v>12.954000000000001</v>
      </c>
      <c r="I270" s="207"/>
      <c r="J270" s="167">
        <f>ROUND(I270*H270,2)</f>
        <v>0</v>
      </c>
      <c r="K270" s="131"/>
      <c r="L270" s="25"/>
      <c r="M270" s="132" t="s">
        <v>1</v>
      </c>
      <c r="N270" s="133" t="s">
        <v>40</v>
      </c>
      <c r="O270" s="134">
        <v>0</v>
      </c>
      <c r="P270" s="134">
        <f t="shared" si="80"/>
        <v>0</v>
      </c>
      <c r="Q270" s="134">
        <v>0</v>
      </c>
      <c r="R270" s="134">
        <f t="shared" si="81"/>
        <v>0</v>
      </c>
      <c r="S270" s="134">
        <v>0</v>
      </c>
      <c r="T270" s="134">
        <f t="shared" si="82"/>
        <v>0</v>
      </c>
      <c r="U270" s="135" t="s">
        <v>1</v>
      </c>
      <c r="AR270" s="136" t="s">
        <v>140</v>
      </c>
      <c r="AT270" s="136" t="s">
        <v>136</v>
      </c>
      <c r="AU270" s="136" t="s">
        <v>141</v>
      </c>
      <c r="AY270" s="13" t="s">
        <v>133</v>
      </c>
      <c r="BE270" s="137">
        <f t="shared" si="83"/>
        <v>0</v>
      </c>
      <c r="BF270" s="137">
        <f t="shared" si="84"/>
        <v>0</v>
      </c>
      <c r="BG270" s="137">
        <f t="shared" si="85"/>
        <v>0</v>
      </c>
      <c r="BH270" s="137">
        <f t="shared" si="86"/>
        <v>0</v>
      </c>
      <c r="BI270" s="137">
        <f t="shared" si="87"/>
        <v>0</v>
      </c>
      <c r="BJ270" s="13" t="s">
        <v>141</v>
      </c>
      <c r="BK270" s="137">
        <f t="shared" si="88"/>
        <v>0</v>
      </c>
      <c r="BL270" s="13" t="s">
        <v>140</v>
      </c>
      <c r="BM270" s="136" t="s">
        <v>559</v>
      </c>
    </row>
    <row r="271" spans="2:65" s="1" customFormat="1" ht="24.3" customHeight="1">
      <c r="B271" s="124"/>
      <c r="C271" s="158" t="s">
        <v>198</v>
      </c>
      <c r="D271" s="158" t="s">
        <v>136</v>
      </c>
      <c r="E271" s="159" t="s">
        <v>768</v>
      </c>
      <c r="F271" s="160" t="s">
        <v>769</v>
      </c>
      <c r="G271" s="161" t="s">
        <v>139</v>
      </c>
      <c r="H271" s="200">
        <v>36.021999999999998</v>
      </c>
      <c r="I271" s="207"/>
      <c r="J271" s="167">
        <f>ROUND(I271*H271,2)</f>
        <v>0</v>
      </c>
      <c r="K271" s="131"/>
      <c r="L271" s="25"/>
      <c r="M271" s="132" t="s">
        <v>1</v>
      </c>
      <c r="N271" s="133" t="s">
        <v>40</v>
      </c>
      <c r="O271" s="134">
        <v>0</v>
      </c>
      <c r="P271" s="134">
        <f t="shared" si="80"/>
        <v>0</v>
      </c>
      <c r="Q271" s="134">
        <v>0</v>
      </c>
      <c r="R271" s="134">
        <f t="shared" si="81"/>
        <v>0</v>
      </c>
      <c r="S271" s="134">
        <v>0</v>
      </c>
      <c r="T271" s="134">
        <f t="shared" si="82"/>
        <v>0</v>
      </c>
      <c r="U271" s="135" t="s">
        <v>1</v>
      </c>
      <c r="AR271" s="136" t="s">
        <v>140</v>
      </c>
      <c r="AT271" s="136" t="s">
        <v>136</v>
      </c>
      <c r="AU271" s="136" t="s">
        <v>141</v>
      </c>
      <c r="AY271" s="13" t="s">
        <v>133</v>
      </c>
      <c r="BE271" s="137">
        <f t="shared" si="83"/>
        <v>0</v>
      </c>
      <c r="BF271" s="137">
        <f t="shared" si="84"/>
        <v>0</v>
      </c>
      <c r="BG271" s="137">
        <f t="shared" si="85"/>
        <v>0</v>
      </c>
      <c r="BH271" s="137">
        <f t="shared" si="86"/>
        <v>0</v>
      </c>
      <c r="BI271" s="137">
        <f t="shared" si="87"/>
        <v>0</v>
      </c>
      <c r="BJ271" s="13" t="s">
        <v>141</v>
      </c>
      <c r="BK271" s="137">
        <f t="shared" si="88"/>
        <v>0</v>
      </c>
      <c r="BL271" s="13" t="s">
        <v>140</v>
      </c>
      <c r="BM271" s="136" t="s">
        <v>563</v>
      </c>
    </row>
    <row r="272" spans="2:65" s="1" customFormat="1" ht="22.8">
      <c r="B272" s="124"/>
      <c r="C272" s="158" t="s">
        <v>172</v>
      </c>
      <c r="D272" s="158" t="s">
        <v>136</v>
      </c>
      <c r="E272" s="159" t="s">
        <v>770</v>
      </c>
      <c r="F272" s="160" t="s">
        <v>771</v>
      </c>
      <c r="G272" s="161" t="s">
        <v>139</v>
      </c>
      <c r="H272" s="200">
        <v>1.044</v>
      </c>
      <c r="I272" s="207"/>
      <c r="J272" s="167">
        <f>ROUND(I272*H272,2)</f>
        <v>0</v>
      </c>
      <c r="K272" s="131"/>
      <c r="L272" s="25"/>
      <c r="M272" s="132" t="s">
        <v>1</v>
      </c>
      <c r="N272" s="133" t="s">
        <v>40</v>
      </c>
      <c r="O272" s="134">
        <v>0</v>
      </c>
      <c r="P272" s="134">
        <f t="shared" si="80"/>
        <v>0</v>
      </c>
      <c r="Q272" s="134">
        <v>0</v>
      </c>
      <c r="R272" s="134">
        <f t="shared" si="81"/>
        <v>0</v>
      </c>
      <c r="S272" s="134">
        <v>0</v>
      </c>
      <c r="T272" s="134">
        <f t="shared" si="82"/>
        <v>0</v>
      </c>
      <c r="U272" s="135" t="s">
        <v>1</v>
      </c>
      <c r="AR272" s="136" t="s">
        <v>140</v>
      </c>
      <c r="AT272" s="136" t="s">
        <v>136</v>
      </c>
      <c r="AU272" s="136" t="s">
        <v>141</v>
      </c>
      <c r="AY272" s="13" t="s">
        <v>133</v>
      </c>
      <c r="BE272" s="137">
        <f t="shared" si="83"/>
        <v>0</v>
      </c>
      <c r="BF272" s="137">
        <f t="shared" si="84"/>
        <v>0</v>
      </c>
      <c r="BG272" s="137">
        <f t="shared" si="85"/>
        <v>0</v>
      </c>
      <c r="BH272" s="137">
        <f t="shared" si="86"/>
        <v>0</v>
      </c>
      <c r="BI272" s="137">
        <f t="shared" si="87"/>
        <v>0</v>
      </c>
      <c r="BJ272" s="13" t="s">
        <v>141</v>
      </c>
      <c r="BK272" s="137">
        <f t="shared" si="88"/>
        <v>0</v>
      </c>
      <c r="BL272" s="13" t="s">
        <v>140</v>
      </c>
      <c r="BM272" s="136" t="s">
        <v>566</v>
      </c>
    </row>
    <row r="273" spans="2:65" s="1" customFormat="1" ht="22.8">
      <c r="B273" s="124"/>
      <c r="C273" s="158" t="s">
        <v>206</v>
      </c>
      <c r="D273" s="158" t="s">
        <v>136</v>
      </c>
      <c r="E273" s="159" t="s">
        <v>772</v>
      </c>
      <c r="F273" s="160" t="s">
        <v>773</v>
      </c>
      <c r="G273" s="161" t="s">
        <v>167</v>
      </c>
      <c r="H273" s="200">
        <v>9.4</v>
      </c>
      <c r="I273" s="207"/>
      <c r="J273" s="167">
        <f>ROUND(I273*H273,2)</f>
        <v>0</v>
      </c>
      <c r="K273" s="131"/>
      <c r="L273" s="25"/>
      <c r="M273" s="132" t="s">
        <v>1</v>
      </c>
      <c r="N273" s="133" t="s">
        <v>40</v>
      </c>
      <c r="O273" s="134">
        <v>0</v>
      </c>
      <c r="P273" s="134">
        <f t="shared" si="80"/>
        <v>0</v>
      </c>
      <c r="Q273" s="134">
        <v>0</v>
      </c>
      <c r="R273" s="134">
        <f t="shared" si="81"/>
        <v>0</v>
      </c>
      <c r="S273" s="134">
        <v>0</v>
      </c>
      <c r="T273" s="134">
        <f t="shared" si="82"/>
        <v>0</v>
      </c>
      <c r="U273" s="135" t="s">
        <v>1</v>
      </c>
      <c r="AR273" s="136" t="s">
        <v>140</v>
      </c>
      <c r="AT273" s="136" t="s">
        <v>136</v>
      </c>
      <c r="AU273" s="136" t="s">
        <v>141</v>
      </c>
      <c r="AY273" s="13" t="s">
        <v>133</v>
      </c>
      <c r="BE273" s="137">
        <f t="shared" si="83"/>
        <v>0</v>
      </c>
      <c r="BF273" s="137">
        <f t="shared" si="84"/>
        <v>0</v>
      </c>
      <c r="BG273" s="137">
        <f t="shared" si="85"/>
        <v>0</v>
      </c>
      <c r="BH273" s="137">
        <f t="shared" si="86"/>
        <v>0</v>
      </c>
      <c r="BI273" s="137">
        <f t="shared" si="87"/>
        <v>0</v>
      </c>
      <c r="BJ273" s="13" t="s">
        <v>141</v>
      </c>
      <c r="BK273" s="137">
        <f t="shared" si="88"/>
        <v>0</v>
      </c>
      <c r="BL273" s="13" t="s">
        <v>140</v>
      </c>
      <c r="BM273" s="136" t="s">
        <v>570</v>
      </c>
    </row>
    <row r="274" spans="2:65" s="1" customFormat="1" ht="24.3" customHeight="1">
      <c r="B274" s="124"/>
      <c r="C274" s="11"/>
      <c r="D274" s="114" t="s">
        <v>73</v>
      </c>
      <c r="E274" s="181" t="s">
        <v>929</v>
      </c>
      <c r="F274" s="122" t="s">
        <v>774</v>
      </c>
      <c r="G274" s="11"/>
      <c r="H274" s="11"/>
      <c r="I274" s="166"/>
      <c r="J274" s="123">
        <f>SUM(J275:J286)</f>
        <v>0</v>
      </c>
      <c r="K274" s="131"/>
      <c r="L274" s="25"/>
      <c r="M274" s="132" t="s">
        <v>1</v>
      </c>
      <c r="N274" s="133" t="s">
        <v>40</v>
      </c>
      <c r="O274" s="134">
        <v>0</v>
      </c>
      <c r="P274" s="134">
        <f t="shared" si="80"/>
        <v>0</v>
      </c>
      <c r="Q274" s="134">
        <v>0</v>
      </c>
      <c r="R274" s="134">
        <f t="shared" si="81"/>
        <v>0</v>
      </c>
      <c r="S274" s="134">
        <v>0</v>
      </c>
      <c r="T274" s="134">
        <f t="shared" si="82"/>
        <v>0</v>
      </c>
      <c r="U274" s="135" t="s">
        <v>1</v>
      </c>
      <c r="AR274" s="136" t="s">
        <v>140</v>
      </c>
      <c r="AT274" s="136" t="s">
        <v>136</v>
      </c>
      <c r="AU274" s="136" t="s">
        <v>141</v>
      </c>
      <c r="AY274" s="13" t="s">
        <v>133</v>
      </c>
      <c r="BE274" s="137">
        <f t="shared" si="83"/>
        <v>0</v>
      </c>
      <c r="BF274" s="137">
        <f t="shared" si="84"/>
        <v>0</v>
      </c>
      <c r="BG274" s="137">
        <f t="shared" si="85"/>
        <v>0</v>
      </c>
      <c r="BH274" s="137">
        <f t="shared" si="86"/>
        <v>0</v>
      </c>
      <c r="BI274" s="137">
        <f t="shared" si="87"/>
        <v>0</v>
      </c>
      <c r="BJ274" s="13" t="s">
        <v>141</v>
      </c>
      <c r="BK274" s="137">
        <f t="shared" si="88"/>
        <v>0</v>
      </c>
      <c r="BL274" s="13" t="s">
        <v>140</v>
      </c>
      <c r="BM274" s="136" t="s">
        <v>573</v>
      </c>
    </row>
    <row r="275" spans="2:65" s="1" customFormat="1" ht="24.3" customHeight="1">
      <c r="B275" s="124"/>
      <c r="C275" s="158" t="s">
        <v>7</v>
      </c>
      <c r="D275" s="158" t="s">
        <v>136</v>
      </c>
      <c r="E275" s="159" t="s">
        <v>775</v>
      </c>
      <c r="F275" s="160" t="s">
        <v>776</v>
      </c>
      <c r="G275" s="161" t="s">
        <v>516</v>
      </c>
      <c r="H275" s="200">
        <v>74</v>
      </c>
      <c r="I275" s="207"/>
      <c r="J275" s="167">
        <f t="shared" ref="J275:J286" si="89">ROUND(I275*H275,2)</f>
        <v>0</v>
      </c>
      <c r="K275" s="131"/>
      <c r="L275" s="25"/>
      <c r="M275" s="132" t="s">
        <v>1</v>
      </c>
      <c r="N275" s="133" t="s">
        <v>40</v>
      </c>
      <c r="O275" s="134">
        <v>0</v>
      </c>
      <c r="P275" s="134">
        <f t="shared" si="80"/>
        <v>0</v>
      </c>
      <c r="Q275" s="134">
        <v>0</v>
      </c>
      <c r="R275" s="134">
        <f t="shared" si="81"/>
        <v>0</v>
      </c>
      <c r="S275" s="134">
        <v>0</v>
      </c>
      <c r="T275" s="134">
        <f t="shared" si="82"/>
        <v>0</v>
      </c>
      <c r="U275" s="135" t="s">
        <v>1</v>
      </c>
      <c r="AR275" s="136" t="s">
        <v>140</v>
      </c>
      <c r="AT275" s="136" t="s">
        <v>136</v>
      </c>
      <c r="AU275" s="136" t="s">
        <v>141</v>
      </c>
      <c r="AY275" s="13" t="s">
        <v>133</v>
      </c>
      <c r="BE275" s="137">
        <f t="shared" si="83"/>
        <v>0</v>
      </c>
      <c r="BF275" s="137">
        <f t="shared" si="84"/>
        <v>0</v>
      </c>
      <c r="BG275" s="137">
        <f t="shared" si="85"/>
        <v>0</v>
      </c>
      <c r="BH275" s="137">
        <f t="shared" si="86"/>
        <v>0</v>
      </c>
      <c r="BI275" s="137">
        <f t="shared" si="87"/>
        <v>0</v>
      </c>
      <c r="BJ275" s="13" t="s">
        <v>141</v>
      </c>
      <c r="BK275" s="137">
        <f t="shared" si="88"/>
        <v>0</v>
      </c>
      <c r="BL275" s="13" t="s">
        <v>140</v>
      </c>
      <c r="BM275" s="136" t="s">
        <v>577</v>
      </c>
    </row>
    <row r="276" spans="2:65" s="1" customFormat="1" ht="22.8">
      <c r="B276" s="124"/>
      <c r="C276" s="162" t="s">
        <v>214</v>
      </c>
      <c r="D276" s="162" t="s">
        <v>439</v>
      </c>
      <c r="E276" s="163" t="s">
        <v>777</v>
      </c>
      <c r="F276" s="164" t="s">
        <v>778</v>
      </c>
      <c r="G276" s="165" t="s">
        <v>209</v>
      </c>
      <c r="H276" s="201">
        <v>62</v>
      </c>
      <c r="I276" s="209"/>
      <c r="J276" s="168">
        <f t="shared" si="89"/>
        <v>0</v>
      </c>
      <c r="K276" s="131"/>
      <c r="L276" s="25"/>
      <c r="M276" s="132" t="s">
        <v>1</v>
      </c>
      <c r="N276" s="133" t="s">
        <v>40</v>
      </c>
      <c r="O276" s="134">
        <v>0</v>
      </c>
      <c r="P276" s="134">
        <f t="shared" si="80"/>
        <v>0</v>
      </c>
      <c r="Q276" s="134">
        <v>0</v>
      </c>
      <c r="R276" s="134">
        <f t="shared" si="81"/>
        <v>0</v>
      </c>
      <c r="S276" s="134">
        <v>0</v>
      </c>
      <c r="T276" s="134">
        <f t="shared" si="82"/>
        <v>0</v>
      </c>
      <c r="U276" s="135" t="s">
        <v>1</v>
      </c>
      <c r="AR276" s="136" t="s">
        <v>140</v>
      </c>
      <c r="AT276" s="136" t="s">
        <v>136</v>
      </c>
      <c r="AU276" s="136" t="s">
        <v>141</v>
      </c>
      <c r="AY276" s="13" t="s">
        <v>133</v>
      </c>
      <c r="BE276" s="137">
        <f t="shared" si="83"/>
        <v>0</v>
      </c>
      <c r="BF276" s="137">
        <f t="shared" si="84"/>
        <v>0</v>
      </c>
      <c r="BG276" s="137">
        <f t="shared" si="85"/>
        <v>0</v>
      </c>
      <c r="BH276" s="137">
        <f t="shared" si="86"/>
        <v>0</v>
      </c>
      <c r="BI276" s="137">
        <f t="shared" si="87"/>
        <v>0</v>
      </c>
      <c r="BJ276" s="13" t="s">
        <v>141</v>
      </c>
      <c r="BK276" s="137">
        <f t="shared" si="88"/>
        <v>0</v>
      </c>
      <c r="BL276" s="13" t="s">
        <v>140</v>
      </c>
      <c r="BM276" s="136" t="s">
        <v>580</v>
      </c>
    </row>
    <row r="277" spans="2:65" s="1" customFormat="1" ht="14.55" customHeight="1">
      <c r="B277" s="124"/>
      <c r="C277" s="162" t="s">
        <v>178</v>
      </c>
      <c r="D277" s="162" t="s">
        <v>439</v>
      </c>
      <c r="E277" s="163" t="s">
        <v>779</v>
      </c>
      <c r="F277" s="164" t="s">
        <v>780</v>
      </c>
      <c r="G277" s="165" t="s">
        <v>516</v>
      </c>
      <c r="H277" s="201">
        <v>12</v>
      </c>
      <c r="I277" s="209"/>
      <c r="J277" s="168">
        <f t="shared" si="89"/>
        <v>0</v>
      </c>
      <c r="K277" s="131"/>
      <c r="L277" s="25"/>
      <c r="M277" s="132" t="s">
        <v>1</v>
      </c>
      <c r="N277" s="133" t="s">
        <v>40</v>
      </c>
      <c r="O277" s="134">
        <v>0</v>
      </c>
      <c r="P277" s="134">
        <f t="shared" si="80"/>
        <v>0</v>
      </c>
      <c r="Q277" s="134">
        <v>0</v>
      </c>
      <c r="R277" s="134">
        <f t="shared" si="81"/>
        <v>0</v>
      </c>
      <c r="S277" s="134">
        <v>0</v>
      </c>
      <c r="T277" s="134">
        <f t="shared" si="82"/>
        <v>0</v>
      </c>
      <c r="U277" s="135" t="s">
        <v>1</v>
      </c>
      <c r="AR277" s="136" t="s">
        <v>140</v>
      </c>
      <c r="AT277" s="136" t="s">
        <v>136</v>
      </c>
      <c r="AU277" s="136" t="s">
        <v>141</v>
      </c>
      <c r="AY277" s="13" t="s">
        <v>133</v>
      </c>
      <c r="BE277" s="137">
        <f t="shared" si="83"/>
        <v>0</v>
      </c>
      <c r="BF277" s="137">
        <f t="shared" si="84"/>
        <v>0</v>
      </c>
      <c r="BG277" s="137">
        <f t="shared" si="85"/>
        <v>0</v>
      </c>
      <c r="BH277" s="137">
        <f t="shared" si="86"/>
        <v>0</v>
      </c>
      <c r="BI277" s="137">
        <f t="shared" si="87"/>
        <v>0</v>
      </c>
      <c r="BJ277" s="13" t="s">
        <v>141</v>
      </c>
      <c r="BK277" s="137">
        <f t="shared" si="88"/>
        <v>0</v>
      </c>
      <c r="BL277" s="13" t="s">
        <v>140</v>
      </c>
      <c r="BM277" s="136" t="s">
        <v>584</v>
      </c>
    </row>
    <row r="278" spans="2:65" s="1" customFormat="1" ht="14.55" customHeight="1">
      <c r="B278" s="124"/>
      <c r="C278" s="158" t="s">
        <v>221</v>
      </c>
      <c r="D278" s="158" t="s">
        <v>136</v>
      </c>
      <c r="E278" s="159" t="s">
        <v>781</v>
      </c>
      <c r="F278" s="160" t="s">
        <v>782</v>
      </c>
      <c r="G278" s="161" t="s">
        <v>516</v>
      </c>
      <c r="H278" s="200">
        <v>16</v>
      </c>
      <c r="I278" s="207"/>
      <c r="J278" s="167">
        <f t="shared" si="89"/>
        <v>0</v>
      </c>
      <c r="K278" s="131"/>
      <c r="L278" s="25"/>
      <c r="M278" s="132" t="s">
        <v>1</v>
      </c>
      <c r="N278" s="133" t="s">
        <v>40</v>
      </c>
      <c r="O278" s="134">
        <v>0</v>
      </c>
      <c r="P278" s="134">
        <f t="shared" si="80"/>
        <v>0</v>
      </c>
      <c r="Q278" s="134">
        <v>0</v>
      </c>
      <c r="R278" s="134">
        <f t="shared" si="81"/>
        <v>0</v>
      </c>
      <c r="S278" s="134">
        <v>0</v>
      </c>
      <c r="T278" s="134">
        <f t="shared" si="82"/>
        <v>0</v>
      </c>
      <c r="U278" s="135" t="s">
        <v>1</v>
      </c>
      <c r="AR278" s="136" t="s">
        <v>140</v>
      </c>
      <c r="AT278" s="136" t="s">
        <v>136</v>
      </c>
      <c r="AU278" s="136" t="s">
        <v>141</v>
      </c>
      <c r="AY278" s="13" t="s">
        <v>133</v>
      </c>
      <c r="BE278" s="137">
        <f t="shared" si="83"/>
        <v>0</v>
      </c>
      <c r="BF278" s="137">
        <f t="shared" si="84"/>
        <v>0</v>
      </c>
      <c r="BG278" s="137">
        <f t="shared" si="85"/>
        <v>0</v>
      </c>
      <c r="BH278" s="137">
        <f t="shared" si="86"/>
        <v>0</v>
      </c>
      <c r="BI278" s="137">
        <f t="shared" si="87"/>
        <v>0</v>
      </c>
      <c r="BJ278" s="13" t="s">
        <v>141</v>
      </c>
      <c r="BK278" s="137">
        <f t="shared" si="88"/>
        <v>0</v>
      </c>
      <c r="BL278" s="13" t="s">
        <v>140</v>
      </c>
      <c r="BM278" s="136" t="s">
        <v>587</v>
      </c>
    </row>
    <row r="279" spans="2:65" s="1" customFormat="1" ht="14.55" customHeight="1">
      <c r="B279" s="124"/>
      <c r="C279" s="162" t="s">
        <v>181</v>
      </c>
      <c r="D279" s="162" t="s">
        <v>439</v>
      </c>
      <c r="E279" s="163" t="s">
        <v>783</v>
      </c>
      <c r="F279" s="164" t="s">
        <v>784</v>
      </c>
      <c r="G279" s="165" t="s">
        <v>516</v>
      </c>
      <c r="H279" s="201">
        <v>16.812999999999999</v>
      </c>
      <c r="I279" s="209"/>
      <c r="J279" s="168">
        <f t="shared" si="89"/>
        <v>0</v>
      </c>
      <c r="K279" s="144"/>
      <c r="L279" s="145"/>
      <c r="M279" s="146" t="s">
        <v>1</v>
      </c>
      <c r="N279" s="147" t="s">
        <v>40</v>
      </c>
      <c r="O279" s="134">
        <v>0</v>
      </c>
      <c r="P279" s="134">
        <f t="shared" si="80"/>
        <v>0</v>
      </c>
      <c r="Q279" s="134">
        <v>0</v>
      </c>
      <c r="R279" s="134">
        <f t="shared" si="81"/>
        <v>0</v>
      </c>
      <c r="S279" s="134">
        <v>0</v>
      </c>
      <c r="T279" s="134">
        <f t="shared" si="82"/>
        <v>0</v>
      </c>
      <c r="U279" s="135" t="s">
        <v>1</v>
      </c>
      <c r="AR279" s="136" t="s">
        <v>150</v>
      </c>
      <c r="AT279" s="136" t="s">
        <v>439</v>
      </c>
      <c r="AU279" s="136" t="s">
        <v>141</v>
      </c>
      <c r="AY279" s="13" t="s">
        <v>133</v>
      </c>
      <c r="BE279" s="137">
        <f t="shared" si="83"/>
        <v>0</v>
      </c>
      <c r="BF279" s="137">
        <f t="shared" si="84"/>
        <v>0</v>
      </c>
      <c r="BG279" s="137">
        <f t="shared" si="85"/>
        <v>0</v>
      </c>
      <c r="BH279" s="137">
        <f t="shared" si="86"/>
        <v>0</v>
      </c>
      <c r="BI279" s="137">
        <f t="shared" si="87"/>
        <v>0</v>
      </c>
      <c r="BJ279" s="13" t="s">
        <v>141</v>
      </c>
      <c r="BK279" s="137">
        <f t="shared" si="88"/>
        <v>0</v>
      </c>
      <c r="BL279" s="13" t="s">
        <v>140</v>
      </c>
      <c r="BM279" s="136" t="s">
        <v>591</v>
      </c>
    </row>
    <row r="280" spans="2:65" s="1" customFormat="1" ht="14.55" customHeight="1">
      <c r="B280" s="124"/>
      <c r="C280" s="158" t="s">
        <v>230</v>
      </c>
      <c r="D280" s="158" t="s">
        <v>136</v>
      </c>
      <c r="E280" s="159" t="s">
        <v>785</v>
      </c>
      <c r="F280" s="160" t="s">
        <v>786</v>
      </c>
      <c r="G280" s="161" t="s">
        <v>209</v>
      </c>
      <c r="H280" s="200">
        <v>1</v>
      </c>
      <c r="I280" s="207"/>
      <c r="J280" s="167">
        <f t="shared" si="89"/>
        <v>0</v>
      </c>
      <c r="K280" s="144"/>
      <c r="L280" s="145"/>
      <c r="M280" s="146" t="s">
        <v>1</v>
      </c>
      <c r="N280" s="147" t="s">
        <v>40</v>
      </c>
      <c r="O280" s="134">
        <v>0</v>
      </c>
      <c r="P280" s="134">
        <f t="shared" si="80"/>
        <v>0</v>
      </c>
      <c r="Q280" s="134">
        <v>0</v>
      </c>
      <c r="R280" s="134">
        <f t="shared" si="81"/>
        <v>0</v>
      </c>
      <c r="S280" s="134">
        <v>0</v>
      </c>
      <c r="T280" s="134">
        <f t="shared" si="82"/>
        <v>0</v>
      </c>
      <c r="U280" s="135" t="s">
        <v>1</v>
      </c>
      <c r="AR280" s="136" t="s">
        <v>150</v>
      </c>
      <c r="AT280" s="136" t="s">
        <v>439</v>
      </c>
      <c r="AU280" s="136" t="s">
        <v>141</v>
      </c>
      <c r="AY280" s="13" t="s">
        <v>133</v>
      </c>
      <c r="BE280" s="137">
        <f t="shared" si="83"/>
        <v>0</v>
      </c>
      <c r="BF280" s="137">
        <f t="shared" si="84"/>
        <v>0</v>
      </c>
      <c r="BG280" s="137">
        <f t="shared" si="85"/>
        <v>0</v>
      </c>
      <c r="BH280" s="137">
        <f t="shared" si="86"/>
        <v>0</v>
      </c>
      <c r="BI280" s="137">
        <f t="shared" si="87"/>
        <v>0</v>
      </c>
      <c r="BJ280" s="13" t="s">
        <v>141</v>
      </c>
      <c r="BK280" s="137">
        <f t="shared" si="88"/>
        <v>0</v>
      </c>
      <c r="BL280" s="13" t="s">
        <v>140</v>
      </c>
      <c r="BM280" s="136" t="s">
        <v>594</v>
      </c>
    </row>
    <row r="281" spans="2:65" s="1" customFormat="1" ht="14.55" customHeight="1">
      <c r="B281" s="124"/>
      <c r="C281" s="162" t="s">
        <v>185</v>
      </c>
      <c r="D281" s="162" t="s">
        <v>439</v>
      </c>
      <c r="E281" s="163" t="s">
        <v>787</v>
      </c>
      <c r="F281" s="164" t="s">
        <v>788</v>
      </c>
      <c r="G281" s="165" t="s">
        <v>209</v>
      </c>
      <c r="H281" s="201">
        <v>1</v>
      </c>
      <c r="I281" s="209"/>
      <c r="J281" s="168">
        <f t="shared" si="89"/>
        <v>0</v>
      </c>
      <c r="K281" s="144"/>
      <c r="L281" s="145"/>
      <c r="M281" s="146" t="s">
        <v>1</v>
      </c>
      <c r="N281" s="147" t="s">
        <v>40</v>
      </c>
      <c r="O281" s="134">
        <v>0</v>
      </c>
      <c r="P281" s="134">
        <f t="shared" si="80"/>
        <v>0</v>
      </c>
      <c r="Q281" s="134">
        <v>0</v>
      </c>
      <c r="R281" s="134">
        <f t="shared" si="81"/>
        <v>0</v>
      </c>
      <c r="S281" s="134">
        <v>0</v>
      </c>
      <c r="T281" s="134">
        <f t="shared" si="82"/>
        <v>0</v>
      </c>
      <c r="U281" s="135" t="s">
        <v>1</v>
      </c>
      <c r="AR281" s="136" t="s">
        <v>150</v>
      </c>
      <c r="AT281" s="136" t="s">
        <v>439</v>
      </c>
      <c r="AU281" s="136" t="s">
        <v>141</v>
      </c>
      <c r="AY281" s="13" t="s">
        <v>133</v>
      </c>
      <c r="BE281" s="137">
        <f t="shared" si="83"/>
        <v>0</v>
      </c>
      <c r="BF281" s="137">
        <f t="shared" si="84"/>
        <v>0</v>
      </c>
      <c r="BG281" s="137">
        <f t="shared" si="85"/>
        <v>0</v>
      </c>
      <c r="BH281" s="137">
        <f t="shared" si="86"/>
        <v>0</v>
      </c>
      <c r="BI281" s="137">
        <f t="shared" si="87"/>
        <v>0</v>
      </c>
      <c r="BJ281" s="13" t="s">
        <v>141</v>
      </c>
      <c r="BK281" s="137">
        <f t="shared" si="88"/>
        <v>0</v>
      </c>
      <c r="BL281" s="13" t="s">
        <v>140</v>
      </c>
      <c r="BM281" s="136" t="s">
        <v>598</v>
      </c>
    </row>
    <row r="282" spans="2:65" s="1" customFormat="1" ht="34.200000000000003">
      <c r="B282" s="124"/>
      <c r="C282" s="158" t="s">
        <v>237</v>
      </c>
      <c r="D282" s="158" t="s">
        <v>136</v>
      </c>
      <c r="E282" s="159" t="s">
        <v>789</v>
      </c>
      <c r="F282" s="160" t="s">
        <v>790</v>
      </c>
      <c r="G282" s="161" t="s">
        <v>209</v>
      </c>
      <c r="H282" s="200">
        <v>1</v>
      </c>
      <c r="I282" s="207"/>
      <c r="J282" s="167">
        <f t="shared" si="89"/>
        <v>0</v>
      </c>
      <c r="K282" s="144"/>
      <c r="L282" s="145"/>
      <c r="M282" s="146" t="s">
        <v>1</v>
      </c>
      <c r="N282" s="147" t="s">
        <v>40</v>
      </c>
      <c r="O282" s="134">
        <v>0</v>
      </c>
      <c r="P282" s="134">
        <f t="shared" si="80"/>
        <v>0</v>
      </c>
      <c r="Q282" s="134">
        <v>0</v>
      </c>
      <c r="R282" s="134">
        <f t="shared" si="81"/>
        <v>0</v>
      </c>
      <c r="S282" s="134">
        <v>0</v>
      </c>
      <c r="T282" s="134">
        <f t="shared" si="82"/>
        <v>0</v>
      </c>
      <c r="U282" s="135" t="s">
        <v>1</v>
      </c>
      <c r="AR282" s="136" t="s">
        <v>150</v>
      </c>
      <c r="AT282" s="136" t="s">
        <v>439</v>
      </c>
      <c r="AU282" s="136" t="s">
        <v>141</v>
      </c>
      <c r="AY282" s="13" t="s">
        <v>133</v>
      </c>
      <c r="BE282" s="137">
        <f t="shared" si="83"/>
        <v>0</v>
      </c>
      <c r="BF282" s="137">
        <f t="shared" si="84"/>
        <v>0</v>
      </c>
      <c r="BG282" s="137">
        <f t="shared" si="85"/>
        <v>0</v>
      </c>
      <c r="BH282" s="137">
        <f t="shared" si="86"/>
        <v>0</v>
      </c>
      <c r="BI282" s="137">
        <f t="shared" si="87"/>
        <v>0</v>
      </c>
      <c r="BJ282" s="13" t="s">
        <v>141</v>
      </c>
      <c r="BK282" s="137">
        <f t="shared" si="88"/>
        <v>0</v>
      </c>
      <c r="BL282" s="13" t="s">
        <v>140</v>
      </c>
      <c r="BM282" s="136" t="s">
        <v>601</v>
      </c>
    </row>
    <row r="283" spans="2:65" s="1" customFormat="1" ht="24.3" customHeight="1">
      <c r="B283" s="124"/>
      <c r="C283" s="162" t="s">
        <v>188</v>
      </c>
      <c r="D283" s="162" t="s">
        <v>439</v>
      </c>
      <c r="E283" s="163" t="s">
        <v>791</v>
      </c>
      <c r="F283" s="164" t="s">
        <v>792</v>
      </c>
      <c r="G283" s="165" t="s">
        <v>209</v>
      </c>
      <c r="H283" s="201">
        <v>1</v>
      </c>
      <c r="I283" s="209"/>
      <c r="J283" s="168">
        <f t="shared" si="89"/>
        <v>0</v>
      </c>
      <c r="K283" s="144"/>
      <c r="L283" s="145"/>
      <c r="M283" s="146" t="s">
        <v>1</v>
      </c>
      <c r="N283" s="147" t="s">
        <v>40</v>
      </c>
      <c r="O283" s="134">
        <v>0</v>
      </c>
      <c r="P283" s="134">
        <f t="shared" si="80"/>
        <v>0</v>
      </c>
      <c r="Q283" s="134">
        <v>0</v>
      </c>
      <c r="R283" s="134">
        <f t="shared" si="81"/>
        <v>0</v>
      </c>
      <c r="S283" s="134">
        <v>0</v>
      </c>
      <c r="T283" s="134">
        <f t="shared" si="82"/>
        <v>0</v>
      </c>
      <c r="U283" s="135" t="s">
        <v>1</v>
      </c>
      <c r="AR283" s="136" t="s">
        <v>150</v>
      </c>
      <c r="AT283" s="136" t="s">
        <v>439</v>
      </c>
      <c r="AU283" s="136" t="s">
        <v>141</v>
      </c>
      <c r="AY283" s="13" t="s">
        <v>133</v>
      </c>
      <c r="BE283" s="137">
        <f t="shared" si="83"/>
        <v>0</v>
      </c>
      <c r="BF283" s="137">
        <f t="shared" si="84"/>
        <v>0</v>
      </c>
      <c r="BG283" s="137">
        <f t="shared" si="85"/>
        <v>0</v>
      </c>
      <c r="BH283" s="137">
        <f t="shared" si="86"/>
        <v>0</v>
      </c>
      <c r="BI283" s="137">
        <f t="shared" si="87"/>
        <v>0</v>
      </c>
      <c r="BJ283" s="13" t="s">
        <v>141</v>
      </c>
      <c r="BK283" s="137">
        <f t="shared" si="88"/>
        <v>0</v>
      </c>
      <c r="BL283" s="13" t="s">
        <v>140</v>
      </c>
      <c r="BM283" s="136" t="s">
        <v>605</v>
      </c>
    </row>
    <row r="284" spans="2:65" s="1" customFormat="1" ht="24.3" customHeight="1">
      <c r="B284" s="124"/>
      <c r="C284" s="158" t="s">
        <v>244</v>
      </c>
      <c r="D284" s="158" t="s">
        <v>136</v>
      </c>
      <c r="E284" s="159" t="s">
        <v>793</v>
      </c>
      <c r="F284" s="160" t="s">
        <v>794</v>
      </c>
      <c r="G284" s="161" t="s">
        <v>516</v>
      </c>
      <c r="H284" s="200">
        <v>65</v>
      </c>
      <c r="I284" s="207"/>
      <c r="J284" s="167">
        <f t="shared" si="89"/>
        <v>0</v>
      </c>
      <c r="K284" s="144"/>
      <c r="L284" s="145"/>
      <c r="M284" s="146" t="s">
        <v>1</v>
      </c>
      <c r="N284" s="147" t="s">
        <v>40</v>
      </c>
      <c r="O284" s="134">
        <v>0</v>
      </c>
      <c r="P284" s="134">
        <f t="shared" si="80"/>
        <v>0</v>
      </c>
      <c r="Q284" s="134">
        <v>0</v>
      </c>
      <c r="R284" s="134">
        <f t="shared" si="81"/>
        <v>0</v>
      </c>
      <c r="S284" s="134">
        <v>0</v>
      </c>
      <c r="T284" s="134">
        <f t="shared" si="82"/>
        <v>0</v>
      </c>
      <c r="U284" s="135" t="s">
        <v>1</v>
      </c>
      <c r="AR284" s="136" t="s">
        <v>150</v>
      </c>
      <c r="AT284" s="136" t="s">
        <v>439</v>
      </c>
      <c r="AU284" s="136" t="s">
        <v>141</v>
      </c>
      <c r="AY284" s="13" t="s">
        <v>133</v>
      </c>
      <c r="BE284" s="137">
        <f t="shared" si="83"/>
        <v>0</v>
      </c>
      <c r="BF284" s="137">
        <f t="shared" si="84"/>
        <v>0</v>
      </c>
      <c r="BG284" s="137">
        <f t="shared" si="85"/>
        <v>0</v>
      </c>
      <c r="BH284" s="137">
        <f t="shared" si="86"/>
        <v>0</v>
      </c>
      <c r="BI284" s="137">
        <f t="shared" si="87"/>
        <v>0</v>
      </c>
      <c r="BJ284" s="13" t="s">
        <v>141</v>
      </c>
      <c r="BK284" s="137">
        <f t="shared" si="88"/>
        <v>0</v>
      </c>
      <c r="BL284" s="13" t="s">
        <v>140</v>
      </c>
      <c r="BM284" s="136" t="s">
        <v>608</v>
      </c>
    </row>
    <row r="285" spans="2:65" s="1" customFormat="1" ht="24.3" customHeight="1">
      <c r="B285" s="124"/>
      <c r="C285" s="158" t="s">
        <v>192</v>
      </c>
      <c r="D285" s="158" t="s">
        <v>136</v>
      </c>
      <c r="E285" s="159" t="s">
        <v>795</v>
      </c>
      <c r="F285" s="160" t="s">
        <v>796</v>
      </c>
      <c r="G285" s="161" t="s">
        <v>516</v>
      </c>
      <c r="H285" s="200">
        <v>16</v>
      </c>
      <c r="I285" s="207"/>
      <c r="J285" s="167">
        <f t="shared" si="89"/>
        <v>0</v>
      </c>
      <c r="K285" s="144"/>
      <c r="L285" s="145"/>
      <c r="M285" s="146" t="s">
        <v>1</v>
      </c>
      <c r="N285" s="147" t="s">
        <v>40</v>
      </c>
      <c r="O285" s="134">
        <v>0</v>
      </c>
      <c r="P285" s="134">
        <f t="shared" si="80"/>
        <v>0</v>
      </c>
      <c r="Q285" s="134">
        <v>0</v>
      </c>
      <c r="R285" s="134">
        <f t="shared" si="81"/>
        <v>0</v>
      </c>
      <c r="S285" s="134">
        <v>0</v>
      </c>
      <c r="T285" s="134">
        <f t="shared" si="82"/>
        <v>0</v>
      </c>
      <c r="U285" s="135" t="s">
        <v>1</v>
      </c>
      <c r="AR285" s="136" t="s">
        <v>150</v>
      </c>
      <c r="AT285" s="136" t="s">
        <v>439</v>
      </c>
      <c r="AU285" s="136" t="s">
        <v>141</v>
      </c>
      <c r="AY285" s="13" t="s">
        <v>133</v>
      </c>
      <c r="BE285" s="137">
        <f t="shared" si="83"/>
        <v>0</v>
      </c>
      <c r="BF285" s="137">
        <f t="shared" si="84"/>
        <v>0</v>
      </c>
      <c r="BG285" s="137">
        <f t="shared" si="85"/>
        <v>0</v>
      </c>
      <c r="BH285" s="137">
        <f t="shared" si="86"/>
        <v>0</v>
      </c>
      <c r="BI285" s="137">
        <f t="shared" si="87"/>
        <v>0</v>
      </c>
      <c r="BJ285" s="13" t="s">
        <v>141</v>
      </c>
      <c r="BK285" s="137">
        <f t="shared" si="88"/>
        <v>0</v>
      </c>
      <c r="BL285" s="13" t="s">
        <v>140</v>
      </c>
      <c r="BM285" s="136" t="s">
        <v>612</v>
      </c>
    </row>
    <row r="286" spans="2:65" s="1" customFormat="1" ht="24.3" customHeight="1">
      <c r="B286" s="124"/>
      <c r="C286" s="162" t="s">
        <v>251</v>
      </c>
      <c r="D286" s="162" t="s">
        <v>439</v>
      </c>
      <c r="E286" s="163" t="s">
        <v>797</v>
      </c>
      <c r="F286" s="164" t="s">
        <v>798</v>
      </c>
      <c r="G286" s="165" t="s">
        <v>516</v>
      </c>
      <c r="H286" s="201">
        <v>16</v>
      </c>
      <c r="I286" s="209"/>
      <c r="J286" s="168">
        <f t="shared" si="89"/>
        <v>0</v>
      </c>
      <c r="K286" s="144"/>
      <c r="L286" s="145"/>
      <c r="M286" s="146" t="s">
        <v>1</v>
      </c>
      <c r="N286" s="147" t="s">
        <v>40</v>
      </c>
      <c r="O286" s="134">
        <v>0</v>
      </c>
      <c r="P286" s="134">
        <f t="shared" si="80"/>
        <v>0</v>
      </c>
      <c r="Q286" s="134">
        <v>0</v>
      </c>
      <c r="R286" s="134">
        <f t="shared" si="81"/>
        <v>0</v>
      </c>
      <c r="S286" s="134">
        <v>0</v>
      </c>
      <c r="T286" s="134">
        <f t="shared" si="82"/>
        <v>0</v>
      </c>
      <c r="U286" s="135" t="s">
        <v>1</v>
      </c>
      <c r="AR286" s="136" t="s">
        <v>150</v>
      </c>
      <c r="AT286" s="136" t="s">
        <v>439</v>
      </c>
      <c r="AU286" s="136" t="s">
        <v>141</v>
      </c>
      <c r="AY286" s="13" t="s">
        <v>133</v>
      </c>
      <c r="BE286" s="137">
        <f t="shared" si="83"/>
        <v>0</v>
      </c>
      <c r="BF286" s="137">
        <f t="shared" si="84"/>
        <v>0</v>
      </c>
      <c r="BG286" s="137">
        <f t="shared" si="85"/>
        <v>0</v>
      </c>
      <c r="BH286" s="137">
        <f t="shared" si="86"/>
        <v>0</v>
      </c>
      <c r="BI286" s="137">
        <f t="shared" si="87"/>
        <v>0</v>
      </c>
      <c r="BJ286" s="13" t="s">
        <v>141</v>
      </c>
      <c r="BK286" s="137">
        <f t="shared" si="88"/>
        <v>0</v>
      </c>
      <c r="BL286" s="13" t="s">
        <v>140</v>
      </c>
      <c r="BM286" s="136" t="s">
        <v>615</v>
      </c>
    </row>
    <row r="287" spans="2:65" s="1" customFormat="1" ht="24.3" customHeight="1">
      <c r="B287" s="124"/>
      <c r="C287" s="11"/>
      <c r="D287" s="114" t="s">
        <v>73</v>
      </c>
      <c r="E287" s="181" t="s">
        <v>930</v>
      </c>
      <c r="F287" s="122" t="s">
        <v>799</v>
      </c>
      <c r="G287" s="11"/>
      <c r="H287" s="11"/>
      <c r="I287" s="166"/>
      <c r="J287" s="123">
        <f>SUM(J288)</f>
        <v>0</v>
      </c>
      <c r="K287" s="144"/>
      <c r="L287" s="145"/>
      <c r="M287" s="146" t="s">
        <v>1</v>
      </c>
      <c r="N287" s="147" t="s">
        <v>40</v>
      </c>
      <c r="O287" s="134">
        <v>0</v>
      </c>
      <c r="P287" s="134">
        <f t="shared" si="80"/>
        <v>0</v>
      </c>
      <c r="Q287" s="134">
        <v>0</v>
      </c>
      <c r="R287" s="134">
        <f t="shared" si="81"/>
        <v>0</v>
      </c>
      <c r="S287" s="134">
        <v>0</v>
      </c>
      <c r="T287" s="134">
        <f t="shared" si="82"/>
        <v>0</v>
      </c>
      <c r="U287" s="135" t="s">
        <v>1</v>
      </c>
      <c r="AR287" s="136" t="s">
        <v>150</v>
      </c>
      <c r="AT287" s="136" t="s">
        <v>439</v>
      </c>
      <c r="AU287" s="136" t="s">
        <v>141</v>
      </c>
      <c r="AY287" s="13" t="s">
        <v>133</v>
      </c>
      <c r="BE287" s="137">
        <f t="shared" si="83"/>
        <v>0</v>
      </c>
      <c r="BF287" s="137">
        <f t="shared" si="84"/>
        <v>0</v>
      </c>
      <c r="BG287" s="137">
        <f t="shared" si="85"/>
        <v>0</v>
      </c>
      <c r="BH287" s="137">
        <f t="shared" si="86"/>
        <v>0</v>
      </c>
      <c r="BI287" s="137">
        <f t="shared" si="87"/>
        <v>0</v>
      </c>
      <c r="BJ287" s="13" t="s">
        <v>141</v>
      </c>
      <c r="BK287" s="137">
        <f t="shared" si="88"/>
        <v>0</v>
      </c>
      <c r="BL287" s="13" t="s">
        <v>140</v>
      </c>
      <c r="BM287" s="136" t="s">
        <v>619</v>
      </c>
    </row>
    <row r="288" spans="2:65" s="1" customFormat="1" ht="24.3" customHeight="1">
      <c r="B288" s="124"/>
      <c r="C288" s="158" t="s">
        <v>195</v>
      </c>
      <c r="D288" s="158" t="s">
        <v>136</v>
      </c>
      <c r="E288" s="159" t="s">
        <v>800</v>
      </c>
      <c r="F288" s="160" t="s">
        <v>801</v>
      </c>
      <c r="G288" s="161" t="s">
        <v>154</v>
      </c>
      <c r="H288" s="200">
        <v>32.03</v>
      </c>
      <c r="I288" s="207"/>
      <c r="J288" s="167">
        <f>ROUND(I288*H288,2)</f>
        <v>0</v>
      </c>
      <c r="K288" s="144"/>
      <c r="L288" s="145"/>
      <c r="M288" s="146" t="s">
        <v>1</v>
      </c>
      <c r="N288" s="147" t="s">
        <v>40</v>
      </c>
      <c r="O288" s="134">
        <v>0</v>
      </c>
      <c r="P288" s="134">
        <f t="shared" si="80"/>
        <v>0</v>
      </c>
      <c r="Q288" s="134">
        <v>0</v>
      </c>
      <c r="R288" s="134">
        <f t="shared" si="81"/>
        <v>0</v>
      </c>
      <c r="S288" s="134">
        <v>0</v>
      </c>
      <c r="T288" s="134">
        <f t="shared" si="82"/>
        <v>0</v>
      </c>
      <c r="U288" s="135" t="s">
        <v>1</v>
      </c>
      <c r="AR288" s="136" t="s">
        <v>150</v>
      </c>
      <c r="AT288" s="136" t="s">
        <v>439</v>
      </c>
      <c r="AU288" s="136" t="s">
        <v>141</v>
      </c>
      <c r="AY288" s="13" t="s">
        <v>133</v>
      </c>
      <c r="BE288" s="137">
        <f t="shared" si="83"/>
        <v>0</v>
      </c>
      <c r="BF288" s="137">
        <f t="shared" si="84"/>
        <v>0</v>
      </c>
      <c r="BG288" s="137">
        <f t="shared" si="85"/>
        <v>0</v>
      </c>
      <c r="BH288" s="137">
        <f t="shared" si="86"/>
        <v>0</v>
      </c>
      <c r="BI288" s="137">
        <f t="shared" si="87"/>
        <v>0</v>
      </c>
      <c r="BJ288" s="13" t="s">
        <v>141</v>
      </c>
      <c r="BK288" s="137">
        <f t="shared" si="88"/>
        <v>0</v>
      </c>
      <c r="BL288" s="13" t="s">
        <v>140</v>
      </c>
      <c r="BM288" s="136" t="s">
        <v>622</v>
      </c>
    </row>
    <row r="289" spans="2:65" s="11" customFormat="1" ht="22.95" customHeight="1">
      <c r="B289" s="113"/>
      <c r="D289" s="114" t="s">
        <v>73</v>
      </c>
      <c r="E289" s="181" t="s">
        <v>931</v>
      </c>
      <c r="F289" s="122" t="s">
        <v>802</v>
      </c>
      <c r="I289" s="166"/>
      <c r="J289" s="123">
        <f>SUM(J290:J295)</f>
        <v>0</v>
      </c>
      <c r="L289" s="113"/>
      <c r="M289" s="117"/>
      <c r="P289" s="118">
        <f>P290</f>
        <v>0</v>
      </c>
      <c r="R289" s="118">
        <f>R290</f>
        <v>0</v>
      </c>
      <c r="T289" s="118">
        <f>T290</f>
        <v>0</v>
      </c>
      <c r="U289" s="119"/>
      <c r="AR289" s="114" t="s">
        <v>82</v>
      </c>
      <c r="AT289" s="120" t="s">
        <v>73</v>
      </c>
      <c r="AU289" s="120" t="s">
        <v>82</v>
      </c>
      <c r="AY289" s="114" t="s">
        <v>133</v>
      </c>
      <c r="BK289" s="121">
        <f>BK290</f>
        <v>0</v>
      </c>
    </row>
    <row r="290" spans="2:65" s="1" customFormat="1" ht="24.3" customHeight="1">
      <c r="B290" s="124"/>
      <c r="C290" s="158" t="s">
        <v>258</v>
      </c>
      <c r="D290" s="158" t="s">
        <v>136</v>
      </c>
      <c r="E290" s="159" t="s">
        <v>803</v>
      </c>
      <c r="F290" s="160" t="s">
        <v>804</v>
      </c>
      <c r="G290" s="161" t="s">
        <v>209</v>
      </c>
      <c r="H290" s="200">
        <v>3</v>
      </c>
      <c r="I290" s="207"/>
      <c r="J290" s="167">
        <f t="shared" ref="J290:J295" si="90">ROUND(I290*H290,2)</f>
        <v>0</v>
      </c>
      <c r="K290" s="131"/>
      <c r="L290" s="25"/>
      <c r="M290" s="132" t="s">
        <v>1</v>
      </c>
      <c r="N290" s="133" t="s">
        <v>40</v>
      </c>
      <c r="O290" s="134">
        <v>0</v>
      </c>
      <c r="P290" s="134">
        <f>O290*H444</f>
        <v>0</v>
      </c>
      <c r="Q290" s="134">
        <v>0</v>
      </c>
      <c r="R290" s="134">
        <f>Q290*H444</f>
        <v>0</v>
      </c>
      <c r="S290" s="134">
        <v>0</v>
      </c>
      <c r="T290" s="134">
        <f>S290*H444</f>
        <v>0</v>
      </c>
      <c r="U290" s="135" t="s">
        <v>1</v>
      </c>
      <c r="AR290" s="136" t="s">
        <v>140</v>
      </c>
      <c r="AT290" s="136" t="s">
        <v>136</v>
      </c>
      <c r="AU290" s="136" t="s">
        <v>141</v>
      </c>
      <c r="AY290" s="13" t="s">
        <v>133</v>
      </c>
      <c r="BE290" s="137">
        <f>IF(N290="základná",J444,0)</f>
        <v>0</v>
      </c>
      <c r="BF290" s="137">
        <f>IF(N290="znížená",J444,0)</f>
        <v>0</v>
      </c>
      <c r="BG290" s="137">
        <f>IF(N290="zákl. prenesená",J444,0)</f>
        <v>0</v>
      </c>
      <c r="BH290" s="137">
        <f>IF(N290="zníž. prenesená",J444,0)</f>
        <v>0</v>
      </c>
      <c r="BI290" s="137">
        <f>IF(N290="nulová",J444,0)</f>
        <v>0</v>
      </c>
      <c r="BJ290" s="13" t="s">
        <v>141</v>
      </c>
      <c r="BK290" s="137">
        <f>ROUND(I444*H444,2)</f>
        <v>0</v>
      </c>
      <c r="BL290" s="13" t="s">
        <v>140</v>
      </c>
      <c r="BM290" s="136" t="s">
        <v>630</v>
      </c>
    </row>
    <row r="291" spans="2:65" s="11" customFormat="1" ht="22.95" customHeight="1">
      <c r="B291" s="113"/>
      <c r="C291" s="162" t="s">
        <v>201</v>
      </c>
      <c r="D291" s="162" t="s">
        <v>439</v>
      </c>
      <c r="E291" s="163" t="s">
        <v>805</v>
      </c>
      <c r="F291" s="164" t="s">
        <v>806</v>
      </c>
      <c r="G291" s="165" t="s">
        <v>209</v>
      </c>
      <c r="H291" s="201">
        <v>3</v>
      </c>
      <c r="I291" s="209"/>
      <c r="J291" s="168">
        <f t="shared" si="90"/>
        <v>0</v>
      </c>
      <c r="L291" s="113"/>
      <c r="M291" s="117"/>
      <c r="P291" s="118">
        <f>SUM(P292:P295)</f>
        <v>0</v>
      </c>
      <c r="R291" s="118">
        <f>SUM(R292:R295)</f>
        <v>0</v>
      </c>
      <c r="T291" s="118">
        <f>SUM(T292:T295)</f>
        <v>0</v>
      </c>
      <c r="U291" s="119"/>
      <c r="AR291" s="114" t="s">
        <v>82</v>
      </c>
      <c r="AT291" s="120" t="s">
        <v>73</v>
      </c>
      <c r="AU291" s="120" t="s">
        <v>82</v>
      </c>
      <c r="AY291" s="114" t="s">
        <v>133</v>
      </c>
      <c r="BK291" s="121">
        <f>SUM(BK292:BK295)</f>
        <v>0</v>
      </c>
    </row>
    <row r="292" spans="2:65" s="1" customFormat="1" ht="24.3" customHeight="1">
      <c r="B292" s="124"/>
      <c r="C292" s="158" t="s">
        <v>265</v>
      </c>
      <c r="D292" s="158" t="s">
        <v>136</v>
      </c>
      <c r="E292" s="159" t="s">
        <v>807</v>
      </c>
      <c r="F292" s="160" t="s">
        <v>808</v>
      </c>
      <c r="G292" s="161" t="s">
        <v>209</v>
      </c>
      <c r="H292" s="200">
        <v>4</v>
      </c>
      <c r="I292" s="207"/>
      <c r="J292" s="167">
        <f t="shared" si="90"/>
        <v>0</v>
      </c>
      <c r="K292" s="131"/>
      <c r="L292" s="25"/>
      <c r="M292" s="132" t="s">
        <v>1</v>
      </c>
      <c r="N292" s="133" t="s">
        <v>40</v>
      </c>
      <c r="O292" s="134">
        <v>0</v>
      </c>
      <c r="P292" s="134">
        <f>O292*H446</f>
        <v>0</v>
      </c>
      <c r="Q292" s="134">
        <v>0</v>
      </c>
      <c r="R292" s="134">
        <f>Q292*H446</f>
        <v>0</v>
      </c>
      <c r="S292" s="134">
        <v>0</v>
      </c>
      <c r="T292" s="134">
        <f>S292*H446</f>
        <v>0</v>
      </c>
      <c r="U292" s="135" t="s">
        <v>1</v>
      </c>
      <c r="AR292" s="136" t="s">
        <v>140</v>
      </c>
      <c r="AT292" s="136" t="s">
        <v>136</v>
      </c>
      <c r="AU292" s="136" t="s">
        <v>141</v>
      </c>
      <c r="AY292" s="13" t="s">
        <v>133</v>
      </c>
      <c r="BE292" s="137">
        <f>IF(N292="základná",J446,0)</f>
        <v>0</v>
      </c>
      <c r="BF292" s="137">
        <f>IF(N292="znížená",J446,0)</f>
        <v>0</v>
      </c>
      <c r="BG292" s="137">
        <f>IF(N292="zákl. prenesená",J446,0)</f>
        <v>0</v>
      </c>
      <c r="BH292" s="137">
        <f>IF(N292="zníž. prenesená",J446,0)</f>
        <v>0</v>
      </c>
      <c r="BI292" s="137">
        <f>IF(N292="nulová",J446,0)</f>
        <v>0</v>
      </c>
      <c r="BJ292" s="13" t="s">
        <v>141</v>
      </c>
      <c r="BK292" s="137">
        <f>ROUND(I446*H446,2)</f>
        <v>0</v>
      </c>
      <c r="BL292" s="13" t="s">
        <v>140</v>
      </c>
      <c r="BM292" s="136" t="s">
        <v>636</v>
      </c>
    </row>
    <row r="293" spans="2:65" s="1" customFormat="1" ht="34.200000000000003">
      <c r="B293" s="124"/>
      <c r="C293" s="162" t="s">
        <v>205</v>
      </c>
      <c r="D293" s="162" t="s">
        <v>439</v>
      </c>
      <c r="E293" s="163" t="s">
        <v>809</v>
      </c>
      <c r="F293" s="164" t="s">
        <v>810</v>
      </c>
      <c r="G293" s="165" t="s">
        <v>209</v>
      </c>
      <c r="H293" s="201">
        <v>3</v>
      </c>
      <c r="I293" s="209"/>
      <c r="J293" s="168">
        <f t="shared" si="90"/>
        <v>0</v>
      </c>
      <c r="K293" s="131"/>
      <c r="L293" s="25"/>
      <c r="M293" s="132" t="s">
        <v>1</v>
      </c>
      <c r="N293" s="133" t="s">
        <v>40</v>
      </c>
      <c r="O293" s="134">
        <v>0</v>
      </c>
      <c r="P293" s="134">
        <f>O293*H447</f>
        <v>0</v>
      </c>
      <c r="Q293" s="134">
        <v>0</v>
      </c>
      <c r="R293" s="134">
        <f>Q293*H447</f>
        <v>0</v>
      </c>
      <c r="S293" s="134">
        <v>0</v>
      </c>
      <c r="T293" s="134">
        <f>S293*H447</f>
        <v>0</v>
      </c>
      <c r="U293" s="135" t="s">
        <v>1</v>
      </c>
      <c r="AR293" s="136" t="s">
        <v>140</v>
      </c>
      <c r="AT293" s="136" t="s">
        <v>136</v>
      </c>
      <c r="AU293" s="136" t="s">
        <v>141</v>
      </c>
      <c r="AY293" s="13" t="s">
        <v>133</v>
      </c>
      <c r="BE293" s="137">
        <f>IF(N293="základná",J447,0)</f>
        <v>0</v>
      </c>
      <c r="BF293" s="137">
        <f>IF(N293="znížená",J447,0)</f>
        <v>0</v>
      </c>
      <c r="BG293" s="137">
        <f>IF(N293="zákl. prenesená",J447,0)</f>
        <v>0</v>
      </c>
      <c r="BH293" s="137">
        <f>IF(N293="zníž. prenesená",J447,0)</f>
        <v>0</v>
      </c>
      <c r="BI293" s="137">
        <f>IF(N293="nulová",J447,0)</f>
        <v>0</v>
      </c>
      <c r="BJ293" s="13" t="s">
        <v>141</v>
      </c>
      <c r="BK293" s="137">
        <f>ROUND(I447*H447,2)</f>
        <v>0</v>
      </c>
      <c r="BL293" s="13" t="s">
        <v>140</v>
      </c>
      <c r="BM293" s="136" t="s">
        <v>639</v>
      </c>
    </row>
    <row r="294" spans="2:65" s="1" customFormat="1" ht="34.200000000000003">
      <c r="B294" s="124"/>
      <c r="C294" s="162" t="s">
        <v>272</v>
      </c>
      <c r="D294" s="162" t="s">
        <v>439</v>
      </c>
      <c r="E294" s="163" t="s">
        <v>811</v>
      </c>
      <c r="F294" s="164" t="s">
        <v>812</v>
      </c>
      <c r="G294" s="165" t="s">
        <v>209</v>
      </c>
      <c r="H294" s="201">
        <v>1</v>
      </c>
      <c r="I294" s="209"/>
      <c r="J294" s="168">
        <f t="shared" si="90"/>
        <v>0</v>
      </c>
      <c r="K294" s="144"/>
      <c r="L294" s="145"/>
      <c r="M294" s="146" t="s">
        <v>1</v>
      </c>
      <c r="N294" s="147" t="s">
        <v>40</v>
      </c>
      <c r="O294" s="134">
        <v>0</v>
      </c>
      <c r="P294" s="134">
        <f>O294*H448</f>
        <v>0</v>
      </c>
      <c r="Q294" s="134">
        <v>0</v>
      </c>
      <c r="R294" s="134">
        <f>Q294*H448</f>
        <v>0</v>
      </c>
      <c r="S294" s="134">
        <v>0</v>
      </c>
      <c r="T294" s="134">
        <f>S294*H448</f>
        <v>0</v>
      </c>
      <c r="U294" s="135" t="s">
        <v>1</v>
      </c>
      <c r="AR294" s="136" t="s">
        <v>150</v>
      </c>
      <c r="AT294" s="136" t="s">
        <v>439</v>
      </c>
      <c r="AU294" s="136" t="s">
        <v>141</v>
      </c>
      <c r="AY294" s="13" t="s">
        <v>133</v>
      </c>
      <c r="BE294" s="137">
        <f>IF(N294="základná",J448,0)</f>
        <v>0</v>
      </c>
      <c r="BF294" s="137">
        <f>IF(N294="znížená",J448,0)</f>
        <v>0</v>
      </c>
      <c r="BG294" s="137">
        <f>IF(N294="zákl. prenesená",J448,0)</f>
        <v>0</v>
      </c>
      <c r="BH294" s="137">
        <f>IF(N294="zníž. prenesená",J448,0)</f>
        <v>0</v>
      </c>
      <c r="BI294" s="137">
        <f>IF(N294="nulová",J448,0)</f>
        <v>0</v>
      </c>
      <c r="BJ294" s="13" t="s">
        <v>141</v>
      </c>
      <c r="BK294" s="137">
        <f>ROUND(I448*H448,2)</f>
        <v>0</v>
      </c>
      <c r="BL294" s="13" t="s">
        <v>140</v>
      </c>
      <c r="BM294" s="136" t="s">
        <v>643</v>
      </c>
    </row>
    <row r="295" spans="2:65" s="1" customFormat="1" ht="24.3" customHeight="1">
      <c r="B295" s="124"/>
      <c r="C295" s="158" t="s">
        <v>210</v>
      </c>
      <c r="D295" s="158" t="s">
        <v>136</v>
      </c>
      <c r="E295" s="159" t="s">
        <v>813</v>
      </c>
      <c r="F295" s="160" t="s">
        <v>814</v>
      </c>
      <c r="G295" s="161" t="s">
        <v>454</v>
      </c>
      <c r="H295" s="129">
        <v>1133.1780000000001</v>
      </c>
      <c r="I295" s="207"/>
      <c r="J295" s="130">
        <f t="shared" si="90"/>
        <v>0</v>
      </c>
      <c r="K295" s="131"/>
      <c r="L295" s="25"/>
      <c r="M295" s="132" t="s">
        <v>1</v>
      </c>
      <c r="N295" s="133" t="s">
        <v>40</v>
      </c>
      <c r="O295" s="134">
        <v>0</v>
      </c>
      <c r="P295" s="134">
        <f>O295*H449</f>
        <v>0</v>
      </c>
      <c r="Q295" s="134">
        <v>0</v>
      </c>
      <c r="R295" s="134">
        <f>Q295*H449</f>
        <v>0</v>
      </c>
      <c r="S295" s="134">
        <v>0</v>
      </c>
      <c r="T295" s="134">
        <f>S295*H449</f>
        <v>0</v>
      </c>
      <c r="U295" s="135" t="s">
        <v>1</v>
      </c>
      <c r="AR295" s="136" t="s">
        <v>140</v>
      </c>
      <c r="AT295" s="136" t="s">
        <v>136</v>
      </c>
      <c r="AU295" s="136" t="s">
        <v>141</v>
      </c>
      <c r="AY295" s="13" t="s">
        <v>133</v>
      </c>
      <c r="BE295" s="137">
        <f>IF(N295="základná",J449,0)</f>
        <v>0</v>
      </c>
      <c r="BF295" s="137">
        <f>IF(N295="znížená",J449,0)</f>
        <v>0</v>
      </c>
      <c r="BG295" s="137">
        <f>IF(N295="zákl. prenesená",J449,0)</f>
        <v>0</v>
      </c>
      <c r="BH295" s="137">
        <f>IF(N295="zníž. prenesená",J449,0)</f>
        <v>0</v>
      </c>
      <c r="BI295" s="137">
        <f>IF(N295="nulová",J449,0)</f>
        <v>0</v>
      </c>
      <c r="BJ295" s="13" t="s">
        <v>141</v>
      </c>
      <c r="BK295" s="137">
        <f>ROUND(I449*H449,2)</f>
        <v>0</v>
      </c>
      <c r="BL295" s="13" t="s">
        <v>140</v>
      </c>
      <c r="BM295" s="136" t="s">
        <v>646</v>
      </c>
    </row>
    <row r="296" spans="2:65" s="11" customFormat="1" ht="22.95" customHeight="1">
      <c r="B296" s="113"/>
      <c r="D296" s="114" t="s">
        <v>73</v>
      </c>
      <c r="E296" s="181" t="s">
        <v>932</v>
      </c>
      <c r="F296" s="122" t="s">
        <v>815</v>
      </c>
      <c r="I296" s="166"/>
      <c r="J296" s="123">
        <f>SUM(J297:J316)</f>
        <v>0</v>
      </c>
      <c r="L296" s="113"/>
      <c r="M296" s="117"/>
      <c r="P296" s="118">
        <f>SUM(P297:P301)</f>
        <v>0</v>
      </c>
      <c r="R296" s="118">
        <f>SUM(R297:R301)</f>
        <v>0</v>
      </c>
      <c r="T296" s="118">
        <f>SUM(T297:T301)</f>
        <v>0</v>
      </c>
      <c r="U296" s="119"/>
      <c r="AR296" s="114" t="s">
        <v>82</v>
      </c>
      <c r="AT296" s="120" t="s">
        <v>73</v>
      </c>
      <c r="AU296" s="120" t="s">
        <v>82</v>
      </c>
      <c r="AY296" s="114" t="s">
        <v>133</v>
      </c>
      <c r="BK296" s="121">
        <f>SUM(BK297:BK301)</f>
        <v>0</v>
      </c>
    </row>
    <row r="297" spans="2:65" s="1" customFormat="1" ht="24.3" customHeight="1">
      <c r="B297" s="124"/>
      <c r="C297" s="158" t="s">
        <v>279</v>
      </c>
      <c r="D297" s="158" t="s">
        <v>136</v>
      </c>
      <c r="E297" s="159" t="s">
        <v>816</v>
      </c>
      <c r="F297" s="175" t="s">
        <v>817</v>
      </c>
      <c r="G297" s="161" t="s">
        <v>516</v>
      </c>
      <c r="H297" s="200">
        <v>300</v>
      </c>
      <c r="I297" s="207"/>
      <c r="J297" s="167">
        <f t="shared" ref="J297:J316" si="91">ROUND(I297*H297,2)</f>
        <v>0</v>
      </c>
      <c r="K297" s="131"/>
      <c r="L297" s="25"/>
      <c r="M297" s="132" t="s">
        <v>1</v>
      </c>
      <c r="N297" s="133" t="s">
        <v>40</v>
      </c>
      <c r="O297" s="134">
        <v>0</v>
      </c>
      <c r="P297" s="134">
        <f>O297*H451</f>
        <v>0</v>
      </c>
      <c r="Q297" s="134">
        <v>0</v>
      </c>
      <c r="R297" s="134">
        <f>Q297*H451</f>
        <v>0</v>
      </c>
      <c r="S297" s="134">
        <v>0</v>
      </c>
      <c r="T297" s="134">
        <f>S297*H451</f>
        <v>0</v>
      </c>
      <c r="U297" s="135" t="s">
        <v>1</v>
      </c>
      <c r="AR297" s="136" t="s">
        <v>140</v>
      </c>
      <c r="AT297" s="136" t="s">
        <v>136</v>
      </c>
      <c r="AU297" s="136" t="s">
        <v>141</v>
      </c>
      <c r="AY297" s="13" t="s">
        <v>133</v>
      </c>
      <c r="BE297" s="137">
        <f>IF(N297="základná",J451,0)</f>
        <v>0</v>
      </c>
      <c r="BF297" s="137">
        <f>IF(N297="znížená",J451,0)</f>
        <v>0</v>
      </c>
      <c r="BG297" s="137">
        <f>IF(N297="zákl. prenesená",J451,0)</f>
        <v>0</v>
      </c>
      <c r="BH297" s="137">
        <f>IF(N297="zníž. prenesená",J451,0)</f>
        <v>0</v>
      </c>
      <c r="BI297" s="137">
        <f>IF(N297="nulová",J451,0)</f>
        <v>0</v>
      </c>
      <c r="BJ297" s="13" t="s">
        <v>141</v>
      </c>
      <c r="BK297" s="137">
        <f>ROUND(I451*H451,2)</f>
        <v>0</v>
      </c>
      <c r="BL297" s="13" t="s">
        <v>140</v>
      </c>
      <c r="BM297" s="136" t="s">
        <v>652</v>
      </c>
    </row>
    <row r="298" spans="2:65" s="1" customFormat="1" ht="24.3" customHeight="1">
      <c r="B298" s="124"/>
      <c r="C298" s="158" t="s">
        <v>213</v>
      </c>
      <c r="D298" s="158" t="s">
        <v>136</v>
      </c>
      <c r="E298" s="159" t="s">
        <v>818</v>
      </c>
      <c r="F298" s="160" t="s">
        <v>819</v>
      </c>
      <c r="G298" s="161" t="s">
        <v>516</v>
      </c>
      <c r="H298" s="200">
        <v>150</v>
      </c>
      <c r="I298" s="207"/>
      <c r="J298" s="167">
        <f t="shared" si="91"/>
        <v>0</v>
      </c>
      <c r="K298" s="144"/>
      <c r="L298" s="145"/>
      <c r="M298" s="146" t="s">
        <v>1</v>
      </c>
      <c r="N298" s="147" t="s">
        <v>40</v>
      </c>
      <c r="O298" s="134">
        <v>0</v>
      </c>
      <c r="P298" s="134">
        <f>O298*H452</f>
        <v>0</v>
      </c>
      <c r="Q298" s="134">
        <v>0</v>
      </c>
      <c r="R298" s="134">
        <f>Q298*H452</f>
        <v>0</v>
      </c>
      <c r="S298" s="134">
        <v>0</v>
      </c>
      <c r="T298" s="134">
        <f>S298*H452</f>
        <v>0</v>
      </c>
      <c r="U298" s="135" t="s">
        <v>1</v>
      </c>
      <c r="AR298" s="136" t="s">
        <v>150</v>
      </c>
      <c r="AT298" s="136" t="s">
        <v>439</v>
      </c>
      <c r="AU298" s="136" t="s">
        <v>141</v>
      </c>
      <c r="AY298" s="13" t="s">
        <v>133</v>
      </c>
      <c r="BE298" s="137">
        <f>IF(N298="základná",J452,0)</f>
        <v>0</v>
      </c>
      <c r="BF298" s="137">
        <f>IF(N298="znížená",J452,0)</f>
        <v>0</v>
      </c>
      <c r="BG298" s="137">
        <f>IF(N298="zákl. prenesená",J452,0)</f>
        <v>0</v>
      </c>
      <c r="BH298" s="137">
        <f>IF(N298="zníž. prenesená",J452,0)</f>
        <v>0</v>
      </c>
      <c r="BI298" s="137">
        <f>IF(N298="nulová",J452,0)</f>
        <v>0</v>
      </c>
      <c r="BJ298" s="13" t="s">
        <v>141</v>
      </c>
      <c r="BK298" s="137">
        <f>ROUND(I452*H452,2)</f>
        <v>0</v>
      </c>
      <c r="BL298" s="13" t="s">
        <v>140</v>
      </c>
      <c r="BM298" s="136" t="s">
        <v>655</v>
      </c>
    </row>
    <row r="299" spans="2:65" s="1" customFormat="1" ht="22.8">
      <c r="B299" s="124"/>
      <c r="C299" s="158" t="s">
        <v>286</v>
      </c>
      <c r="D299" s="158" t="s">
        <v>136</v>
      </c>
      <c r="E299" s="159" t="s">
        <v>820</v>
      </c>
      <c r="F299" s="160" t="s">
        <v>821</v>
      </c>
      <c r="G299" s="161" t="s">
        <v>516</v>
      </c>
      <c r="H299" s="200">
        <v>100</v>
      </c>
      <c r="I299" s="207"/>
      <c r="J299" s="167">
        <f t="shared" si="91"/>
        <v>0</v>
      </c>
      <c r="K299" s="144"/>
      <c r="L299" s="145"/>
      <c r="M299" s="146" t="s">
        <v>1</v>
      </c>
      <c r="N299" s="147" t="s">
        <v>40</v>
      </c>
      <c r="O299" s="134">
        <v>0</v>
      </c>
      <c r="P299" s="134">
        <f>O299*H453</f>
        <v>0</v>
      </c>
      <c r="Q299" s="134">
        <v>0</v>
      </c>
      <c r="R299" s="134">
        <f>Q299*H453</f>
        <v>0</v>
      </c>
      <c r="S299" s="134">
        <v>0</v>
      </c>
      <c r="T299" s="134">
        <f>S299*H453</f>
        <v>0</v>
      </c>
      <c r="U299" s="135" t="s">
        <v>1</v>
      </c>
      <c r="AR299" s="136" t="s">
        <v>150</v>
      </c>
      <c r="AT299" s="136" t="s">
        <v>439</v>
      </c>
      <c r="AU299" s="136" t="s">
        <v>141</v>
      </c>
      <c r="AY299" s="13" t="s">
        <v>133</v>
      </c>
      <c r="BE299" s="137">
        <f>IF(N299="základná",J453,0)</f>
        <v>0</v>
      </c>
      <c r="BF299" s="137">
        <f>IF(N299="znížená",J453,0)</f>
        <v>0</v>
      </c>
      <c r="BG299" s="137">
        <f>IF(N299="zákl. prenesená",J453,0)</f>
        <v>0</v>
      </c>
      <c r="BH299" s="137">
        <f>IF(N299="zníž. prenesená",J453,0)</f>
        <v>0</v>
      </c>
      <c r="BI299" s="137">
        <f>IF(N299="nulová",J453,0)</f>
        <v>0</v>
      </c>
      <c r="BJ299" s="13" t="s">
        <v>141</v>
      </c>
      <c r="BK299" s="137">
        <f>ROUND(I453*H453,2)</f>
        <v>0</v>
      </c>
      <c r="BL299" s="13" t="s">
        <v>140</v>
      </c>
      <c r="BM299" s="136" t="s">
        <v>659</v>
      </c>
    </row>
    <row r="300" spans="2:65" s="1" customFormat="1" ht="24.3" customHeight="1">
      <c r="B300" s="124"/>
      <c r="C300" s="158" t="s">
        <v>217</v>
      </c>
      <c r="D300" s="158" t="s">
        <v>136</v>
      </c>
      <c r="E300" s="159" t="s">
        <v>822</v>
      </c>
      <c r="F300" s="175" t="s">
        <v>943</v>
      </c>
      <c r="G300" s="174" t="s">
        <v>516</v>
      </c>
      <c r="H300" s="200">
        <v>550</v>
      </c>
      <c r="I300" s="207"/>
      <c r="J300" s="167">
        <f t="shared" ref="J300" si="92">ROUND(I300*H300,2)</f>
        <v>0</v>
      </c>
      <c r="K300" s="131"/>
      <c r="L300" s="25"/>
      <c r="M300" s="132" t="s">
        <v>1</v>
      </c>
      <c r="N300" s="133" t="s">
        <v>40</v>
      </c>
      <c r="O300" s="134">
        <v>0</v>
      </c>
      <c r="P300" s="134">
        <f>O300*H453</f>
        <v>0</v>
      </c>
      <c r="Q300" s="134">
        <v>0</v>
      </c>
      <c r="R300" s="134">
        <f>Q300*H453</f>
        <v>0</v>
      </c>
      <c r="S300" s="134">
        <v>0</v>
      </c>
      <c r="T300" s="134">
        <f>S300*H453</f>
        <v>0</v>
      </c>
      <c r="U300" s="135" t="s">
        <v>1</v>
      </c>
      <c r="AR300" s="136" t="s">
        <v>140</v>
      </c>
      <c r="AT300" s="136" t="s">
        <v>136</v>
      </c>
      <c r="AU300" s="136" t="s">
        <v>141</v>
      </c>
      <c r="AY300" s="13" t="s">
        <v>133</v>
      </c>
      <c r="BE300" s="137">
        <f>IF(N300="základná",J453,0)</f>
        <v>0</v>
      </c>
      <c r="BF300" s="137">
        <f>IF(N300="znížená",J453,0)</f>
        <v>0</v>
      </c>
      <c r="BG300" s="137">
        <f>IF(N300="zákl. prenesená",J453,0)</f>
        <v>0</v>
      </c>
      <c r="BH300" s="137">
        <f>IF(N300="zníž. prenesená",J453,0)</f>
        <v>0</v>
      </c>
      <c r="BI300" s="137">
        <f>IF(N300="nulová",J453,0)</f>
        <v>0</v>
      </c>
      <c r="BJ300" s="13" t="s">
        <v>141</v>
      </c>
      <c r="BK300" s="137">
        <f>ROUND(I453*H453,2)</f>
        <v>0</v>
      </c>
      <c r="BL300" s="13" t="s">
        <v>140</v>
      </c>
      <c r="BM300" s="136" t="s">
        <v>662</v>
      </c>
    </row>
    <row r="301" spans="2:65" s="1" customFormat="1" ht="24.3" customHeight="1">
      <c r="B301" s="124"/>
      <c r="C301" s="158" t="s">
        <v>217</v>
      </c>
      <c r="D301" s="158" t="s">
        <v>136</v>
      </c>
      <c r="E301" s="159" t="s">
        <v>822</v>
      </c>
      <c r="F301" s="160" t="s">
        <v>823</v>
      </c>
      <c r="G301" s="161" t="s">
        <v>209</v>
      </c>
      <c r="H301" s="200">
        <v>3</v>
      </c>
      <c r="I301" s="207"/>
      <c r="J301" s="167">
        <f t="shared" si="91"/>
        <v>0</v>
      </c>
      <c r="K301" s="131"/>
      <c r="L301" s="25"/>
      <c r="M301" s="132" t="s">
        <v>1</v>
      </c>
      <c r="N301" s="133" t="s">
        <v>40</v>
      </c>
      <c r="O301" s="134">
        <v>0</v>
      </c>
      <c r="P301" s="134">
        <f>O301*H454</f>
        <v>0</v>
      </c>
      <c r="Q301" s="134">
        <v>0</v>
      </c>
      <c r="R301" s="134">
        <f>Q301*H454</f>
        <v>0</v>
      </c>
      <c r="S301" s="134">
        <v>0</v>
      </c>
      <c r="T301" s="134">
        <f>S301*H454</f>
        <v>0</v>
      </c>
      <c r="U301" s="135" t="s">
        <v>1</v>
      </c>
      <c r="AR301" s="136" t="s">
        <v>140</v>
      </c>
      <c r="AT301" s="136" t="s">
        <v>136</v>
      </c>
      <c r="AU301" s="136" t="s">
        <v>141</v>
      </c>
      <c r="AY301" s="13" t="s">
        <v>133</v>
      </c>
      <c r="BE301" s="137">
        <f>IF(N301="základná",J454,0)</f>
        <v>0</v>
      </c>
      <c r="BF301" s="137">
        <f>IF(N301="znížená",J454,0)</f>
        <v>0</v>
      </c>
      <c r="BG301" s="137">
        <f>IF(N301="zákl. prenesená",J454,0)</f>
        <v>0</v>
      </c>
      <c r="BH301" s="137">
        <f>IF(N301="zníž. prenesená",J454,0)</f>
        <v>0</v>
      </c>
      <c r="BI301" s="137">
        <f>IF(N301="nulová",J454,0)</f>
        <v>0</v>
      </c>
      <c r="BJ301" s="13" t="s">
        <v>141</v>
      </c>
      <c r="BK301" s="137">
        <f>ROUND(I454*H454,2)</f>
        <v>0</v>
      </c>
      <c r="BL301" s="13" t="s">
        <v>140</v>
      </c>
      <c r="BM301" s="136" t="s">
        <v>662</v>
      </c>
    </row>
    <row r="302" spans="2:65" s="11" customFormat="1" ht="22.95" customHeight="1">
      <c r="B302" s="113"/>
      <c r="C302" s="162" t="s">
        <v>294</v>
      </c>
      <c r="D302" s="162" t="s">
        <v>439</v>
      </c>
      <c r="E302" s="163" t="s">
        <v>824</v>
      </c>
      <c r="F302" s="190" t="s">
        <v>825</v>
      </c>
      <c r="G302" s="165" t="s">
        <v>209</v>
      </c>
      <c r="H302" s="201">
        <v>3</v>
      </c>
      <c r="I302" s="209"/>
      <c r="J302" s="168">
        <f t="shared" si="91"/>
        <v>0</v>
      </c>
      <c r="L302" s="113"/>
      <c r="M302" s="117"/>
      <c r="P302" s="118">
        <f>SUM(P303:P306)</f>
        <v>0</v>
      </c>
      <c r="R302" s="118">
        <f>SUM(R303:R306)</f>
        <v>0</v>
      </c>
      <c r="T302" s="118">
        <f>SUM(T303:T306)</f>
        <v>0</v>
      </c>
      <c r="U302" s="119"/>
      <c r="AR302" s="114" t="s">
        <v>82</v>
      </c>
      <c r="AT302" s="120" t="s">
        <v>73</v>
      </c>
      <c r="AU302" s="120" t="s">
        <v>82</v>
      </c>
      <c r="AY302" s="114" t="s">
        <v>133</v>
      </c>
      <c r="BK302" s="121">
        <f>SUM(BK303:BK306)</f>
        <v>0</v>
      </c>
    </row>
    <row r="303" spans="2:65" s="1" customFormat="1" ht="24.3" customHeight="1">
      <c r="B303" s="124"/>
      <c r="C303" s="158" t="s">
        <v>220</v>
      </c>
      <c r="D303" s="158" t="s">
        <v>136</v>
      </c>
      <c r="E303" s="159" t="s">
        <v>826</v>
      </c>
      <c r="F303" s="160" t="s">
        <v>827</v>
      </c>
      <c r="G303" s="161" t="s">
        <v>209</v>
      </c>
      <c r="H303" s="200">
        <v>5</v>
      </c>
      <c r="I303" s="207"/>
      <c r="J303" s="167">
        <f t="shared" si="91"/>
        <v>0</v>
      </c>
      <c r="K303" s="131"/>
      <c r="L303" s="25"/>
      <c r="M303" s="132" t="s">
        <v>1</v>
      </c>
      <c r="N303" s="133" t="s">
        <v>40</v>
      </c>
      <c r="O303" s="134">
        <v>0</v>
      </c>
      <c r="P303" s="134">
        <f>O303*H456</f>
        <v>0</v>
      </c>
      <c r="Q303" s="134">
        <v>0</v>
      </c>
      <c r="R303" s="134">
        <f>Q303*H456</f>
        <v>0</v>
      </c>
      <c r="S303" s="134">
        <v>0</v>
      </c>
      <c r="T303" s="134">
        <f>S303*H456</f>
        <v>0</v>
      </c>
      <c r="U303" s="135" t="s">
        <v>1</v>
      </c>
      <c r="AR303" s="136" t="s">
        <v>140</v>
      </c>
      <c r="AT303" s="136" t="s">
        <v>136</v>
      </c>
      <c r="AU303" s="136" t="s">
        <v>141</v>
      </c>
      <c r="AY303" s="13" t="s">
        <v>133</v>
      </c>
      <c r="BE303" s="137">
        <f>IF(N303="základná",J456,0)</f>
        <v>0</v>
      </c>
      <c r="BF303" s="137">
        <f>IF(N303="znížená",J456,0)</f>
        <v>0</v>
      </c>
      <c r="BG303" s="137">
        <f>IF(N303="zákl. prenesená",J456,0)</f>
        <v>0</v>
      </c>
      <c r="BH303" s="137">
        <f>IF(N303="zníž. prenesená",J456,0)</f>
        <v>0</v>
      </c>
      <c r="BI303" s="137">
        <f>IF(N303="nulová",J456,0)</f>
        <v>0</v>
      </c>
      <c r="BJ303" s="13" t="s">
        <v>141</v>
      </c>
      <c r="BK303" s="137">
        <f>ROUND(I456*H456,2)</f>
        <v>0</v>
      </c>
      <c r="BL303" s="13" t="s">
        <v>140</v>
      </c>
      <c r="BM303" s="136" t="s">
        <v>668</v>
      </c>
    </row>
    <row r="304" spans="2:65" s="1" customFormat="1" ht="22.8">
      <c r="B304" s="124"/>
      <c r="C304" s="162" t="s">
        <v>301</v>
      </c>
      <c r="D304" s="162" t="s">
        <v>439</v>
      </c>
      <c r="E304" s="163" t="s">
        <v>828</v>
      </c>
      <c r="F304" s="190" t="s">
        <v>829</v>
      </c>
      <c r="G304" s="165" t="s">
        <v>209</v>
      </c>
      <c r="H304" s="201">
        <v>5</v>
      </c>
      <c r="I304" s="209"/>
      <c r="J304" s="168">
        <f t="shared" si="91"/>
        <v>0</v>
      </c>
      <c r="K304" s="131"/>
      <c r="L304" s="25"/>
      <c r="M304" s="132" t="s">
        <v>1</v>
      </c>
      <c r="N304" s="133" t="s">
        <v>40</v>
      </c>
      <c r="O304" s="134">
        <v>0</v>
      </c>
      <c r="P304" s="134">
        <f>O304*H457</f>
        <v>0</v>
      </c>
      <c r="Q304" s="134">
        <v>0</v>
      </c>
      <c r="R304" s="134">
        <f>Q304*H457</f>
        <v>0</v>
      </c>
      <c r="S304" s="134">
        <v>0</v>
      </c>
      <c r="T304" s="134">
        <f>S304*H457</f>
        <v>0</v>
      </c>
      <c r="U304" s="135" t="s">
        <v>1</v>
      </c>
      <c r="AR304" s="136" t="s">
        <v>140</v>
      </c>
      <c r="AT304" s="136" t="s">
        <v>136</v>
      </c>
      <c r="AU304" s="136" t="s">
        <v>141</v>
      </c>
      <c r="AY304" s="13" t="s">
        <v>133</v>
      </c>
      <c r="BE304" s="137">
        <f>IF(N304="základná",J457,0)</f>
        <v>0</v>
      </c>
      <c r="BF304" s="137">
        <f>IF(N304="znížená",J457,0)</f>
        <v>0</v>
      </c>
      <c r="BG304" s="137">
        <f>IF(N304="zákl. prenesená",J457,0)</f>
        <v>0</v>
      </c>
      <c r="BH304" s="137">
        <f>IF(N304="zníž. prenesená",J457,0)</f>
        <v>0</v>
      </c>
      <c r="BI304" s="137">
        <f>IF(N304="nulová",J457,0)</f>
        <v>0</v>
      </c>
      <c r="BJ304" s="13" t="s">
        <v>141</v>
      </c>
      <c r="BK304" s="137">
        <f>ROUND(I457*H457,2)</f>
        <v>0</v>
      </c>
      <c r="BL304" s="13" t="s">
        <v>140</v>
      </c>
      <c r="BM304" s="136" t="s">
        <v>671</v>
      </c>
    </row>
    <row r="305" spans="2:65" s="1" customFormat="1" ht="14.55" customHeight="1">
      <c r="B305" s="124"/>
      <c r="C305" s="158" t="s">
        <v>224</v>
      </c>
      <c r="D305" s="158" t="s">
        <v>136</v>
      </c>
      <c r="E305" s="159" t="s">
        <v>830</v>
      </c>
      <c r="F305" s="160" t="s">
        <v>831</v>
      </c>
      <c r="G305" s="161" t="s">
        <v>209</v>
      </c>
      <c r="H305" s="200">
        <v>5</v>
      </c>
      <c r="I305" s="207"/>
      <c r="J305" s="167">
        <f t="shared" si="91"/>
        <v>0</v>
      </c>
      <c r="K305" s="144"/>
      <c r="L305" s="145"/>
      <c r="M305" s="146" t="s">
        <v>1</v>
      </c>
      <c r="N305" s="147" t="s">
        <v>40</v>
      </c>
      <c r="O305" s="134">
        <v>0</v>
      </c>
      <c r="P305" s="134">
        <f>O305*H458</f>
        <v>0</v>
      </c>
      <c r="Q305" s="134">
        <v>0</v>
      </c>
      <c r="R305" s="134">
        <f>Q305*H458</f>
        <v>0</v>
      </c>
      <c r="S305" s="134">
        <v>0</v>
      </c>
      <c r="T305" s="134">
        <f>S305*H458</f>
        <v>0</v>
      </c>
      <c r="U305" s="135" t="s">
        <v>1</v>
      </c>
      <c r="AR305" s="136" t="s">
        <v>150</v>
      </c>
      <c r="AT305" s="136" t="s">
        <v>439</v>
      </c>
      <c r="AU305" s="136" t="s">
        <v>141</v>
      </c>
      <c r="AY305" s="13" t="s">
        <v>133</v>
      </c>
      <c r="BE305" s="137">
        <f>IF(N305="základná",J458,0)</f>
        <v>0</v>
      </c>
      <c r="BF305" s="137">
        <f>IF(N305="znížená",J458,0)</f>
        <v>0</v>
      </c>
      <c r="BG305" s="137">
        <f>IF(N305="zákl. prenesená",J458,0)</f>
        <v>0</v>
      </c>
      <c r="BH305" s="137">
        <f>IF(N305="zníž. prenesená",J458,0)</f>
        <v>0</v>
      </c>
      <c r="BI305" s="137">
        <f>IF(N305="nulová",J458,0)</f>
        <v>0</v>
      </c>
      <c r="BJ305" s="13" t="s">
        <v>141</v>
      </c>
      <c r="BK305" s="137">
        <f>ROUND(I458*H458,2)</f>
        <v>0</v>
      </c>
      <c r="BL305" s="13" t="s">
        <v>140</v>
      </c>
      <c r="BM305" s="136" t="s">
        <v>675</v>
      </c>
    </row>
    <row r="306" spans="2:65" s="1" customFormat="1" ht="24.3" customHeight="1">
      <c r="B306" s="124"/>
      <c r="C306" s="162" t="s">
        <v>311</v>
      </c>
      <c r="D306" s="162" t="s">
        <v>439</v>
      </c>
      <c r="E306" s="163" t="s">
        <v>832</v>
      </c>
      <c r="F306" s="190" t="s">
        <v>833</v>
      </c>
      <c r="G306" s="165" t="s">
        <v>209</v>
      </c>
      <c r="H306" s="201">
        <v>5</v>
      </c>
      <c r="I306" s="209"/>
      <c r="J306" s="168">
        <f t="shared" si="91"/>
        <v>0</v>
      </c>
      <c r="K306" s="131"/>
      <c r="L306" s="25"/>
      <c r="M306" s="132" t="s">
        <v>1</v>
      </c>
      <c r="N306" s="133" t="s">
        <v>40</v>
      </c>
      <c r="O306" s="134">
        <v>0</v>
      </c>
      <c r="P306" s="134">
        <f>O306*H459</f>
        <v>0</v>
      </c>
      <c r="Q306" s="134">
        <v>0</v>
      </c>
      <c r="R306" s="134">
        <f>Q306*H459</f>
        <v>0</v>
      </c>
      <c r="S306" s="134">
        <v>0</v>
      </c>
      <c r="T306" s="134">
        <f>S306*H459</f>
        <v>0</v>
      </c>
      <c r="U306" s="135" t="s">
        <v>1</v>
      </c>
      <c r="AR306" s="136" t="s">
        <v>140</v>
      </c>
      <c r="AT306" s="136" t="s">
        <v>136</v>
      </c>
      <c r="AU306" s="136" t="s">
        <v>141</v>
      </c>
      <c r="AY306" s="13" t="s">
        <v>133</v>
      </c>
      <c r="BE306" s="137">
        <f>IF(N306="základná",J459,0)</f>
        <v>0</v>
      </c>
      <c r="BF306" s="137">
        <f>IF(N306="znížená",J459,0)</f>
        <v>0</v>
      </c>
      <c r="BG306" s="137">
        <f>IF(N306="zákl. prenesená",J459,0)</f>
        <v>0</v>
      </c>
      <c r="BH306" s="137">
        <f>IF(N306="zníž. prenesená",J459,0)</f>
        <v>0</v>
      </c>
      <c r="BI306" s="137">
        <f>IF(N306="nulová",J459,0)</f>
        <v>0</v>
      </c>
      <c r="BJ306" s="13" t="s">
        <v>141</v>
      </c>
      <c r="BK306" s="137">
        <f>ROUND(I459*H459,2)</f>
        <v>0</v>
      </c>
      <c r="BL306" s="13" t="s">
        <v>140</v>
      </c>
      <c r="BM306" s="136" t="s">
        <v>678</v>
      </c>
    </row>
    <row r="307" spans="2:65" s="11" customFormat="1" ht="22.95" customHeight="1">
      <c r="B307" s="113"/>
      <c r="C307" s="158" t="s">
        <v>229</v>
      </c>
      <c r="D307" s="158" t="s">
        <v>136</v>
      </c>
      <c r="E307" s="159" t="s">
        <v>834</v>
      </c>
      <c r="F307" s="160" t="s">
        <v>835</v>
      </c>
      <c r="G307" s="161" t="s">
        <v>209</v>
      </c>
      <c r="H307" s="200">
        <v>5</v>
      </c>
      <c r="I307" s="207"/>
      <c r="J307" s="167">
        <f t="shared" si="91"/>
        <v>0</v>
      </c>
      <c r="L307" s="113"/>
      <c r="M307" s="117"/>
      <c r="P307" s="118">
        <f>SUM(P308:P309)</f>
        <v>0</v>
      </c>
      <c r="R307" s="118">
        <f>SUM(R308:R309)</f>
        <v>0</v>
      </c>
      <c r="T307" s="118">
        <f>SUM(T308:T309)</f>
        <v>0</v>
      </c>
      <c r="U307" s="119"/>
      <c r="AR307" s="114" t="s">
        <v>82</v>
      </c>
      <c r="AT307" s="120" t="s">
        <v>73</v>
      </c>
      <c r="AU307" s="120" t="s">
        <v>82</v>
      </c>
      <c r="AY307" s="114" t="s">
        <v>133</v>
      </c>
      <c r="BK307" s="121">
        <f>SUM(BK308:BK309)</f>
        <v>0</v>
      </c>
    </row>
    <row r="308" spans="2:65" s="1" customFormat="1" ht="24.3" customHeight="1">
      <c r="B308" s="124"/>
      <c r="C308" s="162" t="s">
        <v>318</v>
      </c>
      <c r="D308" s="162" t="s">
        <v>439</v>
      </c>
      <c r="E308" s="163" t="s">
        <v>836</v>
      </c>
      <c r="F308" s="190" t="s">
        <v>837</v>
      </c>
      <c r="G308" s="165" t="s">
        <v>209</v>
      </c>
      <c r="H308" s="201">
        <v>5</v>
      </c>
      <c r="I308" s="209"/>
      <c r="J308" s="168">
        <f t="shared" si="91"/>
        <v>0</v>
      </c>
      <c r="K308" s="131"/>
      <c r="L308" s="25"/>
      <c r="M308" s="132" t="s">
        <v>1</v>
      </c>
      <c r="N308" s="133" t="s">
        <v>40</v>
      </c>
      <c r="O308" s="134">
        <v>0</v>
      </c>
      <c r="P308" s="134">
        <f>O308*H461</f>
        <v>0</v>
      </c>
      <c r="Q308" s="134">
        <v>0</v>
      </c>
      <c r="R308" s="134">
        <f>Q308*H461</f>
        <v>0</v>
      </c>
      <c r="S308" s="134">
        <v>0</v>
      </c>
      <c r="T308" s="134">
        <f>S308*H461</f>
        <v>0</v>
      </c>
      <c r="U308" s="135" t="s">
        <v>1</v>
      </c>
      <c r="AR308" s="136" t="s">
        <v>140</v>
      </c>
      <c r="AT308" s="136" t="s">
        <v>136</v>
      </c>
      <c r="AU308" s="136" t="s">
        <v>141</v>
      </c>
      <c r="AY308" s="13" t="s">
        <v>133</v>
      </c>
      <c r="BE308" s="137">
        <f>IF(N308="základná",J461,0)</f>
        <v>0</v>
      </c>
      <c r="BF308" s="137">
        <f>IF(N308="znížená",J461,0)</f>
        <v>0</v>
      </c>
      <c r="BG308" s="137">
        <f>IF(N308="zákl. prenesená",J461,0)</f>
        <v>0</v>
      </c>
      <c r="BH308" s="137">
        <f>IF(N308="zníž. prenesená",J461,0)</f>
        <v>0</v>
      </c>
      <c r="BI308" s="137">
        <f>IF(N308="nulová",J461,0)</f>
        <v>0</v>
      </c>
      <c r="BJ308" s="13" t="s">
        <v>141</v>
      </c>
      <c r="BK308" s="137">
        <f>ROUND(I461*H461,2)</f>
        <v>0</v>
      </c>
      <c r="BL308" s="13" t="s">
        <v>140</v>
      </c>
      <c r="BM308" s="136" t="s">
        <v>684</v>
      </c>
    </row>
    <row r="309" spans="2:65" s="1" customFormat="1" ht="37.950000000000003" customHeight="1">
      <c r="B309" s="124"/>
      <c r="C309" s="158" t="s">
        <v>233</v>
      </c>
      <c r="D309" s="158" t="s">
        <v>136</v>
      </c>
      <c r="E309" s="159" t="s">
        <v>838</v>
      </c>
      <c r="F309" s="160" t="s">
        <v>839</v>
      </c>
      <c r="G309" s="161" t="s">
        <v>209</v>
      </c>
      <c r="H309" s="200">
        <v>2</v>
      </c>
      <c r="I309" s="207"/>
      <c r="J309" s="167">
        <f t="shared" si="91"/>
        <v>0</v>
      </c>
      <c r="K309" s="131"/>
      <c r="L309" s="25"/>
      <c r="M309" s="132" t="s">
        <v>1</v>
      </c>
      <c r="N309" s="133" t="s">
        <v>40</v>
      </c>
      <c r="O309" s="134">
        <v>0</v>
      </c>
      <c r="P309" s="134">
        <f>O309*H462</f>
        <v>0</v>
      </c>
      <c r="Q309" s="134">
        <v>0</v>
      </c>
      <c r="R309" s="134">
        <f>Q309*H462</f>
        <v>0</v>
      </c>
      <c r="S309" s="134">
        <v>0</v>
      </c>
      <c r="T309" s="134">
        <f>S309*H462</f>
        <v>0</v>
      </c>
      <c r="U309" s="135" t="s">
        <v>1</v>
      </c>
      <c r="AR309" s="136" t="s">
        <v>140</v>
      </c>
      <c r="AT309" s="136" t="s">
        <v>136</v>
      </c>
      <c r="AU309" s="136" t="s">
        <v>141</v>
      </c>
      <c r="AY309" s="13" t="s">
        <v>133</v>
      </c>
      <c r="BE309" s="137">
        <f>IF(N309="základná",J462,0)</f>
        <v>0</v>
      </c>
      <c r="BF309" s="137">
        <f>IF(N309="znížená",J462,0)</f>
        <v>0</v>
      </c>
      <c r="BG309" s="137">
        <f>IF(N309="zákl. prenesená",J462,0)</f>
        <v>0</v>
      </c>
      <c r="BH309" s="137">
        <f>IF(N309="zníž. prenesená",J462,0)</f>
        <v>0</v>
      </c>
      <c r="BI309" s="137">
        <f>IF(N309="nulová",J462,0)</f>
        <v>0</v>
      </c>
      <c r="BJ309" s="13" t="s">
        <v>141</v>
      </c>
      <c r="BK309" s="137">
        <f>ROUND(I462*H462,2)</f>
        <v>0</v>
      </c>
      <c r="BL309" s="13" t="s">
        <v>140</v>
      </c>
      <c r="BM309" s="136" t="s">
        <v>687</v>
      </c>
    </row>
    <row r="310" spans="2:65" s="11" customFormat="1" ht="25.95" customHeight="1">
      <c r="B310" s="113"/>
      <c r="C310" s="162" t="s">
        <v>325</v>
      </c>
      <c r="D310" s="162" t="s">
        <v>439</v>
      </c>
      <c r="E310" s="163" t="s">
        <v>840</v>
      </c>
      <c r="F310" s="190" t="s">
        <v>841</v>
      </c>
      <c r="G310" s="165" t="s">
        <v>209</v>
      </c>
      <c r="H310" s="201">
        <v>2</v>
      </c>
      <c r="I310" s="209"/>
      <c r="J310" s="168">
        <f t="shared" si="91"/>
        <v>0</v>
      </c>
      <c r="L310" s="113"/>
      <c r="M310" s="117"/>
      <c r="P310" s="118">
        <v>0</v>
      </c>
      <c r="R310" s="118">
        <v>0</v>
      </c>
      <c r="T310" s="118">
        <v>0</v>
      </c>
      <c r="U310" s="119"/>
      <c r="AR310" s="114" t="s">
        <v>82</v>
      </c>
      <c r="AT310" s="120" t="s">
        <v>73</v>
      </c>
      <c r="AU310" s="120" t="s">
        <v>74</v>
      </c>
      <c r="AY310" s="114" t="s">
        <v>133</v>
      </c>
      <c r="BK310" s="121">
        <v>0</v>
      </c>
    </row>
    <row r="311" spans="2:65" s="11" customFormat="1" ht="25.95" customHeight="1">
      <c r="B311" s="113"/>
      <c r="C311" s="158" t="s">
        <v>236</v>
      </c>
      <c r="D311" s="158" t="s">
        <v>136</v>
      </c>
      <c r="E311" s="159" t="s">
        <v>842</v>
      </c>
      <c r="F311" s="160" t="s">
        <v>843</v>
      </c>
      <c r="G311" s="161" t="s">
        <v>292</v>
      </c>
      <c r="H311" s="200">
        <v>1</v>
      </c>
      <c r="I311" s="207"/>
      <c r="J311" s="167">
        <f t="shared" si="91"/>
        <v>0</v>
      </c>
      <c r="L311" s="113"/>
      <c r="M311" s="117"/>
      <c r="P311" s="118">
        <f>P314</f>
        <v>0</v>
      </c>
      <c r="R311" s="118">
        <f>R314</f>
        <v>0</v>
      </c>
      <c r="T311" s="118">
        <f>T314</f>
        <v>0</v>
      </c>
      <c r="U311" s="119"/>
      <c r="AR311" s="114" t="s">
        <v>82</v>
      </c>
      <c r="AT311" s="120" t="s">
        <v>73</v>
      </c>
      <c r="AU311" s="120" t="s">
        <v>74</v>
      </c>
      <c r="AY311" s="114" t="s">
        <v>133</v>
      </c>
      <c r="BK311" s="121">
        <f>BK314</f>
        <v>0</v>
      </c>
    </row>
    <row r="312" spans="2:65" s="11" customFormat="1" ht="22.95" customHeight="1">
      <c r="B312" s="113"/>
      <c r="C312" s="158" t="s">
        <v>332</v>
      </c>
      <c r="D312" s="158" t="s">
        <v>136</v>
      </c>
      <c r="E312" s="159" t="s">
        <v>844</v>
      </c>
      <c r="F312" s="175" t="s">
        <v>950</v>
      </c>
      <c r="G312" s="174" t="s">
        <v>734</v>
      </c>
      <c r="H312" s="200">
        <v>1</v>
      </c>
      <c r="I312" s="207"/>
      <c r="J312" s="167">
        <f t="shared" si="91"/>
        <v>0</v>
      </c>
      <c r="L312" s="113"/>
      <c r="M312" s="117"/>
      <c r="P312" s="118">
        <f>P313</f>
        <v>0</v>
      </c>
      <c r="R312" s="118">
        <f>R313</f>
        <v>0</v>
      </c>
      <c r="T312" s="118">
        <f>T313</f>
        <v>0</v>
      </c>
      <c r="U312" s="119"/>
      <c r="AR312" s="114" t="s">
        <v>82</v>
      </c>
      <c r="AT312" s="120" t="s">
        <v>73</v>
      </c>
      <c r="AU312" s="120" t="s">
        <v>82</v>
      </c>
      <c r="AY312" s="114" t="s">
        <v>133</v>
      </c>
      <c r="BK312" s="121">
        <f>BK313</f>
        <v>0</v>
      </c>
    </row>
    <row r="313" spans="2:65" s="11" customFormat="1" ht="22.95" customHeight="1">
      <c r="B313" s="113"/>
      <c r="C313" s="158" t="s">
        <v>332</v>
      </c>
      <c r="D313" s="158" t="s">
        <v>136</v>
      </c>
      <c r="E313" s="159" t="s">
        <v>844</v>
      </c>
      <c r="F313" s="175" t="s">
        <v>951</v>
      </c>
      <c r="G313" s="174" t="s">
        <v>734</v>
      </c>
      <c r="H313" s="200">
        <v>1</v>
      </c>
      <c r="I313" s="207"/>
      <c r="J313" s="167">
        <f t="shared" ref="J313" si="93">ROUND(I313*H313,2)</f>
        <v>0</v>
      </c>
      <c r="L313" s="113"/>
      <c r="M313" s="117"/>
      <c r="P313" s="118">
        <f>P314</f>
        <v>0</v>
      </c>
      <c r="R313" s="118">
        <f>R314</f>
        <v>0</v>
      </c>
      <c r="T313" s="118">
        <f>T314</f>
        <v>0</v>
      </c>
      <c r="U313" s="119"/>
      <c r="AR313" s="114" t="s">
        <v>82</v>
      </c>
      <c r="AT313" s="120" t="s">
        <v>73</v>
      </c>
      <c r="AU313" s="120" t="s">
        <v>82</v>
      </c>
      <c r="AY313" s="114" t="s">
        <v>133</v>
      </c>
      <c r="BK313" s="121">
        <f>BK314</f>
        <v>0</v>
      </c>
    </row>
    <row r="314" spans="2:65" s="11" customFormat="1" ht="22.95" customHeight="1">
      <c r="B314" s="113"/>
      <c r="C314" s="158" t="s">
        <v>332</v>
      </c>
      <c r="D314" s="158" t="s">
        <v>136</v>
      </c>
      <c r="E314" s="159" t="s">
        <v>844</v>
      </c>
      <c r="F314" s="160" t="s">
        <v>845</v>
      </c>
      <c r="G314" s="161" t="s">
        <v>516</v>
      </c>
      <c r="H314" s="200">
        <v>550</v>
      </c>
      <c r="I314" s="207"/>
      <c r="J314" s="167">
        <f t="shared" si="91"/>
        <v>0</v>
      </c>
      <c r="L314" s="113"/>
      <c r="M314" s="117"/>
      <c r="P314" s="118">
        <f>P315</f>
        <v>0</v>
      </c>
      <c r="R314" s="118">
        <f>R315</f>
        <v>0</v>
      </c>
      <c r="T314" s="118">
        <f>T315</f>
        <v>0</v>
      </c>
      <c r="U314" s="119"/>
      <c r="AR314" s="114" t="s">
        <v>82</v>
      </c>
      <c r="AT314" s="120" t="s">
        <v>73</v>
      </c>
      <c r="AU314" s="120" t="s">
        <v>82</v>
      </c>
      <c r="AY314" s="114" t="s">
        <v>133</v>
      </c>
      <c r="BK314" s="121">
        <f>BK315</f>
        <v>0</v>
      </c>
    </row>
    <row r="315" spans="2:65" s="1" customFormat="1" ht="22.8">
      <c r="B315" s="124"/>
      <c r="C315" s="158" t="s">
        <v>240</v>
      </c>
      <c r="D315" s="158" t="s">
        <v>136</v>
      </c>
      <c r="E315" s="159" t="s">
        <v>846</v>
      </c>
      <c r="F315" s="160" t="s">
        <v>847</v>
      </c>
      <c r="G315" s="161" t="s">
        <v>516</v>
      </c>
      <c r="H315" s="200">
        <v>550</v>
      </c>
      <c r="I315" s="207"/>
      <c r="J315" s="167">
        <f t="shared" si="91"/>
        <v>0</v>
      </c>
      <c r="K315" s="131"/>
      <c r="L315" s="25"/>
      <c r="M315" s="148" t="s">
        <v>1</v>
      </c>
      <c r="N315" s="149" t="s">
        <v>40</v>
      </c>
      <c r="O315" s="150">
        <v>0</v>
      </c>
      <c r="P315" s="150">
        <f>O315*H515</f>
        <v>0</v>
      </c>
      <c r="Q315" s="150">
        <v>0</v>
      </c>
      <c r="R315" s="150">
        <f>Q315*H515</f>
        <v>0</v>
      </c>
      <c r="S315" s="150">
        <v>0</v>
      </c>
      <c r="T315" s="150">
        <f>S315*H515</f>
        <v>0</v>
      </c>
      <c r="U315" s="151" t="s">
        <v>1</v>
      </c>
      <c r="AR315" s="136" t="s">
        <v>140</v>
      </c>
      <c r="AT315" s="136" t="s">
        <v>136</v>
      </c>
      <c r="AU315" s="136" t="s">
        <v>141</v>
      </c>
      <c r="AY315" s="13" t="s">
        <v>133</v>
      </c>
      <c r="BE315" s="137">
        <f>IF(N315="základná",J515,0)</f>
        <v>0</v>
      </c>
      <c r="BF315" s="137">
        <f>IF(N315="znížená",J515,0)</f>
        <v>0</v>
      </c>
      <c r="BG315" s="137">
        <f>IF(N315="zákl. prenesená",J515,0)</f>
        <v>0</v>
      </c>
      <c r="BH315" s="137">
        <f>IF(N315="zníž. prenesená",J515,0)</f>
        <v>0</v>
      </c>
      <c r="BI315" s="137">
        <f>IF(N315="nulová",J515,0)</f>
        <v>0</v>
      </c>
      <c r="BJ315" s="13" t="s">
        <v>141</v>
      </c>
      <c r="BK315" s="137">
        <f>ROUND(I515*H515,2)</f>
        <v>0</v>
      </c>
      <c r="BL315" s="13" t="s">
        <v>140</v>
      </c>
      <c r="BM315" s="136" t="s">
        <v>694</v>
      </c>
    </row>
    <row r="316" spans="2:65" s="1" customFormat="1" ht="11.4">
      <c r="B316" s="37"/>
      <c r="C316" s="158" t="s">
        <v>339</v>
      </c>
      <c r="D316" s="158" t="s">
        <v>136</v>
      </c>
      <c r="E316" s="159" t="s">
        <v>848</v>
      </c>
      <c r="F316" s="175" t="s">
        <v>908</v>
      </c>
      <c r="G316" s="174" t="s">
        <v>734</v>
      </c>
      <c r="H316" s="129">
        <v>1</v>
      </c>
      <c r="I316" s="207"/>
      <c r="J316" s="167">
        <f t="shared" si="91"/>
        <v>0</v>
      </c>
      <c r="K316" s="38"/>
      <c r="L316" s="25"/>
    </row>
    <row r="317" spans="2:65" ht="13.2">
      <c r="C317" s="11"/>
      <c r="D317" s="114" t="s">
        <v>73</v>
      </c>
      <c r="E317" s="181" t="s">
        <v>933</v>
      </c>
      <c r="F317" s="122" t="s">
        <v>849</v>
      </c>
      <c r="G317" s="11"/>
      <c r="H317" s="11"/>
      <c r="I317" s="166"/>
      <c r="J317" s="123">
        <f>SUM(J318:J320)</f>
        <v>0</v>
      </c>
    </row>
    <row r="318" spans="2:65" ht="22.8">
      <c r="C318" s="158" t="s">
        <v>243</v>
      </c>
      <c r="D318" s="158" t="s">
        <v>136</v>
      </c>
      <c r="E318" s="159" t="s">
        <v>850</v>
      </c>
      <c r="F318" s="160" t="s">
        <v>851</v>
      </c>
      <c r="G318" s="161" t="s">
        <v>209</v>
      </c>
      <c r="H318" s="200">
        <v>8</v>
      </c>
      <c r="I318" s="207"/>
      <c r="J318" s="167">
        <f>ROUND(I318*H318,2)</f>
        <v>0</v>
      </c>
    </row>
    <row r="319" spans="2:65" ht="11.4">
      <c r="C319" s="162" t="s">
        <v>346</v>
      </c>
      <c r="D319" s="162" t="s">
        <v>439</v>
      </c>
      <c r="E319" s="163" t="s">
        <v>852</v>
      </c>
      <c r="F319" s="164" t="s">
        <v>853</v>
      </c>
      <c r="G319" s="165" t="s">
        <v>209</v>
      </c>
      <c r="H319" s="201">
        <v>8</v>
      </c>
      <c r="I319" s="209"/>
      <c r="J319" s="168">
        <f>ROUND(I319*H319,2)</f>
        <v>0</v>
      </c>
    </row>
    <row r="320" spans="2:65" ht="22.8">
      <c r="C320" s="158" t="s">
        <v>247</v>
      </c>
      <c r="D320" s="158" t="s">
        <v>136</v>
      </c>
      <c r="E320" s="159" t="s">
        <v>854</v>
      </c>
      <c r="F320" s="160" t="s">
        <v>855</v>
      </c>
      <c r="G320" s="161" t="s">
        <v>454</v>
      </c>
      <c r="H320" s="129">
        <v>1133.1780000000001</v>
      </c>
      <c r="I320" s="207"/>
      <c r="J320" s="130">
        <f t="shared" ref="J320" si="94">ROUND(I320*H320,2)</f>
        <v>0</v>
      </c>
    </row>
    <row r="321" spans="3:10" ht="13.2">
      <c r="C321" s="11"/>
      <c r="D321" s="114" t="s">
        <v>73</v>
      </c>
      <c r="E321" s="181" t="s">
        <v>934</v>
      </c>
      <c r="F321" s="122" t="s">
        <v>856</v>
      </c>
      <c r="G321" s="11"/>
      <c r="H321" s="11"/>
      <c r="I321" s="211"/>
      <c r="J321" s="123">
        <f>SUM(J322)</f>
        <v>0</v>
      </c>
    </row>
    <row r="322" spans="3:10" ht="22.8">
      <c r="C322" s="158" t="s">
        <v>353</v>
      </c>
      <c r="D322" s="158" t="s">
        <v>136</v>
      </c>
      <c r="E322" s="159" t="s">
        <v>857</v>
      </c>
      <c r="F322" s="160" t="s">
        <v>858</v>
      </c>
      <c r="G322" s="161" t="s">
        <v>292</v>
      </c>
      <c r="H322" s="200">
        <v>1</v>
      </c>
      <c r="I322" s="207"/>
      <c r="J322" s="167">
        <f>ROUND(I322*H322,2)</f>
        <v>0</v>
      </c>
    </row>
    <row r="323" spans="3:10" ht="13.2">
      <c r="C323" s="11"/>
      <c r="D323" s="114" t="s">
        <v>73</v>
      </c>
      <c r="E323" s="181" t="s">
        <v>935</v>
      </c>
      <c r="F323" s="122" t="s">
        <v>859</v>
      </c>
      <c r="G323" s="11"/>
      <c r="H323" s="11"/>
      <c r="I323" s="211"/>
      <c r="J323" s="123">
        <f>SUM(J324:J325)</f>
        <v>0</v>
      </c>
    </row>
    <row r="324" spans="3:10" ht="22.8">
      <c r="C324" s="158" t="s">
        <v>250</v>
      </c>
      <c r="D324" s="158" t="s">
        <v>136</v>
      </c>
      <c r="E324" s="159" t="s">
        <v>860</v>
      </c>
      <c r="F324" s="160" t="s">
        <v>861</v>
      </c>
      <c r="G324" s="161" t="s">
        <v>209</v>
      </c>
      <c r="H324" s="200">
        <v>75</v>
      </c>
      <c r="I324" s="207"/>
      <c r="J324" s="167">
        <f>ROUND(I324*H324,2)</f>
        <v>0</v>
      </c>
    </row>
    <row r="325" spans="3:10" ht="22.8">
      <c r="C325" s="162" t="s">
        <v>360</v>
      </c>
      <c r="D325" s="162" t="s">
        <v>439</v>
      </c>
      <c r="E325" s="163" t="s">
        <v>862</v>
      </c>
      <c r="F325" s="190" t="s">
        <v>863</v>
      </c>
      <c r="G325" s="165" t="s">
        <v>209</v>
      </c>
      <c r="H325" s="201">
        <v>75</v>
      </c>
      <c r="I325" s="209"/>
      <c r="J325" s="168">
        <f>ROUND(I325*H325,2)</f>
        <v>0</v>
      </c>
    </row>
    <row r="326" spans="3:10" ht="13.2">
      <c r="C326" s="11"/>
      <c r="D326" s="114" t="s">
        <v>73</v>
      </c>
      <c r="E326" s="181" t="s">
        <v>936</v>
      </c>
      <c r="F326" s="122" t="s">
        <v>864</v>
      </c>
      <c r="G326" s="11"/>
      <c r="H326" s="11"/>
      <c r="I326" s="211"/>
      <c r="J326" s="123">
        <f>SUM(J327:J336)</f>
        <v>0</v>
      </c>
    </row>
    <row r="327" spans="3:10" ht="11.4">
      <c r="C327" s="158" t="s">
        <v>254</v>
      </c>
      <c r="D327" s="158" t="s">
        <v>136</v>
      </c>
      <c r="E327" s="159" t="s">
        <v>865</v>
      </c>
      <c r="F327" s="160" t="s">
        <v>866</v>
      </c>
      <c r="G327" s="161" t="s">
        <v>209</v>
      </c>
      <c r="H327" s="200">
        <v>1</v>
      </c>
      <c r="I327" s="207"/>
      <c r="J327" s="167">
        <f t="shared" ref="J327:J336" si="95">ROUND(I327*H327,2)</f>
        <v>0</v>
      </c>
    </row>
    <row r="328" spans="3:10" ht="22.8">
      <c r="C328" s="162" t="s">
        <v>367</v>
      </c>
      <c r="D328" s="162" t="s">
        <v>439</v>
      </c>
      <c r="E328" s="163" t="s">
        <v>867</v>
      </c>
      <c r="F328" s="190" t="s">
        <v>868</v>
      </c>
      <c r="G328" s="165" t="s">
        <v>209</v>
      </c>
      <c r="H328" s="201">
        <v>1</v>
      </c>
      <c r="I328" s="209"/>
      <c r="J328" s="168">
        <f t="shared" si="95"/>
        <v>0</v>
      </c>
    </row>
    <row r="329" spans="3:10" ht="22.8">
      <c r="C329" s="162" t="s">
        <v>257</v>
      </c>
      <c r="D329" s="162" t="s">
        <v>439</v>
      </c>
      <c r="E329" s="163" t="s">
        <v>869</v>
      </c>
      <c r="F329" s="190" t="s">
        <v>870</v>
      </c>
      <c r="G329" s="165" t="s">
        <v>209</v>
      </c>
      <c r="H329" s="201">
        <v>1</v>
      </c>
      <c r="I329" s="209"/>
      <c r="J329" s="168">
        <f t="shared" si="95"/>
        <v>0</v>
      </c>
    </row>
    <row r="330" spans="3:10" ht="22.8">
      <c r="C330" s="162" t="s">
        <v>374</v>
      </c>
      <c r="D330" s="162" t="s">
        <v>439</v>
      </c>
      <c r="E330" s="163" t="s">
        <v>871</v>
      </c>
      <c r="F330" s="164" t="s">
        <v>872</v>
      </c>
      <c r="G330" s="165" t="s">
        <v>516</v>
      </c>
      <c r="H330" s="201">
        <v>3</v>
      </c>
      <c r="I330" s="209"/>
      <c r="J330" s="168">
        <f t="shared" si="95"/>
        <v>0</v>
      </c>
    </row>
    <row r="331" spans="3:10" ht="11.4">
      <c r="C331" s="158" t="s">
        <v>261</v>
      </c>
      <c r="D331" s="158" t="s">
        <v>136</v>
      </c>
      <c r="E331" s="159" t="s">
        <v>873</v>
      </c>
      <c r="F331" s="175" t="s">
        <v>926</v>
      </c>
      <c r="G331" s="174" t="s">
        <v>209</v>
      </c>
      <c r="H331" s="129">
        <v>2</v>
      </c>
      <c r="I331" s="207"/>
      <c r="J331" s="167">
        <f t="shared" si="95"/>
        <v>0</v>
      </c>
    </row>
    <row r="332" spans="3:10" ht="22.8">
      <c r="C332" s="158" t="s">
        <v>261</v>
      </c>
      <c r="D332" s="158" t="s">
        <v>136</v>
      </c>
      <c r="E332" s="159" t="s">
        <v>873</v>
      </c>
      <c r="F332" s="175" t="s">
        <v>946</v>
      </c>
      <c r="G332" s="174" t="s">
        <v>209</v>
      </c>
      <c r="H332" s="129">
        <v>2</v>
      </c>
      <c r="I332" s="207"/>
      <c r="J332" s="167">
        <f t="shared" si="95"/>
        <v>0</v>
      </c>
    </row>
    <row r="333" spans="3:10" ht="22.8">
      <c r="C333" s="158" t="s">
        <v>261</v>
      </c>
      <c r="D333" s="158" t="s">
        <v>136</v>
      </c>
      <c r="E333" s="159" t="s">
        <v>873</v>
      </c>
      <c r="F333" s="175" t="s">
        <v>947</v>
      </c>
      <c r="G333" s="174" t="s">
        <v>209</v>
      </c>
      <c r="H333" s="129">
        <v>8</v>
      </c>
      <c r="I333" s="207"/>
      <c r="J333" s="167">
        <f t="shared" si="95"/>
        <v>0</v>
      </c>
    </row>
    <row r="334" spans="3:10" ht="22.8">
      <c r="C334" s="158" t="s">
        <v>261</v>
      </c>
      <c r="D334" s="158" t="s">
        <v>136</v>
      </c>
      <c r="E334" s="159" t="s">
        <v>873</v>
      </c>
      <c r="F334" s="175" t="s">
        <v>949</v>
      </c>
      <c r="G334" s="174" t="s">
        <v>209</v>
      </c>
      <c r="H334" s="129">
        <v>8</v>
      </c>
      <c r="I334" s="207"/>
      <c r="J334" s="167">
        <f t="shared" si="95"/>
        <v>0</v>
      </c>
    </row>
    <row r="335" spans="3:10" ht="11.4">
      <c r="C335" s="158" t="s">
        <v>261</v>
      </c>
      <c r="D335" s="158" t="s">
        <v>136</v>
      </c>
      <c r="E335" s="159" t="s">
        <v>873</v>
      </c>
      <c r="F335" s="175" t="s">
        <v>948</v>
      </c>
      <c r="G335" s="174" t="s">
        <v>734</v>
      </c>
      <c r="H335" s="129">
        <v>1</v>
      </c>
      <c r="I335" s="207"/>
      <c r="J335" s="167">
        <f t="shared" si="95"/>
        <v>0</v>
      </c>
    </row>
    <row r="336" spans="3:10" ht="22.8">
      <c r="C336" s="158" t="s">
        <v>261</v>
      </c>
      <c r="D336" s="158" t="s">
        <v>136</v>
      </c>
      <c r="E336" s="159" t="s">
        <v>873</v>
      </c>
      <c r="F336" s="160" t="s">
        <v>874</v>
      </c>
      <c r="G336" s="161" t="s">
        <v>454</v>
      </c>
      <c r="H336" s="129">
        <v>1133.1780000000001</v>
      </c>
      <c r="I336" s="207"/>
      <c r="J336" s="130">
        <f t="shared" si="95"/>
        <v>0</v>
      </c>
    </row>
    <row r="337" spans="3:10" s="187" customFormat="1" ht="13.2">
      <c r="C337" s="188"/>
      <c r="D337" s="181" t="s">
        <v>73</v>
      </c>
      <c r="E337" s="181" t="s">
        <v>937</v>
      </c>
      <c r="F337" s="181" t="s">
        <v>875</v>
      </c>
      <c r="G337" s="188"/>
      <c r="H337" s="188"/>
      <c r="I337" s="212"/>
      <c r="J337" s="189">
        <f>SUM(J338:J340)</f>
        <v>0</v>
      </c>
    </row>
    <row r="338" spans="3:10" ht="22.8">
      <c r="C338" s="158" t="s">
        <v>383</v>
      </c>
      <c r="D338" s="158" t="s">
        <v>136</v>
      </c>
      <c r="E338" s="159" t="s">
        <v>876</v>
      </c>
      <c r="F338" s="175" t="s">
        <v>877</v>
      </c>
      <c r="G338" s="161" t="s">
        <v>209</v>
      </c>
      <c r="H338" s="200">
        <v>22</v>
      </c>
      <c r="I338" s="207"/>
      <c r="J338" s="167">
        <f>ROUND(I338*H338,2)</f>
        <v>0</v>
      </c>
    </row>
    <row r="339" spans="3:10" ht="22.8">
      <c r="C339" s="162" t="s">
        <v>264</v>
      </c>
      <c r="D339" s="162" t="s">
        <v>439</v>
      </c>
      <c r="E339" s="163" t="s">
        <v>878</v>
      </c>
      <c r="F339" s="164" t="s">
        <v>879</v>
      </c>
      <c r="G339" s="165" t="s">
        <v>209</v>
      </c>
      <c r="H339" s="201">
        <v>30</v>
      </c>
      <c r="I339" s="209"/>
      <c r="J339" s="168">
        <f>ROUND(I339*H339,2)</f>
        <v>0</v>
      </c>
    </row>
    <row r="340" spans="3:10" ht="22.8">
      <c r="C340" s="162" t="s">
        <v>390</v>
      </c>
      <c r="D340" s="162" t="s">
        <v>439</v>
      </c>
      <c r="E340" s="163" t="s">
        <v>880</v>
      </c>
      <c r="F340" s="164" t="s">
        <v>881</v>
      </c>
      <c r="G340" s="165" t="s">
        <v>209</v>
      </c>
      <c r="H340" s="201">
        <v>34</v>
      </c>
      <c r="I340" s="209"/>
      <c r="J340" s="168">
        <f>ROUND(I340*H340,2)</f>
        <v>0</v>
      </c>
    </row>
    <row r="341" spans="3:10" ht="13.2">
      <c r="C341" s="11"/>
      <c r="D341" s="114" t="s">
        <v>73</v>
      </c>
      <c r="E341" s="181" t="s">
        <v>939</v>
      </c>
      <c r="F341" s="122" t="s">
        <v>887</v>
      </c>
      <c r="G341" s="11"/>
      <c r="H341" s="11"/>
      <c r="I341" s="166"/>
      <c r="J341" s="123">
        <f>SUM(J342:J354)</f>
        <v>0</v>
      </c>
    </row>
    <row r="342" spans="3:10" ht="22.8">
      <c r="C342" s="158" t="s">
        <v>285</v>
      </c>
      <c r="D342" s="158" t="s">
        <v>136</v>
      </c>
      <c r="E342" s="159" t="s">
        <v>882</v>
      </c>
      <c r="F342" s="160" t="s">
        <v>886</v>
      </c>
      <c r="G342" s="161" t="s">
        <v>516</v>
      </c>
      <c r="H342" s="200">
        <v>4650</v>
      </c>
      <c r="I342" s="207"/>
      <c r="J342" s="167">
        <f t="shared" ref="J342:J354" si="96">ROUND(I342*H342,2)</f>
        <v>0</v>
      </c>
    </row>
    <row r="343" spans="3:10" ht="22.8">
      <c r="C343" s="158" t="s">
        <v>285</v>
      </c>
      <c r="D343" s="158" t="s">
        <v>136</v>
      </c>
      <c r="E343" s="159" t="s">
        <v>882</v>
      </c>
      <c r="F343" s="160" t="s">
        <v>885</v>
      </c>
      <c r="G343" s="161" t="s">
        <v>884</v>
      </c>
      <c r="H343" s="200">
        <v>75</v>
      </c>
      <c r="I343" s="207"/>
      <c r="J343" s="167">
        <f t="shared" si="96"/>
        <v>0</v>
      </c>
    </row>
    <row r="344" spans="3:10" ht="11.4">
      <c r="C344" s="158"/>
      <c r="D344" s="158"/>
      <c r="E344" s="159"/>
      <c r="F344" s="160" t="s">
        <v>906</v>
      </c>
      <c r="G344" s="161" t="s">
        <v>884</v>
      </c>
      <c r="H344" s="200">
        <v>30</v>
      </c>
      <c r="I344" s="207"/>
      <c r="J344" s="167">
        <f t="shared" si="96"/>
        <v>0</v>
      </c>
    </row>
    <row r="345" spans="3:10" ht="11.4">
      <c r="C345" s="158"/>
      <c r="D345" s="158"/>
      <c r="E345" s="159"/>
      <c r="F345" s="175" t="s">
        <v>907</v>
      </c>
      <c r="G345" s="174" t="s">
        <v>884</v>
      </c>
      <c r="H345" s="200">
        <v>15</v>
      </c>
      <c r="I345" s="207"/>
      <c r="J345" s="167">
        <f t="shared" si="96"/>
        <v>0</v>
      </c>
    </row>
    <row r="346" spans="3:10" ht="11.4">
      <c r="C346" s="158" t="s">
        <v>285</v>
      </c>
      <c r="D346" s="158" t="s">
        <v>136</v>
      </c>
      <c r="E346" s="159" t="s">
        <v>882</v>
      </c>
      <c r="F346" s="160" t="s">
        <v>888</v>
      </c>
      <c r="G346" s="161" t="s">
        <v>167</v>
      </c>
      <c r="H346" s="200">
        <v>750</v>
      </c>
      <c r="I346" s="207"/>
      <c r="J346" s="167">
        <f t="shared" si="96"/>
        <v>0</v>
      </c>
    </row>
    <row r="347" spans="3:10" ht="11.4">
      <c r="C347" s="158" t="s">
        <v>285</v>
      </c>
      <c r="D347" s="158" t="s">
        <v>136</v>
      </c>
      <c r="E347" s="159" t="s">
        <v>882</v>
      </c>
      <c r="F347" s="160" t="s">
        <v>889</v>
      </c>
      <c r="G347" s="161" t="s">
        <v>209</v>
      </c>
      <c r="H347" s="200">
        <v>4</v>
      </c>
      <c r="I347" s="207"/>
      <c r="J347" s="167">
        <f t="shared" si="96"/>
        <v>0</v>
      </c>
    </row>
    <row r="348" spans="3:10" ht="22.8">
      <c r="C348" s="158" t="s">
        <v>285</v>
      </c>
      <c r="D348" s="158" t="s">
        <v>136</v>
      </c>
      <c r="E348" s="159" t="s">
        <v>882</v>
      </c>
      <c r="F348" s="160" t="s">
        <v>890</v>
      </c>
      <c r="G348" s="161" t="s">
        <v>209</v>
      </c>
      <c r="H348" s="200">
        <v>4</v>
      </c>
      <c r="I348" s="207"/>
      <c r="J348" s="167">
        <f t="shared" si="96"/>
        <v>0</v>
      </c>
    </row>
    <row r="349" spans="3:10" ht="11.4">
      <c r="C349" s="158" t="s">
        <v>285</v>
      </c>
      <c r="D349" s="158" t="s">
        <v>136</v>
      </c>
      <c r="E349" s="159" t="s">
        <v>882</v>
      </c>
      <c r="F349" s="160" t="s">
        <v>891</v>
      </c>
      <c r="G349" s="161" t="s">
        <v>209</v>
      </c>
      <c r="H349" s="200">
        <v>2</v>
      </c>
      <c r="I349" s="207"/>
      <c r="J349" s="167">
        <f t="shared" si="96"/>
        <v>0</v>
      </c>
    </row>
    <row r="350" spans="3:10" ht="11.4">
      <c r="C350" s="158" t="s">
        <v>285</v>
      </c>
      <c r="D350" s="158" t="s">
        <v>136</v>
      </c>
      <c r="E350" s="159" t="s">
        <v>882</v>
      </c>
      <c r="F350" s="160" t="s">
        <v>892</v>
      </c>
      <c r="G350" s="161" t="s">
        <v>209</v>
      </c>
      <c r="H350" s="200">
        <v>24</v>
      </c>
      <c r="I350" s="207"/>
      <c r="J350" s="167">
        <f t="shared" si="96"/>
        <v>0</v>
      </c>
    </row>
    <row r="351" spans="3:10" ht="11.4">
      <c r="C351" s="158" t="s">
        <v>285</v>
      </c>
      <c r="D351" s="158" t="s">
        <v>136</v>
      </c>
      <c r="E351" s="159" t="s">
        <v>882</v>
      </c>
      <c r="F351" s="160" t="s">
        <v>893</v>
      </c>
      <c r="G351" s="161" t="s">
        <v>734</v>
      </c>
      <c r="H351" s="200">
        <v>2</v>
      </c>
      <c r="I351" s="207"/>
      <c r="J351" s="167">
        <f t="shared" si="96"/>
        <v>0</v>
      </c>
    </row>
    <row r="352" spans="3:10" ht="11.4">
      <c r="C352" s="158" t="s">
        <v>285</v>
      </c>
      <c r="D352" s="158" t="s">
        <v>136</v>
      </c>
      <c r="E352" s="159" t="s">
        <v>882</v>
      </c>
      <c r="F352" s="160" t="s">
        <v>894</v>
      </c>
      <c r="G352" s="161" t="s">
        <v>209</v>
      </c>
      <c r="H352" s="200">
        <v>24</v>
      </c>
      <c r="I352" s="207"/>
      <c r="J352" s="167">
        <f t="shared" si="96"/>
        <v>0</v>
      </c>
    </row>
    <row r="353" spans="3:10" ht="11.4">
      <c r="C353" s="158" t="s">
        <v>285</v>
      </c>
      <c r="D353" s="158" t="s">
        <v>136</v>
      </c>
      <c r="E353" s="159" t="s">
        <v>882</v>
      </c>
      <c r="F353" s="175" t="s">
        <v>922</v>
      </c>
      <c r="G353" s="174" t="s">
        <v>734</v>
      </c>
      <c r="H353" s="200">
        <v>1</v>
      </c>
      <c r="I353" s="207"/>
      <c r="J353" s="167">
        <f t="shared" si="96"/>
        <v>0</v>
      </c>
    </row>
    <row r="354" spans="3:10" ht="11.4">
      <c r="C354" s="176" t="s">
        <v>285</v>
      </c>
      <c r="D354" s="176" t="s">
        <v>136</v>
      </c>
      <c r="E354" s="177" t="s">
        <v>882</v>
      </c>
      <c r="F354" s="178" t="s">
        <v>908</v>
      </c>
      <c r="G354" s="179" t="s">
        <v>734</v>
      </c>
      <c r="H354" s="202">
        <v>1</v>
      </c>
      <c r="I354" s="210"/>
      <c r="J354" s="180">
        <f t="shared" si="96"/>
        <v>0</v>
      </c>
    </row>
    <row r="355" spans="3:10" ht="11.4">
      <c r="C355" s="169"/>
      <c r="D355" s="169"/>
      <c r="E355" s="170"/>
      <c r="F355" s="171"/>
      <c r="G355" s="172"/>
      <c r="H355" s="203"/>
      <c r="I355" s="156"/>
      <c r="J355" s="173"/>
    </row>
    <row r="356" spans="3:10" ht="13.2">
      <c r="C356" s="11"/>
      <c r="D356" s="114" t="s">
        <v>73</v>
      </c>
      <c r="E356" s="181" t="s">
        <v>938</v>
      </c>
      <c r="F356" s="122" t="s">
        <v>900</v>
      </c>
      <c r="G356" s="11"/>
      <c r="H356" s="11"/>
      <c r="I356" s="166"/>
      <c r="J356" s="123">
        <f>SUM(J357:J370)</f>
        <v>0</v>
      </c>
    </row>
    <row r="357" spans="3:10" ht="11.4">
      <c r="C357" s="158" t="s">
        <v>285</v>
      </c>
      <c r="D357" s="158" t="s">
        <v>136</v>
      </c>
      <c r="E357" s="159" t="s">
        <v>882</v>
      </c>
      <c r="F357" s="160" t="s">
        <v>903</v>
      </c>
      <c r="G357" s="161" t="s">
        <v>209</v>
      </c>
      <c r="H357" s="200">
        <v>4</v>
      </c>
      <c r="I357" s="207"/>
      <c r="J357" s="167">
        <f t="shared" ref="J357:J370" si="97">ROUND(I357*H357,2)</f>
        <v>0</v>
      </c>
    </row>
    <row r="358" spans="3:10" ht="11.4">
      <c r="C358" s="158" t="s">
        <v>285</v>
      </c>
      <c r="D358" s="158" t="s">
        <v>136</v>
      </c>
      <c r="E358" s="159" t="s">
        <v>882</v>
      </c>
      <c r="F358" s="160" t="s">
        <v>895</v>
      </c>
      <c r="G358" s="161" t="s">
        <v>209</v>
      </c>
      <c r="H358" s="200">
        <v>1</v>
      </c>
      <c r="I358" s="207"/>
      <c r="J358" s="167">
        <f t="shared" si="97"/>
        <v>0</v>
      </c>
    </row>
    <row r="359" spans="3:10" ht="11.4">
      <c r="C359" s="158" t="s">
        <v>285</v>
      </c>
      <c r="D359" s="158" t="s">
        <v>136</v>
      </c>
      <c r="E359" s="159" t="s">
        <v>882</v>
      </c>
      <c r="F359" s="160" t="s">
        <v>896</v>
      </c>
      <c r="G359" s="161" t="s">
        <v>209</v>
      </c>
      <c r="H359" s="200">
        <v>4</v>
      </c>
      <c r="I359" s="207"/>
      <c r="J359" s="167">
        <f t="shared" si="97"/>
        <v>0</v>
      </c>
    </row>
    <row r="360" spans="3:10" ht="11.4">
      <c r="C360" s="158" t="s">
        <v>285</v>
      </c>
      <c r="D360" s="158" t="s">
        <v>136</v>
      </c>
      <c r="E360" s="159" t="s">
        <v>882</v>
      </c>
      <c r="F360" s="160" t="s">
        <v>897</v>
      </c>
      <c r="G360" s="161" t="s">
        <v>209</v>
      </c>
      <c r="H360" s="200">
        <v>1</v>
      </c>
      <c r="I360" s="207"/>
      <c r="J360" s="167">
        <f t="shared" si="97"/>
        <v>0</v>
      </c>
    </row>
    <row r="361" spans="3:10" ht="11.4">
      <c r="C361" s="158" t="s">
        <v>285</v>
      </c>
      <c r="D361" s="158" t="s">
        <v>136</v>
      </c>
      <c r="E361" s="159" t="s">
        <v>882</v>
      </c>
      <c r="F361" s="160" t="s">
        <v>898</v>
      </c>
      <c r="G361" s="161" t="s">
        <v>209</v>
      </c>
      <c r="H361" s="200">
        <v>4</v>
      </c>
      <c r="I361" s="207"/>
      <c r="J361" s="167">
        <f t="shared" si="97"/>
        <v>0</v>
      </c>
    </row>
    <row r="362" spans="3:10" ht="11.4">
      <c r="C362" s="158" t="s">
        <v>285</v>
      </c>
      <c r="D362" s="158" t="s">
        <v>136</v>
      </c>
      <c r="E362" s="159" t="s">
        <v>882</v>
      </c>
      <c r="F362" s="160" t="s">
        <v>899</v>
      </c>
      <c r="G362" s="161" t="s">
        <v>209</v>
      </c>
      <c r="H362" s="200">
        <v>4</v>
      </c>
      <c r="I362" s="207"/>
      <c r="J362" s="167">
        <f t="shared" si="97"/>
        <v>0</v>
      </c>
    </row>
    <row r="363" spans="3:10" ht="11.4">
      <c r="C363" s="158" t="s">
        <v>285</v>
      </c>
      <c r="D363" s="158" t="s">
        <v>136</v>
      </c>
      <c r="E363" s="159" t="s">
        <v>882</v>
      </c>
      <c r="F363" s="160" t="s">
        <v>904</v>
      </c>
      <c r="G363" s="161" t="s">
        <v>516</v>
      </c>
      <c r="H363" s="200">
        <v>80</v>
      </c>
      <c r="I363" s="207"/>
      <c r="J363" s="167">
        <f t="shared" si="97"/>
        <v>0</v>
      </c>
    </row>
    <row r="364" spans="3:10" ht="11.4">
      <c r="C364" s="158" t="s">
        <v>285</v>
      </c>
      <c r="D364" s="158" t="s">
        <v>136</v>
      </c>
      <c r="E364" s="159" t="s">
        <v>882</v>
      </c>
      <c r="F364" s="160" t="s">
        <v>901</v>
      </c>
      <c r="G364" s="161" t="s">
        <v>734</v>
      </c>
      <c r="H364" s="200">
        <v>1</v>
      </c>
      <c r="I364" s="207"/>
      <c r="J364" s="167">
        <f t="shared" si="97"/>
        <v>0</v>
      </c>
    </row>
    <row r="365" spans="3:10" ht="11.4">
      <c r="C365" s="158" t="s">
        <v>285</v>
      </c>
      <c r="D365" s="158" t="s">
        <v>136</v>
      </c>
      <c r="E365" s="159" t="s">
        <v>882</v>
      </c>
      <c r="F365" s="160" t="s">
        <v>902</v>
      </c>
      <c r="G365" s="161" t="s">
        <v>209</v>
      </c>
      <c r="H365" s="200">
        <v>1</v>
      </c>
      <c r="I365" s="207"/>
      <c r="J365" s="167">
        <f t="shared" si="97"/>
        <v>0</v>
      </c>
    </row>
    <row r="366" spans="3:10" ht="11.4">
      <c r="C366" s="158" t="s">
        <v>285</v>
      </c>
      <c r="D366" s="158" t="s">
        <v>136</v>
      </c>
      <c r="E366" s="159" t="s">
        <v>882</v>
      </c>
      <c r="F366" s="160" t="s">
        <v>905</v>
      </c>
      <c r="G366" s="161" t="s">
        <v>209</v>
      </c>
      <c r="H366" s="200">
        <v>1</v>
      </c>
      <c r="I366" s="207"/>
      <c r="J366" s="167">
        <f t="shared" si="97"/>
        <v>0</v>
      </c>
    </row>
    <row r="367" spans="3:10" ht="11.4">
      <c r="C367" s="158" t="s">
        <v>285</v>
      </c>
      <c r="D367" s="158" t="s">
        <v>136</v>
      </c>
      <c r="E367" s="159" t="s">
        <v>882</v>
      </c>
      <c r="F367" s="160" t="s">
        <v>891</v>
      </c>
      <c r="G367" s="161" t="s">
        <v>209</v>
      </c>
      <c r="H367" s="200">
        <v>1</v>
      </c>
      <c r="I367" s="207"/>
      <c r="J367" s="167">
        <f t="shared" si="97"/>
        <v>0</v>
      </c>
    </row>
    <row r="368" spans="3:10" ht="11.4">
      <c r="C368" s="158" t="s">
        <v>285</v>
      </c>
      <c r="D368" s="158" t="s">
        <v>136</v>
      </c>
      <c r="E368" s="159" t="s">
        <v>882</v>
      </c>
      <c r="F368" s="175" t="s">
        <v>922</v>
      </c>
      <c r="G368" s="174" t="s">
        <v>734</v>
      </c>
      <c r="H368" s="200">
        <v>1</v>
      </c>
      <c r="I368" s="207"/>
      <c r="J368" s="167">
        <f t="shared" si="97"/>
        <v>0</v>
      </c>
    </row>
    <row r="369" spans="3:10" ht="11.4">
      <c r="C369" s="158" t="s">
        <v>285</v>
      </c>
      <c r="D369" s="158" t="s">
        <v>136</v>
      </c>
      <c r="E369" s="159" t="s">
        <v>882</v>
      </c>
      <c r="F369" s="175" t="s">
        <v>923</v>
      </c>
      <c r="G369" s="174" t="s">
        <v>734</v>
      </c>
      <c r="H369" s="200">
        <v>1</v>
      </c>
      <c r="I369" s="207"/>
      <c r="J369" s="167">
        <f t="shared" si="97"/>
        <v>0</v>
      </c>
    </row>
    <row r="370" spans="3:10" ht="11.4">
      <c r="C370" s="176" t="s">
        <v>285</v>
      </c>
      <c r="D370" s="176" t="s">
        <v>136</v>
      </c>
      <c r="E370" s="177" t="s">
        <v>882</v>
      </c>
      <c r="F370" s="178" t="s">
        <v>908</v>
      </c>
      <c r="G370" s="179" t="s">
        <v>209</v>
      </c>
      <c r="H370" s="202">
        <v>1</v>
      </c>
      <c r="I370" s="210"/>
      <c r="J370" s="180">
        <f t="shared" si="97"/>
        <v>0</v>
      </c>
    </row>
    <row r="371" spans="3:10" ht="11.4">
      <c r="C371" s="182"/>
      <c r="D371" s="182"/>
      <c r="E371" s="183"/>
      <c r="F371" s="184"/>
      <c r="G371" s="185"/>
      <c r="H371" s="204"/>
      <c r="I371" s="205"/>
      <c r="J371" s="186"/>
    </row>
    <row r="372" spans="3:10" ht="13.2">
      <c r="C372" s="11"/>
      <c r="D372" s="114" t="s">
        <v>73</v>
      </c>
      <c r="E372" s="181" t="s">
        <v>940</v>
      </c>
      <c r="F372" s="181" t="s">
        <v>909</v>
      </c>
      <c r="G372" s="11"/>
      <c r="H372" s="11"/>
      <c r="I372" s="166"/>
      <c r="J372" s="123">
        <f>SUM(J373:J378)</f>
        <v>0</v>
      </c>
    </row>
    <row r="373" spans="3:10" ht="11.4">
      <c r="C373" s="158" t="s">
        <v>285</v>
      </c>
      <c r="D373" s="158" t="s">
        <v>136</v>
      </c>
      <c r="E373" s="159" t="s">
        <v>882</v>
      </c>
      <c r="F373" s="175" t="s">
        <v>910</v>
      </c>
      <c r="G373" s="161" t="s">
        <v>209</v>
      </c>
      <c r="H373" s="200">
        <v>5</v>
      </c>
      <c r="I373" s="207"/>
      <c r="J373" s="167">
        <f t="shared" ref="J373:J378" si="98">ROUND(I373*H373,2)</f>
        <v>0</v>
      </c>
    </row>
    <row r="374" spans="3:10" ht="11.4">
      <c r="C374" s="158" t="s">
        <v>285</v>
      </c>
      <c r="D374" s="158" t="s">
        <v>136</v>
      </c>
      <c r="E374" s="159" t="s">
        <v>882</v>
      </c>
      <c r="F374" t="s">
        <v>911</v>
      </c>
      <c r="G374" s="174" t="s">
        <v>516</v>
      </c>
      <c r="H374" s="200">
        <v>20</v>
      </c>
      <c r="I374" s="207"/>
      <c r="J374" s="167">
        <f t="shared" si="98"/>
        <v>0</v>
      </c>
    </row>
    <row r="375" spans="3:10" ht="11.4">
      <c r="C375" s="158" t="s">
        <v>285</v>
      </c>
      <c r="D375" s="158" t="s">
        <v>136</v>
      </c>
      <c r="E375" s="159" t="s">
        <v>882</v>
      </c>
      <c r="F375" s="175" t="s">
        <v>912</v>
      </c>
      <c r="G375" s="174" t="s">
        <v>209</v>
      </c>
      <c r="H375" s="200">
        <v>10</v>
      </c>
      <c r="I375" s="207"/>
      <c r="J375" s="167">
        <f t="shared" si="98"/>
        <v>0</v>
      </c>
    </row>
    <row r="376" spans="3:10" ht="11.4">
      <c r="C376" s="158" t="s">
        <v>285</v>
      </c>
      <c r="D376" s="158" t="s">
        <v>136</v>
      </c>
      <c r="E376" s="159" t="s">
        <v>882</v>
      </c>
      <c r="F376" s="175" t="s">
        <v>922</v>
      </c>
      <c r="G376" s="161" t="s">
        <v>209</v>
      </c>
      <c r="H376" s="200">
        <v>1</v>
      </c>
      <c r="I376" s="207"/>
      <c r="J376" s="167">
        <f t="shared" si="98"/>
        <v>0</v>
      </c>
    </row>
    <row r="377" spans="3:10" ht="11.4">
      <c r="C377" s="158" t="s">
        <v>285</v>
      </c>
      <c r="D377" s="158" t="s">
        <v>136</v>
      </c>
      <c r="E377" s="159" t="s">
        <v>882</v>
      </c>
      <c r="F377" s="175" t="s">
        <v>923</v>
      </c>
      <c r="G377" s="161" t="s">
        <v>209</v>
      </c>
      <c r="H377" s="200">
        <v>1</v>
      </c>
      <c r="I377" s="207"/>
      <c r="J377" s="167">
        <f t="shared" si="98"/>
        <v>0</v>
      </c>
    </row>
    <row r="378" spans="3:10" ht="11.4">
      <c r="C378" s="176" t="s">
        <v>285</v>
      </c>
      <c r="D378" s="176" t="s">
        <v>136</v>
      </c>
      <c r="E378" s="177" t="s">
        <v>882</v>
      </c>
      <c r="F378" s="178" t="s">
        <v>908</v>
      </c>
      <c r="G378" s="179" t="s">
        <v>209</v>
      </c>
      <c r="H378" s="202">
        <v>1</v>
      </c>
      <c r="I378" s="210"/>
      <c r="J378" s="180">
        <f t="shared" si="98"/>
        <v>0</v>
      </c>
    </row>
    <row r="379" spans="3:10" ht="11.4">
      <c r="C379" s="182"/>
      <c r="D379" s="182"/>
      <c r="E379" s="183"/>
      <c r="F379" s="184"/>
      <c r="G379" s="185"/>
      <c r="H379" s="204"/>
      <c r="I379" s="205"/>
      <c r="J379" s="186"/>
    </row>
    <row r="380" spans="3:10" ht="13.2">
      <c r="C380" s="11"/>
      <c r="D380" s="114" t="s">
        <v>73</v>
      </c>
      <c r="E380" s="181" t="s">
        <v>941</v>
      </c>
      <c r="F380" s="181" t="s">
        <v>913</v>
      </c>
      <c r="G380" s="11"/>
      <c r="H380" s="11"/>
      <c r="I380" s="166"/>
      <c r="J380" s="123">
        <f>SUM(J381:J398)</f>
        <v>0</v>
      </c>
    </row>
    <row r="381" spans="3:10" ht="22.8">
      <c r="C381" s="158" t="s">
        <v>285</v>
      </c>
      <c r="D381" s="158" t="s">
        <v>136</v>
      </c>
      <c r="E381" s="159" t="s">
        <v>882</v>
      </c>
      <c r="F381" s="175" t="s">
        <v>919</v>
      </c>
      <c r="G381" s="161" t="s">
        <v>209</v>
      </c>
      <c r="H381" s="200">
        <v>1</v>
      </c>
      <c r="I381" s="207"/>
      <c r="J381" s="167">
        <f t="shared" ref="J381:J398" si="99">ROUND(I381*H381,2)</f>
        <v>0</v>
      </c>
    </row>
    <row r="382" spans="3:10" ht="11.4">
      <c r="C382" s="158" t="s">
        <v>285</v>
      </c>
      <c r="D382" s="158" t="s">
        <v>136</v>
      </c>
      <c r="E382" s="159" t="s">
        <v>882</v>
      </c>
      <c r="F382" s="175" t="s">
        <v>914</v>
      </c>
      <c r="G382" s="161" t="s">
        <v>209</v>
      </c>
      <c r="H382" s="200">
        <v>1</v>
      </c>
      <c r="I382" s="207"/>
      <c r="J382" s="167">
        <f t="shared" si="99"/>
        <v>0</v>
      </c>
    </row>
    <row r="383" spans="3:10" ht="11.4">
      <c r="C383" s="158" t="s">
        <v>285</v>
      </c>
      <c r="D383" s="158" t="s">
        <v>136</v>
      </c>
      <c r="E383" s="159" t="s">
        <v>882</v>
      </c>
      <c r="F383" s="175" t="s">
        <v>944</v>
      </c>
      <c r="G383" s="161" t="s">
        <v>209</v>
      </c>
      <c r="H383" s="200">
        <v>1</v>
      </c>
      <c r="I383" s="207"/>
      <c r="J383" s="167">
        <f t="shared" si="99"/>
        <v>0</v>
      </c>
    </row>
    <row r="384" spans="3:10" ht="11.4">
      <c r="C384" s="158" t="s">
        <v>285</v>
      </c>
      <c r="D384" s="158" t="s">
        <v>136</v>
      </c>
      <c r="E384" s="159" t="s">
        <v>882</v>
      </c>
      <c r="F384" s="175" t="s">
        <v>915</v>
      </c>
      <c r="G384" s="161" t="s">
        <v>209</v>
      </c>
      <c r="H384" s="200">
        <v>1</v>
      </c>
      <c r="I384" s="207"/>
      <c r="J384" s="167">
        <f t="shared" si="99"/>
        <v>0</v>
      </c>
    </row>
    <row r="385" spans="3:10" ht="11.4">
      <c r="C385" s="158" t="s">
        <v>285</v>
      </c>
      <c r="D385" s="158" t="s">
        <v>136</v>
      </c>
      <c r="E385" s="159" t="s">
        <v>882</v>
      </c>
      <c r="F385" s="175" t="s">
        <v>916</v>
      </c>
      <c r="G385" s="161" t="s">
        <v>209</v>
      </c>
      <c r="H385" s="200">
        <v>4</v>
      </c>
      <c r="I385" s="207"/>
      <c r="J385" s="167">
        <f t="shared" si="99"/>
        <v>0</v>
      </c>
    </row>
    <row r="386" spans="3:10" ht="11.4">
      <c r="C386" s="158" t="s">
        <v>285</v>
      </c>
      <c r="D386" s="158" t="s">
        <v>136</v>
      </c>
      <c r="E386" s="159" t="s">
        <v>882</v>
      </c>
      <c r="F386" s="175" t="s">
        <v>917</v>
      </c>
      <c r="G386" s="161" t="s">
        <v>209</v>
      </c>
      <c r="H386" s="200">
        <v>6</v>
      </c>
      <c r="I386" s="207"/>
      <c r="J386" s="167">
        <f t="shared" si="99"/>
        <v>0</v>
      </c>
    </row>
    <row r="387" spans="3:10" ht="11.4">
      <c r="C387" s="158" t="s">
        <v>285</v>
      </c>
      <c r="D387" s="158" t="s">
        <v>136</v>
      </c>
      <c r="E387" s="159" t="s">
        <v>882</v>
      </c>
      <c r="F387" s="175" t="s">
        <v>945</v>
      </c>
      <c r="G387" s="161" t="s">
        <v>209</v>
      </c>
      <c r="H387" s="200">
        <v>2</v>
      </c>
      <c r="I387" s="207"/>
      <c r="J387" s="167">
        <f t="shared" si="99"/>
        <v>0</v>
      </c>
    </row>
    <row r="388" spans="3:10" ht="11.4">
      <c r="C388" s="158" t="s">
        <v>285</v>
      </c>
      <c r="D388" s="158" t="s">
        <v>136</v>
      </c>
      <c r="E388" s="159" t="s">
        <v>882</v>
      </c>
      <c r="F388" s="175" t="s">
        <v>918</v>
      </c>
      <c r="G388" s="161" t="s">
        <v>209</v>
      </c>
      <c r="H388" s="200">
        <v>2</v>
      </c>
      <c r="I388" s="207"/>
      <c r="J388" s="167">
        <f t="shared" si="99"/>
        <v>0</v>
      </c>
    </row>
    <row r="389" spans="3:10" ht="11.4">
      <c r="C389" s="158" t="s">
        <v>285</v>
      </c>
      <c r="D389" s="158" t="s">
        <v>136</v>
      </c>
      <c r="E389" s="159" t="s">
        <v>882</v>
      </c>
      <c r="F389" s="175" t="s">
        <v>920</v>
      </c>
      <c r="G389" s="161" t="s">
        <v>516</v>
      </c>
      <c r="H389" s="200">
        <v>180</v>
      </c>
      <c r="I389" s="207"/>
      <c r="J389" s="167">
        <f t="shared" si="99"/>
        <v>0</v>
      </c>
    </row>
    <row r="390" spans="3:10" ht="11.4">
      <c r="C390" s="158" t="s">
        <v>285</v>
      </c>
      <c r="D390" s="158" t="s">
        <v>136</v>
      </c>
      <c r="E390" s="159" t="s">
        <v>882</v>
      </c>
      <c r="F390" s="175" t="s">
        <v>921</v>
      </c>
      <c r="G390" s="174" t="s">
        <v>516</v>
      </c>
      <c r="H390" s="200">
        <v>20</v>
      </c>
      <c r="I390" s="207"/>
      <c r="J390" s="167">
        <f t="shared" si="99"/>
        <v>0</v>
      </c>
    </row>
    <row r="391" spans="3:10" ht="11.4">
      <c r="C391" s="158" t="s">
        <v>285</v>
      </c>
      <c r="D391" s="158" t="s">
        <v>136</v>
      </c>
      <c r="E391" s="159" t="s">
        <v>882</v>
      </c>
      <c r="F391" s="175" t="s">
        <v>922</v>
      </c>
      <c r="G391" s="161" t="s">
        <v>209</v>
      </c>
      <c r="H391" s="200">
        <v>1</v>
      </c>
      <c r="I391" s="207"/>
      <c r="J391" s="167">
        <f t="shared" si="99"/>
        <v>0</v>
      </c>
    </row>
    <row r="392" spans="3:10" ht="11.4">
      <c r="C392" s="158" t="s">
        <v>285</v>
      </c>
      <c r="D392" s="158" t="s">
        <v>136</v>
      </c>
      <c r="E392" s="159" t="s">
        <v>882</v>
      </c>
      <c r="F392" s="175" t="s">
        <v>923</v>
      </c>
      <c r="G392" s="161" t="s">
        <v>209</v>
      </c>
      <c r="H392" s="200">
        <v>1</v>
      </c>
      <c r="I392" s="207"/>
      <c r="J392" s="167">
        <f t="shared" si="99"/>
        <v>0</v>
      </c>
    </row>
    <row r="393" spans="3:10" ht="11.4">
      <c r="C393" s="158" t="s">
        <v>285</v>
      </c>
      <c r="D393" s="158" t="s">
        <v>136</v>
      </c>
      <c r="E393" s="159" t="s">
        <v>882</v>
      </c>
      <c r="F393" s="175" t="s">
        <v>924</v>
      </c>
      <c r="G393" s="161" t="s">
        <v>209</v>
      </c>
      <c r="H393" s="200">
        <v>7</v>
      </c>
      <c r="I393" s="207"/>
      <c r="J393" s="167">
        <f t="shared" si="99"/>
        <v>0</v>
      </c>
    </row>
    <row r="394" spans="3:10" ht="11.4">
      <c r="C394" s="158" t="s">
        <v>285</v>
      </c>
      <c r="D394" s="158" t="s">
        <v>136</v>
      </c>
      <c r="E394" s="159" t="s">
        <v>882</v>
      </c>
      <c r="F394" s="175" t="s">
        <v>925</v>
      </c>
      <c r="G394" s="174" t="s">
        <v>734</v>
      </c>
      <c r="H394" s="200">
        <v>1</v>
      </c>
      <c r="I394" s="207"/>
      <c r="J394" s="167">
        <f t="shared" si="99"/>
        <v>0</v>
      </c>
    </row>
    <row r="395" spans="3:10" ht="11.4">
      <c r="C395" s="158" t="s">
        <v>285</v>
      </c>
      <c r="D395" s="158" t="s">
        <v>136</v>
      </c>
      <c r="E395" s="159" t="s">
        <v>882</v>
      </c>
      <c r="F395" s="175" t="s">
        <v>1003</v>
      </c>
      <c r="G395" s="174" t="s">
        <v>734</v>
      </c>
      <c r="H395" s="200">
        <v>1</v>
      </c>
      <c r="I395" s="207"/>
      <c r="J395" s="167">
        <f t="shared" si="99"/>
        <v>0</v>
      </c>
    </row>
    <row r="396" spans="3:10" ht="11.4">
      <c r="C396" s="158" t="s">
        <v>285</v>
      </c>
      <c r="D396" s="158" t="s">
        <v>136</v>
      </c>
      <c r="E396" s="159" t="s">
        <v>882</v>
      </c>
      <c r="F396" s="175" t="s">
        <v>1004</v>
      </c>
      <c r="G396" s="174" t="s">
        <v>734</v>
      </c>
      <c r="H396" s="200">
        <v>1</v>
      </c>
      <c r="I396" s="207"/>
      <c r="J396" s="167">
        <f t="shared" si="99"/>
        <v>0</v>
      </c>
    </row>
    <row r="397" spans="3:10" ht="11.4">
      <c r="C397" s="158" t="s">
        <v>285</v>
      </c>
      <c r="D397" s="158" t="s">
        <v>136</v>
      </c>
      <c r="E397" s="159" t="s">
        <v>882</v>
      </c>
      <c r="F397" s="175" t="s">
        <v>1002</v>
      </c>
      <c r="G397" s="174" t="s">
        <v>996</v>
      </c>
      <c r="H397" s="200">
        <v>5</v>
      </c>
      <c r="I397" s="207"/>
      <c r="J397" s="167">
        <f t="shared" si="99"/>
        <v>0</v>
      </c>
    </row>
    <row r="398" spans="3:10" ht="11.4">
      <c r="C398" s="176" t="s">
        <v>285</v>
      </c>
      <c r="D398" s="176" t="s">
        <v>136</v>
      </c>
      <c r="E398" s="177" t="s">
        <v>882</v>
      </c>
      <c r="F398" s="178" t="s">
        <v>908</v>
      </c>
      <c r="G398" s="179" t="s">
        <v>209</v>
      </c>
      <c r="H398" s="202">
        <v>1</v>
      </c>
      <c r="I398" s="210"/>
      <c r="J398" s="180">
        <f t="shared" si="99"/>
        <v>0</v>
      </c>
    </row>
    <row r="399" spans="3:10" ht="11.4">
      <c r="C399" s="169"/>
      <c r="D399" s="169"/>
      <c r="E399" s="170"/>
      <c r="F399" s="171"/>
      <c r="G399" s="172"/>
      <c r="H399" s="203"/>
      <c r="I399" s="156"/>
      <c r="J399" s="173"/>
    </row>
    <row r="400" spans="3:10" ht="11.4">
      <c r="C400" s="169"/>
      <c r="D400" s="169"/>
      <c r="E400" s="170"/>
      <c r="F400" s="171"/>
      <c r="G400" s="172"/>
      <c r="H400" s="203"/>
      <c r="I400" s="156"/>
      <c r="J400" s="173"/>
    </row>
    <row r="401" spans="3:10" ht="11.4">
      <c r="C401" s="152"/>
      <c r="D401" s="152"/>
      <c r="E401" s="153"/>
      <c r="F401" s="154"/>
      <c r="G401" s="155"/>
      <c r="H401" s="206"/>
      <c r="I401" s="156"/>
      <c r="J401" s="156"/>
    </row>
    <row r="402" spans="3:10" ht="13.2">
      <c r="C402" s="11"/>
      <c r="D402" s="114" t="s">
        <v>73</v>
      </c>
      <c r="E402" s="122" t="s">
        <v>493</v>
      </c>
      <c r="F402" s="122" t="s">
        <v>494</v>
      </c>
      <c r="G402" s="11"/>
      <c r="H402" s="11"/>
      <c r="I402" s="11"/>
      <c r="J402" s="123">
        <f>SUM(J403:J406)</f>
        <v>0</v>
      </c>
    </row>
    <row r="403" spans="3:10" ht="11.4">
      <c r="C403" s="125" t="s">
        <v>317</v>
      </c>
      <c r="D403" s="125" t="s">
        <v>136</v>
      </c>
      <c r="E403" s="126" t="s">
        <v>495</v>
      </c>
      <c r="F403" s="127" t="s">
        <v>496</v>
      </c>
      <c r="G403" s="128" t="s">
        <v>167</v>
      </c>
      <c r="H403" s="129">
        <v>1128.25</v>
      </c>
      <c r="I403" s="207"/>
      <c r="J403" s="130">
        <f>ROUND(I403*H403,2)</f>
        <v>0</v>
      </c>
    </row>
    <row r="404" spans="3:10" ht="11.4">
      <c r="C404" s="125" t="s">
        <v>497</v>
      </c>
      <c r="D404" s="125" t="s">
        <v>136</v>
      </c>
      <c r="E404" s="126" t="s">
        <v>498</v>
      </c>
      <c r="F404" s="127" t="s">
        <v>499</v>
      </c>
      <c r="G404" s="128" t="s">
        <v>167</v>
      </c>
      <c r="H404" s="129">
        <v>1128.25</v>
      </c>
      <c r="I404" s="207"/>
      <c r="J404" s="130">
        <f>ROUND(I404*H404,2)</f>
        <v>0</v>
      </c>
    </row>
    <row r="405" spans="3:10" ht="11.4">
      <c r="C405" s="138" t="s">
        <v>321</v>
      </c>
      <c r="D405" s="138" t="s">
        <v>439</v>
      </c>
      <c r="E405" s="139" t="s">
        <v>500</v>
      </c>
      <c r="F405" s="140" t="s">
        <v>501</v>
      </c>
      <c r="G405" s="141" t="s">
        <v>139</v>
      </c>
      <c r="H405" s="142">
        <v>75.47</v>
      </c>
      <c r="I405" s="209"/>
      <c r="J405" s="143">
        <f>ROUND(I405*H405,2)</f>
        <v>0</v>
      </c>
    </row>
    <row r="406" spans="3:10" ht="11.4">
      <c r="C406" s="138" t="s">
        <v>502</v>
      </c>
      <c r="D406" s="138" t="s">
        <v>439</v>
      </c>
      <c r="E406" s="139" t="s">
        <v>503</v>
      </c>
      <c r="F406" s="140" t="s">
        <v>504</v>
      </c>
      <c r="G406" s="141" t="s">
        <v>139</v>
      </c>
      <c r="H406" s="142">
        <v>14.1</v>
      </c>
      <c r="I406" s="209"/>
      <c r="J406" s="143">
        <f>ROUND(I406*H406,2)</f>
        <v>0</v>
      </c>
    </row>
    <row r="407" spans="3:10" ht="13.2">
      <c r="C407" s="11"/>
      <c r="D407" s="114" t="s">
        <v>73</v>
      </c>
      <c r="E407" s="122" t="s">
        <v>506</v>
      </c>
      <c r="F407" s="122" t="s">
        <v>507</v>
      </c>
      <c r="G407" s="11"/>
      <c r="H407" s="11"/>
      <c r="I407" s="11"/>
      <c r="J407" s="123">
        <f>BK254</f>
        <v>0</v>
      </c>
    </row>
    <row r="408" spans="3:10" ht="22.8">
      <c r="C408" s="125" t="s">
        <v>324</v>
      </c>
      <c r="D408" s="125" t="s">
        <v>136</v>
      </c>
      <c r="E408" s="126" t="s">
        <v>508</v>
      </c>
      <c r="F408" s="127" t="s">
        <v>509</v>
      </c>
      <c r="G408" s="128" t="s">
        <v>167</v>
      </c>
      <c r="H408" s="129">
        <v>761.5</v>
      </c>
      <c r="I408" s="207"/>
      <c r="J408" s="130">
        <f>ROUND(I408*H408,2)</f>
        <v>0</v>
      </c>
    </row>
    <row r="409" spans="3:10" ht="13.2">
      <c r="C409" s="11"/>
      <c r="D409" s="114" t="s">
        <v>73</v>
      </c>
      <c r="E409" s="122" t="s">
        <v>511</v>
      </c>
      <c r="F409" s="122" t="s">
        <v>512</v>
      </c>
      <c r="G409" s="11"/>
      <c r="H409" s="11"/>
      <c r="I409" s="11"/>
      <c r="J409" s="123">
        <f>BK256</f>
        <v>0</v>
      </c>
    </row>
    <row r="410" spans="3:10" ht="22.8">
      <c r="C410" s="125" t="s">
        <v>513</v>
      </c>
      <c r="D410" s="125" t="s">
        <v>136</v>
      </c>
      <c r="E410" s="126" t="s">
        <v>514</v>
      </c>
      <c r="F410" s="127" t="s">
        <v>515</v>
      </c>
      <c r="G410" s="128" t="s">
        <v>516</v>
      </c>
      <c r="H410" s="129">
        <v>18.3</v>
      </c>
      <c r="I410" s="207"/>
      <c r="J410" s="130">
        <f t="shared" ref="J410:J415" si="100">ROUND(I410*H410,2)</f>
        <v>0</v>
      </c>
    </row>
    <row r="411" spans="3:10" ht="22.8">
      <c r="C411" s="125" t="s">
        <v>328</v>
      </c>
      <c r="D411" s="125" t="s">
        <v>136</v>
      </c>
      <c r="E411" s="126" t="s">
        <v>518</v>
      </c>
      <c r="F411" s="127" t="s">
        <v>519</v>
      </c>
      <c r="G411" s="128" t="s">
        <v>516</v>
      </c>
      <c r="H411" s="129">
        <v>18.3</v>
      </c>
      <c r="I411" s="207"/>
      <c r="J411" s="130">
        <f t="shared" si="100"/>
        <v>0</v>
      </c>
    </row>
    <row r="412" spans="3:10" ht="22.8">
      <c r="C412" s="125" t="s">
        <v>521</v>
      </c>
      <c r="D412" s="125" t="s">
        <v>136</v>
      </c>
      <c r="E412" s="126" t="s">
        <v>522</v>
      </c>
      <c r="F412" s="127" t="s">
        <v>523</v>
      </c>
      <c r="G412" s="128" t="s">
        <v>516</v>
      </c>
      <c r="H412" s="129">
        <v>58.5</v>
      </c>
      <c r="I412" s="207"/>
      <c r="J412" s="130">
        <f t="shared" si="100"/>
        <v>0</v>
      </c>
    </row>
    <row r="413" spans="3:10" ht="22.8">
      <c r="C413" s="125" t="s">
        <v>331</v>
      </c>
      <c r="D413" s="125" t="s">
        <v>136</v>
      </c>
      <c r="E413" s="126" t="s">
        <v>525</v>
      </c>
      <c r="F413" s="127" t="s">
        <v>526</v>
      </c>
      <c r="G413" s="128" t="s">
        <v>516</v>
      </c>
      <c r="H413" s="129">
        <v>58.5</v>
      </c>
      <c r="I413" s="207"/>
      <c r="J413" s="130">
        <f t="shared" si="100"/>
        <v>0</v>
      </c>
    </row>
    <row r="414" spans="3:10" ht="22.8">
      <c r="C414" s="125" t="s">
        <v>528</v>
      </c>
      <c r="D414" s="125" t="s">
        <v>136</v>
      </c>
      <c r="E414" s="126" t="s">
        <v>529</v>
      </c>
      <c r="F414" s="127" t="s">
        <v>530</v>
      </c>
      <c r="G414" s="128" t="s">
        <v>516</v>
      </c>
      <c r="H414" s="129">
        <v>196.82</v>
      </c>
      <c r="I414" s="207"/>
      <c r="J414" s="130">
        <f t="shared" si="100"/>
        <v>0</v>
      </c>
    </row>
    <row r="415" spans="3:10" ht="22.8">
      <c r="C415" s="125" t="s">
        <v>335</v>
      </c>
      <c r="D415" s="125" t="s">
        <v>136</v>
      </c>
      <c r="E415" s="126" t="s">
        <v>532</v>
      </c>
      <c r="F415" s="127" t="s">
        <v>533</v>
      </c>
      <c r="G415" s="128" t="s">
        <v>454</v>
      </c>
      <c r="H415" s="129">
        <v>118.675</v>
      </c>
      <c r="I415" s="207"/>
      <c r="J415" s="130">
        <f t="shared" si="100"/>
        <v>0</v>
      </c>
    </row>
    <row r="416" spans="3:10" ht="13.2">
      <c r="C416" s="11"/>
      <c r="D416" s="114" t="s">
        <v>73</v>
      </c>
      <c r="E416" s="122" t="s">
        <v>535</v>
      </c>
      <c r="F416" s="122" t="s">
        <v>536</v>
      </c>
      <c r="G416" s="11"/>
      <c r="H416" s="11"/>
      <c r="I416" s="11"/>
      <c r="J416" s="123">
        <f>BK263</f>
        <v>0</v>
      </c>
    </row>
    <row r="417" spans="3:10" ht="11.4">
      <c r="C417" s="125" t="s">
        <v>537</v>
      </c>
      <c r="D417" s="125" t="s">
        <v>136</v>
      </c>
      <c r="E417" s="126" t="s">
        <v>538</v>
      </c>
      <c r="F417" s="127" t="s">
        <v>539</v>
      </c>
      <c r="G417" s="128" t="s">
        <v>167</v>
      </c>
      <c r="H417" s="129">
        <v>1128.25</v>
      </c>
      <c r="I417" s="207"/>
      <c r="J417" s="130">
        <f>ROUND(I417*H417,2)</f>
        <v>0</v>
      </c>
    </row>
    <row r="418" spans="3:10" ht="11.4">
      <c r="C418" s="138" t="s">
        <v>338</v>
      </c>
      <c r="D418" s="138" t="s">
        <v>439</v>
      </c>
      <c r="E418" s="139" t="s">
        <v>541</v>
      </c>
      <c r="F418" s="140" t="s">
        <v>542</v>
      </c>
      <c r="G418" s="141" t="s">
        <v>167</v>
      </c>
      <c r="H418" s="142">
        <v>1128.25</v>
      </c>
      <c r="I418" s="209"/>
      <c r="J418" s="143">
        <f>ROUND(I418*H418,2)</f>
        <v>0</v>
      </c>
    </row>
    <row r="419" spans="3:10" ht="11.4">
      <c r="C419" s="125" t="s">
        <v>544</v>
      </c>
      <c r="D419" s="125" t="s">
        <v>136</v>
      </c>
      <c r="E419" s="126" t="s">
        <v>545</v>
      </c>
      <c r="F419" s="127" t="s">
        <v>546</v>
      </c>
      <c r="G419" s="128" t="s">
        <v>167</v>
      </c>
      <c r="H419" s="129">
        <v>1128.25</v>
      </c>
      <c r="I419" s="207"/>
      <c r="J419" s="130">
        <f>ROUND(I419*H419,2)</f>
        <v>0</v>
      </c>
    </row>
    <row r="420" spans="3:10" ht="13.2">
      <c r="C420" s="11"/>
      <c r="D420" s="114" t="s">
        <v>73</v>
      </c>
      <c r="E420" s="122" t="s">
        <v>548</v>
      </c>
      <c r="F420" s="122" t="s">
        <v>549</v>
      </c>
      <c r="G420" s="11"/>
      <c r="H420" s="11"/>
      <c r="I420" s="208"/>
      <c r="J420" s="123">
        <f>BK267</f>
        <v>0</v>
      </c>
    </row>
    <row r="421" spans="3:10" ht="11.4">
      <c r="C421" s="125" t="s">
        <v>342</v>
      </c>
      <c r="D421" s="125" t="s">
        <v>136</v>
      </c>
      <c r="E421" s="126" t="s">
        <v>550</v>
      </c>
      <c r="F421" s="127" t="s">
        <v>551</v>
      </c>
      <c r="G421" s="128" t="s">
        <v>167</v>
      </c>
      <c r="H421" s="129">
        <v>193.29</v>
      </c>
      <c r="I421" s="207"/>
      <c r="J421" s="130">
        <f t="shared" ref="J421:J442" si="101">ROUND(I421*H421,2)</f>
        <v>0</v>
      </c>
    </row>
    <row r="422" spans="3:10" ht="11.4">
      <c r="C422" s="125" t="s">
        <v>553</v>
      </c>
      <c r="D422" s="125" t="s">
        <v>136</v>
      </c>
      <c r="E422" s="126" t="s">
        <v>554</v>
      </c>
      <c r="F422" s="127" t="s">
        <v>555</v>
      </c>
      <c r="G422" s="128" t="s">
        <v>307</v>
      </c>
      <c r="H422" s="129">
        <v>1</v>
      </c>
      <c r="I422" s="207"/>
      <c r="J422" s="130">
        <f t="shared" si="101"/>
        <v>0</v>
      </c>
    </row>
    <row r="423" spans="3:10" ht="22.8">
      <c r="C423" s="125" t="s">
        <v>345</v>
      </c>
      <c r="D423" s="125" t="s">
        <v>136</v>
      </c>
      <c r="E423" s="126" t="s">
        <v>557</v>
      </c>
      <c r="F423" s="127" t="s">
        <v>558</v>
      </c>
      <c r="G423" s="128" t="s">
        <v>307</v>
      </c>
      <c r="H423" s="129">
        <v>10</v>
      </c>
      <c r="I423" s="207"/>
      <c r="J423" s="130">
        <f t="shared" si="101"/>
        <v>0</v>
      </c>
    </row>
    <row r="424" spans="3:10" ht="22.8">
      <c r="C424" s="125" t="s">
        <v>560</v>
      </c>
      <c r="D424" s="125" t="s">
        <v>136</v>
      </c>
      <c r="E424" s="126" t="s">
        <v>561</v>
      </c>
      <c r="F424" s="127" t="s">
        <v>562</v>
      </c>
      <c r="G424" s="128" t="s">
        <v>307</v>
      </c>
      <c r="H424" s="129">
        <v>3</v>
      </c>
      <c r="I424" s="207"/>
      <c r="J424" s="130">
        <f t="shared" si="101"/>
        <v>0</v>
      </c>
    </row>
    <row r="425" spans="3:10" ht="22.8">
      <c r="C425" s="125" t="s">
        <v>349</v>
      </c>
      <c r="D425" s="125" t="s">
        <v>136</v>
      </c>
      <c r="E425" s="126" t="s">
        <v>564</v>
      </c>
      <c r="F425" s="127" t="s">
        <v>565</v>
      </c>
      <c r="G425" s="128" t="s">
        <v>307</v>
      </c>
      <c r="H425" s="129">
        <v>1</v>
      </c>
      <c r="I425" s="207"/>
      <c r="J425" s="130">
        <f t="shared" si="101"/>
        <v>0</v>
      </c>
    </row>
    <row r="426" spans="3:10" ht="11.4">
      <c r="C426" s="125" t="s">
        <v>567</v>
      </c>
      <c r="D426" s="125" t="s">
        <v>136</v>
      </c>
      <c r="E426" s="126" t="s">
        <v>568</v>
      </c>
      <c r="F426" s="127" t="s">
        <v>569</v>
      </c>
      <c r="G426" s="128" t="s">
        <v>307</v>
      </c>
      <c r="H426" s="129">
        <v>1</v>
      </c>
      <c r="I426" s="207"/>
      <c r="J426" s="130">
        <f t="shared" si="101"/>
        <v>0</v>
      </c>
    </row>
    <row r="427" spans="3:10" ht="22.8">
      <c r="C427" s="125" t="s">
        <v>352</v>
      </c>
      <c r="D427" s="125" t="s">
        <v>136</v>
      </c>
      <c r="E427" s="126" t="s">
        <v>571</v>
      </c>
      <c r="F427" s="127" t="s">
        <v>572</v>
      </c>
      <c r="G427" s="128" t="s">
        <v>307</v>
      </c>
      <c r="H427" s="129">
        <v>21</v>
      </c>
      <c r="I427" s="207"/>
      <c r="J427" s="130">
        <f t="shared" si="101"/>
        <v>0</v>
      </c>
    </row>
    <row r="428" spans="3:10" ht="22.8">
      <c r="C428" s="125" t="s">
        <v>574</v>
      </c>
      <c r="D428" s="125" t="s">
        <v>136</v>
      </c>
      <c r="E428" s="126" t="s">
        <v>575</v>
      </c>
      <c r="F428" s="127" t="s">
        <v>576</v>
      </c>
      <c r="G428" s="128" t="s">
        <v>307</v>
      </c>
      <c r="H428" s="129">
        <v>3</v>
      </c>
      <c r="I428" s="207"/>
      <c r="J428" s="130">
        <f t="shared" si="101"/>
        <v>0</v>
      </c>
    </row>
    <row r="429" spans="3:10" ht="11.4">
      <c r="C429" s="125" t="s">
        <v>356</v>
      </c>
      <c r="D429" s="125" t="s">
        <v>136</v>
      </c>
      <c r="E429" s="126" t="s">
        <v>578</v>
      </c>
      <c r="F429" s="127" t="s">
        <v>579</v>
      </c>
      <c r="G429" s="128" t="s">
        <v>307</v>
      </c>
      <c r="H429" s="129">
        <v>1</v>
      </c>
      <c r="I429" s="207"/>
      <c r="J429" s="130">
        <f t="shared" si="101"/>
        <v>0</v>
      </c>
    </row>
    <row r="430" spans="3:10" ht="11.4">
      <c r="C430" s="125" t="s">
        <v>581</v>
      </c>
      <c r="D430" s="125" t="s">
        <v>136</v>
      </c>
      <c r="E430" s="126" t="s">
        <v>582</v>
      </c>
      <c r="F430" s="127" t="s">
        <v>583</v>
      </c>
      <c r="G430" s="128" t="s">
        <v>307</v>
      </c>
      <c r="H430" s="129">
        <v>19</v>
      </c>
      <c r="I430" s="207"/>
      <c r="J430" s="130">
        <f t="shared" si="101"/>
        <v>0</v>
      </c>
    </row>
    <row r="431" spans="3:10" ht="11.4">
      <c r="C431" s="125" t="s">
        <v>359</v>
      </c>
      <c r="D431" s="125" t="s">
        <v>136</v>
      </c>
      <c r="E431" s="126" t="s">
        <v>585</v>
      </c>
      <c r="F431" s="127" t="s">
        <v>586</v>
      </c>
      <c r="G431" s="128" t="s">
        <v>307</v>
      </c>
      <c r="H431" s="129">
        <v>1</v>
      </c>
      <c r="I431" s="207"/>
      <c r="J431" s="130">
        <f t="shared" si="101"/>
        <v>0</v>
      </c>
    </row>
    <row r="432" spans="3:10" ht="11.4">
      <c r="C432" s="138" t="s">
        <v>588</v>
      </c>
      <c r="D432" s="138" t="s">
        <v>439</v>
      </c>
      <c r="E432" s="139" t="s">
        <v>589</v>
      </c>
      <c r="F432" s="140" t="s">
        <v>590</v>
      </c>
      <c r="G432" s="141" t="s">
        <v>516</v>
      </c>
      <c r="H432" s="142">
        <v>24.7</v>
      </c>
      <c r="I432" s="209"/>
      <c r="J432" s="143">
        <f t="shared" si="101"/>
        <v>0</v>
      </c>
    </row>
    <row r="433" spans="3:10" ht="11.4">
      <c r="C433" s="138" t="s">
        <v>363</v>
      </c>
      <c r="D433" s="138" t="s">
        <v>439</v>
      </c>
      <c r="E433" s="139" t="s">
        <v>592</v>
      </c>
      <c r="F433" s="140" t="s">
        <v>593</v>
      </c>
      <c r="G433" s="141" t="s">
        <v>307</v>
      </c>
      <c r="H433" s="142">
        <v>10</v>
      </c>
      <c r="I433" s="209"/>
      <c r="J433" s="143">
        <f t="shared" si="101"/>
        <v>0</v>
      </c>
    </row>
    <row r="434" spans="3:10" ht="11.4">
      <c r="C434" s="138" t="s">
        <v>595</v>
      </c>
      <c r="D434" s="138" t="s">
        <v>439</v>
      </c>
      <c r="E434" s="139" t="s">
        <v>596</v>
      </c>
      <c r="F434" s="140" t="s">
        <v>597</v>
      </c>
      <c r="G434" s="141" t="s">
        <v>307</v>
      </c>
      <c r="H434" s="142">
        <v>1</v>
      </c>
      <c r="I434" s="209"/>
      <c r="J434" s="143">
        <f t="shared" si="101"/>
        <v>0</v>
      </c>
    </row>
    <row r="435" spans="3:10" ht="11.4">
      <c r="C435" s="138" t="s">
        <v>366</v>
      </c>
      <c r="D435" s="138" t="s">
        <v>439</v>
      </c>
      <c r="E435" s="139" t="s">
        <v>599</v>
      </c>
      <c r="F435" s="140" t="s">
        <v>600</v>
      </c>
      <c r="G435" s="141" t="s">
        <v>307</v>
      </c>
      <c r="H435" s="142">
        <v>3</v>
      </c>
      <c r="I435" s="209"/>
      <c r="J435" s="143">
        <f t="shared" si="101"/>
        <v>0</v>
      </c>
    </row>
    <row r="436" spans="3:10" ht="22.8">
      <c r="C436" s="138" t="s">
        <v>602</v>
      </c>
      <c r="D436" s="138" t="s">
        <v>439</v>
      </c>
      <c r="E436" s="139" t="s">
        <v>603</v>
      </c>
      <c r="F436" s="140" t="s">
        <v>604</v>
      </c>
      <c r="G436" s="141" t="s">
        <v>307</v>
      </c>
      <c r="H436" s="142">
        <v>6</v>
      </c>
      <c r="I436" s="209"/>
      <c r="J436" s="143">
        <f t="shared" si="101"/>
        <v>0</v>
      </c>
    </row>
    <row r="437" spans="3:10" ht="22.8">
      <c r="C437" s="138" t="s">
        <v>370</v>
      </c>
      <c r="D437" s="138" t="s">
        <v>439</v>
      </c>
      <c r="E437" s="139" t="s">
        <v>606</v>
      </c>
      <c r="F437" s="140" t="s">
        <v>607</v>
      </c>
      <c r="G437" s="141" t="s">
        <v>307</v>
      </c>
      <c r="H437" s="142">
        <v>2</v>
      </c>
      <c r="I437" s="209"/>
      <c r="J437" s="143">
        <f t="shared" si="101"/>
        <v>0</v>
      </c>
    </row>
    <row r="438" spans="3:10" ht="22.8">
      <c r="C438" s="138" t="s">
        <v>609</v>
      </c>
      <c r="D438" s="138" t="s">
        <v>439</v>
      </c>
      <c r="E438" s="139" t="s">
        <v>610</v>
      </c>
      <c r="F438" s="140" t="s">
        <v>611</v>
      </c>
      <c r="G438" s="141" t="s">
        <v>307</v>
      </c>
      <c r="H438" s="142">
        <v>13</v>
      </c>
      <c r="I438" s="209"/>
      <c r="J438" s="143">
        <f t="shared" si="101"/>
        <v>0</v>
      </c>
    </row>
    <row r="439" spans="3:10" ht="22.8">
      <c r="C439" s="138" t="s">
        <v>373</v>
      </c>
      <c r="D439" s="138" t="s">
        <v>439</v>
      </c>
      <c r="E439" s="139" t="s">
        <v>613</v>
      </c>
      <c r="F439" s="140" t="s">
        <v>614</v>
      </c>
      <c r="G439" s="141" t="s">
        <v>307</v>
      </c>
      <c r="H439" s="142">
        <v>3</v>
      </c>
      <c r="I439" s="209"/>
      <c r="J439" s="143">
        <f t="shared" si="101"/>
        <v>0</v>
      </c>
    </row>
    <row r="440" spans="3:10" ht="22.8">
      <c r="C440" s="138" t="s">
        <v>616</v>
      </c>
      <c r="D440" s="138" t="s">
        <v>439</v>
      </c>
      <c r="E440" s="139" t="s">
        <v>617</v>
      </c>
      <c r="F440" s="140" t="s">
        <v>618</v>
      </c>
      <c r="G440" s="141" t="s">
        <v>307</v>
      </c>
      <c r="H440" s="142">
        <v>3</v>
      </c>
      <c r="I440" s="209"/>
      <c r="J440" s="143">
        <f t="shared" si="101"/>
        <v>0</v>
      </c>
    </row>
    <row r="441" spans="3:10" ht="22.8">
      <c r="C441" s="138" t="s">
        <v>377</v>
      </c>
      <c r="D441" s="138" t="s">
        <v>439</v>
      </c>
      <c r="E441" s="139" t="s">
        <v>620</v>
      </c>
      <c r="F441" s="140" t="s">
        <v>621</v>
      </c>
      <c r="G441" s="141" t="s">
        <v>307</v>
      </c>
      <c r="H441" s="142">
        <v>24</v>
      </c>
      <c r="I441" s="209"/>
      <c r="J441" s="143">
        <f t="shared" si="101"/>
        <v>0</v>
      </c>
    </row>
    <row r="442" spans="3:10" ht="22.8">
      <c r="C442" s="125" t="s">
        <v>623</v>
      </c>
      <c r="D442" s="125" t="s">
        <v>136</v>
      </c>
      <c r="E442" s="126" t="s">
        <v>624</v>
      </c>
      <c r="F442" s="127" t="s">
        <v>625</v>
      </c>
      <c r="G442" s="128" t="s">
        <v>454</v>
      </c>
      <c r="H442" s="129">
        <v>1133.1780000000001</v>
      </c>
      <c r="I442" s="207"/>
      <c r="J442" s="130">
        <f t="shared" si="101"/>
        <v>0</v>
      </c>
    </row>
    <row r="443" spans="3:10" ht="13.2">
      <c r="C443" s="11"/>
      <c r="D443" s="114" t="s">
        <v>73</v>
      </c>
      <c r="E443" s="122" t="s">
        <v>626</v>
      </c>
      <c r="F443" s="122" t="s">
        <v>627</v>
      </c>
      <c r="G443" s="11"/>
      <c r="H443" s="11"/>
      <c r="I443" s="11"/>
      <c r="J443" s="123">
        <f>BK289</f>
        <v>0</v>
      </c>
    </row>
    <row r="444" spans="3:10" ht="22.8">
      <c r="C444" s="125" t="s">
        <v>380</v>
      </c>
      <c r="D444" s="125" t="s">
        <v>136</v>
      </c>
      <c r="E444" s="126" t="s">
        <v>628</v>
      </c>
      <c r="F444" s="127" t="s">
        <v>629</v>
      </c>
      <c r="G444" s="128" t="s">
        <v>167</v>
      </c>
      <c r="H444" s="129">
        <v>206.64</v>
      </c>
      <c r="I444" s="207"/>
      <c r="J444" s="130">
        <f>ROUND(I444*H444,2)</f>
        <v>0</v>
      </c>
    </row>
    <row r="445" spans="3:10" ht="13.2">
      <c r="C445" s="11"/>
      <c r="D445" s="114" t="s">
        <v>73</v>
      </c>
      <c r="E445" s="122" t="s">
        <v>631</v>
      </c>
      <c r="F445" s="122" t="s">
        <v>632</v>
      </c>
      <c r="G445" s="11"/>
      <c r="H445" s="11"/>
      <c r="I445" s="11"/>
      <c r="J445" s="123">
        <f>BK291</f>
        <v>0</v>
      </c>
    </row>
    <row r="446" spans="3:10" ht="22.8">
      <c r="C446" s="125" t="s">
        <v>633</v>
      </c>
      <c r="D446" s="125" t="s">
        <v>136</v>
      </c>
      <c r="E446" s="126" t="s">
        <v>634</v>
      </c>
      <c r="F446" s="127" t="s">
        <v>635</v>
      </c>
      <c r="G446" s="128" t="s">
        <v>167</v>
      </c>
      <c r="H446" s="129">
        <v>596.4</v>
      </c>
      <c r="I446" s="207"/>
      <c r="J446" s="130">
        <f>ROUND(I446*H446,2)</f>
        <v>0</v>
      </c>
    </row>
    <row r="447" spans="3:10" ht="11.4">
      <c r="C447" s="125" t="s">
        <v>386</v>
      </c>
      <c r="D447" s="125" t="s">
        <v>136</v>
      </c>
      <c r="E447" s="126" t="s">
        <v>637</v>
      </c>
      <c r="F447" s="127" t="s">
        <v>638</v>
      </c>
      <c r="G447" s="128" t="s">
        <v>167</v>
      </c>
      <c r="H447" s="129">
        <v>626.22</v>
      </c>
      <c r="I447" s="207"/>
      <c r="J447" s="130">
        <f>ROUND(I447*H447,2)</f>
        <v>0</v>
      </c>
    </row>
    <row r="448" spans="3:10" ht="11.4">
      <c r="C448" s="138" t="s">
        <v>640</v>
      </c>
      <c r="D448" s="138" t="s">
        <v>439</v>
      </c>
      <c r="E448" s="139" t="s">
        <v>641</v>
      </c>
      <c r="F448" s="140" t="s">
        <v>642</v>
      </c>
      <c r="G448" s="141" t="s">
        <v>167</v>
      </c>
      <c r="H448" s="142">
        <v>626.22</v>
      </c>
      <c r="I448" s="209"/>
      <c r="J448" s="143">
        <f>ROUND(I448*H448,2)</f>
        <v>0</v>
      </c>
    </row>
    <row r="449" spans="3:10" ht="22.8">
      <c r="C449" s="125" t="s">
        <v>389</v>
      </c>
      <c r="D449" s="125" t="s">
        <v>136</v>
      </c>
      <c r="E449" s="126" t="s">
        <v>644</v>
      </c>
      <c r="F449" s="127" t="s">
        <v>645</v>
      </c>
      <c r="G449" s="128" t="s">
        <v>454</v>
      </c>
      <c r="H449" s="129">
        <v>252.98099999999999</v>
      </c>
      <c r="I449" s="207"/>
      <c r="J449" s="130">
        <f>ROUND(I449*H449,2)</f>
        <v>0</v>
      </c>
    </row>
    <row r="450" spans="3:10" ht="13.2">
      <c r="C450" s="11"/>
      <c r="D450" s="114" t="s">
        <v>73</v>
      </c>
      <c r="E450" s="122" t="s">
        <v>647</v>
      </c>
      <c r="F450" s="122" t="s">
        <v>648</v>
      </c>
      <c r="G450" s="11"/>
      <c r="H450" s="11"/>
      <c r="I450" s="11"/>
      <c r="J450" s="123">
        <f>BK296</f>
        <v>0</v>
      </c>
    </row>
    <row r="451" spans="3:10" ht="22.8">
      <c r="C451" s="125" t="s">
        <v>649</v>
      </c>
      <c r="D451" s="125" t="s">
        <v>136</v>
      </c>
      <c r="E451" s="126" t="s">
        <v>650</v>
      </c>
      <c r="F451" s="127" t="s">
        <v>651</v>
      </c>
      <c r="G451" s="128" t="s">
        <v>167</v>
      </c>
      <c r="H451" s="129">
        <v>182.5</v>
      </c>
      <c r="I451" s="207"/>
      <c r="J451" s="130">
        <f>ROUND(I451*H451,2)</f>
        <v>0</v>
      </c>
    </row>
    <row r="452" spans="3:10" ht="22.8">
      <c r="C452" s="138" t="s">
        <v>393</v>
      </c>
      <c r="D452" s="138" t="s">
        <v>439</v>
      </c>
      <c r="E452" s="139" t="s">
        <v>653</v>
      </c>
      <c r="F452" s="140" t="s">
        <v>654</v>
      </c>
      <c r="G452" s="141" t="s">
        <v>167</v>
      </c>
      <c r="H452" s="142">
        <v>191.625</v>
      </c>
      <c r="I452" s="209"/>
      <c r="J452" s="143">
        <f>ROUND(I452*H452,2)</f>
        <v>0</v>
      </c>
    </row>
    <row r="453" spans="3:10" ht="11.4">
      <c r="C453" s="138" t="s">
        <v>656</v>
      </c>
      <c r="D453" s="138" t="s">
        <v>439</v>
      </c>
      <c r="E453" s="139" t="s">
        <v>657</v>
      </c>
      <c r="F453" s="140" t="s">
        <v>658</v>
      </c>
      <c r="G453" s="141" t="s">
        <v>167</v>
      </c>
      <c r="H453" s="142">
        <v>191.625</v>
      </c>
      <c r="I453" s="209"/>
      <c r="J453" s="143">
        <f>ROUND(I453*H453,2)</f>
        <v>0</v>
      </c>
    </row>
    <row r="454" spans="3:10" ht="22.8">
      <c r="C454" s="125" t="s">
        <v>396</v>
      </c>
      <c r="D454" s="125" t="s">
        <v>136</v>
      </c>
      <c r="E454" s="126" t="s">
        <v>660</v>
      </c>
      <c r="F454" s="127" t="s">
        <v>661</v>
      </c>
      <c r="G454" s="128" t="s">
        <v>454</v>
      </c>
      <c r="H454" s="129">
        <v>47.603999999999999</v>
      </c>
      <c r="I454" s="207"/>
      <c r="J454" s="130">
        <f>ROUND(I454*H454,2)</f>
        <v>0</v>
      </c>
    </row>
    <row r="455" spans="3:10" ht="13.2">
      <c r="C455" s="11"/>
      <c r="D455" s="114" t="s">
        <v>73</v>
      </c>
      <c r="E455" s="122" t="s">
        <v>663</v>
      </c>
      <c r="F455" s="122" t="s">
        <v>664</v>
      </c>
      <c r="G455" s="11"/>
      <c r="H455" s="11"/>
      <c r="I455" s="11"/>
      <c r="J455" s="123">
        <f>BK302</f>
        <v>0</v>
      </c>
    </row>
    <row r="456" spans="3:10" ht="22.8">
      <c r="C456" s="125" t="s">
        <v>665</v>
      </c>
      <c r="D456" s="125" t="s">
        <v>136</v>
      </c>
      <c r="E456" s="126" t="s">
        <v>666</v>
      </c>
      <c r="F456" s="127" t="s">
        <v>667</v>
      </c>
      <c r="G456" s="128" t="s">
        <v>167</v>
      </c>
      <c r="H456" s="129">
        <v>256.572</v>
      </c>
      <c r="I456" s="207"/>
      <c r="J456" s="130">
        <f>ROUND(I456*H456,2)</f>
        <v>0</v>
      </c>
    </row>
    <row r="457" spans="3:10" ht="11.4">
      <c r="C457" s="125" t="s">
        <v>400</v>
      </c>
      <c r="D457" s="125" t="s">
        <v>136</v>
      </c>
      <c r="E457" s="126" t="s">
        <v>669</v>
      </c>
      <c r="F457" s="127" t="s">
        <v>670</v>
      </c>
      <c r="G457" s="128" t="s">
        <v>167</v>
      </c>
      <c r="H457" s="129">
        <v>256.572</v>
      </c>
      <c r="I457" s="207"/>
      <c r="J457" s="130">
        <f>ROUND(I457*H457,2)</f>
        <v>0</v>
      </c>
    </row>
    <row r="458" spans="3:10" ht="11.4">
      <c r="C458" s="138" t="s">
        <v>672</v>
      </c>
      <c r="D458" s="138" t="s">
        <v>439</v>
      </c>
      <c r="E458" s="139" t="s">
        <v>673</v>
      </c>
      <c r="F458" s="140" t="s">
        <v>674</v>
      </c>
      <c r="G458" s="141" t="s">
        <v>167</v>
      </c>
      <c r="H458" s="142">
        <v>269.40600000000001</v>
      </c>
      <c r="I458" s="209"/>
      <c r="J458" s="143">
        <f>ROUND(I458*H458,2)</f>
        <v>0</v>
      </c>
    </row>
    <row r="459" spans="3:10" ht="22.8">
      <c r="C459" s="125" t="s">
        <v>403</v>
      </c>
      <c r="D459" s="125" t="s">
        <v>136</v>
      </c>
      <c r="E459" s="126" t="s">
        <v>676</v>
      </c>
      <c r="F459" s="127" t="s">
        <v>677</v>
      </c>
      <c r="G459" s="128" t="s">
        <v>454</v>
      </c>
      <c r="H459" s="129">
        <v>125.461</v>
      </c>
      <c r="I459" s="207"/>
      <c r="J459" s="130">
        <f>ROUND(I459*H459,2)</f>
        <v>0</v>
      </c>
    </row>
    <row r="460" spans="3:10" ht="13.2">
      <c r="C460" s="11"/>
      <c r="D460" s="114" t="s">
        <v>73</v>
      </c>
      <c r="E460" s="122" t="s">
        <v>679</v>
      </c>
      <c r="F460" s="122" t="s">
        <v>680</v>
      </c>
      <c r="G460" s="11"/>
      <c r="H460" s="11"/>
      <c r="I460" s="11"/>
      <c r="J460" s="123">
        <f>BK307</f>
        <v>0</v>
      </c>
    </row>
    <row r="461" spans="3:10" ht="22.8">
      <c r="C461" s="125" t="s">
        <v>681</v>
      </c>
      <c r="D461" s="125" t="s">
        <v>136</v>
      </c>
      <c r="E461" s="126" t="s">
        <v>682</v>
      </c>
      <c r="F461" s="127" t="s">
        <v>683</v>
      </c>
      <c r="G461" s="128" t="s">
        <v>167</v>
      </c>
      <c r="H461" s="129">
        <v>2473.8919999999998</v>
      </c>
      <c r="I461" s="207"/>
      <c r="J461" s="130">
        <f>ROUND(I461*H461,2)</f>
        <v>0</v>
      </c>
    </row>
    <row r="462" spans="3:10" ht="34.200000000000003">
      <c r="C462" s="125" t="s">
        <v>409</v>
      </c>
      <c r="D462" s="125" t="s">
        <v>136</v>
      </c>
      <c r="E462" s="126" t="s">
        <v>685</v>
      </c>
      <c r="F462" s="127" t="s">
        <v>686</v>
      </c>
      <c r="G462" s="128" t="s">
        <v>167</v>
      </c>
      <c r="H462" s="129">
        <v>2473.8919999999998</v>
      </c>
      <c r="I462" s="207"/>
      <c r="J462" s="130">
        <f>ROUND(I462*H462,2)</f>
        <v>0</v>
      </c>
    </row>
    <row r="463" spans="3:10" ht="15">
      <c r="C463" s="11"/>
      <c r="D463" s="114" t="s">
        <v>73</v>
      </c>
      <c r="E463" s="115" t="s">
        <v>410</v>
      </c>
      <c r="F463" s="115" t="s">
        <v>411</v>
      </c>
      <c r="G463" s="11"/>
      <c r="H463" s="11"/>
      <c r="I463" s="11"/>
      <c r="J463" s="116">
        <f>J464+J465</f>
        <v>0</v>
      </c>
    </row>
    <row r="464" spans="3:10" ht="15">
      <c r="C464" s="11"/>
      <c r="D464" s="114" t="s">
        <v>73</v>
      </c>
      <c r="E464" s="115" t="s">
        <v>688</v>
      </c>
      <c r="F464" s="115" t="s">
        <v>689</v>
      </c>
      <c r="G464" s="11"/>
      <c r="H464" s="11"/>
      <c r="I464" s="11"/>
      <c r="J464" s="116">
        <f>J515</f>
        <v>0</v>
      </c>
    </row>
    <row r="465" spans="3:10" ht="13.2">
      <c r="C465" s="11"/>
      <c r="D465" s="114" t="s">
        <v>73</v>
      </c>
      <c r="E465" s="122" t="s">
        <v>690</v>
      </c>
      <c r="F465" s="122" t="s">
        <v>691</v>
      </c>
      <c r="G465" s="11"/>
      <c r="H465" s="11"/>
      <c r="I465" s="11"/>
      <c r="J465" s="123">
        <f>SUM(J466:J514)</f>
        <v>0</v>
      </c>
    </row>
    <row r="466" spans="3:10" ht="11.4">
      <c r="C466" s="125" t="s">
        <v>692</v>
      </c>
      <c r="D466" s="125" t="s">
        <v>136</v>
      </c>
      <c r="E466" s="126" t="s">
        <v>693</v>
      </c>
      <c r="F466" s="192" t="s">
        <v>952</v>
      </c>
      <c r="G466" s="191" t="s">
        <v>516</v>
      </c>
      <c r="H466" s="129">
        <v>2000</v>
      </c>
      <c r="I466" s="207"/>
      <c r="J466" s="130">
        <f t="shared" ref="J466:J497" si="102">ROUND(I466*H466,2)</f>
        <v>0</v>
      </c>
    </row>
    <row r="467" spans="3:10" ht="11.4">
      <c r="C467" s="125" t="s">
        <v>692</v>
      </c>
      <c r="D467" s="125" t="s">
        <v>136</v>
      </c>
      <c r="E467" s="126" t="s">
        <v>693</v>
      </c>
      <c r="F467" s="192" t="s">
        <v>953</v>
      </c>
      <c r="G467" s="191" t="s">
        <v>516</v>
      </c>
      <c r="H467" s="129">
        <v>4900</v>
      </c>
      <c r="I467" s="207"/>
      <c r="J467" s="130">
        <f t="shared" si="102"/>
        <v>0</v>
      </c>
    </row>
    <row r="468" spans="3:10" ht="11.4">
      <c r="C468" s="125" t="s">
        <v>692</v>
      </c>
      <c r="D468" s="125" t="s">
        <v>136</v>
      </c>
      <c r="E468" s="126" t="s">
        <v>693</v>
      </c>
      <c r="F468" s="192" t="s">
        <v>954</v>
      </c>
      <c r="G468" s="191" t="s">
        <v>516</v>
      </c>
      <c r="H468" s="129">
        <v>450</v>
      </c>
      <c r="I468" s="207"/>
      <c r="J468" s="130">
        <f t="shared" si="102"/>
        <v>0</v>
      </c>
    </row>
    <row r="469" spans="3:10" ht="11.4">
      <c r="C469" s="125" t="s">
        <v>692</v>
      </c>
      <c r="D469" s="125" t="s">
        <v>136</v>
      </c>
      <c r="E469" s="126" t="s">
        <v>693</v>
      </c>
      <c r="F469" s="192" t="s">
        <v>955</v>
      </c>
      <c r="G469" s="191" t="s">
        <v>516</v>
      </c>
      <c r="H469" s="129">
        <v>350</v>
      </c>
      <c r="I469" s="207"/>
      <c r="J469" s="130">
        <f t="shared" si="102"/>
        <v>0</v>
      </c>
    </row>
    <row r="470" spans="3:10" ht="11.4">
      <c r="C470" s="125" t="s">
        <v>692</v>
      </c>
      <c r="D470" s="125" t="s">
        <v>136</v>
      </c>
      <c r="E470" s="126" t="s">
        <v>693</v>
      </c>
      <c r="F470" s="192" t="s">
        <v>963</v>
      </c>
      <c r="G470" s="191" t="s">
        <v>516</v>
      </c>
      <c r="H470" s="129">
        <v>70</v>
      </c>
      <c r="I470" s="207"/>
      <c r="J470" s="130">
        <f t="shared" si="102"/>
        <v>0</v>
      </c>
    </row>
    <row r="471" spans="3:10" ht="11.4">
      <c r="C471" s="125" t="s">
        <v>692</v>
      </c>
      <c r="D471" s="125" t="s">
        <v>136</v>
      </c>
      <c r="E471" s="126" t="s">
        <v>693</v>
      </c>
      <c r="F471" s="192" t="s">
        <v>956</v>
      </c>
      <c r="G471" s="191" t="s">
        <v>516</v>
      </c>
      <c r="H471" s="129">
        <v>4500</v>
      </c>
      <c r="I471" s="207"/>
      <c r="J471" s="130">
        <f t="shared" si="102"/>
        <v>0</v>
      </c>
    </row>
    <row r="472" spans="3:10" ht="11.4">
      <c r="C472" s="125" t="s">
        <v>692</v>
      </c>
      <c r="D472" s="125" t="s">
        <v>136</v>
      </c>
      <c r="E472" s="126" t="s">
        <v>693</v>
      </c>
      <c r="F472" s="192" t="s">
        <v>957</v>
      </c>
      <c r="G472" s="191" t="s">
        <v>209</v>
      </c>
      <c r="H472" s="129">
        <v>180</v>
      </c>
      <c r="I472" s="207"/>
      <c r="J472" s="130">
        <f t="shared" si="102"/>
        <v>0</v>
      </c>
    </row>
    <row r="473" spans="3:10" ht="11.4">
      <c r="C473" s="125" t="s">
        <v>692</v>
      </c>
      <c r="D473" s="125" t="s">
        <v>136</v>
      </c>
      <c r="E473" s="126" t="s">
        <v>693</v>
      </c>
      <c r="F473" s="192" t="s">
        <v>958</v>
      </c>
      <c r="G473" s="191" t="s">
        <v>209</v>
      </c>
      <c r="H473" s="129">
        <v>25</v>
      </c>
      <c r="I473" s="207"/>
      <c r="J473" s="130">
        <f t="shared" si="102"/>
        <v>0</v>
      </c>
    </row>
    <row r="474" spans="3:10" ht="11.4">
      <c r="C474" s="125" t="s">
        <v>692</v>
      </c>
      <c r="D474" s="125" t="s">
        <v>136</v>
      </c>
      <c r="E474" s="126" t="s">
        <v>693</v>
      </c>
      <c r="F474" s="192" t="s">
        <v>959</v>
      </c>
      <c r="G474" s="191" t="s">
        <v>209</v>
      </c>
      <c r="H474" s="129">
        <v>84</v>
      </c>
      <c r="I474" s="207"/>
      <c r="J474" s="130">
        <f t="shared" si="102"/>
        <v>0</v>
      </c>
    </row>
    <row r="475" spans="3:10" ht="22.8">
      <c r="C475" s="125" t="s">
        <v>692</v>
      </c>
      <c r="D475" s="125" t="s">
        <v>136</v>
      </c>
      <c r="E475" s="126" t="s">
        <v>693</v>
      </c>
      <c r="F475" s="192" t="s">
        <v>960</v>
      </c>
      <c r="G475" s="191" t="s">
        <v>209</v>
      </c>
      <c r="H475" s="129">
        <v>50</v>
      </c>
      <c r="I475" s="207"/>
      <c r="J475" s="130">
        <f t="shared" si="102"/>
        <v>0</v>
      </c>
    </row>
    <row r="476" spans="3:10" ht="11.4">
      <c r="C476" s="125" t="s">
        <v>692</v>
      </c>
      <c r="D476" s="125" t="s">
        <v>136</v>
      </c>
      <c r="E476" s="126" t="s">
        <v>693</v>
      </c>
      <c r="F476" s="192" t="s">
        <v>961</v>
      </c>
      <c r="G476" s="191" t="s">
        <v>209</v>
      </c>
      <c r="H476" s="129">
        <v>40</v>
      </c>
      <c r="I476" s="207"/>
      <c r="J476" s="130">
        <f t="shared" si="102"/>
        <v>0</v>
      </c>
    </row>
    <row r="477" spans="3:10" ht="22.8">
      <c r="C477" s="125" t="s">
        <v>692</v>
      </c>
      <c r="D477" s="125" t="s">
        <v>136</v>
      </c>
      <c r="E477" s="126" t="s">
        <v>693</v>
      </c>
      <c r="F477" s="192" t="s">
        <v>962</v>
      </c>
      <c r="G477" s="191" t="s">
        <v>209</v>
      </c>
      <c r="H477" s="129">
        <v>1</v>
      </c>
      <c r="I477" s="207"/>
      <c r="J477" s="130">
        <f t="shared" si="102"/>
        <v>0</v>
      </c>
    </row>
    <row r="478" spans="3:10" ht="11.4">
      <c r="C478" s="125" t="s">
        <v>692</v>
      </c>
      <c r="D478" s="125" t="s">
        <v>136</v>
      </c>
      <c r="E478" s="126" t="s">
        <v>693</v>
      </c>
      <c r="F478" s="192" t="s">
        <v>964</v>
      </c>
      <c r="G478" s="191" t="s">
        <v>516</v>
      </c>
      <c r="H478" s="129">
        <v>2000</v>
      </c>
      <c r="I478" s="207"/>
      <c r="J478" s="130">
        <f t="shared" si="102"/>
        <v>0</v>
      </c>
    </row>
    <row r="479" spans="3:10" ht="11.4">
      <c r="C479" s="125" t="s">
        <v>692</v>
      </c>
      <c r="D479" s="125" t="s">
        <v>136</v>
      </c>
      <c r="E479" s="126" t="s">
        <v>693</v>
      </c>
      <c r="F479" s="192" t="s">
        <v>965</v>
      </c>
      <c r="G479" s="191" t="s">
        <v>516</v>
      </c>
      <c r="H479" s="129">
        <v>4900</v>
      </c>
      <c r="I479" s="207"/>
      <c r="J479" s="130">
        <f t="shared" si="102"/>
        <v>0</v>
      </c>
    </row>
    <row r="480" spans="3:10" ht="11.4">
      <c r="C480" s="125" t="s">
        <v>692</v>
      </c>
      <c r="D480" s="125" t="s">
        <v>136</v>
      </c>
      <c r="E480" s="126" t="s">
        <v>693</v>
      </c>
      <c r="F480" s="192" t="s">
        <v>967</v>
      </c>
      <c r="G480" s="191" t="s">
        <v>516</v>
      </c>
      <c r="H480" s="129">
        <v>450</v>
      </c>
      <c r="I480" s="207"/>
      <c r="J480" s="130">
        <f t="shared" si="102"/>
        <v>0</v>
      </c>
    </row>
    <row r="481" spans="3:10" ht="11.4">
      <c r="C481" s="125" t="s">
        <v>692</v>
      </c>
      <c r="D481" s="125" t="s">
        <v>136</v>
      </c>
      <c r="E481" s="126" t="s">
        <v>693</v>
      </c>
      <c r="F481" s="192" t="s">
        <v>968</v>
      </c>
      <c r="G481" s="191" t="s">
        <v>516</v>
      </c>
      <c r="H481" s="129">
        <v>350</v>
      </c>
      <c r="I481" s="207"/>
      <c r="J481" s="130">
        <f t="shared" si="102"/>
        <v>0</v>
      </c>
    </row>
    <row r="482" spans="3:10" ht="11.4">
      <c r="C482" s="125" t="s">
        <v>692</v>
      </c>
      <c r="D482" s="125" t="s">
        <v>136</v>
      </c>
      <c r="E482" s="126" t="s">
        <v>693</v>
      </c>
      <c r="F482" s="192" t="s">
        <v>966</v>
      </c>
      <c r="G482" s="191" t="s">
        <v>516</v>
      </c>
      <c r="H482" s="129">
        <v>70</v>
      </c>
      <c r="I482" s="207"/>
      <c r="J482" s="130">
        <f t="shared" si="102"/>
        <v>0</v>
      </c>
    </row>
    <row r="483" spans="3:10" ht="11.4">
      <c r="C483" s="125" t="s">
        <v>692</v>
      </c>
      <c r="D483" s="125" t="s">
        <v>136</v>
      </c>
      <c r="E483" s="126" t="s">
        <v>693</v>
      </c>
      <c r="F483" s="192" t="s">
        <v>969</v>
      </c>
      <c r="G483" s="191" t="s">
        <v>734</v>
      </c>
      <c r="H483" s="129">
        <v>1</v>
      </c>
      <c r="I483" s="207"/>
      <c r="J483" s="130">
        <f t="shared" si="102"/>
        <v>0</v>
      </c>
    </row>
    <row r="484" spans="3:10" ht="22.8">
      <c r="C484" s="125" t="s">
        <v>692</v>
      </c>
      <c r="D484" s="125" t="s">
        <v>136</v>
      </c>
      <c r="E484" s="126" t="s">
        <v>693</v>
      </c>
      <c r="F484" s="192" t="s">
        <v>970</v>
      </c>
      <c r="G484" s="191" t="s">
        <v>209</v>
      </c>
      <c r="H484" s="129">
        <v>10</v>
      </c>
      <c r="I484" s="207"/>
      <c r="J484" s="130">
        <f t="shared" si="102"/>
        <v>0</v>
      </c>
    </row>
    <row r="485" spans="3:10" ht="11.4">
      <c r="C485" s="125" t="s">
        <v>692</v>
      </c>
      <c r="D485" s="125" t="s">
        <v>136</v>
      </c>
      <c r="E485" s="126" t="s">
        <v>693</v>
      </c>
      <c r="F485" s="192" t="s">
        <v>971</v>
      </c>
      <c r="G485" s="191" t="s">
        <v>516</v>
      </c>
      <c r="H485" s="129">
        <v>75</v>
      </c>
      <c r="I485" s="207"/>
      <c r="J485" s="130">
        <f t="shared" si="102"/>
        <v>0</v>
      </c>
    </row>
    <row r="486" spans="3:10" ht="22.8">
      <c r="C486" s="125" t="s">
        <v>692</v>
      </c>
      <c r="D486" s="125" t="s">
        <v>136</v>
      </c>
      <c r="E486" s="126" t="s">
        <v>693</v>
      </c>
      <c r="F486" s="192" t="s">
        <v>972</v>
      </c>
      <c r="G486" s="191" t="s">
        <v>209</v>
      </c>
      <c r="H486" s="129">
        <v>8</v>
      </c>
      <c r="I486" s="207"/>
      <c r="J486" s="130">
        <f t="shared" si="102"/>
        <v>0</v>
      </c>
    </row>
    <row r="487" spans="3:10" ht="22.8">
      <c r="C487" s="125" t="s">
        <v>692</v>
      </c>
      <c r="D487" s="125" t="s">
        <v>136</v>
      </c>
      <c r="E487" s="126" t="s">
        <v>693</v>
      </c>
      <c r="F487" s="192" t="s">
        <v>973</v>
      </c>
      <c r="G487" s="191" t="s">
        <v>209</v>
      </c>
      <c r="H487" s="129">
        <v>15</v>
      </c>
      <c r="I487" s="207"/>
      <c r="J487" s="130">
        <f t="shared" si="102"/>
        <v>0</v>
      </c>
    </row>
    <row r="488" spans="3:10" ht="22.8">
      <c r="C488" s="125" t="s">
        <v>692</v>
      </c>
      <c r="D488" s="125" t="s">
        <v>136</v>
      </c>
      <c r="E488" s="126" t="s">
        <v>693</v>
      </c>
      <c r="F488" s="192" t="s">
        <v>974</v>
      </c>
      <c r="G488" s="191" t="s">
        <v>209</v>
      </c>
      <c r="H488" s="129">
        <v>1</v>
      </c>
      <c r="I488" s="207"/>
      <c r="J488" s="130">
        <f t="shared" si="102"/>
        <v>0</v>
      </c>
    </row>
    <row r="489" spans="3:10" ht="22.8">
      <c r="C489" s="125" t="s">
        <v>692</v>
      </c>
      <c r="D489" s="125" t="s">
        <v>136</v>
      </c>
      <c r="E489" s="126" t="s">
        <v>693</v>
      </c>
      <c r="F489" s="175" t="s">
        <v>975</v>
      </c>
      <c r="G489" s="191" t="s">
        <v>209</v>
      </c>
      <c r="H489" s="129">
        <v>5</v>
      </c>
      <c r="I489" s="207"/>
      <c r="J489" s="130">
        <f t="shared" si="102"/>
        <v>0</v>
      </c>
    </row>
    <row r="490" spans="3:10" ht="22.8">
      <c r="C490" s="125" t="s">
        <v>692</v>
      </c>
      <c r="D490" s="125" t="s">
        <v>136</v>
      </c>
      <c r="E490" s="126" t="s">
        <v>693</v>
      </c>
      <c r="F490" s="175" t="s">
        <v>976</v>
      </c>
      <c r="G490" s="191" t="s">
        <v>209</v>
      </c>
      <c r="H490" s="129">
        <v>5</v>
      </c>
      <c r="I490" s="207"/>
      <c r="J490" s="130">
        <f t="shared" si="102"/>
        <v>0</v>
      </c>
    </row>
    <row r="491" spans="3:10" ht="22.8">
      <c r="C491" s="125" t="s">
        <v>692</v>
      </c>
      <c r="D491" s="125" t="s">
        <v>136</v>
      </c>
      <c r="E491" s="126" t="s">
        <v>693</v>
      </c>
      <c r="F491" s="175" t="s">
        <v>977</v>
      </c>
      <c r="G491" s="191" t="s">
        <v>209</v>
      </c>
      <c r="H491" s="129">
        <v>5</v>
      </c>
      <c r="I491" s="207"/>
      <c r="J491" s="130">
        <f t="shared" si="102"/>
        <v>0</v>
      </c>
    </row>
    <row r="492" spans="3:10" ht="34.200000000000003">
      <c r="C492" s="125" t="s">
        <v>692</v>
      </c>
      <c r="D492" s="125" t="s">
        <v>136</v>
      </c>
      <c r="E492" s="126" t="s">
        <v>693</v>
      </c>
      <c r="F492" s="175" t="s">
        <v>978</v>
      </c>
      <c r="G492" s="191" t="s">
        <v>209</v>
      </c>
      <c r="H492" s="129">
        <v>5</v>
      </c>
      <c r="I492" s="207"/>
      <c r="J492" s="130">
        <f t="shared" si="102"/>
        <v>0</v>
      </c>
    </row>
    <row r="493" spans="3:10" ht="11.4">
      <c r="C493" s="125" t="s">
        <v>692</v>
      </c>
      <c r="D493" s="125" t="s">
        <v>136</v>
      </c>
      <c r="E493" s="126" t="s">
        <v>693</v>
      </c>
      <c r="F493" s="175" t="s">
        <v>979</v>
      </c>
      <c r="G493" s="191" t="s">
        <v>209</v>
      </c>
      <c r="H493" s="129">
        <v>5</v>
      </c>
      <c r="I493" s="207"/>
      <c r="J493" s="130">
        <f t="shared" si="102"/>
        <v>0</v>
      </c>
    </row>
    <row r="494" spans="3:10" ht="11.4">
      <c r="C494" s="125" t="s">
        <v>692</v>
      </c>
      <c r="D494" s="125" t="s">
        <v>136</v>
      </c>
      <c r="E494" s="126" t="s">
        <v>693</v>
      </c>
      <c r="F494" s="175" t="s">
        <v>980</v>
      </c>
      <c r="G494" s="191" t="s">
        <v>209</v>
      </c>
      <c r="H494" s="129">
        <v>9</v>
      </c>
      <c r="I494" s="207"/>
      <c r="J494" s="130">
        <f t="shared" si="102"/>
        <v>0</v>
      </c>
    </row>
    <row r="495" spans="3:10" ht="22.8">
      <c r="C495" s="125" t="s">
        <v>692</v>
      </c>
      <c r="D495" s="125" t="s">
        <v>136</v>
      </c>
      <c r="E495" s="126" t="s">
        <v>693</v>
      </c>
      <c r="F495" s="175" t="s">
        <v>981</v>
      </c>
      <c r="G495" s="191" t="s">
        <v>209</v>
      </c>
      <c r="H495" s="129">
        <v>21</v>
      </c>
      <c r="I495" s="207"/>
      <c r="J495" s="130">
        <f t="shared" si="102"/>
        <v>0</v>
      </c>
    </row>
    <row r="496" spans="3:10" ht="22.8">
      <c r="C496" s="125" t="s">
        <v>692</v>
      </c>
      <c r="D496" s="125" t="s">
        <v>136</v>
      </c>
      <c r="E496" s="126" t="s">
        <v>693</v>
      </c>
      <c r="F496" s="175" t="s">
        <v>982</v>
      </c>
      <c r="G496" s="191" t="s">
        <v>209</v>
      </c>
      <c r="H496" s="129">
        <v>8</v>
      </c>
      <c r="I496" s="207"/>
      <c r="J496" s="130">
        <f t="shared" si="102"/>
        <v>0</v>
      </c>
    </row>
    <row r="497" spans="3:10" ht="22.8">
      <c r="C497" s="125" t="s">
        <v>692</v>
      </c>
      <c r="D497" s="125" t="s">
        <v>136</v>
      </c>
      <c r="E497" s="126" t="s">
        <v>693</v>
      </c>
      <c r="F497" s="175" t="s">
        <v>983</v>
      </c>
      <c r="G497" s="191" t="s">
        <v>209</v>
      </c>
      <c r="H497" s="129">
        <v>21</v>
      </c>
      <c r="I497" s="207"/>
      <c r="J497" s="130">
        <f t="shared" si="102"/>
        <v>0</v>
      </c>
    </row>
    <row r="498" spans="3:10" ht="22.8">
      <c r="C498" s="125" t="s">
        <v>692</v>
      </c>
      <c r="D498" s="125" t="s">
        <v>136</v>
      </c>
      <c r="E498" s="126" t="s">
        <v>693</v>
      </c>
      <c r="F498" s="175" t="s">
        <v>984</v>
      </c>
      <c r="G498" s="174" t="s">
        <v>209</v>
      </c>
      <c r="H498" s="195">
        <v>15</v>
      </c>
      <c r="I498" s="207"/>
      <c r="J498" s="130">
        <f t="shared" ref="J498:J515" si="103">ROUND(I498*H498,2)</f>
        <v>0</v>
      </c>
    </row>
    <row r="499" spans="3:10" ht="22.8">
      <c r="C499" s="125" t="s">
        <v>692</v>
      </c>
      <c r="D499" s="125" t="s">
        <v>136</v>
      </c>
      <c r="E499" s="126" t="s">
        <v>693</v>
      </c>
      <c r="F499" s="175" t="s">
        <v>983</v>
      </c>
      <c r="G499" s="174" t="s">
        <v>209</v>
      </c>
      <c r="H499" s="195">
        <v>15</v>
      </c>
      <c r="I499" s="207"/>
      <c r="J499" s="130">
        <f t="shared" si="103"/>
        <v>0</v>
      </c>
    </row>
    <row r="500" spans="3:10" ht="22.8">
      <c r="C500" s="125" t="s">
        <v>692</v>
      </c>
      <c r="D500" s="125" t="s">
        <v>136</v>
      </c>
      <c r="E500" s="126" t="s">
        <v>693</v>
      </c>
      <c r="F500" s="175" t="s">
        <v>985</v>
      </c>
      <c r="G500" s="174" t="s">
        <v>209</v>
      </c>
      <c r="H500" s="195">
        <v>9</v>
      </c>
      <c r="I500" s="207"/>
      <c r="J500" s="130">
        <f t="shared" si="103"/>
        <v>0</v>
      </c>
    </row>
    <row r="501" spans="3:10" ht="11.4">
      <c r="C501" s="125" t="s">
        <v>692</v>
      </c>
      <c r="D501" s="125" t="s">
        <v>136</v>
      </c>
      <c r="E501" s="126" t="s">
        <v>693</v>
      </c>
      <c r="F501" s="175" t="s">
        <v>986</v>
      </c>
      <c r="G501" s="174" t="s">
        <v>209</v>
      </c>
      <c r="H501" s="195">
        <v>6</v>
      </c>
      <c r="I501" s="207"/>
      <c r="J501" s="130">
        <f t="shared" si="103"/>
        <v>0</v>
      </c>
    </row>
    <row r="502" spans="3:10" ht="22.8">
      <c r="C502" s="125" t="s">
        <v>692</v>
      </c>
      <c r="D502" s="125" t="s">
        <v>136</v>
      </c>
      <c r="E502" s="126" t="s">
        <v>693</v>
      </c>
      <c r="F502" s="175" t="s">
        <v>987</v>
      </c>
      <c r="G502" s="174" t="s">
        <v>209</v>
      </c>
      <c r="H502" s="195">
        <v>20</v>
      </c>
      <c r="I502" s="207"/>
      <c r="J502" s="130">
        <f t="shared" si="103"/>
        <v>0</v>
      </c>
    </row>
    <row r="503" spans="3:10" ht="34.200000000000003">
      <c r="C503" s="125" t="s">
        <v>692</v>
      </c>
      <c r="D503" s="125" t="s">
        <v>136</v>
      </c>
      <c r="E503" s="126" t="s">
        <v>693</v>
      </c>
      <c r="F503" s="175" t="s">
        <v>988</v>
      </c>
      <c r="G503" s="174" t="s">
        <v>209</v>
      </c>
      <c r="H503" s="195">
        <v>16</v>
      </c>
      <c r="I503" s="207"/>
      <c r="J503" s="130">
        <f t="shared" si="103"/>
        <v>0</v>
      </c>
    </row>
    <row r="504" spans="3:10" ht="22.8">
      <c r="C504" s="125" t="s">
        <v>692</v>
      </c>
      <c r="D504" s="125" t="s">
        <v>136</v>
      </c>
      <c r="E504" s="126" t="s">
        <v>693</v>
      </c>
      <c r="F504" s="175" t="s">
        <v>989</v>
      </c>
      <c r="G504" s="174" t="s">
        <v>209</v>
      </c>
      <c r="H504" s="195">
        <v>7</v>
      </c>
      <c r="I504" s="207"/>
      <c r="J504" s="130">
        <f t="shared" si="103"/>
        <v>0</v>
      </c>
    </row>
    <row r="505" spans="3:10" ht="22.8">
      <c r="C505" s="125" t="s">
        <v>692</v>
      </c>
      <c r="D505" s="125" t="s">
        <v>136</v>
      </c>
      <c r="E505" s="126" t="s">
        <v>693</v>
      </c>
      <c r="F505" s="175" t="s">
        <v>990</v>
      </c>
      <c r="G505" s="174" t="s">
        <v>516</v>
      </c>
      <c r="H505" s="195">
        <v>75</v>
      </c>
      <c r="I505" s="207"/>
      <c r="J505" s="130">
        <f t="shared" si="103"/>
        <v>0</v>
      </c>
    </row>
    <row r="506" spans="3:10" ht="22.8">
      <c r="C506" s="125" t="s">
        <v>692</v>
      </c>
      <c r="D506" s="125" t="s">
        <v>136</v>
      </c>
      <c r="E506" s="126" t="s">
        <v>693</v>
      </c>
      <c r="F506" s="175" t="s">
        <v>991</v>
      </c>
      <c r="G506" s="174" t="s">
        <v>209</v>
      </c>
      <c r="H506" s="195">
        <v>8</v>
      </c>
      <c r="I506" s="207"/>
      <c r="J506" s="130">
        <f t="shared" si="103"/>
        <v>0</v>
      </c>
    </row>
    <row r="507" spans="3:10" ht="34.200000000000003">
      <c r="C507" s="125" t="s">
        <v>692</v>
      </c>
      <c r="D507" s="125" t="s">
        <v>136</v>
      </c>
      <c r="E507" s="126" t="s">
        <v>693</v>
      </c>
      <c r="F507" s="175" t="s">
        <v>992</v>
      </c>
      <c r="G507" s="174" t="s">
        <v>209</v>
      </c>
      <c r="H507" s="195">
        <v>15</v>
      </c>
      <c r="I507" s="207"/>
      <c r="J507" s="130">
        <f t="shared" si="103"/>
        <v>0</v>
      </c>
    </row>
    <row r="508" spans="3:10" ht="22.8">
      <c r="C508" s="125" t="s">
        <v>692</v>
      </c>
      <c r="D508" s="125" t="s">
        <v>136</v>
      </c>
      <c r="E508" s="126" t="s">
        <v>693</v>
      </c>
      <c r="F508" s="175" t="s">
        <v>993</v>
      </c>
      <c r="G508" s="174" t="s">
        <v>209</v>
      </c>
      <c r="H508" s="195">
        <v>18</v>
      </c>
      <c r="I508" s="207"/>
      <c r="J508" s="130">
        <f t="shared" si="103"/>
        <v>0</v>
      </c>
    </row>
    <row r="509" spans="3:10" ht="22.8">
      <c r="C509" s="125" t="s">
        <v>692</v>
      </c>
      <c r="D509" s="125" t="s">
        <v>136</v>
      </c>
      <c r="E509" s="126" t="s">
        <v>693</v>
      </c>
      <c r="F509" s="175" t="s">
        <v>994</v>
      </c>
      <c r="G509" s="174" t="s">
        <v>209</v>
      </c>
      <c r="H509" s="195">
        <v>11</v>
      </c>
      <c r="I509" s="207"/>
      <c r="J509" s="130">
        <f t="shared" si="103"/>
        <v>0</v>
      </c>
    </row>
    <row r="510" spans="3:10" ht="22.8">
      <c r="C510" s="125" t="s">
        <v>692</v>
      </c>
      <c r="D510" s="125" t="s">
        <v>136</v>
      </c>
      <c r="E510" s="126" t="s">
        <v>693</v>
      </c>
      <c r="F510" s="175" t="s">
        <v>995</v>
      </c>
      <c r="G510" s="174" t="s">
        <v>996</v>
      </c>
      <c r="H510" s="195">
        <v>69.2</v>
      </c>
      <c r="I510" s="207"/>
      <c r="J510" s="130">
        <f t="shared" si="103"/>
        <v>0</v>
      </c>
    </row>
    <row r="511" spans="3:10" ht="22.8">
      <c r="C511" s="125" t="s">
        <v>692</v>
      </c>
      <c r="D511" s="125" t="s">
        <v>136</v>
      </c>
      <c r="E511" s="126" t="s">
        <v>693</v>
      </c>
      <c r="F511" s="175" t="s">
        <v>997</v>
      </c>
      <c r="G511" s="174" t="s">
        <v>996</v>
      </c>
      <c r="H511" s="195">
        <v>3.9</v>
      </c>
      <c r="I511" s="207"/>
      <c r="J511" s="130">
        <f t="shared" si="103"/>
        <v>0</v>
      </c>
    </row>
    <row r="512" spans="3:10" ht="22.8">
      <c r="C512" s="125" t="s">
        <v>692</v>
      </c>
      <c r="D512" s="125" t="s">
        <v>136</v>
      </c>
      <c r="E512" s="126" t="s">
        <v>693</v>
      </c>
      <c r="F512" s="175" t="s">
        <v>998</v>
      </c>
      <c r="G512" s="174" t="s">
        <v>996</v>
      </c>
      <c r="H512" s="195">
        <v>155</v>
      </c>
      <c r="I512" s="207"/>
      <c r="J512" s="130">
        <f t="shared" si="103"/>
        <v>0</v>
      </c>
    </row>
    <row r="513" spans="3:10" ht="11.4">
      <c r="C513" s="125" t="s">
        <v>692</v>
      </c>
      <c r="D513" s="125" t="s">
        <v>136</v>
      </c>
      <c r="E513" s="126" t="s">
        <v>693</v>
      </c>
      <c r="F513" s="175" t="s">
        <v>999</v>
      </c>
      <c r="G513" s="174" t="s">
        <v>167</v>
      </c>
      <c r="H513" s="195">
        <v>362</v>
      </c>
      <c r="I513" s="207"/>
      <c r="J513" s="130">
        <f t="shared" si="103"/>
        <v>0</v>
      </c>
    </row>
    <row r="514" spans="3:10" ht="11.4">
      <c r="C514" s="125" t="s">
        <v>692</v>
      </c>
      <c r="D514" s="125" t="s">
        <v>136</v>
      </c>
      <c r="E514" s="126" t="s">
        <v>693</v>
      </c>
      <c r="F514" s="175" t="s">
        <v>1000</v>
      </c>
      <c r="G514" s="174" t="s">
        <v>734</v>
      </c>
      <c r="H514" s="195">
        <v>1</v>
      </c>
      <c r="I514" s="207"/>
      <c r="J514" s="130">
        <f t="shared" si="103"/>
        <v>0</v>
      </c>
    </row>
    <row r="515" spans="3:10" ht="11.4">
      <c r="C515" s="125" t="s">
        <v>692</v>
      </c>
      <c r="D515" s="125" t="s">
        <v>136</v>
      </c>
      <c r="E515" s="126" t="s">
        <v>693</v>
      </c>
      <c r="F515" s="175" t="s">
        <v>689</v>
      </c>
      <c r="G515" s="191" t="s">
        <v>734</v>
      </c>
      <c r="H515" s="129">
        <v>1</v>
      </c>
      <c r="I515" s="207"/>
      <c r="J515" s="130">
        <f t="shared" si="103"/>
        <v>0</v>
      </c>
    </row>
    <row r="516" spans="3:10" ht="12" thickBot="1">
      <c r="C516" s="38"/>
      <c r="D516" s="38"/>
      <c r="E516" s="193"/>
      <c r="F516" s="193"/>
      <c r="G516" s="193"/>
      <c r="H516" s="194"/>
      <c r="I516" s="193"/>
      <c r="J516" s="193"/>
    </row>
  </sheetData>
  <autoFilter ref="C140:K315" xr:uid="{00000000-0009-0000-0000-000001000000}"/>
  <mergeCells count="8">
    <mergeCell ref="E131:H131"/>
    <mergeCell ref="E133:H133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0"/>
  <sheetViews>
    <sheetView showGridLines="0" zoomScaleNormal="100" workbookViewId="0">
      <selection activeCell="E27" sqref="E27:H27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1" width="14.140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3" t="s">
        <v>86</v>
      </c>
    </row>
    <row r="3" spans="2:46" ht="7.0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5.05" customHeight="1">
      <c r="B4" s="16"/>
      <c r="D4" s="17" t="s">
        <v>87</v>
      </c>
      <c r="L4" s="16"/>
      <c r="M4" s="81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16.5" customHeight="1">
      <c r="B7" s="16"/>
      <c r="E7" s="247" t="str">
        <f>'Rekapitulácia stavby'!K6</f>
        <v>Spracovateľská hala s predajňou</v>
      </c>
      <c r="F7" s="248"/>
      <c r="G7" s="248"/>
      <c r="H7" s="248"/>
      <c r="L7" s="16"/>
    </row>
    <row r="8" spans="2:46" s="1" customFormat="1" ht="12" customHeight="1">
      <c r="B8" s="25"/>
      <c r="D8" s="22" t="s">
        <v>88</v>
      </c>
      <c r="L8" s="25"/>
    </row>
    <row r="9" spans="2:46" s="1" customFormat="1" ht="16.5" customHeight="1">
      <c r="B9" s="25"/>
      <c r="E9" s="225" t="s">
        <v>695</v>
      </c>
      <c r="F9" s="249"/>
      <c r="G9" s="249"/>
      <c r="H9" s="249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 t="s">
        <v>19</v>
      </c>
      <c r="J12" s="45">
        <f>'Rekapitulácia stavby'!AN8</f>
        <v>45337</v>
      </c>
      <c r="L12" s="25"/>
    </row>
    <row r="13" spans="2:46" s="1" customFormat="1" ht="10.95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22</v>
      </c>
      <c r="L14" s="25"/>
    </row>
    <row r="15" spans="2:46" s="1" customFormat="1" ht="18" customHeight="1">
      <c r="B15" s="25"/>
      <c r="E15" s="20" t="s">
        <v>23</v>
      </c>
      <c r="I15" s="22" t="s">
        <v>24</v>
      </c>
      <c r="J15" s="20" t="s">
        <v>25</v>
      </c>
      <c r="L15" s="25"/>
    </row>
    <row r="16" spans="2:46" s="1" customFormat="1" ht="7.05" customHeight="1">
      <c r="B16" s="25"/>
      <c r="L16" s="25"/>
    </row>
    <row r="17" spans="2:12" s="1" customFormat="1" ht="12" customHeight="1">
      <c r="B17" s="25"/>
      <c r="D17" s="22" t="s">
        <v>26</v>
      </c>
      <c r="I17" s="22" t="s">
        <v>21</v>
      </c>
      <c r="J17" s="20" t="s">
        <v>1</v>
      </c>
      <c r="L17" s="25"/>
    </row>
    <row r="18" spans="2:12" s="1" customFormat="1" ht="18" customHeight="1">
      <c r="B18" s="25"/>
      <c r="E18" s="20" t="s">
        <v>27</v>
      </c>
      <c r="I18" s="22" t="s">
        <v>24</v>
      </c>
      <c r="J18" s="20" t="s">
        <v>1</v>
      </c>
      <c r="L18" s="25"/>
    </row>
    <row r="19" spans="2:12" s="1" customFormat="1" ht="7.05" customHeight="1">
      <c r="B19" s="25"/>
      <c r="L19" s="25"/>
    </row>
    <row r="20" spans="2:12" s="1" customFormat="1" ht="12" customHeight="1">
      <c r="B20" s="25"/>
      <c r="D20" s="22" t="s">
        <v>28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29</v>
      </c>
      <c r="I21" s="22" t="s">
        <v>24</v>
      </c>
      <c r="J21" s="20" t="s">
        <v>1</v>
      </c>
      <c r="L21" s="25"/>
    </row>
    <row r="22" spans="2:12" s="1" customFormat="1" ht="7.05" customHeight="1">
      <c r="B22" s="25"/>
      <c r="L22" s="25"/>
    </row>
    <row r="23" spans="2:12" s="1" customFormat="1" ht="12" customHeight="1">
      <c r="B23" s="25"/>
      <c r="D23" s="22" t="s">
        <v>31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24</v>
      </c>
      <c r="J24" s="20" t="str">
        <f>IF('Rekapitulácia stavby'!AN20="","",'Rekapitulácia stavby'!AN20)</f>
        <v/>
      </c>
      <c r="L24" s="25"/>
    </row>
    <row r="25" spans="2:12" s="1" customFormat="1" ht="7.05" customHeight="1">
      <c r="B25" s="25"/>
      <c r="L25" s="25"/>
    </row>
    <row r="26" spans="2:12" s="1" customFormat="1" ht="12" customHeight="1">
      <c r="B26" s="25"/>
      <c r="D26" s="22" t="s">
        <v>33</v>
      </c>
      <c r="L26" s="25"/>
    </row>
    <row r="27" spans="2:12" s="7" customFormat="1" ht="23.25" customHeight="1">
      <c r="B27" s="82"/>
      <c r="E27" s="243"/>
      <c r="F27" s="243"/>
      <c r="G27" s="243"/>
      <c r="H27" s="243"/>
      <c r="L27" s="82"/>
    </row>
    <row r="28" spans="2:12" s="1" customFormat="1" ht="7.05" customHeight="1">
      <c r="B28" s="25"/>
      <c r="L28" s="25"/>
    </row>
    <row r="29" spans="2:12" s="1" customFormat="1" ht="7.0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3" t="s">
        <v>34</v>
      </c>
      <c r="J30" s="59">
        <f>ROUND(J120, 2)</f>
        <v>0</v>
      </c>
      <c r="L30" s="25"/>
    </row>
    <row r="31" spans="2:12" s="1" customFormat="1" ht="7.0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55" customHeight="1">
      <c r="B32" s="25"/>
      <c r="F32" s="28" t="s">
        <v>36</v>
      </c>
      <c r="I32" s="28" t="s">
        <v>35</v>
      </c>
      <c r="J32" s="28" t="s">
        <v>37</v>
      </c>
      <c r="L32" s="25"/>
    </row>
    <row r="33" spans="2:12" s="1" customFormat="1" ht="14.55" customHeight="1">
      <c r="B33" s="25"/>
      <c r="D33" s="48" t="s">
        <v>38</v>
      </c>
      <c r="E33" s="22" t="s">
        <v>39</v>
      </c>
      <c r="F33" s="84">
        <f>ROUND((SUM(BE120:BE139)),  2)</f>
        <v>0</v>
      </c>
      <c r="I33" s="85">
        <v>0.2</v>
      </c>
      <c r="J33" s="84">
        <f>ROUND(((SUM(BE120:BE139))*I33),  2)</f>
        <v>0</v>
      </c>
      <c r="L33" s="25"/>
    </row>
    <row r="34" spans="2:12" s="1" customFormat="1" ht="14.55" customHeight="1">
      <c r="B34" s="25"/>
      <c r="E34" s="22" t="s">
        <v>40</v>
      </c>
      <c r="F34" s="84">
        <f>ROUND((SUM(BF120:BF139)),  2)</f>
        <v>0</v>
      </c>
      <c r="I34" s="85">
        <v>0.2</v>
      </c>
      <c r="J34" s="84">
        <f>ROUND(((SUM(BF120:BF139))*I34),  2)</f>
        <v>0</v>
      </c>
      <c r="L34" s="25"/>
    </row>
    <row r="35" spans="2:12" s="1" customFormat="1" ht="14.55" hidden="1" customHeight="1">
      <c r="B35" s="25"/>
      <c r="E35" s="22" t="s">
        <v>41</v>
      </c>
      <c r="F35" s="84">
        <f>ROUND((SUM(BG120:BG139)),  2)</f>
        <v>0</v>
      </c>
      <c r="I35" s="85">
        <v>0.2</v>
      </c>
      <c r="J35" s="84">
        <f>0</f>
        <v>0</v>
      </c>
      <c r="L35" s="25"/>
    </row>
    <row r="36" spans="2:12" s="1" customFormat="1" ht="14.55" hidden="1" customHeight="1">
      <c r="B36" s="25"/>
      <c r="E36" s="22" t="s">
        <v>42</v>
      </c>
      <c r="F36" s="84">
        <f>ROUND((SUM(BH120:BH139)),  2)</f>
        <v>0</v>
      </c>
      <c r="I36" s="85">
        <v>0.2</v>
      </c>
      <c r="J36" s="84">
        <f>0</f>
        <v>0</v>
      </c>
      <c r="L36" s="25"/>
    </row>
    <row r="37" spans="2:12" s="1" customFormat="1" ht="14.55" hidden="1" customHeight="1">
      <c r="B37" s="25"/>
      <c r="E37" s="22" t="s">
        <v>43</v>
      </c>
      <c r="F37" s="84">
        <f>ROUND((SUM(BI120:BI139)),  2)</f>
        <v>0</v>
      </c>
      <c r="I37" s="85">
        <v>0</v>
      </c>
      <c r="J37" s="84">
        <f>0</f>
        <v>0</v>
      </c>
      <c r="L37" s="25"/>
    </row>
    <row r="38" spans="2:12" s="1" customFormat="1" ht="7.05" customHeight="1">
      <c r="B38" s="25"/>
      <c r="L38" s="25"/>
    </row>
    <row r="39" spans="2:12" s="1" customFormat="1" ht="25.35" customHeight="1">
      <c r="B39" s="25"/>
      <c r="C39" s="86"/>
      <c r="D39" s="87" t="s">
        <v>44</v>
      </c>
      <c r="E39" s="50"/>
      <c r="F39" s="50"/>
      <c r="G39" s="88" t="s">
        <v>45</v>
      </c>
      <c r="H39" s="89" t="s">
        <v>46</v>
      </c>
      <c r="I39" s="50"/>
      <c r="J39" s="90">
        <f>SUM(J30:J37)</f>
        <v>0</v>
      </c>
      <c r="K39" s="91"/>
      <c r="L39" s="25"/>
    </row>
    <row r="40" spans="2:12" s="1" customFormat="1" ht="14.55" customHeight="1">
      <c r="B40" s="25"/>
      <c r="L40" s="25"/>
    </row>
    <row r="41" spans="2:12" ht="14.55" customHeight="1">
      <c r="B41" s="16"/>
      <c r="L41" s="16"/>
    </row>
    <row r="42" spans="2:12" ht="14.55" customHeight="1">
      <c r="B42" s="16"/>
      <c r="L42" s="16"/>
    </row>
    <row r="43" spans="2:12" ht="14.55" customHeight="1">
      <c r="B43" s="16"/>
      <c r="L43" s="16"/>
    </row>
    <row r="44" spans="2:12" ht="14.55" customHeight="1">
      <c r="B44" s="16"/>
      <c r="L44" s="16"/>
    </row>
    <row r="45" spans="2:12" ht="14.55" customHeight="1">
      <c r="B45" s="16"/>
      <c r="L45" s="16"/>
    </row>
    <row r="46" spans="2:12" ht="14.55" customHeight="1">
      <c r="B46" s="16"/>
      <c r="L46" s="16"/>
    </row>
    <row r="47" spans="2:12" ht="14.55" customHeight="1">
      <c r="B47" s="16"/>
      <c r="L47" s="16"/>
    </row>
    <row r="48" spans="2:12" ht="14.55" customHeight="1">
      <c r="B48" s="16"/>
      <c r="L48" s="16"/>
    </row>
    <row r="49" spans="2:12" ht="14.55" customHeight="1">
      <c r="B49" s="16"/>
      <c r="L49" s="16"/>
    </row>
    <row r="50" spans="2:12" s="1" customFormat="1" ht="14.55" customHeight="1">
      <c r="B50" s="25"/>
      <c r="D50" s="34" t="s">
        <v>47</v>
      </c>
      <c r="E50" s="35"/>
      <c r="F50" s="35"/>
      <c r="G50" s="34" t="s">
        <v>48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6" t="s">
        <v>49</v>
      </c>
      <c r="E61" s="27"/>
      <c r="F61" s="92" t="s">
        <v>50</v>
      </c>
      <c r="G61" s="36" t="s">
        <v>49</v>
      </c>
      <c r="H61" s="27"/>
      <c r="I61" s="27"/>
      <c r="J61" s="93" t="s">
        <v>50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4" t="s">
        <v>51</v>
      </c>
      <c r="E65" s="35"/>
      <c r="F65" s="35"/>
      <c r="G65" s="34" t="s">
        <v>52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6" t="s">
        <v>49</v>
      </c>
      <c r="E76" s="27"/>
      <c r="F76" s="92" t="s">
        <v>50</v>
      </c>
      <c r="G76" s="36" t="s">
        <v>49</v>
      </c>
      <c r="H76" s="27"/>
      <c r="I76" s="27"/>
      <c r="J76" s="93" t="s">
        <v>50</v>
      </c>
      <c r="K76" s="27"/>
      <c r="L76" s="25"/>
    </row>
    <row r="77" spans="2:12" s="1" customFormat="1" ht="14.5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7.0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5.05" customHeight="1">
      <c r="B82" s="25"/>
      <c r="C82" s="17" t="s">
        <v>90</v>
      </c>
      <c r="L82" s="25"/>
    </row>
    <row r="83" spans="2:47" s="1" customFormat="1" ht="7.05" customHeight="1">
      <c r="B83" s="25"/>
      <c r="L83" s="25"/>
    </row>
    <row r="84" spans="2:47" s="1" customFormat="1" ht="12" customHeight="1">
      <c r="B84" s="25"/>
      <c r="C84" s="22" t="s">
        <v>13</v>
      </c>
      <c r="L84" s="25"/>
    </row>
    <row r="85" spans="2:47" s="1" customFormat="1" ht="16.5" customHeight="1">
      <c r="B85" s="25"/>
      <c r="E85" s="247" t="str">
        <f>E7</f>
        <v>Spracovateľská hala s predajňou</v>
      </c>
      <c r="F85" s="248"/>
      <c r="G85" s="248"/>
      <c r="H85" s="248"/>
      <c r="L85" s="25"/>
    </row>
    <row r="86" spans="2:47" s="1" customFormat="1" ht="12" customHeight="1">
      <c r="B86" s="25"/>
      <c r="C86" s="22" t="s">
        <v>88</v>
      </c>
      <c r="L86" s="25"/>
    </row>
    <row r="87" spans="2:47" s="1" customFormat="1" ht="16.5" customHeight="1">
      <c r="B87" s="25"/>
      <c r="E87" s="225" t="str">
        <f>E9</f>
        <v>SO-02 - Spevnené plochy a parkoviská</v>
      </c>
      <c r="F87" s="249"/>
      <c r="G87" s="249"/>
      <c r="H87" s="249"/>
      <c r="L87" s="25"/>
    </row>
    <row r="88" spans="2:47" s="1" customFormat="1" ht="7.05" customHeight="1">
      <c r="B88" s="25"/>
      <c r="L88" s="25"/>
    </row>
    <row r="89" spans="2:47" s="1" customFormat="1" ht="12" customHeight="1">
      <c r="B89" s="25"/>
      <c r="C89" s="22" t="s">
        <v>17</v>
      </c>
      <c r="F89" s="20" t="str">
        <f>F12</f>
        <v>Blahová, okr. Dunajská Streda, p.č.:372/6</v>
      </c>
      <c r="I89" s="22" t="s">
        <v>19</v>
      </c>
      <c r="J89" s="45">
        <f>IF(J12="","",J12)</f>
        <v>45337</v>
      </c>
      <c r="L89" s="25"/>
    </row>
    <row r="90" spans="2:47" s="1" customFormat="1" ht="7.05" customHeight="1">
      <c r="B90" s="25"/>
      <c r="L90" s="25"/>
    </row>
    <row r="91" spans="2:47" s="1" customFormat="1" ht="25.8" customHeight="1">
      <c r="B91" s="25"/>
      <c r="C91" s="22" t="s">
        <v>20</v>
      </c>
      <c r="F91" s="20" t="str">
        <f>E15</f>
        <v>HADO Investments, s. r. o.</v>
      </c>
      <c r="I91" s="22" t="s">
        <v>28</v>
      </c>
      <c r="J91" s="23" t="str">
        <f>E21</f>
        <v xml:space="preserve">Ing. Pavol Orosi, PhD. </v>
      </c>
      <c r="L91" s="25"/>
    </row>
    <row r="92" spans="2:47" s="1" customFormat="1" ht="15.3" customHeight="1">
      <c r="B92" s="25"/>
      <c r="C92" s="22" t="s">
        <v>26</v>
      </c>
      <c r="F92" s="20" t="str">
        <f>IF(E18="","",E18)</f>
        <v>Podľa výberu investora</v>
      </c>
      <c r="I92" s="22" t="s">
        <v>31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4" t="s">
        <v>91</v>
      </c>
      <c r="D94" s="86"/>
      <c r="E94" s="86"/>
      <c r="F94" s="86"/>
      <c r="G94" s="86"/>
      <c r="H94" s="86"/>
      <c r="I94" s="86"/>
      <c r="J94" s="95" t="s">
        <v>92</v>
      </c>
      <c r="K94" s="86"/>
      <c r="L94" s="25"/>
    </row>
    <row r="95" spans="2:47" s="1" customFormat="1" ht="10.35" customHeight="1">
      <c r="B95" s="25"/>
      <c r="L95" s="25"/>
    </row>
    <row r="96" spans="2:47" s="1" customFormat="1" ht="22.95" customHeight="1">
      <c r="B96" s="25"/>
      <c r="C96" s="96" t="s">
        <v>93</v>
      </c>
      <c r="J96" s="59">
        <f>J120</f>
        <v>0</v>
      </c>
      <c r="L96" s="25"/>
      <c r="AU96" s="13" t="s">
        <v>94</v>
      </c>
    </row>
    <row r="97" spans="2:12" s="8" customFormat="1" ht="25.05" customHeight="1">
      <c r="B97" s="97"/>
      <c r="D97" s="98" t="s">
        <v>95</v>
      </c>
      <c r="E97" s="99"/>
      <c r="F97" s="99"/>
      <c r="G97" s="99"/>
      <c r="H97" s="99"/>
      <c r="I97" s="99"/>
      <c r="J97" s="100">
        <f>J121</f>
        <v>0</v>
      </c>
      <c r="L97" s="97"/>
    </row>
    <row r="98" spans="2:12" s="9" customFormat="1" ht="19.95" customHeight="1">
      <c r="B98" s="101"/>
      <c r="D98" s="102" t="s">
        <v>96</v>
      </c>
      <c r="E98" s="103"/>
      <c r="F98" s="103"/>
      <c r="G98" s="103"/>
      <c r="H98" s="103"/>
      <c r="I98" s="103"/>
      <c r="J98" s="104">
        <f>J122</f>
        <v>0</v>
      </c>
      <c r="L98" s="101"/>
    </row>
    <row r="99" spans="2:12" s="9" customFormat="1" ht="19.95" customHeight="1">
      <c r="B99" s="101"/>
      <c r="D99" s="102" t="s">
        <v>696</v>
      </c>
      <c r="E99" s="103"/>
      <c r="F99" s="103"/>
      <c r="G99" s="103"/>
      <c r="H99" s="103"/>
      <c r="I99" s="103"/>
      <c r="J99" s="104">
        <f>J128</f>
        <v>0</v>
      </c>
      <c r="L99" s="101"/>
    </row>
    <row r="100" spans="2:12" s="9" customFormat="1" ht="19.95" customHeight="1">
      <c r="B100" s="101"/>
      <c r="D100" s="102" t="s">
        <v>697</v>
      </c>
      <c r="E100" s="103"/>
      <c r="F100" s="103"/>
      <c r="G100" s="103"/>
      <c r="H100" s="103"/>
      <c r="I100" s="103"/>
      <c r="J100" s="104">
        <f>J138</f>
        <v>0</v>
      </c>
      <c r="L100" s="101"/>
    </row>
    <row r="101" spans="2:12" s="1" customFormat="1" ht="21.75" customHeight="1">
      <c r="B101" s="25"/>
      <c r="L101" s="25"/>
    </row>
    <row r="102" spans="2:12" s="1" customFormat="1" ht="7.05" customHeight="1"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25"/>
    </row>
    <row r="106" spans="2:12" s="1" customFormat="1" ht="7.05" customHeight="1"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25"/>
    </row>
    <row r="107" spans="2:12" s="1" customFormat="1" ht="25.05" customHeight="1">
      <c r="B107" s="25"/>
      <c r="C107" s="17" t="s">
        <v>118</v>
      </c>
      <c r="L107" s="25"/>
    </row>
    <row r="108" spans="2:12" s="1" customFormat="1" ht="7.05" customHeight="1">
      <c r="B108" s="25"/>
      <c r="L108" s="25"/>
    </row>
    <row r="109" spans="2:12" s="1" customFormat="1" ht="12" customHeight="1">
      <c r="B109" s="25"/>
      <c r="C109" s="22" t="s">
        <v>13</v>
      </c>
      <c r="L109" s="25"/>
    </row>
    <row r="110" spans="2:12" s="1" customFormat="1" ht="16.5" customHeight="1">
      <c r="B110" s="25"/>
      <c r="E110" s="247" t="str">
        <f>E7</f>
        <v>Spracovateľská hala s predajňou</v>
      </c>
      <c r="F110" s="248"/>
      <c r="G110" s="248"/>
      <c r="H110" s="248"/>
      <c r="L110" s="25"/>
    </row>
    <row r="111" spans="2:12" s="1" customFormat="1" ht="12" customHeight="1">
      <c r="B111" s="25"/>
      <c r="C111" s="22" t="s">
        <v>88</v>
      </c>
      <c r="L111" s="25"/>
    </row>
    <row r="112" spans="2:12" s="1" customFormat="1" ht="16.5" customHeight="1">
      <c r="B112" s="25"/>
      <c r="E112" s="225" t="str">
        <f>E9</f>
        <v>SO-02 - Spevnené plochy a parkoviská</v>
      </c>
      <c r="F112" s="249"/>
      <c r="G112" s="249"/>
      <c r="H112" s="249"/>
      <c r="L112" s="25"/>
    </row>
    <row r="113" spans="2:65" s="1" customFormat="1" ht="7.05" customHeight="1">
      <c r="B113" s="25"/>
      <c r="L113" s="25"/>
    </row>
    <row r="114" spans="2:65" s="1" customFormat="1" ht="12" customHeight="1">
      <c r="B114" s="25"/>
      <c r="C114" s="22" t="s">
        <v>17</v>
      </c>
      <c r="F114" s="20" t="str">
        <f>F12</f>
        <v>Blahová, okr. Dunajská Streda, p.č.:372/6</v>
      </c>
      <c r="I114" s="22" t="s">
        <v>19</v>
      </c>
      <c r="J114" s="45">
        <f>IF(J12="","",J12)</f>
        <v>45337</v>
      </c>
      <c r="L114" s="25"/>
    </row>
    <row r="115" spans="2:65" s="1" customFormat="1" ht="7.05" customHeight="1">
      <c r="B115" s="25"/>
      <c r="L115" s="25"/>
    </row>
    <row r="116" spans="2:65" s="1" customFormat="1" ht="25.8" customHeight="1">
      <c r="B116" s="25"/>
      <c r="C116" s="22" t="s">
        <v>20</v>
      </c>
      <c r="F116" s="20" t="str">
        <f>E15</f>
        <v>HADO Investments, s. r. o.</v>
      </c>
      <c r="I116" s="22" t="s">
        <v>28</v>
      </c>
      <c r="J116" s="23" t="str">
        <f>E21</f>
        <v xml:space="preserve">Ing. Pavol Orosi, PhD. </v>
      </c>
      <c r="L116" s="25"/>
    </row>
    <row r="117" spans="2:65" s="1" customFormat="1" ht="15.3" customHeight="1">
      <c r="B117" s="25"/>
      <c r="C117" s="22" t="s">
        <v>26</v>
      </c>
      <c r="F117" s="20" t="str">
        <f>IF(E18="","",E18)</f>
        <v>Podľa výberu investora</v>
      </c>
      <c r="I117" s="22" t="s">
        <v>31</v>
      </c>
      <c r="J117" s="23" t="str">
        <f>E24</f>
        <v xml:space="preserve"> </v>
      </c>
      <c r="L117" s="25"/>
    </row>
    <row r="118" spans="2:65" s="1" customFormat="1" ht="10.35" customHeight="1">
      <c r="B118" s="25"/>
      <c r="L118" s="25"/>
    </row>
    <row r="119" spans="2:65" s="10" customFormat="1" ht="29.25" customHeight="1">
      <c r="B119" s="105"/>
      <c r="C119" s="106" t="s">
        <v>119</v>
      </c>
      <c r="D119" s="107" t="s">
        <v>59</v>
      </c>
      <c r="E119" s="107" t="s">
        <v>55</v>
      </c>
      <c r="F119" s="107" t="s">
        <v>56</v>
      </c>
      <c r="G119" s="107" t="s">
        <v>120</v>
      </c>
      <c r="H119" s="107" t="s">
        <v>121</v>
      </c>
      <c r="I119" s="107" t="s">
        <v>122</v>
      </c>
      <c r="J119" s="108" t="s">
        <v>92</v>
      </c>
      <c r="K119" s="109" t="s">
        <v>123</v>
      </c>
      <c r="L119" s="105"/>
      <c r="M119" s="52" t="s">
        <v>1</v>
      </c>
      <c r="N119" s="53" t="s">
        <v>38</v>
      </c>
      <c r="O119" s="53" t="s">
        <v>124</v>
      </c>
      <c r="P119" s="53" t="s">
        <v>125</v>
      </c>
      <c r="Q119" s="53" t="s">
        <v>126</v>
      </c>
      <c r="R119" s="53" t="s">
        <v>127</v>
      </c>
      <c r="S119" s="53" t="s">
        <v>128</v>
      </c>
      <c r="T119" s="53" t="s">
        <v>129</v>
      </c>
      <c r="U119" s="54" t="s">
        <v>130</v>
      </c>
    </row>
    <row r="120" spans="2:65" s="1" customFormat="1" ht="22.95" customHeight="1">
      <c r="B120" s="25"/>
      <c r="C120" s="57" t="s">
        <v>93</v>
      </c>
      <c r="J120" s="110">
        <f>BK120</f>
        <v>0</v>
      </c>
      <c r="L120" s="25"/>
      <c r="M120" s="55"/>
      <c r="N120" s="46"/>
      <c r="O120" s="46"/>
      <c r="P120" s="111">
        <f>P121</f>
        <v>0</v>
      </c>
      <c r="Q120" s="46"/>
      <c r="R120" s="111">
        <f>R121</f>
        <v>0</v>
      </c>
      <c r="S120" s="46"/>
      <c r="T120" s="111">
        <f>T121</f>
        <v>0</v>
      </c>
      <c r="U120" s="47"/>
      <c r="AT120" s="13" t="s">
        <v>73</v>
      </c>
      <c r="AU120" s="13" t="s">
        <v>94</v>
      </c>
      <c r="BK120" s="112">
        <f>BK121</f>
        <v>0</v>
      </c>
    </row>
    <row r="121" spans="2:65" s="11" customFormat="1" ht="25.95" customHeight="1">
      <c r="B121" s="113"/>
      <c r="D121" s="114" t="s">
        <v>73</v>
      </c>
      <c r="E121" s="115" t="s">
        <v>131</v>
      </c>
      <c r="F121" s="115" t="s">
        <v>132</v>
      </c>
      <c r="J121" s="116">
        <f>BK121</f>
        <v>0</v>
      </c>
      <c r="L121" s="113"/>
      <c r="M121" s="117"/>
      <c r="P121" s="118">
        <f>P122+P128+P138</f>
        <v>0</v>
      </c>
      <c r="R121" s="118">
        <f>R122+R128+R138</f>
        <v>0</v>
      </c>
      <c r="T121" s="118">
        <f>T122+T128+T138</f>
        <v>0</v>
      </c>
      <c r="U121" s="119"/>
      <c r="AR121" s="114" t="s">
        <v>82</v>
      </c>
      <c r="AT121" s="120" t="s">
        <v>73</v>
      </c>
      <c r="AU121" s="120" t="s">
        <v>74</v>
      </c>
      <c r="AY121" s="114" t="s">
        <v>133</v>
      </c>
      <c r="BK121" s="121">
        <f>BK122+BK128+BK138</f>
        <v>0</v>
      </c>
    </row>
    <row r="122" spans="2:65" s="11" customFormat="1" ht="22.95" customHeight="1">
      <c r="B122" s="113"/>
      <c r="D122" s="114" t="s">
        <v>73</v>
      </c>
      <c r="E122" s="122" t="s">
        <v>134</v>
      </c>
      <c r="F122" s="122" t="s">
        <v>135</v>
      </c>
      <c r="J122" s="123">
        <f>BK122</f>
        <v>0</v>
      </c>
      <c r="L122" s="113"/>
      <c r="M122" s="117"/>
      <c r="P122" s="118">
        <f>SUM(P123:P127)</f>
        <v>0</v>
      </c>
      <c r="R122" s="118">
        <f>SUM(R123:R127)</f>
        <v>0</v>
      </c>
      <c r="T122" s="118">
        <f>SUM(T123:T127)</f>
        <v>0</v>
      </c>
      <c r="U122" s="119"/>
      <c r="AR122" s="114" t="s">
        <v>82</v>
      </c>
      <c r="AT122" s="120" t="s">
        <v>73</v>
      </c>
      <c r="AU122" s="120" t="s">
        <v>82</v>
      </c>
      <c r="AY122" s="114" t="s">
        <v>133</v>
      </c>
      <c r="BK122" s="121">
        <f>SUM(BK123:BK127)</f>
        <v>0</v>
      </c>
    </row>
    <row r="123" spans="2:65" s="1" customFormat="1" ht="37.950000000000003" customHeight="1">
      <c r="B123" s="124"/>
      <c r="C123" s="125" t="s">
        <v>82</v>
      </c>
      <c r="D123" s="125" t="s">
        <v>136</v>
      </c>
      <c r="E123" s="126" t="s">
        <v>698</v>
      </c>
      <c r="F123" s="127" t="s">
        <v>699</v>
      </c>
      <c r="G123" s="128" t="s">
        <v>139</v>
      </c>
      <c r="H123" s="129">
        <v>367.55399999999997</v>
      </c>
      <c r="I123" s="207"/>
      <c r="J123" s="130">
        <f>ROUND(I123*H123,2)</f>
        <v>0</v>
      </c>
      <c r="K123" s="131"/>
      <c r="L123" s="25"/>
      <c r="M123" s="132" t="s">
        <v>1</v>
      </c>
      <c r="N123" s="133" t="s">
        <v>40</v>
      </c>
      <c r="O123" s="134">
        <v>0</v>
      </c>
      <c r="P123" s="134">
        <f>O123*H123</f>
        <v>0</v>
      </c>
      <c r="Q123" s="134">
        <v>0</v>
      </c>
      <c r="R123" s="134">
        <f>Q123*H123</f>
        <v>0</v>
      </c>
      <c r="S123" s="134">
        <v>0</v>
      </c>
      <c r="T123" s="134">
        <f>S123*H123</f>
        <v>0</v>
      </c>
      <c r="U123" s="135" t="s">
        <v>1</v>
      </c>
      <c r="AR123" s="136" t="s">
        <v>140</v>
      </c>
      <c r="AT123" s="136" t="s">
        <v>136</v>
      </c>
      <c r="AU123" s="136" t="s">
        <v>141</v>
      </c>
      <c r="AY123" s="13" t="s">
        <v>133</v>
      </c>
      <c r="BE123" s="137">
        <f>IF(N123="základná",J123,0)</f>
        <v>0</v>
      </c>
      <c r="BF123" s="137">
        <f>IF(N123="znížená",J123,0)</f>
        <v>0</v>
      </c>
      <c r="BG123" s="137">
        <f>IF(N123="zákl. prenesená",J123,0)</f>
        <v>0</v>
      </c>
      <c r="BH123" s="137">
        <f>IF(N123="zníž. prenesená",J123,0)</f>
        <v>0</v>
      </c>
      <c r="BI123" s="137">
        <f>IF(N123="nulová",J123,0)</f>
        <v>0</v>
      </c>
      <c r="BJ123" s="13" t="s">
        <v>141</v>
      </c>
      <c r="BK123" s="137">
        <f>ROUND(I123*H123,2)</f>
        <v>0</v>
      </c>
      <c r="BL123" s="13" t="s">
        <v>140</v>
      </c>
      <c r="BM123" s="136" t="s">
        <v>141</v>
      </c>
    </row>
    <row r="124" spans="2:65" s="1" customFormat="1" ht="37.950000000000003" customHeight="1">
      <c r="B124" s="124"/>
      <c r="C124" s="125" t="s">
        <v>141</v>
      </c>
      <c r="D124" s="125" t="s">
        <v>136</v>
      </c>
      <c r="E124" s="126" t="s">
        <v>700</v>
      </c>
      <c r="F124" s="127" t="s">
        <v>701</v>
      </c>
      <c r="G124" s="128" t="s">
        <v>139</v>
      </c>
      <c r="H124" s="129">
        <v>367.55399999999997</v>
      </c>
      <c r="I124" s="207"/>
      <c r="J124" s="130">
        <f>ROUND(I124*H124,2)</f>
        <v>0</v>
      </c>
      <c r="K124" s="131"/>
      <c r="L124" s="25"/>
      <c r="M124" s="132" t="s">
        <v>1</v>
      </c>
      <c r="N124" s="133" t="s">
        <v>40</v>
      </c>
      <c r="O124" s="134">
        <v>0</v>
      </c>
      <c r="P124" s="134">
        <f>O124*H124</f>
        <v>0</v>
      </c>
      <c r="Q124" s="134">
        <v>0</v>
      </c>
      <c r="R124" s="134">
        <f>Q124*H124</f>
        <v>0</v>
      </c>
      <c r="S124" s="134">
        <v>0</v>
      </c>
      <c r="T124" s="134">
        <f>S124*H124</f>
        <v>0</v>
      </c>
      <c r="U124" s="135" t="s">
        <v>1</v>
      </c>
      <c r="AR124" s="136" t="s">
        <v>140</v>
      </c>
      <c r="AT124" s="136" t="s">
        <v>136</v>
      </c>
      <c r="AU124" s="136" t="s">
        <v>141</v>
      </c>
      <c r="AY124" s="13" t="s">
        <v>133</v>
      </c>
      <c r="BE124" s="137">
        <f>IF(N124="základná",J124,0)</f>
        <v>0</v>
      </c>
      <c r="BF124" s="137">
        <f>IF(N124="znížená",J124,0)</f>
        <v>0</v>
      </c>
      <c r="BG124" s="137">
        <f>IF(N124="zákl. prenesená",J124,0)</f>
        <v>0</v>
      </c>
      <c r="BH124" s="137">
        <f>IF(N124="zníž. prenesená",J124,0)</f>
        <v>0</v>
      </c>
      <c r="BI124" s="137">
        <f>IF(N124="nulová",J124,0)</f>
        <v>0</v>
      </c>
      <c r="BJ124" s="13" t="s">
        <v>141</v>
      </c>
      <c r="BK124" s="137">
        <f>ROUND(I124*H124,2)</f>
        <v>0</v>
      </c>
      <c r="BL124" s="13" t="s">
        <v>140</v>
      </c>
      <c r="BM124" s="136" t="s">
        <v>140</v>
      </c>
    </row>
    <row r="125" spans="2:65" s="1" customFormat="1" ht="14.55" customHeight="1">
      <c r="B125" s="124"/>
      <c r="C125" s="125" t="s">
        <v>144</v>
      </c>
      <c r="D125" s="125" t="s">
        <v>136</v>
      </c>
      <c r="E125" s="126" t="s">
        <v>702</v>
      </c>
      <c r="F125" s="127" t="s">
        <v>703</v>
      </c>
      <c r="G125" s="128" t="s">
        <v>139</v>
      </c>
      <c r="H125" s="129">
        <v>367.55399999999997</v>
      </c>
      <c r="I125" s="207"/>
      <c r="J125" s="130">
        <f>ROUND(I125*H125,2)</f>
        <v>0</v>
      </c>
      <c r="K125" s="131"/>
      <c r="L125" s="25"/>
      <c r="M125" s="132" t="s">
        <v>1</v>
      </c>
      <c r="N125" s="133" t="s">
        <v>40</v>
      </c>
      <c r="O125" s="134">
        <v>0</v>
      </c>
      <c r="P125" s="134">
        <f>O125*H125</f>
        <v>0</v>
      </c>
      <c r="Q125" s="134">
        <v>0</v>
      </c>
      <c r="R125" s="134">
        <f>Q125*H125</f>
        <v>0</v>
      </c>
      <c r="S125" s="134">
        <v>0</v>
      </c>
      <c r="T125" s="134">
        <f>S125*H125</f>
        <v>0</v>
      </c>
      <c r="U125" s="135" t="s">
        <v>1</v>
      </c>
      <c r="AR125" s="136" t="s">
        <v>140</v>
      </c>
      <c r="AT125" s="136" t="s">
        <v>136</v>
      </c>
      <c r="AU125" s="136" t="s">
        <v>141</v>
      </c>
      <c r="AY125" s="13" t="s">
        <v>133</v>
      </c>
      <c r="BE125" s="137">
        <f>IF(N125="základná",J125,0)</f>
        <v>0</v>
      </c>
      <c r="BF125" s="137">
        <f>IF(N125="znížená",J125,0)</f>
        <v>0</v>
      </c>
      <c r="BG125" s="137">
        <f>IF(N125="zákl. prenesená",J125,0)</f>
        <v>0</v>
      </c>
      <c r="BH125" s="137">
        <f>IF(N125="zníž. prenesená",J125,0)</f>
        <v>0</v>
      </c>
      <c r="BI125" s="137">
        <f>IF(N125="nulová",J125,0)</f>
        <v>0</v>
      </c>
      <c r="BJ125" s="13" t="s">
        <v>141</v>
      </c>
      <c r="BK125" s="137">
        <f>ROUND(I125*H125,2)</f>
        <v>0</v>
      </c>
      <c r="BL125" s="13" t="s">
        <v>140</v>
      </c>
      <c r="BM125" s="136" t="s">
        <v>147</v>
      </c>
    </row>
    <row r="126" spans="2:65" s="1" customFormat="1" ht="14.55" customHeight="1">
      <c r="B126" s="124"/>
      <c r="C126" s="125" t="s">
        <v>140</v>
      </c>
      <c r="D126" s="125" t="s">
        <v>136</v>
      </c>
      <c r="E126" s="126" t="s">
        <v>704</v>
      </c>
      <c r="F126" s="127" t="s">
        <v>705</v>
      </c>
      <c r="G126" s="128" t="s">
        <v>139</v>
      </c>
      <c r="H126" s="129">
        <v>367.55399999999997</v>
      </c>
      <c r="I126" s="207"/>
      <c r="J126" s="130">
        <f>ROUND(I126*H126,2)</f>
        <v>0</v>
      </c>
      <c r="K126" s="131"/>
      <c r="L126" s="25"/>
      <c r="M126" s="132" t="s">
        <v>1</v>
      </c>
      <c r="N126" s="133" t="s">
        <v>40</v>
      </c>
      <c r="O126" s="134">
        <v>0</v>
      </c>
      <c r="P126" s="134">
        <f>O126*H126</f>
        <v>0</v>
      </c>
      <c r="Q126" s="134">
        <v>0</v>
      </c>
      <c r="R126" s="134">
        <f>Q126*H126</f>
        <v>0</v>
      </c>
      <c r="S126" s="134">
        <v>0</v>
      </c>
      <c r="T126" s="134">
        <f>S126*H126</f>
        <v>0</v>
      </c>
      <c r="U126" s="135" t="s">
        <v>1</v>
      </c>
      <c r="AR126" s="136" t="s">
        <v>140</v>
      </c>
      <c r="AT126" s="136" t="s">
        <v>136</v>
      </c>
      <c r="AU126" s="136" t="s">
        <v>141</v>
      </c>
      <c r="AY126" s="13" t="s">
        <v>133</v>
      </c>
      <c r="BE126" s="137">
        <f>IF(N126="základná",J126,0)</f>
        <v>0</v>
      </c>
      <c r="BF126" s="137">
        <f>IF(N126="znížená",J126,0)</f>
        <v>0</v>
      </c>
      <c r="BG126" s="137">
        <f>IF(N126="zákl. prenesená",J126,0)</f>
        <v>0</v>
      </c>
      <c r="BH126" s="137">
        <f>IF(N126="zníž. prenesená",J126,0)</f>
        <v>0</v>
      </c>
      <c r="BI126" s="137">
        <f>IF(N126="nulová",J126,0)</f>
        <v>0</v>
      </c>
      <c r="BJ126" s="13" t="s">
        <v>141</v>
      </c>
      <c r="BK126" s="137">
        <f>ROUND(I126*H126,2)</f>
        <v>0</v>
      </c>
      <c r="BL126" s="13" t="s">
        <v>140</v>
      </c>
      <c r="BM126" s="136" t="s">
        <v>150</v>
      </c>
    </row>
    <row r="127" spans="2:65" s="1" customFormat="1" ht="24.3" customHeight="1">
      <c r="B127" s="124"/>
      <c r="C127" s="125" t="s">
        <v>151</v>
      </c>
      <c r="D127" s="125" t="s">
        <v>136</v>
      </c>
      <c r="E127" s="126" t="s">
        <v>152</v>
      </c>
      <c r="F127" s="127" t="s">
        <v>706</v>
      </c>
      <c r="G127" s="128" t="s">
        <v>154</v>
      </c>
      <c r="H127" s="129">
        <v>551.33100000000002</v>
      </c>
      <c r="I127" s="207"/>
      <c r="J127" s="130">
        <f>ROUND(I127*H127,2)</f>
        <v>0</v>
      </c>
      <c r="K127" s="131"/>
      <c r="L127" s="25"/>
      <c r="M127" s="132" t="s">
        <v>1</v>
      </c>
      <c r="N127" s="133" t="s">
        <v>40</v>
      </c>
      <c r="O127" s="134">
        <v>0</v>
      </c>
      <c r="P127" s="134">
        <f>O127*H127</f>
        <v>0</v>
      </c>
      <c r="Q127" s="134">
        <v>0</v>
      </c>
      <c r="R127" s="134">
        <f>Q127*H127</f>
        <v>0</v>
      </c>
      <c r="S127" s="134">
        <v>0</v>
      </c>
      <c r="T127" s="134">
        <f>S127*H127</f>
        <v>0</v>
      </c>
      <c r="U127" s="135" t="s">
        <v>1</v>
      </c>
      <c r="AR127" s="136" t="s">
        <v>140</v>
      </c>
      <c r="AT127" s="136" t="s">
        <v>136</v>
      </c>
      <c r="AU127" s="136" t="s">
        <v>141</v>
      </c>
      <c r="AY127" s="13" t="s">
        <v>133</v>
      </c>
      <c r="BE127" s="137">
        <f>IF(N127="základná",J127,0)</f>
        <v>0</v>
      </c>
      <c r="BF127" s="137">
        <f>IF(N127="znížená",J127,0)</f>
        <v>0</v>
      </c>
      <c r="BG127" s="137">
        <f>IF(N127="zákl. prenesená",J127,0)</f>
        <v>0</v>
      </c>
      <c r="BH127" s="137">
        <f>IF(N127="zníž. prenesená",J127,0)</f>
        <v>0</v>
      </c>
      <c r="BI127" s="137">
        <f>IF(N127="nulová",J127,0)</f>
        <v>0</v>
      </c>
      <c r="BJ127" s="13" t="s">
        <v>141</v>
      </c>
      <c r="BK127" s="137">
        <f>ROUND(I127*H127,2)</f>
        <v>0</v>
      </c>
      <c r="BL127" s="13" t="s">
        <v>140</v>
      </c>
      <c r="BM127" s="136" t="s">
        <v>155</v>
      </c>
    </row>
    <row r="128" spans="2:65" s="11" customFormat="1" ht="22.95" customHeight="1">
      <c r="B128" s="113"/>
      <c r="D128" s="114" t="s">
        <v>73</v>
      </c>
      <c r="E128" s="122" t="s">
        <v>156</v>
      </c>
      <c r="F128" s="122" t="s">
        <v>707</v>
      </c>
      <c r="I128" s="208"/>
      <c r="J128" s="123">
        <f>BK128</f>
        <v>0</v>
      </c>
      <c r="L128" s="113"/>
      <c r="M128" s="117"/>
      <c r="P128" s="118">
        <f>SUM(P129:P137)</f>
        <v>0</v>
      </c>
      <c r="R128" s="118">
        <f>SUM(R129:R137)</f>
        <v>0</v>
      </c>
      <c r="T128" s="118">
        <f>SUM(T129:T137)</f>
        <v>0</v>
      </c>
      <c r="U128" s="119"/>
      <c r="AR128" s="114" t="s">
        <v>82</v>
      </c>
      <c r="AT128" s="120" t="s">
        <v>73</v>
      </c>
      <c r="AU128" s="120" t="s">
        <v>82</v>
      </c>
      <c r="AY128" s="114" t="s">
        <v>133</v>
      </c>
      <c r="BK128" s="121">
        <f>SUM(BK129:BK137)</f>
        <v>0</v>
      </c>
    </row>
    <row r="129" spans="2:65" s="1" customFormat="1" ht="14.55" customHeight="1">
      <c r="B129" s="124"/>
      <c r="C129" s="125" t="s">
        <v>147</v>
      </c>
      <c r="D129" s="125" t="s">
        <v>136</v>
      </c>
      <c r="E129" s="126" t="s">
        <v>708</v>
      </c>
      <c r="F129" s="127" t="s">
        <v>709</v>
      </c>
      <c r="G129" s="128" t="s">
        <v>167</v>
      </c>
      <c r="H129" s="129">
        <v>1225.18</v>
      </c>
      <c r="I129" s="207"/>
      <c r="J129" s="130">
        <f t="shared" ref="J129:J137" si="0">ROUND(I129*H129,2)</f>
        <v>0</v>
      </c>
      <c r="K129" s="131"/>
      <c r="L129" s="25"/>
      <c r="M129" s="132" t="s">
        <v>1</v>
      </c>
      <c r="N129" s="133" t="s">
        <v>40</v>
      </c>
      <c r="O129" s="134">
        <v>0</v>
      </c>
      <c r="P129" s="134">
        <f t="shared" ref="P129:P137" si="1">O129*H129</f>
        <v>0</v>
      </c>
      <c r="Q129" s="134">
        <v>0</v>
      </c>
      <c r="R129" s="134">
        <f t="shared" ref="R129:R137" si="2">Q129*H129</f>
        <v>0</v>
      </c>
      <c r="S129" s="134">
        <v>0</v>
      </c>
      <c r="T129" s="134">
        <f t="shared" ref="T129:T137" si="3">S129*H129</f>
        <v>0</v>
      </c>
      <c r="U129" s="135" t="s">
        <v>1</v>
      </c>
      <c r="AR129" s="136" t="s">
        <v>140</v>
      </c>
      <c r="AT129" s="136" t="s">
        <v>136</v>
      </c>
      <c r="AU129" s="136" t="s">
        <v>141</v>
      </c>
      <c r="AY129" s="13" t="s">
        <v>133</v>
      </c>
      <c r="BE129" s="137">
        <f t="shared" ref="BE129:BE137" si="4">IF(N129="základná",J129,0)</f>
        <v>0</v>
      </c>
      <c r="BF129" s="137">
        <f t="shared" ref="BF129:BF137" si="5">IF(N129="znížená",J129,0)</f>
        <v>0</v>
      </c>
      <c r="BG129" s="137">
        <f t="shared" ref="BG129:BG137" si="6">IF(N129="zákl. prenesená",J129,0)</f>
        <v>0</v>
      </c>
      <c r="BH129" s="137">
        <f t="shared" ref="BH129:BH137" si="7">IF(N129="zníž. prenesená",J129,0)</f>
        <v>0</v>
      </c>
      <c r="BI129" s="137">
        <f t="shared" ref="BI129:BI137" si="8">IF(N129="nulová",J129,0)</f>
        <v>0</v>
      </c>
      <c r="BJ129" s="13" t="s">
        <v>141</v>
      </c>
      <c r="BK129" s="137">
        <f t="shared" ref="BK129:BK137" si="9">ROUND(I129*H129,2)</f>
        <v>0</v>
      </c>
      <c r="BL129" s="13" t="s">
        <v>140</v>
      </c>
      <c r="BM129" s="136" t="s">
        <v>160</v>
      </c>
    </row>
    <row r="130" spans="2:65" s="1" customFormat="1" ht="24.3" customHeight="1">
      <c r="B130" s="124"/>
      <c r="C130" s="125" t="s">
        <v>161</v>
      </c>
      <c r="D130" s="125" t="s">
        <v>136</v>
      </c>
      <c r="E130" s="126" t="s">
        <v>710</v>
      </c>
      <c r="F130" s="127" t="s">
        <v>711</v>
      </c>
      <c r="G130" s="128" t="s">
        <v>167</v>
      </c>
      <c r="H130" s="129">
        <v>1225.18</v>
      </c>
      <c r="I130" s="207"/>
      <c r="J130" s="130">
        <f t="shared" si="0"/>
        <v>0</v>
      </c>
      <c r="K130" s="131"/>
      <c r="L130" s="25"/>
      <c r="M130" s="132" t="s">
        <v>1</v>
      </c>
      <c r="N130" s="133" t="s">
        <v>40</v>
      </c>
      <c r="O130" s="134">
        <v>0</v>
      </c>
      <c r="P130" s="134">
        <f t="shared" si="1"/>
        <v>0</v>
      </c>
      <c r="Q130" s="134">
        <v>0</v>
      </c>
      <c r="R130" s="134">
        <f t="shared" si="2"/>
        <v>0</v>
      </c>
      <c r="S130" s="134">
        <v>0</v>
      </c>
      <c r="T130" s="134">
        <f t="shared" si="3"/>
        <v>0</v>
      </c>
      <c r="U130" s="135" t="s">
        <v>1</v>
      </c>
      <c r="AR130" s="136" t="s">
        <v>140</v>
      </c>
      <c r="AT130" s="136" t="s">
        <v>136</v>
      </c>
      <c r="AU130" s="136" t="s">
        <v>141</v>
      </c>
      <c r="AY130" s="13" t="s">
        <v>133</v>
      </c>
      <c r="BE130" s="137">
        <f t="shared" si="4"/>
        <v>0</v>
      </c>
      <c r="BF130" s="137">
        <f t="shared" si="5"/>
        <v>0</v>
      </c>
      <c r="BG130" s="137">
        <f t="shared" si="6"/>
        <v>0</v>
      </c>
      <c r="BH130" s="137">
        <f t="shared" si="7"/>
        <v>0</v>
      </c>
      <c r="BI130" s="137">
        <f t="shared" si="8"/>
        <v>0</v>
      </c>
      <c r="BJ130" s="13" t="s">
        <v>141</v>
      </c>
      <c r="BK130" s="137">
        <f t="shared" si="9"/>
        <v>0</v>
      </c>
      <c r="BL130" s="13" t="s">
        <v>140</v>
      </c>
      <c r="BM130" s="136" t="s">
        <v>164</v>
      </c>
    </row>
    <row r="131" spans="2:65" s="1" customFormat="1" ht="14.55" customHeight="1">
      <c r="B131" s="124"/>
      <c r="C131" s="125" t="s">
        <v>150</v>
      </c>
      <c r="D131" s="125" t="s">
        <v>136</v>
      </c>
      <c r="E131" s="126" t="s">
        <v>712</v>
      </c>
      <c r="F131" s="127" t="s">
        <v>713</v>
      </c>
      <c r="G131" s="128" t="s">
        <v>167</v>
      </c>
      <c r="H131" s="129">
        <v>1225.18</v>
      </c>
      <c r="I131" s="207"/>
      <c r="J131" s="130">
        <f t="shared" si="0"/>
        <v>0</v>
      </c>
      <c r="K131" s="131"/>
      <c r="L131" s="25"/>
      <c r="M131" s="132" t="s">
        <v>1</v>
      </c>
      <c r="N131" s="133" t="s">
        <v>40</v>
      </c>
      <c r="O131" s="134">
        <v>0</v>
      </c>
      <c r="P131" s="134">
        <f t="shared" si="1"/>
        <v>0</v>
      </c>
      <c r="Q131" s="134">
        <v>0</v>
      </c>
      <c r="R131" s="134">
        <f t="shared" si="2"/>
        <v>0</v>
      </c>
      <c r="S131" s="134">
        <v>0</v>
      </c>
      <c r="T131" s="134">
        <f t="shared" si="3"/>
        <v>0</v>
      </c>
      <c r="U131" s="135" t="s">
        <v>1</v>
      </c>
      <c r="AR131" s="136" t="s">
        <v>140</v>
      </c>
      <c r="AT131" s="136" t="s">
        <v>136</v>
      </c>
      <c r="AU131" s="136" t="s">
        <v>141</v>
      </c>
      <c r="AY131" s="13" t="s">
        <v>133</v>
      </c>
      <c r="BE131" s="137">
        <f t="shared" si="4"/>
        <v>0</v>
      </c>
      <c r="BF131" s="137">
        <f t="shared" si="5"/>
        <v>0</v>
      </c>
      <c r="BG131" s="137">
        <f t="shared" si="6"/>
        <v>0</v>
      </c>
      <c r="BH131" s="137">
        <f t="shared" si="7"/>
        <v>0</v>
      </c>
      <c r="BI131" s="137">
        <f t="shared" si="8"/>
        <v>0</v>
      </c>
      <c r="BJ131" s="13" t="s">
        <v>141</v>
      </c>
      <c r="BK131" s="137">
        <f t="shared" si="9"/>
        <v>0</v>
      </c>
      <c r="BL131" s="13" t="s">
        <v>140</v>
      </c>
      <c r="BM131" s="136" t="s">
        <v>168</v>
      </c>
    </row>
    <row r="132" spans="2:65" s="1" customFormat="1" ht="24.3" customHeight="1">
      <c r="B132" s="124"/>
      <c r="C132" s="125" t="s">
        <v>169</v>
      </c>
      <c r="D132" s="125" t="s">
        <v>136</v>
      </c>
      <c r="E132" s="126" t="s">
        <v>714</v>
      </c>
      <c r="F132" s="127" t="s">
        <v>715</v>
      </c>
      <c r="G132" s="128" t="s">
        <v>516</v>
      </c>
      <c r="H132" s="129">
        <v>406</v>
      </c>
      <c r="I132" s="207"/>
      <c r="J132" s="130">
        <f t="shared" si="0"/>
        <v>0</v>
      </c>
      <c r="K132" s="131"/>
      <c r="L132" s="25"/>
      <c r="M132" s="132" t="s">
        <v>1</v>
      </c>
      <c r="N132" s="133" t="s">
        <v>40</v>
      </c>
      <c r="O132" s="134">
        <v>0</v>
      </c>
      <c r="P132" s="134">
        <f t="shared" si="1"/>
        <v>0</v>
      </c>
      <c r="Q132" s="134">
        <v>0</v>
      </c>
      <c r="R132" s="134">
        <f t="shared" si="2"/>
        <v>0</v>
      </c>
      <c r="S132" s="134">
        <v>0</v>
      </c>
      <c r="T132" s="134">
        <f t="shared" si="3"/>
        <v>0</v>
      </c>
      <c r="U132" s="135" t="s">
        <v>1</v>
      </c>
      <c r="AR132" s="136" t="s">
        <v>140</v>
      </c>
      <c r="AT132" s="136" t="s">
        <v>136</v>
      </c>
      <c r="AU132" s="136" t="s">
        <v>141</v>
      </c>
      <c r="AY132" s="13" t="s">
        <v>133</v>
      </c>
      <c r="BE132" s="137">
        <f t="shared" si="4"/>
        <v>0</v>
      </c>
      <c r="BF132" s="137">
        <f t="shared" si="5"/>
        <v>0</v>
      </c>
      <c r="BG132" s="137">
        <f t="shared" si="6"/>
        <v>0</v>
      </c>
      <c r="BH132" s="137">
        <f t="shared" si="7"/>
        <v>0</v>
      </c>
      <c r="BI132" s="137">
        <f t="shared" si="8"/>
        <v>0</v>
      </c>
      <c r="BJ132" s="13" t="s">
        <v>141</v>
      </c>
      <c r="BK132" s="137">
        <f t="shared" si="9"/>
        <v>0</v>
      </c>
      <c r="BL132" s="13" t="s">
        <v>140</v>
      </c>
      <c r="BM132" s="136" t="s">
        <v>172</v>
      </c>
    </row>
    <row r="133" spans="2:65" s="1" customFormat="1" ht="24.3" customHeight="1">
      <c r="B133" s="124"/>
      <c r="C133" s="125" t="s">
        <v>155</v>
      </c>
      <c r="D133" s="125" t="s">
        <v>136</v>
      </c>
      <c r="E133" s="126" t="s">
        <v>716</v>
      </c>
      <c r="F133" s="127" t="s">
        <v>717</v>
      </c>
      <c r="G133" s="128" t="s">
        <v>139</v>
      </c>
      <c r="H133" s="129">
        <v>36.54</v>
      </c>
      <c r="I133" s="207"/>
      <c r="J133" s="130">
        <f t="shared" si="0"/>
        <v>0</v>
      </c>
      <c r="K133" s="131"/>
      <c r="L133" s="25"/>
      <c r="M133" s="132" t="s">
        <v>1</v>
      </c>
      <c r="N133" s="133" t="s">
        <v>40</v>
      </c>
      <c r="O133" s="134">
        <v>0</v>
      </c>
      <c r="P133" s="134">
        <f t="shared" si="1"/>
        <v>0</v>
      </c>
      <c r="Q133" s="134">
        <v>0</v>
      </c>
      <c r="R133" s="134">
        <f t="shared" si="2"/>
        <v>0</v>
      </c>
      <c r="S133" s="134">
        <v>0</v>
      </c>
      <c r="T133" s="134">
        <f t="shared" si="3"/>
        <v>0</v>
      </c>
      <c r="U133" s="135" t="s">
        <v>1</v>
      </c>
      <c r="AR133" s="136" t="s">
        <v>140</v>
      </c>
      <c r="AT133" s="136" t="s">
        <v>136</v>
      </c>
      <c r="AU133" s="136" t="s">
        <v>141</v>
      </c>
      <c r="AY133" s="13" t="s">
        <v>133</v>
      </c>
      <c r="BE133" s="137">
        <f t="shared" si="4"/>
        <v>0</v>
      </c>
      <c r="BF133" s="137">
        <f t="shared" si="5"/>
        <v>0</v>
      </c>
      <c r="BG133" s="137">
        <f t="shared" si="6"/>
        <v>0</v>
      </c>
      <c r="BH133" s="137">
        <f t="shared" si="7"/>
        <v>0</v>
      </c>
      <c r="BI133" s="137">
        <f t="shared" si="8"/>
        <v>0</v>
      </c>
      <c r="BJ133" s="13" t="s">
        <v>141</v>
      </c>
      <c r="BK133" s="137">
        <f t="shared" si="9"/>
        <v>0</v>
      </c>
      <c r="BL133" s="13" t="s">
        <v>140</v>
      </c>
      <c r="BM133" s="136" t="s">
        <v>7</v>
      </c>
    </row>
    <row r="134" spans="2:65" s="1" customFormat="1" ht="14.55" customHeight="1">
      <c r="B134" s="124"/>
      <c r="C134" s="138" t="s">
        <v>175</v>
      </c>
      <c r="D134" s="138" t="s">
        <v>439</v>
      </c>
      <c r="E134" s="139" t="s">
        <v>718</v>
      </c>
      <c r="F134" s="140" t="s">
        <v>719</v>
      </c>
      <c r="G134" s="141" t="s">
        <v>154</v>
      </c>
      <c r="H134" s="142">
        <v>91.89</v>
      </c>
      <c r="I134" s="209"/>
      <c r="J134" s="143">
        <f t="shared" si="0"/>
        <v>0</v>
      </c>
      <c r="K134" s="144"/>
      <c r="L134" s="145"/>
      <c r="M134" s="146" t="s">
        <v>1</v>
      </c>
      <c r="N134" s="147" t="s">
        <v>40</v>
      </c>
      <c r="O134" s="134">
        <v>0</v>
      </c>
      <c r="P134" s="134">
        <f t="shared" si="1"/>
        <v>0</v>
      </c>
      <c r="Q134" s="134">
        <v>0</v>
      </c>
      <c r="R134" s="134">
        <f t="shared" si="2"/>
        <v>0</v>
      </c>
      <c r="S134" s="134">
        <v>0</v>
      </c>
      <c r="T134" s="134">
        <f t="shared" si="3"/>
        <v>0</v>
      </c>
      <c r="U134" s="135" t="s">
        <v>1</v>
      </c>
      <c r="AR134" s="136" t="s">
        <v>150</v>
      </c>
      <c r="AT134" s="136" t="s">
        <v>439</v>
      </c>
      <c r="AU134" s="136" t="s">
        <v>141</v>
      </c>
      <c r="AY134" s="13" t="s">
        <v>133</v>
      </c>
      <c r="BE134" s="137">
        <f t="shared" si="4"/>
        <v>0</v>
      </c>
      <c r="BF134" s="137">
        <f t="shared" si="5"/>
        <v>0</v>
      </c>
      <c r="BG134" s="137">
        <f t="shared" si="6"/>
        <v>0</v>
      </c>
      <c r="BH134" s="137">
        <f t="shared" si="7"/>
        <v>0</v>
      </c>
      <c r="BI134" s="137">
        <f t="shared" si="8"/>
        <v>0</v>
      </c>
      <c r="BJ134" s="13" t="s">
        <v>141</v>
      </c>
      <c r="BK134" s="137">
        <f t="shared" si="9"/>
        <v>0</v>
      </c>
      <c r="BL134" s="13" t="s">
        <v>140</v>
      </c>
      <c r="BM134" s="136" t="s">
        <v>178</v>
      </c>
    </row>
    <row r="135" spans="2:65" s="1" customFormat="1" ht="14.55" customHeight="1">
      <c r="B135" s="124"/>
      <c r="C135" s="138" t="s">
        <v>160</v>
      </c>
      <c r="D135" s="138" t="s">
        <v>439</v>
      </c>
      <c r="E135" s="139" t="s">
        <v>720</v>
      </c>
      <c r="F135" s="140" t="s">
        <v>721</v>
      </c>
      <c r="G135" s="141" t="s">
        <v>139</v>
      </c>
      <c r="H135" s="142">
        <v>306.29500000000002</v>
      </c>
      <c r="I135" s="209"/>
      <c r="J135" s="143">
        <f t="shared" si="0"/>
        <v>0</v>
      </c>
      <c r="K135" s="144"/>
      <c r="L135" s="145"/>
      <c r="M135" s="146" t="s">
        <v>1</v>
      </c>
      <c r="N135" s="147" t="s">
        <v>40</v>
      </c>
      <c r="O135" s="134">
        <v>0</v>
      </c>
      <c r="P135" s="134">
        <f t="shared" si="1"/>
        <v>0</v>
      </c>
      <c r="Q135" s="134">
        <v>0</v>
      </c>
      <c r="R135" s="134">
        <f t="shared" si="2"/>
        <v>0</v>
      </c>
      <c r="S135" s="134">
        <v>0</v>
      </c>
      <c r="T135" s="134">
        <f t="shared" si="3"/>
        <v>0</v>
      </c>
      <c r="U135" s="135" t="s">
        <v>1</v>
      </c>
      <c r="AR135" s="136" t="s">
        <v>150</v>
      </c>
      <c r="AT135" s="136" t="s">
        <v>439</v>
      </c>
      <c r="AU135" s="136" t="s">
        <v>141</v>
      </c>
      <c r="AY135" s="13" t="s">
        <v>133</v>
      </c>
      <c r="BE135" s="137">
        <f t="shared" si="4"/>
        <v>0</v>
      </c>
      <c r="BF135" s="137">
        <f t="shared" si="5"/>
        <v>0</v>
      </c>
      <c r="BG135" s="137">
        <f t="shared" si="6"/>
        <v>0</v>
      </c>
      <c r="BH135" s="137">
        <f t="shared" si="7"/>
        <v>0</v>
      </c>
      <c r="BI135" s="137">
        <f t="shared" si="8"/>
        <v>0</v>
      </c>
      <c r="BJ135" s="13" t="s">
        <v>141</v>
      </c>
      <c r="BK135" s="137">
        <f t="shared" si="9"/>
        <v>0</v>
      </c>
      <c r="BL135" s="13" t="s">
        <v>140</v>
      </c>
      <c r="BM135" s="136" t="s">
        <v>181</v>
      </c>
    </row>
    <row r="136" spans="2:65" s="1" customFormat="1" ht="14.55" customHeight="1">
      <c r="B136" s="124"/>
      <c r="C136" s="138" t="s">
        <v>182</v>
      </c>
      <c r="D136" s="138" t="s">
        <v>439</v>
      </c>
      <c r="E136" s="139" t="s">
        <v>722</v>
      </c>
      <c r="F136" s="140" t="s">
        <v>723</v>
      </c>
      <c r="G136" s="141" t="s">
        <v>167</v>
      </c>
      <c r="H136" s="142">
        <v>1286</v>
      </c>
      <c r="I136" s="209"/>
      <c r="J136" s="143">
        <f t="shared" si="0"/>
        <v>0</v>
      </c>
      <c r="K136" s="144"/>
      <c r="L136" s="145"/>
      <c r="M136" s="146" t="s">
        <v>1</v>
      </c>
      <c r="N136" s="147" t="s">
        <v>40</v>
      </c>
      <c r="O136" s="134">
        <v>0</v>
      </c>
      <c r="P136" s="134">
        <f t="shared" si="1"/>
        <v>0</v>
      </c>
      <c r="Q136" s="134">
        <v>0</v>
      </c>
      <c r="R136" s="134">
        <f t="shared" si="2"/>
        <v>0</v>
      </c>
      <c r="S136" s="134">
        <v>0</v>
      </c>
      <c r="T136" s="134">
        <f t="shared" si="3"/>
        <v>0</v>
      </c>
      <c r="U136" s="135" t="s">
        <v>1</v>
      </c>
      <c r="AR136" s="136" t="s">
        <v>150</v>
      </c>
      <c r="AT136" s="136" t="s">
        <v>439</v>
      </c>
      <c r="AU136" s="136" t="s">
        <v>141</v>
      </c>
      <c r="AY136" s="13" t="s">
        <v>133</v>
      </c>
      <c r="BE136" s="137">
        <f t="shared" si="4"/>
        <v>0</v>
      </c>
      <c r="BF136" s="137">
        <f t="shared" si="5"/>
        <v>0</v>
      </c>
      <c r="BG136" s="137">
        <f t="shared" si="6"/>
        <v>0</v>
      </c>
      <c r="BH136" s="137">
        <f t="shared" si="7"/>
        <v>0</v>
      </c>
      <c r="BI136" s="137">
        <f t="shared" si="8"/>
        <v>0</v>
      </c>
      <c r="BJ136" s="13" t="s">
        <v>141</v>
      </c>
      <c r="BK136" s="137">
        <f t="shared" si="9"/>
        <v>0</v>
      </c>
      <c r="BL136" s="13" t="s">
        <v>140</v>
      </c>
      <c r="BM136" s="136" t="s">
        <v>185</v>
      </c>
    </row>
    <row r="137" spans="2:65" s="1" customFormat="1" ht="14.55" customHeight="1">
      <c r="B137" s="124"/>
      <c r="C137" s="138" t="s">
        <v>164</v>
      </c>
      <c r="D137" s="138" t="s">
        <v>439</v>
      </c>
      <c r="E137" s="139" t="s">
        <v>724</v>
      </c>
      <c r="F137" s="140" t="s">
        <v>725</v>
      </c>
      <c r="G137" s="141" t="s">
        <v>307</v>
      </c>
      <c r="H137" s="142">
        <v>420</v>
      </c>
      <c r="I137" s="209"/>
      <c r="J137" s="143">
        <f t="shared" si="0"/>
        <v>0</v>
      </c>
      <c r="K137" s="144"/>
      <c r="L137" s="145"/>
      <c r="M137" s="146" t="s">
        <v>1</v>
      </c>
      <c r="N137" s="147" t="s">
        <v>40</v>
      </c>
      <c r="O137" s="134">
        <v>0</v>
      </c>
      <c r="P137" s="134">
        <f t="shared" si="1"/>
        <v>0</v>
      </c>
      <c r="Q137" s="134">
        <v>0</v>
      </c>
      <c r="R137" s="134">
        <f t="shared" si="2"/>
        <v>0</v>
      </c>
      <c r="S137" s="134">
        <v>0</v>
      </c>
      <c r="T137" s="134">
        <f t="shared" si="3"/>
        <v>0</v>
      </c>
      <c r="U137" s="135" t="s">
        <v>1</v>
      </c>
      <c r="AR137" s="136" t="s">
        <v>150</v>
      </c>
      <c r="AT137" s="136" t="s">
        <v>439</v>
      </c>
      <c r="AU137" s="136" t="s">
        <v>141</v>
      </c>
      <c r="AY137" s="13" t="s">
        <v>133</v>
      </c>
      <c r="BE137" s="137">
        <f t="shared" si="4"/>
        <v>0</v>
      </c>
      <c r="BF137" s="137">
        <f t="shared" si="5"/>
        <v>0</v>
      </c>
      <c r="BG137" s="137">
        <f t="shared" si="6"/>
        <v>0</v>
      </c>
      <c r="BH137" s="137">
        <f t="shared" si="7"/>
        <v>0</v>
      </c>
      <c r="BI137" s="137">
        <f t="shared" si="8"/>
        <v>0</v>
      </c>
      <c r="BJ137" s="13" t="s">
        <v>141</v>
      </c>
      <c r="BK137" s="137">
        <f t="shared" si="9"/>
        <v>0</v>
      </c>
      <c r="BL137" s="13" t="s">
        <v>140</v>
      </c>
      <c r="BM137" s="136" t="s">
        <v>188</v>
      </c>
    </row>
    <row r="138" spans="2:65" s="11" customFormat="1" ht="22.95" customHeight="1">
      <c r="B138" s="113"/>
      <c r="D138" s="114" t="s">
        <v>73</v>
      </c>
      <c r="E138" s="122" t="s">
        <v>196</v>
      </c>
      <c r="F138" s="122" t="s">
        <v>405</v>
      </c>
      <c r="J138" s="123">
        <f>BK138</f>
        <v>0</v>
      </c>
      <c r="L138" s="113"/>
      <c r="M138" s="117"/>
      <c r="P138" s="118">
        <f>P139</f>
        <v>0</v>
      </c>
      <c r="R138" s="118">
        <f>R139</f>
        <v>0</v>
      </c>
      <c r="T138" s="118">
        <f>T139</f>
        <v>0</v>
      </c>
      <c r="U138" s="119"/>
      <c r="AR138" s="114" t="s">
        <v>82</v>
      </c>
      <c r="AT138" s="120" t="s">
        <v>73</v>
      </c>
      <c r="AU138" s="120" t="s">
        <v>82</v>
      </c>
      <c r="AY138" s="114" t="s">
        <v>133</v>
      </c>
      <c r="BK138" s="121">
        <f>BK139</f>
        <v>0</v>
      </c>
    </row>
    <row r="139" spans="2:65" s="1" customFormat="1" ht="24.3" customHeight="1">
      <c r="B139" s="124"/>
      <c r="C139" s="125" t="s">
        <v>189</v>
      </c>
      <c r="D139" s="125" t="s">
        <v>136</v>
      </c>
      <c r="E139" s="126" t="s">
        <v>726</v>
      </c>
      <c r="F139" s="127" t="s">
        <v>727</v>
      </c>
      <c r="G139" s="128" t="s">
        <v>154</v>
      </c>
      <c r="H139" s="129">
        <v>1978.28</v>
      </c>
      <c r="I139" s="207"/>
      <c r="J139" s="130">
        <f>ROUND(I139*H139,2)</f>
        <v>0</v>
      </c>
      <c r="K139" s="131"/>
      <c r="L139" s="25"/>
      <c r="M139" s="148" t="s">
        <v>1</v>
      </c>
      <c r="N139" s="149" t="s">
        <v>40</v>
      </c>
      <c r="O139" s="150">
        <v>0</v>
      </c>
      <c r="P139" s="150">
        <f>O139*H139</f>
        <v>0</v>
      </c>
      <c r="Q139" s="150">
        <v>0</v>
      </c>
      <c r="R139" s="150">
        <f>Q139*H139</f>
        <v>0</v>
      </c>
      <c r="S139" s="150">
        <v>0</v>
      </c>
      <c r="T139" s="150">
        <f>S139*H139</f>
        <v>0</v>
      </c>
      <c r="U139" s="151" t="s">
        <v>1</v>
      </c>
      <c r="AR139" s="136" t="s">
        <v>140</v>
      </c>
      <c r="AT139" s="136" t="s">
        <v>136</v>
      </c>
      <c r="AU139" s="136" t="s">
        <v>141</v>
      </c>
      <c r="AY139" s="13" t="s">
        <v>133</v>
      </c>
      <c r="BE139" s="137">
        <f>IF(N139="základná",J139,0)</f>
        <v>0</v>
      </c>
      <c r="BF139" s="137">
        <f>IF(N139="znížená",J139,0)</f>
        <v>0</v>
      </c>
      <c r="BG139" s="137">
        <f>IF(N139="zákl. prenesená",J139,0)</f>
        <v>0</v>
      </c>
      <c r="BH139" s="137">
        <f>IF(N139="zníž. prenesená",J139,0)</f>
        <v>0</v>
      </c>
      <c r="BI139" s="137">
        <f>IF(N139="nulová",J139,0)</f>
        <v>0</v>
      </c>
      <c r="BJ139" s="13" t="s">
        <v>141</v>
      </c>
      <c r="BK139" s="137">
        <f>ROUND(I139*H139,2)</f>
        <v>0</v>
      </c>
      <c r="BL139" s="13" t="s">
        <v>140</v>
      </c>
      <c r="BM139" s="136" t="s">
        <v>192</v>
      </c>
    </row>
    <row r="140" spans="2:65" s="1" customFormat="1" ht="7.05" customHeight="1">
      <c r="B140" s="37"/>
      <c r="C140" s="38"/>
      <c r="D140" s="38"/>
      <c r="E140" s="38"/>
      <c r="F140" s="38"/>
      <c r="G140" s="38"/>
      <c r="H140" s="38"/>
      <c r="I140" s="38"/>
      <c r="J140" s="38"/>
      <c r="K140" s="38"/>
      <c r="L140" s="25"/>
    </row>
  </sheetData>
  <autoFilter ref="C119:K139" xr:uid="{00000000-0009-0000-0000-000002000000}"/>
  <mergeCells count="8">
    <mergeCell ref="E110:H110"/>
    <mergeCell ref="E112:H112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SO-01 - Stavebná časť</vt:lpstr>
      <vt:lpstr>SO-02 - Spevnené plochy a...</vt:lpstr>
      <vt:lpstr>'Rekapitulácia stavby'!Názvy_tlače</vt:lpstr>
      <vt:lpstr>'SO-01 - Stavebná časť'!Názvy_tlače</vt:lpstr>
      <vt:lpstr>'SO-02 - Spevnené plochy a...'!Názvy_tlače</vt:lpstr>
      <vt:lpstr>'Rekapitulácia stavby'!Oblasť_tlače</vt:lpstr>
      <vt:lpstr>'SO-01 - Stavebná časť'!Oblasť_tlače</vt:lpstr>
      <vt:lpstr>'SO-02 - Spevnené plochy a...'!Oblasť_tlače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Kemenczký</dc:creator>
  <cp:lastModifiedBy>acsova@prounion.sk</cp:lastModifiedBy>
  <cp:lastPrinted>2024-02-15T19:03:48Z</cp:lastPrinted>
  <dcterms:created xsi:type="dcterms:W3CDTF">2022-04-26T08:44:47Z</dcterms:created>
  <dcterms:modified xsi:type="dcterms:W3CDTF">2025-01-26T19:27:25Z</dcterms:modified>
</cp:coreProperties>
</file>