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CenkrosData\Export\"/>
    </mc:Choice>
  </mc:AlternateContent>
  <bookViews>
    <workbookView xWindow="0" yWindow="0" windowWidth="0" windowHeight="0"/>
  </bookViews>
  <sheets>
    <sheet name="Rekapitulácia stavby" sheetId="1" r:id="rId1"/>
    <sheet name="05-19-1-2024 - SO 03 Rampa" sheetId="2" r:id="rId2"/>
    <sheet name="05-19-2-2024 - SO 08 Výťah" sheetId="3" r:id="rId3"/>
    <sheet name="05-19-3-2024 - SO 10 Výťa..." sheetId="4" r:id="rId4"/>
    <sheet name="05-19-4-2024 - SO 11 Vstu..." sheetId="5" r:id="rId5"/>
  </sheets>
  <definedNames>
    <definedName name="_xlnm.Print_Area" localSheetId="0">'Rekapitulácia stavby'!$D$4:$AO$76,'Rekapitulácia stavby'!$C$82:$AQ$99</definedName>
    <definedName name="_xlnm.Print_Titles" localSheetId="0">'Rekapitulácia stavby'!$92:$92</definedName>
    <definedName name="_xlnm._FilterDatabase" localSheetId="1" hidden="1">'05-19-1-2024 - SO 03 Rampa'!$C$120:$K$150</definedName>
    <definedName name="_xlnm.Print_Area" localSheetId="1">'05-19-1-2024 - SO 03 Rampa'!$C$4:$J$76,'05-19-1-2024 - SO 03 Rampa'!$C$82:$J$102,'05-19-1-2024 - SO 03 Rampa'!$C$108:$J$150</definedName>
    <definedName name="_xlnm.Print_Titles" localSheetId="1">'05-19-1-2024 - SO 03 Rampa'!$120:$120</definedName>
    <definedName name="_xlnm._FilterDatabase" localSheetId="2" hidden="1">'05-19-2-2024 - SO 08 Výťah'!$C$118:$K$124</definedName>
    <definedName name="_xlnm.Print_Area" localSheetId="2">'05-19-2-2024 - SO 08 Výťah'!$C$4:$J$76,'05-19-2-2024 - SO 08 Výťah'!$C$82:$J$100,'05-19-2-2024 - SO 08 Výťah'!$C$106:$J$124</definedName>
    <definedName name="_xlnm.Print_Titles" localSheetId="2">'05-19-2-2024 - SO 08 Výťah'!$118:$118</definedName>
    <definedName name="_xlnm._FilterDatabase" localSheetId="3" hidden="1">'05-19-3-2024 - SO 10 Výťa...'!$C$126:$K$170</definedName>
    <definedName name="_xlnm.Print_Area" localSheetId="3">'05-19-3-2024 - SO 10 Výťa...'!$C$4:$J$76,'05-19-3-2024 - SO 10 Výťa...'!$C$82:$J$108,'05-19-3-2024 - SO 10 Výťa...'!$C$114:$J$170</definedName>
    <definedName name="_xlnm.Print_Titles" localSheetId="3">'05-19-3-2024 - SO 10 Výťa...'!$126:$126</definedName>
    <definedName name="_xlnm._FilterDatabase" localSheetId="4" hidden="1">'05-19-4-2024 - SO 11 Vstu...'!$C$122:$K$148</definedName>
    <definedName name="_xlnm.Print_Area" localSheetId="4">'05-19-4-2024 - SO 11 Vstu...'!$C$4:$J$76,'05-19-4-2024 - SO 11 Vstu...'!$C$82:$J$104,'05-19-4-2024 - SO 11 Vstu...'!$C$110:$J$148</definedName>
    <definedName name="_xlnm.Print_Titles" localSheetId="4">'05-19-4-2024 - SO 11 Vstu...'!$122:$122</definedName>
  </definedNames>
  <calcPr/>
</workbook>
</file>

<file path=xl/calcChain.xml><?xml version="1.0" encoding="utf-8"?>
<calcChain xmlns="http://schemas.openxmlformats.org/spreadsheetml/2006/main">
  <c i="5" l="1" r="J37"/>
  <c r="J36"/>
  <c i="1" r="AY98"/>
  <c i="5" r="J35"/>
  <c i="1" r="AX98"/>
  <c i="5"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1"/>
  <c r="BH141"/>
  <c r="BG141"/>
  <c r="BE141"/>
  <c r="T141"/>
  <c r="T140"/>
  <c r="R141"/>
  <c r="R140"/>
  <c r="P141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J120"/>
  <c r="J119"/>
  <c r="F119"/>
  <c r="F117"/>
  <c r="E115"/>
  <c r="J92"/>
  <c r="J91"/>
  <c r="F91"/>
  <c r="F89"/>
  <c r="E87"/>
  <c r="J18"/>
  <c r="E18"/>
  <c r="F92"/>
  <c r="J17"/>
  <c r="J12"/>
  <c r="J117"/>
  <c r="E7"/>
  <c r="E85"/>
  <c i="4" r="J37"/>
  <c r="J36"/>
  <c i="1" r="AY97"/>
  <c i="4" r="J35"/>
  <c i="1" r="AX97"/>
  <c i="4" r="BI170"/>
  <c r="BH170"/>
  <c r="BG170"/>
  <c r="BE170"/>
  <c r="T170"/>
  <c r="T169"/>
  <c r="R170"/>
  <c r="R169"/>
  <c r="P170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58"/>
  <c r="BH158"/>
  <c r="BG158"/>
  <c r="BE158"/>
  <c r="T158"/>
  <c r="T157"/>
  <c r="R158"/>
  <c r="R157"/>
  <c r="P158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J124"/>
  <c r="J123"/>
  <c r="F123"/>
  <c r="F121"/>
  <c r="E119"/>
  <c r="J92"/>
  <c r="J91"/>
  <c r="F91"/>
  <c r="F89"/>
  <c r="E87"/>
  <c r="J18"/>
  <c r="E18"/>
  <c r="F124"/>
  <c r="J17"/>
  <c r="J12"/>
  <c r="J121"/>
  <c r="E7"/>
  <c r="E117"/>
  <c i="3" r="J37"/>
  <c r="J36"/>
  <c i="1" r="AY96"/>
  <c i="3" r="J35"/>
  <c i="1" r="AX96"/>
  <c i="3" r="BI124"/>
  <c r="BH124"/>
  <c r="BG124"/>
  <c r="BE124"/>
  <c r="T124"/>
  <c r="T123"/>
  <c r="R124"/>
  <c r="R123"/>
  <c r="P124"/>
  <c r="P123"/>
  <c r="BI122"/>
  <c r="BH122"/>
  <c r="BG122"/>
  <c r="BE122"/>
  <c r="T122"/>
  <c r="T121"/>
  <c r="T120"/>
  <c r="T119"/>
  <c r="R122"/>
  <c r="R121"/>
  <c r="R120"/>
  <c r="R119"/>
  <c r="P122"/>
  <c r="P121"/>
  <c r="P120"/>
  <c r="P119"/>
  <c i="1" r="AU96"/>
  <c i="3" r="J116"/>
  <c r="J115"/>
  <c r="F115"/>
  <c r="F113"/>
  <c r="E111"/>
  <c r="J92"/>
  <c r="J91"/>
  <c r="F91"/>
  <c r="F89"/>
  <c r="E87"/>
  <c r="J18"/>
  <c r="E18"/>
  <c r="F92"/>
  <c r="J17"/>
  <c r="J12"/>
  <c r="J89"/>
  <c r="E7"/>
  <c r="E85"/>
  <c i="2" r="J37"/>
  <c r="J36"/>
  <c i="1" r="AY95"/>
  <c i="2" r="J35"/>
  <c i="1" r="AX95"/>
  <c i="2"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J118"/>
  <c r="J117"/>
  <c r="F117"/>
  <c r="F115"/>
  <c r="E113"/>
  <c r="J92"/>
  <c r="J91"/>
  <c r="F91"/>
  <c r="F89"/>
  <c r="E87"/>
  <c r="J18"/>
  <c r="E18"/>
  <c r="F118"/>
  <c r="J17"/>
  <c r="J12"/>
  <c r="J115"/>
  <c r="E7"/>
  <c r="E111"/>
  <c i="1" r="L90"/>
  <c r="AM90"/>
  <c r="AM89"/>
  <c r="L89"/>
  <c r="AM87"/>
  <c r="L87"/>
  <c r="L85"/>
  <c r="L84"/>
  <c i="2" r="J141"/>
  <c r="BK127"/>
  <c r="J146"/>
  <c r="J136"/>
  <c r="BK124"/>
  <c r="J144"/>
  <c r="BK134"/>
  <c r="J125"/>
  <c i="3" r="J124"/>
  <c i="4" r="J135"/>
  <c r="BK142"/>
  <c r="J146"/>
  <c r="J149"/>
  <c r="J141"/>
  <c r="BK162"/>
  <c r="J163"/>
  <c r="J156"/>
  <c i="5" r="J135"/>
  <c r="J139"/>
  <c r="BK139"/>
  <c r="BK132"/>
  <c r="J145"/>
  <c i="2" r="J135"/>
  <c r="BK126"/>
  <c r="BK145"/>
  <c r="J127"/>
  <c r="J131"/>
  <c i="3" r="BK124"/>
  <c i="4" r="J145"/>
  <c r="J166"/>
  <c r="BK132"/>
  <c r="BK153"/>
  <c r="BK156"/>
  <c r="BK151"/>
  <c r="BK166"/>
  <c r="BK152"/>
  <c i="5" r="J146"/>
  <c r="BK146"/>
  <c r="BK127"/>
  <c r="J136"/>
  <c r="J129"/>
  <c i="2" r="BK136"/>
  <c r="J129"/>
  <c r="BK147"/>
  <c r="BK135"/>
  <c r="J150"/>
  <c r="J145"/>
  <c r="BK140"/>
  <c r="J128"/>
  <c i="3" r="J122"/>
  <c i="4" r="BK155"/>
  <c r="J142"/>
  <c r="J151"/>
  <c r="J164"/>
  <c r="BK145"/>
  <c r="BK163"/>
  <c r="J132"/>
  <c r="BK149"/>
  <c r="BK148"/>
  <c r="BK133"/>
  <c i="5" r="BK128"/>
  <c r="BK129"/>
  <c r="J138"/>
  <c r="J126"/>
  <c r="J137"/>
  <c i="2" r="BK137"/>
  <c r="J130"/>
  <c r="BK144"/>
  <c r="J133"/>
  <c r="BK148"/>
  <c r="BK142"/>
  <c r="BK133"/>
  <c i="1" r="AS94"/>
  <c i="4" r="J131"/>
  <c r="BK141"/>
  <c r="J155"/>
  <c r="BK154"/>
  <c r="J161"/>
  <c r="BK170"/>
  <c r="J134"/>
  <c r="J144"/>
  <c i="5" r="J131"/>
  <c r="J141"/>
  <c r="J144"/>
  <c r="J128"/>
  <c r="BK138"/>
  <c r="BK148"/>
  <c r="BK136"/>
  <c i="2" r="J143"/>
  <c r="BK131"/>
  <c r="BK150"/>
  <c r="J140"/>
  <c r="BK125"/>
  <c r="BK146"/>
  <c r="BK141"/>
  <c r="BK129"/>
  <c i="3" r="BK122"/>
  <c i="4" r="BK144"/>
  <c r="J150"/>
  <c r="J168"/>
  <c r="BK167"/>
  <c r="J154"/>
  <c r="BK168"/>
  <c r="J148"/>
  <c r="J137"/>
  <c r="BK134"/>
  <c i="5" r="J148"/>
  <c r="BK137"/>
  <c r="BK126"/>
  <c r="BK141"/>
  <c r="BK135"/>
  <c i="2" r="J142"/>
  <c r="J148"/>
  <c r="BK128"/>
  <c r="J149"/>
  <c r="BK143"/>
  <c r="BK130"/>
  <c r="BK149"/>
  <c i="4" r="BK150"/>
  <c r="J138"/>
  <c r="BK135"/>
  <c r="J162"/>
  <c r="BK158"/>
  <c r="BK138"/>
  <c r="BK137"/>
  <c r="J152"/>
  <c r="BK164"/>
  <c r="BK131"/>
  <c i="5" r="J147"/>
  <c r="J127"/>
  <c r="J132"/>
  <c r="BK147"/>
  <c r="BK131"/>
  <c r="J133"/>
  <c i="2" r="J134"/>
  <c r="J124"/>
  <c r="J137"/>
  <c r="J126"/>
  <c r="J147"/>
  <c i="4" r="J153"/>
  <c r="BK146"/>
  <c r="J167"/>
  <c r="J133"/>
  <c r="J158"/>
  <c r="J130"/>
  <c r="J170"/>
  <c r="J139"/>
  <c r="BK139"/>
  <c r="BK161"/>
  <c r="BK130"/>
  <c i="5" r="BK145"/>
  <c r="BK133"/>
  <c r="BK144"/>
  <c i="2" l="1" r="T123"/>
  <c r="P139"/>
  <c r="P138"/>
  <c i="4" r="P136"/>
  <c r="BK143"/>
  <c r="J143"/>
  <c r="J101"/>
  <c r="T143"/>
  <c r="P165"/>
  <c i="2" r="P132"/>
  <c i="4" r="R129"/>
  <c r="P140"/>
  <c r="R147"/>
  <c r="P160"/>
  <c r="P159"/>
  <c i="5" r="R125"/>
  <c r="T134"/>
  <c i="2" r="BK132"/>
  <c r="J132"/>
  <c r="J99"/>
  <c r="T139"/>
  <c r="T138"/>
  <c i="4" r="BK129"/>
  <c r="J129"/>
  <c r="J98"/>
  <c r="R136"/>
  <c r="P147"/>
  <c r="T160"/>
  <c i="5" r="BK125"/>
  <c r="J125"/>
  <c r="J98"/>
  <c r="BK130"/>
  <c r="J130"/>
  <c r="J99"/>
  <c r="T130"/>
  <c r="BK143"/>
  <c r="J143"/>
  <c r="J103"/>
  <c i="2" r="R123"/>
  <c r="T132"/>
  <c i="4" r="T129"/>
  <c r="R140"/>
  <c r="P143"/>
  <c r="BK160"/>
  <c r="J160"/>
  <c r="J105"/>
  <c r="T165"/>
  <c i="5" r="T125"/>
  <c r="T124"/>
  <c r="R134"/>
  <c i="2" r="BK139"/>
  <c r="J139"/>
  <c r="J101"/>
  <c i="4" r="BK136"/>
  <c r="J136"/>
  <c r="J99"/>
  <c r="T140"/>
  <c r="T147"/>
  <c r="R160"/>
  <c i="5" r="P125"/>
  <c r="BK134"/>
  <c r="J134"/>
  <c r="J100"/>
  <c r="P143"/>
  <c r="P142"/>
  <c i="2" r="P123"/>
  <c r="P122"/>
  <c r="P121"/>
  <c i="1" r="AU95"/>
  <c i="2" r="R132"/>
  <c i="4" r="P129"/>
  <c r="P128"/>
  <c r="P127"/>
  <c i="1" r="AU97"/>
  <c i="4" r="BK140"/>
  <c r="J140"/>
  <c r="J100"/>
  <c r="BK147"/>
  <c r="J147"/>
  <c r="J102"/>
  <c r="BK165"/>
  <c r="J165"/>
  <c r="J106"/>
  <c i="5" r="P130"/>
  <c r="T143"/>
  <c r="T142"/>
  <c i="2" r="BK123"/>
  <c r="BK122"/>
  <c r="J122"/>
  <c r="J97"/>
  <c r="R139"/>
  <c r="R138"/>
  <c i="4" r="T136"/>
  <c r="R143"/>
  <c r="R165"/>
  <c i="5" r="R130"/>
  <c r="P134"/>
  <c r="R143"/>
  <c r="R142"/>
  <c i="4" r="BK169"/>
  <c r="J169"/>
  <c r="J107"/>
  <c i="3" r="BK121"/>
  <c r="J121"/>
  <c r="J98"/>
  <c i="5" r="BK140"/>
  <c r="J140"/>
  <c r="J101"/>
  <c i="3" r="BK123"/>
  <c r="J123"/>
  <c r="J99"/>
  <c i="4" r="BK157"/>
  <c r="J157"/>
  <c r="J103"/>
  <c r="BK128"/>
  <c i="5" r="F120"/>
  <c r="BF129"/>
  <c r="BF132"/>
  <c r="BF131"/>
  <c r="BF139"/>
  <c r="BF126"/>
  <c r="BF144"/>
  <c r="BF148"/>
  <c r="BF135"/>
  <c r="BF147"/>
  <c i="4" r="BK159"/>
  <c r="J159"/>
  <c r="J104"/>
  <c i="5" r="J89"/>
  <c r="BF127"/>
  <c r="BF136"/>
  <c r="BF141"/>
  <c r="BF133"/>
  <c r="E113"/>
  <c r="BF138"/>
  <c r="BF146"/>
  <c r="BF128"/>
  <c r="BF137"/>
  <c r="BF145"/>
  <c i="4" r="BF137"/>
  <c r="BF146"/>
  <c r="BF148"/>
  <c r="BF167"/>
  <c r="BF170"/>
  <c r="E85"/>
  <c r="BF132"/>
  <c r="BF134"/>
  <c r="BF141"/>
  <c r="BF151"/>
  <c r="BF154"/>
  <c r="BF155"/>
  <c r="BF158"/>
  <c r="BF161"/>
  <c r="BF164"/>
  <c r="BF166"/>
  <c r="F92"/>
  <c r="BF135"/>
  <c r="BF144"/>
  <c r="BF145"/>
  <c r="BF130"/>
  <c r="BF133"/>
  <c r="BF142"/>
  <c r="BF150"/>
  <c r="BF162"/>
  <c r="BF131"/>
  <c r="BF138"/>
  <c r="BF139"/>
  <c r="BF149"/>
  <c r="BF152"/>
  <c r="BF153"/>
  <c r="BF156"/>
  <c r="BF163"/>
  <c r="BF168"/>
  <c r="J89"/>
  <c i="2" r="BK138"/>
  <c r="J138"/>
  <c r="J100"/>
  <c i="3" r="J113"/>
  <c r="E109"/>
  <c r="F116"/>
  <c r="BF124"/>
  <c i="2" r="J123"/>
  <c r="J98"/>
  <c i="3" r="BF122"/>
  <c i="2" r="J89"/>
  <c r="F92"/>
  <c r="BF124"/>
  <c r="E85"/>
  <c r="BF128"/>
  <c r="BF129"/>
  <c r="BF130"/>
  <c r="BF134"/>
  <c r="BF137"/>
  <c r="BF142"/>
  <c r="BF147"/>
  <c r="BF148"/>
  <c r="BF126"/>
  <c r="BF131"/>
  <c r="BF133"/>
  <c r="BF135"/>
  <c r="BF140"/>
  <c r="BF141"/>
  <c r="BF149"/>
  <c r="BF150"/>
  <c r="BF125"/>
  <c r="BF127"/>
  <c r="BF136"/>
  <c r="BF143"/>
  <c r="BF144"/>
  <c r="BF145"/>
  <c r="BF146"/>
  <c r="F37"/>
  <c i="1" r="BD95"/>
  <c i="4" r="F37"/>
  <c i="1" r="BD97"/>
  <c i="2" r="F35"/>
  <c i="1" r="BB95"/>
  <c i="4" r="J33"/>
  <c i="1" r="AV97"/>
  <c i="5" r="F36"/>
  <c i="1" r="BC98"/>
  <c i="3" r="J33"/>
  <c i="1" r="AV96"/>
  <c i="3" r="F37"/>
  <c i="1" r="BD96"/>
  <c i="4" r="F33"/>
  <c i="1" r="AZ97"/>
  <c i="5" r="F37"/>
  <c i="1" r="BD98"/>
  <c i="2" r="J33"/>
  <c i="1" r="AV95"/>
  <c i="5" r="F33"/>
  <c i="1" r="AZ98"/>
  <c i="5" r="F35"/>
  <c i="1" r="BB98"/>
  <c i="2" r="F33"/>
  <c i="1" r="AZ95"/>
  <c i="4" r="F36"/>
  <c i="1" r="BC97"/>
  <c i="3" r="F35"/>
  <c i="1" r="BB96"/>
  <c i="3" r="F33"/>
  <c i="1" r="AZ96"/>
  <c i="3" r="F36"/>
  <c i="1" r="BC96"/>
  <c i="5" r="J33"/>
  <c i="1" r="AV98"/>
  <c i="2" r="F36"/>
  <c i="1" r="BC95"/>
  <c i="4" r="F35"/>
  <c i="1" r="BB97"/>
  <c i="5" l="1" r="P124"/>
  <c r="P123"/>
  <c i="1" r="AU98"/>
  <c i="4" r="T128"/>
  <c i="5" r="R124"/>
  <c r="R123"/>
  <c i="4" r="R159"/>
  <c i="2" r="R122"/>
  <c r="R121"/>
  <c i="4" r="T159"/>
  <c r="R128"/>
  <c r="R127"/>
  <c i="5" r="T123"/>
  <c i="2" r="T122"/>
  <c r="T121"/>
  <c i="5" r="BK142"/>
  <c r="J142"/>
  <c r="J102"/>
  <c r="BK124"/>
  <c r="J124"/>
  <c r="J97"/>
  <c i="3" r="BK120"/>
  <c r="J120"/>
  <c r="J97"/>
  <c i="4" r="BK127"/>
  <c r="J127"/>
  <c r="J96"/>
  <c r="J128"/>
  <c r="J97"/>
  <c i="2" r="BK121"/>
  <c r="J121"/>
  <c r="J96"/>
  <c i="1" r="AU94"/>
  <c i="2" r="J34"/>
  <c i="1" r="AW95"/>
  <c r="AT95"/>
  <c r="BC94"/>
  <c r="W32"/>
  <c i="4" r="F34"/>
  <c i="1" r="BA97"/>
  <c i="2" r="F34"/>
  <c i="1" r="BA95"/>
  <c i="5" r="J34"/>
  <c i="1" r="AW98"/>
  <c r="AT98"/>
  <c i="3" r="J34"/>
  <c i="1" r="AW96"/>
  <c r="AT96"/>
  <c i="5" r="F34"/>
  <c i="1" r="BA98"/>
  <c i="4" r="J34"/>
  <c i="1" r="AW97"/>
  <c r="AT97"/>
  <c i="3" r="F34"/>
  <c i="1" r="BA96"/>
  <c r="BB94"/>
  <c r="W31"/>
  <c r="AZ94"/>
  <c r="W29"/>
  <c r="BD94"/>
  <c r="W33"/>
  <c i="4" l="1" r="T127"/>
  <c i="5" r="BK123"/>
  <c r="J123"/>
  <c r="J96"/>
  <c i="3" r="BK119"/>
  <c r="J119"/>
  <c r="J30"/>
  <c i="1" r="AG96"/>
  <c i="2" r="J30"/>
  <c i="1" r="AG95"/>
  <c r="BA94"/>
  <c r="W30"/>
  <c i="4" r="J30"/>
  <c i="1" r="AG97"/>
  <c r="AN97"/>
  <c r="AV94"/>
  <c r="AK29"/>
  <c r="AX94"/>
  <c r="AY94"/>
  <c i="3" l="1" r="J39"/>
  <c r="J96"/>
  <c i="4" r="J39"/>
  <c i="2" r="J39"/>
  <c i="1" r="AN95"/>
  <c r="AN96"/>
  <c i="5" r="J30"/>
  <c i="1" r="AG98"/>
  <c r="AG94"/>
  <c r="AK26"/>
  <c r="AW94"/>
  <c r="AK30"/>
  <c r="AK35"/>
  <c i="5" l="1" r="J39"/>
  <c i="1" r="AN98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<sst xmlns="http://schemas.openxmlformats.org/spreadsheetml/2006/main">
  <si>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</si>
  <si>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</si>
  <si>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</si>
  <si>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</si>
  <si>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{472a36fe-bf43-47e2-acca-15883e669ac8}</t>
  </si>
  <si>
    <t xml:space="preserve">&gt;&gt;  skryté stĺpce  &lt;&lt;</t>
  </si>
  <si>
    <t>0,001</t>
  </si>
  <si>
    <t>20</t>
  </si>
  <si>
    <t>REKAPITULÁCIA STAVBY</t>
  </si>
  <si>
    <t xml:space="preserve">v ---  nižšie sa nachádzajú doplnkové a pomocné údaje k zostavám  --- v</t>
  </si>
  <si>
    <t>Návod na vyplnenie</t>
  </si>
  <si>
    <t>Kód:</t>
  </si>
  <si>
    <t>05-19/2024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</si>
  <si>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</si>
  <si>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</si>
  <si>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Moderná inkluzívna škola, 2. etepa, SOŠ obchodu a služieb, Rimavská Sobota</t>
  </si>
  <si>
    <t>JKSO:</t>
  </si>
  <si>
    <t>KS:</t>
  </si>
  <si>
    <t>Miesto:</t>
  </si>
  <si>
    <t>Rimavská Sobota</t>
  </si>
  <si>
    <t>Dátum:</t>
  </si>
  <si>
    <t>28. 5. 2024</t>
  </si>
  <si>
    <t>Objednávateľ:</t>
  </si>
  <si>
    <t>IČO:</t>
  </si>
  <si>
    <t>Stredná odb. škola obch. a služieb, Rim. Sobota</t>
  </si>
  <si>
    <t>IČ DPH:</t>
  </si>
  <si>
    <t>Zhotoviteľ:</t>
  </si>
  <si>
    <t>Vyplň údaj</t>
  </si>
  <si>
    <t>Projektant:</t>
  </si>
  <si>
    <t>STAVOMAT RS, s.r.o. Rimavská Sobota</t>
  </si>
  <si>
    <t>True</t>
  </si>
  <si>
    <t>0,01</t>
  </si>
  <si>
    <t>Spracovateľ:</t>
  </si>
  <si>
    <t>Stredná odborná škola obchodu a služieb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</si>
  <si>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</si>
  <si>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</si>
  <si>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</si>
  <si>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</si>
  <si>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</si>
  <si>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</si>
  <si>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</si>
  <si>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</si>
  <si>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</si>
  <si>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</si>
  <si>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</si>
  <si>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</si>
  <si>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</si>
  <si>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</si>
  <si>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</si>
  <si>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</si>
  <si>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</si>
  <si>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</si>
  <si>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</si>
  <si>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</si>
  <si>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</si>
  <si>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</si>
  <si>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</si>
  <si>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</si>
  <si>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</si>
  <si>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</si>
  <si>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</si>
  <si>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</si>
  <si>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</si>
  <si>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</si>
  <si>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</si>
  <si>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</si>
  <si>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</si>
  <si>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</si>
  <si>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</si>
  <si>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</si>
  <si>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</si>
  <si>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</si>
  <si>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</si>
  <si>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</si>
  <si>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</si>
  <si>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</si>
  <si>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</si>
  <si>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</si>
  <si>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</si>
  <si>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</si>
  <si>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05-19-1/2024</t>
  </si>
  <si>
    <t>SO 03 Rampa</t>
  </si>
  <si>
    <t>STA</t>
  </si>
  <si>
    <t>1</t>
  </si>
  <si>
    <t>{e58343fe-4f65-4dd8-a0ea-dd09b9405c38}</t>
  </si>
  <si>
    <t>05-19-2/2024</t>
  </si>
  <si>
    <t>SO 08 Výťah</t>
  </si>
  <si>
    <t>{98d951cc-ac78-48b7-b2e3-dcd6e0dfe5e2}</t>
  </si>
  <si>
    <t>05-19-3/2024</t>
  </si>
  <si>
    <t>SO 10 Výťahová šachta</t>
  </si>
  <si>
    <t>{77fe4520-9512-4ed9-b7f1-be1e40579308}</t>
  </si>
  <si>
    <t>05-19-4/2024</t>
  </si>
  <si>
    <t>SO 11 Vstupné schodisko</t>
  </si>
  <si>
    <t>{81dcdcb5-f413-4812-95ea-78ba004d947e}</t>
  </si>
  <si>
    <t>KRYCÍ LIST ROZPOČTU</t>
  </si>
  <si>
    <t>Objekt:</t>
  </si>
  <si>
    <t>05-19-1/2024 - SO 03 Rampa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</si>
  <si>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</si>
  <si>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</si>
  <si>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</si>
  <si>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</si>
  <si>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</si>
  <si>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</si>
  <si>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</si>
  <si>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</si>
  <si>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>PSV - Práce a dodávky PSV</t>
  </si>
  <si>
    <t xml:space="preserve">    767 - Konštrukcie doplnkové kovové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</si>
  <si>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</si>
  <si>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</si>
  <si>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</si>
  <si>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</si>
  <si>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</si>
  <si>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</si>
  <si>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</si>
  <si>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</si>
  <si>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</si>
  <si>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</si>
  <si>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</si>
  <si>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</si>
  <si>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</si>
  <si>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</si>
  <si>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</si>
  <si>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</si>
  <si>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</si>
  <si>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132201101.S</t>
  </si>
  <si>
    <t>Výkop ryhy do šírky 600 mm v horn.3 do 100 m3</t>
  </si>
  <si>
    <t>m3</t>
  </si>
  <si>
    <t>4</t>
  </si>
  <si>
    <t>2</t>
  </si>
  <si>
    <t>-1403201094</t>
  </si>
  <si>
    <t>132201109.S</t>
  </si>
  <si>
    <t>Príplatok k cene za lepivosť pri hĺbení rýh šírky do 600 mm zapažených i nezapažených s urovnaním dna v hornine 3</t>
  </si>
  <si>
    <t>-2012509226</t>
  </si>
  <si>
    <t>3</t>
  </si>
  <si>
    <t>133211101.S</t>
  </si>
  <si>
    <t xml:space="preserve">Hĺbenie šachiet v  hornine tr. 3 súdržných - ručným náradím plocha výkopu do 4 m2</t>
  </si>
  <si>
    <t>777116522</t>
  </si>
  <si>
    <t>133211109.S</t>
  </si>
  <si>
    <t>Príplatok za lepivosť pri hĺbení šachiet ručným alebo pneumatickým náradím v horninách tr. 3</t>
  </si>
  <si>
    <t>1346448342</t>
  </si>
  <si>
    <t>5</t>
  </si>
  <si>
    <t>162201101.S</t>
  </si>
  <si>
    <t>Vodorovné premiestnenie výkopku z horniny 1-4 do 20m</t>
  </si>
  <si>
    <t>-1318056074</t>
  </si>
  <si>
    <t>6</t>
  </si>
  <si>
    <t>162501142.S</t>
  </si>
  <si>
    <t>Vodorovné premiestnenie výkopku po spevnenej ceste z horniny tr.1-4, nad 1000 do 10000 m3 na vzdialenosť do 3000 m</t>
  </si>
  <si>
    <t>-292869006</t>
  </si>
  <si>
    <t>7</t>
  </si>
  <si>
    <t>167101101.S</t>
  </si>
  <si>
    <t>Nakladanie neuľahnutého výkopku z hornín tr.1-4 do 100 m3</t>
  </si>
  <si>
    <t>-746292596</t>
  </si>
  <si>
    <t>8</t>
  </si>
  <si>
    <t>171201201.S</t>
  </si>
  <si>
    <t>Uloženie sypaniny na skládky do 100 m3</t>
  </si>
  <si>
    <t>-1086842261</t>
  </si>
  <si>
    <t>Zakladanie</t>
  </si>
  <si>
    <t>9</t>
  </si>
  <si>
    <t>271533001.S.1</t>
  </si>
  <si>
    <t xml:space="preserve">Násyp pod základové konštrukcie so zhutnením z  kameniva hrubého drveného fr.0-63 mm</t>
  </si>
  <si>
    <t>1429837004</t>
  </si>
  <si>
    <t>10</t>
  </si>
  <si>
    <t>274313611.S</t>
  </si>
  <si>
    <t>Betón základových pásov, prostý tr. C 16/20</t>
  </si>
  <si>
    <t>-993492033</t>
  </si>
  <si>
    <t>11</t>
  </si>
  <si>
    <t>274361821.S</t>
  </si>
  <si>
    <t>Výstuž základových pásov z ocele B500 (10505)</t>
  </si>
  <si>
    <t>t</t>
  </si>
  <si>
    <t>-33917906</t>
  </si>
  <si>
    <t>12</t>
  </si>
  <si>
    <t>275313611.S</t>
  </si>
  <si>
    <t>Betón základových pätiek, prostý tr. C 16/20</t>
  </si>
  <si>
    <t>1935776067</t>
  </si>
  <si>
    <t>13</t>
  </si>
  <si>
    <t>275361821.S</t>
  </si>
  <si>
    <t>Výstuž základových pätiek z ocele B500 (10505)</t>
  </si>
  <si>
    <t>-518431781</t>
  </si>
  <si>
    <t>PSV</t>
  </si>
  <si>
    <t>Práce a dodávky PSV</t>
  </si>
  <si>
    <t>767</t>
  </si>
  <si>
    <t>Konštrukcie doplnkové kovové</t>
  </si>
  <si>
    <t>14</t>
  </si>
  <si>
    <t>767251125.S</t>
  </si>
  <si>
    <t>Montáž podest z oceľových pochôdznych lisovaných roštov zváraním hmotnosti od 30 do 50 kg/m2</t>
  </si>
  <si>
    <t>m2</t>
  </si>
  <si>
    <t>16</t>
  </si>
  <si>
    <t>-592602973</t>
  </si>
  <si>
    <t>15</t>
  </si>
  <si>
    <t>M</t>
  </si>
  <si>
    <t>553430010115.S</t>
  </si>
  <si>
    <t>Rošt podlahový z ťahokovu žiarozink, rozmer oka 47x13 mm, výška 50 mm</t>
  </si>
  <si>
    <t>32</t>
  </si>
  <si>
    <t>-892486278</t>
  </si>
  <si>
    <t>767995108.S</t>
  </si>
  <si>
    <t>Montáž ostatných atypických kovových stavebných doplnkových konštrukcií nad 500 kg</t>
  </si>
  <si>
    <t>kg</t>
  </si>
  <si>
    <t>1660991765</t>
  </si>
  <si>
    <t>17</t>
  </si>
  <si>
    <t>145740000100.S.1</t>
  </si>
  <si>
    <t xml:space="preserve">Profil oceľový 80x80/5  mm  uzavretý štvorcový</t>
  </si>
  <si>
    <t>873666968</t>
  </si>
  <si>
    <t>18</t>
  </si>
  <si>
    <t>145740000100.S.2</t>
  </si>
  <si>
    <t xml:space="preserve">Profil oceľový 50x50/5 mm  uzavretý štvorcový</t>
  </si>
  <si>
    <t>-332439902</t>
  </si>
  <si>
    <t>19</t>
  </si>
  <si>
    <t>145740000100.S.3</t>
  </si>
  <si>
    <t>Profil oceľový 100x50/4 mm uzavretý obdĺžníkový</t>
  </si>
  <si>
    <t>-757080023</t>
  </si>
  <si>
    <t>145740000100.S.4</t>
  </si>
  <si>
    <t>Profil oceľový 60x40/3 mm uzavretý obdĺžnílový</t>
  </si>
  <si>
    <t>-806307383</t>
  </si>
  <si>
    <t>21</t>
  </si>
  <si>
    <t>145740000100.S.5</t>
  </si>
  <si>
    <t xml:space="preserve">Profil oceľový 40x40/5  mm  uzavretý štvorcový</t>
  </si>
  <si>
    <t>68452135</t>
  </si>
  <si>
    <t>22</t>
  </si>
  <si>
    <t>154150005600.S.1</t>
  </si>
  <si>
    <t>Profil oceľový 100x50x6,0 mm tenkostenný otvorený tvaru L nerovnoramenný ozn.11 373 (EN S235JRG1)</t>
  </si>
  <si>
    <t>-561293043</t>
  </si>
  <si>
    <t>23</t>
  </si>
  <si>
    <t>145750000300.S.1</t>
  </si>
  <si>
    <t>Profil oceľový 50x50x5 mm 2x ťahaný tenkostenný tvaru L</t>
  </si>
  <si>
    <t>1168976</t>
  </si>
  <si>
    <t>24</t>
  </si>
  <si>
    <t>998767203.S</t>
  </si>
  <si>
    <t>Presun hmôt pre kovové stavebné doplnkové konštrukcie v objektoch výšky nad 12 do 24 m</t>
  </si>
  <si>
    <t>%</t>
  </si>
  <si>
    <t>1354359814</t>
  </si>
  <si>
    <t>05-19-2/2024 - SO 08 Výťah</t>
  </si>
  <si>
    <t>M - Práce a dodávky M</t>
  </si>
  <si>
    <t xml:space="preserve">    33-M - Montáže dopravných zariadení, skladových zariadení a váh</t>
  </si>
  <si>
    <t>HZS - Hodinové zúčtovacie sadzby</t>
  </si>
  <si>
    <t>Práce a dodávky M</t>
  </si>
  <si>
    <t>33-M</t>
  </si>
  <si>
    <t>Montáže dopravných zariadení, skladových zariadení a váh</t>
  </si>
  <si>
    <t>330030054.S.1</t>
  </si>
  <si>
    <t>OH 450kg/6 dsôb, 0.4 m/sec. 4 stanice</t>
  </si>
  <si>
    <t>ks</t>
  </si>
  <si>
    <t>64</t>
  </si>
  <si>
    <t>68479205</t>
  </si>
  <si>
    <t>HZS</t>
  </si>
  <si>
    <t>Hodinové zúčtovacie sadzby</t>
  </si>
  <si>
    <t>HZS000114.S</t>
  </si>
  <si>
    <t>Stavebno montážne práce najnáročnejšie na odbornosť - prehliadky pracoviska a revízie (Tr. 4) v rozsahu viac ako 8 hodín a pustenie výťahu do prevádzky</t>
  </si>
  <si>
    <t>hod</t>
  </si>
  <si>
    <t>512</t>
  </si>
  <si>
    <t>900558139</t>
  </si>
  <si>
    <t>05-19-3/2024 - SO 10 Výťahová šachta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</si>
  <si>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</si>
  <si>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</si>
  <si>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</si>
  <si>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</si>
  <si>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 xml:space="preserve">    762 - Konštrukcie tesárske</t>
  </si>
  <si>
    <t xml:space="preserve">    771 - Podlahy z dlaždíc</t>
  </si>
  <si>
    <t>-1552589625</t>
  </si>
  <si>
    <t>-1060336374</t>
  </si>
  <si>
    <t>1907480240</t>
  </si>
  <si>
    <t>-1992855465</t>
  </si>
  <si>
    <t>1713322649</t>
  </si>
  <si>
    <t>1198103347</t>
  </si>
  <si>
    <t>271533001.S</t>
  </si>
  <si>
    <t>197652507</t>
  </si>
  <si>
    <t>1009393082</t>
  </si>
  <si>
    <t>1291425978</t>
  </si>
  <si>
    <t>Zvislé a kompletné konštrukcie</t>
  </si>
  <si>
    <t>311275221.S</t>
  </si>
  <si>
    <t>Murivo nosné (m3) z pórobetónových tvárnic PDK pevnosti P2 až P4, nad 400 do 600 kg/m3 hrúbky 250 mm</t>
  </si>
  <si>
    <t>-1774171087</t>
  </si>
  <si>
    <t>340239237.S</t>
  </si>
  <si>
    <t>Zamurovanie otvorov plochy nad 1 do 4 m2 z pórobetónových tvárnic hladkých hrúbky 250 mm</t>
  </si>
  <si>
    <t>-1627383115</t>
  </si>
  <si>
    <t>Úpravy povrchov, podlahy, osadenie</t>
  </si>
  <si>
    <t>621254551.S</t>
  </si>
  <si>
    <t>Montáž podhľadu prevetrávanej fasády z fasádnych HPL dosiek, s hliníkovou konštrukcou, uchytenie lepením, bez tepelnej izolácie</t>
  </si>
  <si>
    <t>-765071621</t>
  </si>
  <si>
    <t>607930000280.S</t>
  </si>
  <si>
    <t>Doska kompaktná z vysokotlakého laminátu (HPL) povrchovo úpravená akrylpolyuretánovou živicou vo farbe, hrúbky 6 mm</t>
  </si>
  <si>
    <t>-1699104366</t>
  </si>
  <si>
    <t>553620006005.S</t>
  </si>
  <si>
    <t>Rošt hliníkový fasádny vertikálny jednosmerný bez zateplenia k prevetrávaným fasádam</t>
  </si>
  <si>
    <t>7051767</t>
  </si>
  <si>
    <t>Ostatné konštrukcie a práce-búranie</t>
  </si>
  <si>
    <t>919735125.S</t>
  </si>
  <si>
    <t>Rezanie existujúceho betónového krytu alebo podkladu hĺbky nad 200 do 250 mm</t>
  </si>
  <si>
    <t>m</t>
  </si>
  <si>
    <t>-68533438</t>
  </si>
  <si>
    <t>963012520.S</t>
  </si>
  <si>
    <t xml:space="preserve">Búranie stropov z dosiek alebo panelov zo železobetónu prefabrikovaných s dutinami hr. nad 140 mm,  -1,60000t</t>
  </si>
  <si>
    <t>-1623042818</t>
  </si>
  <si>
    <t>965043431.S</t>
  </si>
  <si>
    <t xml:space="preserve">Búranie podkladov pod dlažby, liatych dlažieb a mazanín,betón s poterom,teracom hr.do 150 mm,  plochy do 4 m2 -2,20000t</t>
  </si>
  <si>
    <t>1488064469</t>
  </si>
  <si>
    <t>965049120.S</t>
  </si>
  <si>
    <t>Príplatok za búranie betónovej mazaniny so zváranou sieťou alebo rabicovým pletivom hr. nad 100 mm</t>
  </si>
  <si>
    <t>694875351</t>
  </si>
  <si>
    <t>971033631.S</t>
  </si>
  <si>
    <t xml:space="preserve">Vybúranie otvorov v murive tehl. plochy do 4 m2 hr. do 150 mm,  -0,27000t</t>
  </si>
  <si>
    <t>283256289</t>
  </si>
  <si>
    <t>979081111.S</t>
  </si>
  <si>
    <t>Odvoz sutiny a vybúraných hmôt na skládku do 1 km</t>
  </si>
  <si>
    <t>-137596761</t>
  </si>
  <si>
    <t>979081121.S</t>
  </si>
  <si>
    <t>Odvoz sutiny a vybúraných hmôt na skládku za každý ďalší 1 km</t>
  </si>
  <si>
    <t>1008969951</t>
  </si>
  <si>
    <t>979082111.S</t>
  </si>
  <si>
    <t>Vnútrostavenisková doprava sutiny a vybúraných hmôt do 10 m</t>
  </si>
  <si>
    <t>-810667114</t>
  </si>
  <si>
    <t>979089012.S</t>
  </si>
  <si>
    <t>Poplatok za skládku - betón, tehly, dlaždice (17 01) ostatné</t>
  </si>
  <si>
    <t>-892201889</t>
  </si>
  <si>
    <t>99</t>
  </si>
  <si>
    <t>Presun hmôt HSV</t>
  </si>
  <si>
    <t>999281111.S</t>
  </si>
  <si>
    <t>Presun hmôt pre opravy a údržbu objektov vrátane vonkajších plášťov výšky do 25 m</t>
  </si>
  <si>
    <t>1773279042</t>
  </si>
  <si>
    <t>762</t>
  </si>
  <si>
    <t>Konštrukcie tesárske</t>
  </si>
  <si>
    <t>25</t>
  </si>
  <si>
    <t>762421314.S</t>
  </si>
  <si>
    <t>Obloženie stropov alebo strešných podhľadov z dosiek OSB skrutkovaných na pero a drážku hr. dosky 22 mm</t>
  </si>
  <si>
    <t>-2130808150</t>
  </si>
  <si>
    <t>26</t>
  </si>
  <si>
    <t>762431331.S</t>
  </si>
  <si>
    <t>Obloženie stien z dosiek cementotrieskových skrutkovaných na zraz hr. dosky 10 mm</t>
  </si>
  <si>
    <t>-1970067968</t>
  </si>
  <si>
    <t>27</t>
  </si>
  <si>
    <t>762495000.S</t>
  </si>
  <si>
    <t>Spojovacie prostriedky pre olištovanie škár, obloženie stropov, strešných podhľadov a stien - klince, závrtky</t>
  </si>
  <si>
    <t>391085060</t>
  </si>
  <si>
    <t>28</t>
  </si>
  <si>
    <t>998762203.S</t>
  </si>
  <si>
    <t>Presun hmôt pre konštrukcie tesárske v objektoch výšky od 12 do 24 m</t>
  </si>
  <si>
    <t>947869570</t>
  </si>
  <si>
    <t>771</t>
  </si>
  <si>
    <t>Podlahy z dlaždíc</t>
  </si>
  <si>
    <t>29</t>
  </si>
  <si>
    <t>771579811.S</t>
  </si>
  <si>
    <t>Montáž prechodového profilu</t>
  </si>
  <si>
    <t>1299974864</t>
  </si>
  <si>
    <t>30</t>
  </si>
  <si>
    <t>553640001630.S</t>
  </si>
  <si>
    <t>Profil spojovací v tvare Z pre napojenie dlažby k inej podlahovej krytine, Al</t>
  </si>
  <si>
    <t>1188844571</t>
  </si>
  <si>
    <t>31</t>
  </si>
  <si>
    <t>998771203.S</t>
  </si>
  <si>
    <t>Presun hmôt pre podlahy z dlaždíc v objektoch výšky nad 12 do 24 m</t>
  </si>
  <si>
    <t>-1605641203</t>
  </si>
  <si>
    <t>HZS000113.S</t>
  </si>
  <si>
    <t>Stavebno montážne práce náročné ucelené - odborné, tvorivé remeselné (Tr. 3) v rozsahu viac ako 8 hodín</t>
  </si>
  <si>
    <t>771923587</t>
  </si>
  <si>
    <t>05-19-4/2024 - SO 11 Vstupné schodisko</t>
  </si>
  <si>
    <t xml:space="preserve">    4 - Vodorovné konštrukcie</t>
  </si>
  <si>
    <t>Vodorovné konštrukcie</t>
  </si>
  <si>
    <t>430321414.S</t>
  </si>
  <si>
    <t>Schodiskové konštrukcie, betón železový tr. C 25/30, stupne monolitické</t>
  </si>
  <si>
    <t>-202929268</t>
  </si>
  <si>
    <t>430361821.S</t>
  </si>
  <si>
    <t>Výstuž schodiskových konštrukcií z betonárskej ocele B500 (10505)</t>
  </si>
  <si>
    <t>-617933493</t>
  </si>
  <si>
    <t>434351141.S</t>
  </si>
  <si>
    <t>Debnenie stupňov pôdorysne priamočiarych zhotovenie</t>
  </si>
  <si>
    <t>373216596</t>
  </si>
  <si>
    <t>434351142.S</t>
  </si>
  <si>
    <t>Debnenie stupňov pôdorysne priamočiarych odstránenie</t>
  </si>
  <si>
    <t>300338187</t>
  </si>
  <si>
    <t>632001051.S</t>
  </si>
  <si>
    <t>Zhotovenie jednonásobného penetračného náteru pre potery a stierky</t>
  </si>
  <si>
    <t>792526677</t>
  </si>
  <si>
    <t>585520000750.S</t>
  </si>
  <si>
    <t>Adhézny mostík na hladké nenasiakavé podklady</t>
  </si>
  <si>
    <t>-165539515</t>
  </si>
  <si>
    <t>585520008700.S</t>
  </si>
  <si>
    <t>Penetračný náter na nasiakavé podklady pod potery, samonivelizačné hmoty a stavebné lepidlá</t>
  </si>
  <si>
    <t>-1221072266</t>
  </si>
  <si>
    <t>965042141.S</t>
  </si>
  <si>
    <t>Búranie podkladov pod dlažby, liatych dlažieb a mazanín,betón alebo liaty asfalt hr.do 100 mm, plochy nad 4 m2 -2,20000t</t>
  </si>
  <si>
    <t>-1712004434</t>
  </si>
  <si>
    <t>-1564074391</t>
  </si>
  <si>
    <t>1343446103</t>
  </si>
  <si>
    <t>1205823421</t>
  </si>
  <si>
    <t>788983994</t>
  </si>
  <si>
    <t>218896625</t>
  </si>
  <si>
    <t>771411004.S</t>
  </si>
  <si>
    <t>Montáž soklíkov z obkladačiek do malty veľ. 300 x 80 mm</t>
  </si>
  <si>
    <t>-1115789151</t>
  </si>
  <si>
    <t>597640006300.S</t>
  </si>
  <si>
    <t>Sokel keramický, lxvxhr 298x80x9 mm</t>
  </si>
  <si>
    <t>870572508</t>
  </si>
  <si>
    <t>771541215.S</t>
  </si>
  <si>
    <t>Montáž podláh z dlaždíc gres kladených do tmelu flexibil. mrazuvzdorného veľ. 300 x 300 mm</t>
  </si>
  <si>
    <t>-172335775</t>
  </si>
  <si>
    <t>597740001000.S</t>
  </si>
  <si>
    <t>Dlaždice keramické s protišmykovým povrchom, lxv 300x300 mm, jednofarebné</t>
  </si>
  <si>
    <t>-2040555506</t>
  </si>
  <si>
    <t>1474438881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</si>
</sst>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0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167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167" fontId="33" fillId="3" borderId="22" xfId="0" applyNumberFormat="1" applyFont="1" applyFill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6</v>
      </c>
    </row>
    <row r="5" s="1" customFormat="1" ht="12" customHeight="1">
      <c r="B5" s="18"/>
      <c r="D5" s="22" t="s">
        <v>11</v>
      </c>
      <c r="K5" s="23" t="s">
        <v>12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18"/>
      <c r="BE5" s="24" t="s">
        <v>13</v>
      </c>
      <c r="BS5" s="15" t="s">
        <v>6</v>
      </c>
    </row>
    <row r="6" s="1" customFormat="1" ht="36.96" customHeight="1">
      <c r="B6" s="18"/>
      <c r="D6" s="25" t="s">
        <v>14</v>
      </c>
      <c r="K6" s="26" t="s">
        <v>15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18"/>
      <c r="BE6" s="27"/>
      <c r="BS6" s="15" t="s">
        <v>6</v>
      </c>
    </row>
    <row r="7" s="1" customFormat="1" ht="12" customHeight="1">
      <c r="B7" s="18"/>
      <c r="D7" s="28" t="s">
        <v>16</v>
      </c>
      <c r="K7" s="23" t="s">
        <v>1</v>
      </c>
      <c r="AK7" s="28" t="s">
        <v>17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18</v>
      </c>
      <c r="K8" s="23" t="s">
        <v>19</v>
      </c>
      <c r="AK8" s="28" t="s">
        <v>20</v>
      </c>
      <c r="AN8" s="29" t="s">
        <v>21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22</v>
      </c>
      <c r="AK10" s="28" t="s">
        <v>23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24</v>
      </c>
      <c r="AK11" s="28" t="s">
        <v>25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26</v>
      </c>
      <c r="AK13" s="28" t="s">
        <v>23</v>
      </c>
      <c r="AN13" s="30" t="s">
        <v>27</v>
      </c>
      <c r="AR13" s="18"/>
      <c r="BE13" s="27"/>
      <c r="BS13" s="15" t="s">
        <v>6</v>
      </c>
    </row>
    <row r="14">
      <c r="B14" s="18"/>
      <c r="E14" s="30" t="s">
        <v>27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25</v>
      </c>
      <c r="AN14" s="30" t="s">
        <v>27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28</v>
      </c>
      <c r="AK16" s="28" t="s">
        <v>23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29</v>
      </c>
      <c r="AK17" s="28" t="s">
        <v>25</v>
      </c>
      <c r="AN17" s="23" t="s">
        <v>1</v>
      </c>
      <c r="AR17" s="18"/>
      <c r="BE17" s="27"/>
      <c r="BS17" s="15" t="s">
        <v>30</v>
      </c>
    </row>
    <row r="18" s="1" customFormat="1" ht="6.96" customHeight="1">
      <c r="B18" s="18"/>
      <c r="AR18" s="18"/>
      <c r="BE18" s="27"/>
      <c r="BS18" s="15" t="s">
        <v>31</v>
      </c>
    </row>
    <row r="19" s="1" customFormat="1" ht="12" customHeight="1">
      <c r="B19" s="18"/>
      <c r="D19" s="28" t="s">
        <v>32</v>
      </c>
      <c r="AK19" s="28" t="s">
        <v>23</v>
      </c>
      <c r="AN19" s="23" t="s">
        <v>1</v>
      </c>
      <c r="AR19" s="18"/>
      <c r="BE19" s="27"/>
      <c r="BS19" s="15" t="s">
        <v>31</v>
      </c>
    </row>
    <row r="20" s="1" customFormat="1" ht="18.48" customHeight="1">
      <c r="B20" s="18"/>
      <c r="E20" s="23" t="s">
        <v>33</v>
      </c>
      <c r="AK20" s="28" t="s">
        <v>25</v>
      </c>
      <c r="AN20" s="23" t="s">
        <v>1</v>
      </c>
      <c r="AR20" s="18"/>
      <c r="BE20" s="27"/>
      <c r="BS20" s="15" t="s">
        <v>30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34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35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36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37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38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39</v>
      </c>
      <c r="E29" s="3"/>
      <c r="F29" s="41" t="s">
        <v>40</v>
      </c>
      <c r="G29" s="3"/>
      <c r="H29" s="3"/>
      <c r="I29" s="3"/>
      <c r="J29" s="3"/>
      <c r="K29" s="3"/>
      <c r="L29" s="42">
        <v>0.20000000000000001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>
        <f>ROUND(AZ94, 2)</f>
        <v>0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4">
        <f>ROUND(AV94, 2)</f>
        <v>0</v>
      </c>
      <c r="AL29" s="43"/>
      <c r="AM29" s="43"/>
      <c r="AN29" s="43"/>
      <c r="AO29" s="43"/>
      <c r="AP29" s="43"/>
      <c r="AQ29" s="43"/>
      <c r="AR29" s="45"/>
      <c r="AS29" s="43"/>
      <c r="AT29" s="43"/>
      <c r="AU29" s="43"/>
      <c r="AV29" s="43"/>
      <c r="AW29" s="43"/>
      <c r="AX29" s="43"/>
      <c r="AY29" s="43"/>
      <c r="AZ29" s="43"/>
      <c r="BE29" s="46"/>
    </row>
    <row r="30" s="3" customFormat="1" ht="14.4" customHeight="1">
      <c r="A30" s="3"/>
      <c r="B30" s="40"/>
      <c r="C30" s="3"/>
      <c r="D30" s="3"/>
      <c r="E30" s="3"/>
      <c r="F30" s="41" t="s">
        <v>41</v>
      </c>
      <c r="G30" s="3"/>
      <c r="H30" s="3"/>
      <c r="I30" s="3"/>
      <c r="J30" s="3"/>
      <c r="K30" s="3"/>
      <c r="L30" s="42">
        <v>0.20000000000000001</v>
      </c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>
        <f>ROUND(BA94, 2)</f>
        <v>0</v>
      </c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4">
        <f>ROUND(AW94, 2)</f>
        <v>0</v>
      </c>
      <c r="AL30" s="43"/>
      <c r="AM30" s="43"/>
      <c r="AN30" s="43"/>
      <c r="AO30" s="43"/>
      <c r="AP30" s="43"/>
      <c r="AQ30" s="43"/>
      <c r="AR30" s="45"/>
      <c r="AS30" s="43"/>
      <c r="AT30" s="43"/>
      <c r="AU30" s="43"/>
      <c r="AV30" s="43"/>
      <c r="AW30" s="43"/>
      <c r="AX30" s="43"/>
      <c r="AY30" s="43"/>
      <c r="AZ30" s="43"/>
      <c r="BE30" s="46"/>
    </row>
    <row r="31" hidden="1" s="3" customFormat="1" ht="14.4" customHeight="1">
      <c r="A31" s="3"/>
      <c r="B31" s="40"/>
      <c r="C31" s="3"/>
      <c r="D31" s="3"/>
      <c r="E31" s="3"/>
      <c r="F31" s="28" t="s">
        <v>42</v>
      </c>
      <c r="G31" s="3"/>
      <c r="H31" s="3"/>
      <c r="I31" s="3"/>
      <c r="J31" s="3"/>
      <c r="K31" s="3"/>
      <c r="L31" s="47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8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8">
        <v>0</v>
      </c>
      <c r="AL31" s="3"/>
      <c r="AM31" s="3"/>
      <c r="AN31" s="3"/>
      <c r="AO31" s="3"/>
      <c r="AP31" s="3"/>
      <c r="AQ31" s="3"/>
      <c r="AR31" s="40"/>
      <c r="BE31" s="46"/>
    </row>
    <row r="32" hidden="1" s="3" customFormat="1" ht="14.4" customHeight="1">
      <c r="A32" s="3"/>
      <c r="B32" s="40"/>
      <c r="C32" s="3"/>
      <c r="D32" s="3"/>
      <c r="E32" s="3"/>
      <c r="F32" s="28" t="s">
        <v>43</v>
      </c>
      <c r="G32" s="3"/>
      <c r="H32" s="3"/>
      <c r="I32" s="3"/>
      <c r="J32" s="3"/>
      <c r="K32" s="3"/>
      <c r="L32" s="47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8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8">
        <v>0</v>
      </c>
      <c r="AL32" s="3"/>
      <c r="AM32" s="3"/>
      <c r="AN32" s="3"/>
      <c r="AO32" s="3"/>
      <c r="AP32" s="3"/>
      <c r="AQ32" s="3"/>
      <c r="AR32" s="40"/>
      <c r="BE32" s="46"/>
    </row>
    <row r="33" hidden="1" s="3" customFormat="1" ht="14.4" customHeight="1">
      <c r="A33" s="3"/>
      <c r="B33" s="40"/>
      <c r="C33" s="3"/>
      <c r="D33" s="3"/>
      <c r="E33" s="3"/>
      <c r="F33" s="41" t="s">
        <v>44</v>
      </c>
      <c r="G33" s="3"/>
      <c r="H33" s="3"/>
      <c r="I33" s="3"/>
      <c r="J33" s="3"/>
      <c r="K33" s="3"/>
      <c r="L33" s="42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>
        <f>ROUND(BD94, 2)</f>
        <v>0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4">
        <v>0</v>
      </c>
      <c r="AL33" s="43"/>
      <c r="AM33" s="43"/>
      <c r="AN33" s="43"/>
      <c r="AO33" s="43"/>
      <c r="AP33" s="43"/>
      <c r="AQ33" s="43"/>
      <c r="AR33" s="45"/>
      <c r="AS33" s="43"/>
      <c r="AT33" s="43"/>
      <c r="AU33" s="43"/>
      <c r="AV33" s="43"/>
      <c r="AW33" s="43"/>
      <c r="AX33" s="43"/>
      <c r="AY33" s="43"/>
      <c r="AZ33" s="43"/>
      <c r="BE33" s="46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9"/>
      <c r="D35" s="50" t="s">
        <v>45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46</v>
      </c>
      <c r="U35" s="51"/>
      <c r="V35" s="51"/>
      <c r="W35" s="51"/>
      <c r="X35" s="53" t="s">
        <v>47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6"/>
      <c r="D49" s="57" t="s">
        <v>48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7" t="s">
        <v>49</v>
      </c>
      <c r="AI49" s="58"/>
      <c r="AJ49" s="58"/>
      <c r="AK49" s="58"/>
      <c r="AL49" s="58"/>
      <c r="AM49" s="58"/>
      <c r="AN49" s="58"/>
      <c r="AO49" s="58"/>
      <c r="AR49" s="56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9" t="s">
        <v>50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9" t="s">
        <v>51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9" t="s">
        <v>50</v>
      </c>
      <c r="AI60" s="37"/>
      <c r="AJ60" s="37"/>
      <c r="AK60" s="37"/>
      <c r="AL60" s="37"/>
      <c r="AM60" s="59" t="s">
        <v>51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7" t="s">
        <v>52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57" t="s">
        <v>53</v>
      </c>
      <c r="AI64" s="60"/>
      <c r="AJ64" s="60"/>
      <c r="AK64" s="60"/>
      <c r="AL64" s="60"/>
      <c r="AM64" s="60"/>
      <c r="AN64" s="60"/>
      <c r="AO64" s="60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9" t="s">
        <v>50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9" t="s">
        <v>51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9" t="s">
        <v>50</v>
      </c>
      <c r="AI75" s="37"/>
      <c r="AJ75" s="37"/>
      <c r="AK75" s="37"/>
      <c r="AL75" s="37"/>
      <c r="AM75" s="59" t="s">
        <v>51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35"/>
      <c r="B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35"/>
      <c r="BE81" s="34"/>
    </row>
    <row r="82" s="2" customFormat="1" ht="24.96" customHeight="1">
      <c r="A82" s="34"/>
      <c r="B82" s="35"/>
      <c r="C82" s="19" t="s">
        <v>54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5"/>
      <c r="C84" s="28" t="s">
        <v>11</v>
      </c>
      <c r="D84" s="4"/>
      <c r="E84" s="4"/>
      <c r="F84" s="4"/>
      <c r="G84" s="4"/>
      <c r="H84" s="4"/>
      <c r="I84" s="4"/>
      <c r="J84" s="4"/>
      <c r="K84" s="4"/>
      <c r="L84" s="4" t="str">
        <f>K5</f>
        <v>05-19/2024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5"/>
      <c r="BE84" s="4"/>
    </row>
    <row r="85" s="5" customFormat="1" ht="36.96" customHeight="1">
      <c r="A85" s="5"/>
      <c r="B85" s="66"/>
      <c r="C85" s="67" t="s">
        <v>14</v>
      </c>
      <c r="D85" s="5"/>
      <c r="E85" s="5"/>
      <c r="F85" s="5"/>
      <c r="G85" s="5"/>
      <c r="H85" s="5"/>
      <c r="I85" s="5"/>
      <c r="J85" s="5"/>
      <c r="K85" s="5"/>
      <c r="L85" s="68" t="str">
        <f>K6</f>
        <v>Moderná inkluzívna škola, 2. etepa, SOŠ obchodu a služieb, Rimavská Sobota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6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18</v>
      </c>
      <c r="D87" s="34"/>
      <c r="E87" s="34"/>
      <c r="F87" s="34"/>
      <c r="G87" s="34"/>
      <c r="H87" s="34"/>
      <c r="I87" s="34"/>
      <c r="J87" s="34"/>
      <c r="K87" s="34"/>
      <c r="L87" s="69" t="str">
        <f>IF(K8="","",K8)</f>
        <v>Rimavská Sobota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20</v>
      </c>
      <c r="AJ87" s="34"/>
      <c r="AK87" s="34"/>
      <c r="AL87" s="34"/>
      <c r="AM87" s="70" t="str">
        <f>IF(AN8= "","",AN8)</f>
        <v>28. 5. 2024</v>
      </c>
      <c r="AN87" s="70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25.65" customHeight="1">
      <c r="A89" s="34"/>
      <c r="B89" s="35"/>
      <c r="C89" s="28" t="s">
        <v>22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>Stredná odb. škola obch. a služieb, Rim. Sobota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28</v>
      </c>
      <c r="AJ89" s="34"/>
      <c r="AK89" s="34"/>
      <c r="AL89" s="34"/>
      <c r="AM89" s="71" t="str">
        <f>IF(E17="","",E17)</f>
        <v>STAVOMAT RS, s.r.o. Rimavská Sobota</v>
      </c>
      <c r="AN89" s="4"/>
      <c r="AO89" s="4"/>
      <c r="AP89" s="4"/>
      <c r="AQ89" s="34"/>
      <c r="AR89" s="35"/>
      <c r="AS89" s="72" t="s">
        <v>55</v>
      </c>
      <c r="AT89" s="73"/>
      <c r="AU89" s="74"/>
      <c r="AV89" s="74"/>
      <c r="AW89" s="74"/>
      <c r="AX89" s="74"/>
      <c r="AY89" s="74"/>
      <c r="AZ89" s="74"/>
      <c r="BA89" s="74"/>
      <c r="BB89" s="74"/>
      <c r="BC89" s="74"/>
      <c r="BD89" s="75"/>
      <c r="BE89" s="34"/>
    </row>
    <row r="90" s="2" customFormat="1" ht="25.65" customHeight="1">
      <c r="A90" s="34"/>
      <c r="B90" s="35"/>
      <c r="C90" s="28" t="s">
        <v>26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32</v>
      </c>
      <c r="AJ90" s="34"/>
      <c r="AK90" s="34"/>
      <c r="AL90" s="34"/>
      <c r="AM90" s="71" t="str">
        <f>IF(E20="","",E20)</f>
        <v>Stredná odborná škola obchodu a služieb</v>
      </c>
      <c r="AN90" s="4"/>
      <c r="AO90" s="4"/>
      <c r="AP90" s="4"/>
      <c r="AQ90" s="34"/>
      <c r="AR90" s="35"/>
      <c r="AS90" s="76"/>
      <c r="AT90" s="77"/>
      <c r="AU90" s="78"/>
      <c r="AV90" s="78"/>
      <c r="AW90" s="78"/>
      <c r="AX90" s="78"/>
      <c r="AY90" s="78"/>
      <c r="AZ90" s="78"/>
      <c r="BA90" s="78"/>
      <c r="BB90" s="78"/>
      <c r="BC90" s="78"/>
      <c r="BD90" s="79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6"/>
      <c r="AT91" s="77"/>
      <c r="AU91" s="78"/>
      <c r="AV91" s="78"/>
      <c r="AW91" s="78"/>
      <c r="AX91" s="78"/>
      <c r="AY91" s="78"/>
      <c r="AZ91" s="78"/>
      <c r="BA91" s="78"/>
      <c r="BB91" s="78"/>
      <c r="BC91" s="78"/>
      <c r="BD91" s="79"/>
      <c r="BE91" s="34"/>
    </row>
    <row r="92" s="2" customFormat="1" ht="29.28" customHeight="1">
      <c r="A92" s="34"/>
      <c r="B92" s="35"/>
      <c r="C92" s="80" t="s">
        <v>56</v>
      </c>
      <c r="D92" s="81"/>
      <c r="E92" s="81"/>
      <c r="F92" s="81"/>
      <c r="G92" s="81"/>
      <c r="H92" s="82"/>
      <c r="I92" s="83" t="s">
        <v>57</v>
      </c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4" t="s">
        <v>58</v>
      </c>
      <c r="AH92" s="81"/>
      <c r="AI92" s="81"/>
      <c r="AJ92" s="81"/>
      <c r="AK92" s="81"/>
      <c r="AL92" s="81"/>
      <c r="AM92" s="81"/>
      <c r="AN92" s="83" t="s">
        <v>59</v>
      </c>
      <c r="AO92" s="81"/>
      <c r="AP92" s="85"/>
      <c r="AQ92" s="86" t="s">
        <v>60</v>
      </c>
      <c r="AR92" s="35"/>
      <c r="AS92" s="87" t="s">
        <v>61</v>
      </c>
      <c r="AT92" s="88" t="s">
        <v>62</v>
      </c>
      <c r="AU92" s="88" t="s">
        <v>63</v>
      </c>
      <c r="AV92" s="88" t="s">
        <v>64</v>
      </c>
      <c r="AW92" s="88" t="s">
        <v>65</v>
      </c>
      <c r="AX92" s="88" t="s">
        <v>66</v>
      </c>
      <c r="AY92" s="88" t="s">
        <v>67</v>
      </c>
      <c r="AZ92" s="88" t="s">
        <v>68</v>
      </c>
      <c r="BA92" s="88" t="s">
        <v>69</v>
      </c>
      <c r="BB92" s="88" t="s">
        <v>70</v>
      </c>
      <c r="BC92" s="88" t="s">
        <v>71</v>
      </c>
      <c r="BD92" s="89" t="s">
        <v>72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90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2"/>
      <c r="BE93" s="34"/>
    </row>
    <row r="94" s="6" customFormat="1" ht="32.4" customHeight="1">
      <c r="A94" s="6"/>
      <c r="B94" s="93"/>
      <c r="C94" s="94" t="s">
        <v>73</v>
      </c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6">
        <f>ROUND(SUM(AG95:AG98),2)</f>
        <v>0</v>
      </c>
      <c r="AH94" s="96"/>
      <c r="AI94" s="96"/>
      <c r="AJ94" s="96"/>
      <c r="AK94" s="96"/>
      <c r="AL94" s="96"/>
      <c r="AM94" s="96"/>
      <c r="AN94" s="97">
        <f>SUM(AG94,AT94)</f>
        <v>0</v>
      </c>
      <c r="AO94" s="97"/>
      <c r="AP94" s="97"/>
      <c r="AQ94" s="98" t="s">
        <v>1</v>
      </c>
      <c r="AR94" s="93"/>
      <c r="AS94" s="99">
        <f>ROUND(SUM(AS95:AS98),2)</f>
        <v>0</v>
      </c>
      <c r="AT94" s="100">
        <f>ROUND(SUM(AV94:AW94),2)</f>
        <v>0</v>
      </c>
      <c r="AU94" s="101">
        <f>ROUND(SUM(AU95:AU98),5)</f>
        <v>0</v>
      </c>
      <c r="AV94" s="100">
        <f>ROUND(AZ94*L29,2)</f>
        <v>0</v>
      </c>
      <c r="AW94" s="100">
        <f>ROUND(BA94*L30,2)</f>
        <v>0</v>
      </c>
      <c r="AX94" s="100">
        <f>ROUND(BB94*L29,2)</f>
        <v>0</v>
      </c>
      <c r="AY94" s="100">
        <f>ROUND(BC94*L30,2)</f>
        <v>0</v>
      </c>
      <c r="AZ94" s="100">
        <f>ROUND(SUM(AZ95:AZ98),2)</f>
        <v>0</v>
      </c>
      <c r="BA94" s="100">
        <f>ROUND(SUM(BA95:BA98),2)</f>
        <v>0</v>
      </c>
      <c r="BB94" s="100">
        <f>ROUND(SUM(BB95:BB98),2)</f>
        <v>0</v>
      </c>
      <c r="BC94" s="100">
        <f>ROUND(SUM(BC95:BC98),2)</f>
        <v>0</v>
      </c>
      <c r="BD94" s="102">
        <f>ROUND(SUM(BD95:BD98),2)</f>
        <v>0</v>
      </c>
      <c r="BE94" s="6"/>
      <c r="BS94" s="103" t="s">
        <v>74</v>
      </c>
      <c r="BT94" s="103" t="s">
        <v>75</v>
      </c>
      <c r="BU94" s="104" t="s">
        <v>76</v>
      </c>
      <c r="BV94" s="103" t="s">
        <v>77</v>
      </c>
      <c r="BW94" s="103" t="s">
        <v>4</v>
      </c>
      <c r="BX94" s="103" t="s">
        <v>78</v>
      </c>
      <c r="CL94" s="103" t="s">
        <v>1</v>
      </c>
    </row>
    <row r="95" s="7" customFormat="1" ht="24.75" customHeight="1">
      <c r="A95" s="105" t="s">
        <v>79</v>
      </c>
      <c r="B95" s="106"/>
      <c r="C95" s="107"/>
      <c r="D95" s="108" t="s">
        <v>80</v>
      </c>
      <c r="E95" s="108"/>
      <c r="F95" s="108"/>
      <c r="G95" s="108"/>
      <c r="H95" s="108"/>
      <c r="I95" s="109"/>
      <c r="J95" s="108" t="s">
        <v>81</v>
      </c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10">
        <f>'05-19-1-2024 - SO 03 Rampa'!J30</f>
        <v>0</v>
      </c>
      <c r="AH95" s="109"/>
      <c r="AI95" s="109"/>
      <c r="AJ95" s="109"/>
      <c r="AK95" s="109"/>
      <c r="AL95" s="109"/>
      <c r="AM95" s="109"/>
      <c r="AN95" s="110">
        <f>SUM(AG95,AT95)</f>
        <v>0</v>
      </c>
      <c r="AO95" s="109"/>
      <c r="AP95" s="109"/>
      <c r="AQ95" s="111" t="s">
        <v>82</v>
      </c>
      <c r="AR95" s="106"/>
      <c r="AS95" s="112">
        <v>0</v>
      </c>
      <c r="AT95" s="113">
        <f>ROUND(SUM(AV95:AW95),2)</f>
        <v>0</v>
      </c>
      <c r="AU95" s="114">
        <f>'05-19-1-2024 - SO 03 Rampa'!P121</f>
        <v>0</v>
      </c>
      <c r="AV95" s="113">
        <f>'05-19-1-2024 - SO 03 Rampa'!J33</f>
        <v>0</v>
      </c>
      <c r="AW95" s="113">
        <f>'05-19-1-2024 - SO 03 Rampa'!J34</f>
        <v>0</v>
      </c>
      <c r="AX95" s="113">
        <f>'05-19-1-2024 - SO 03 Rampa'!J35</f>
        <v>0</v>
      </c>
      <c r="AY95" s="113">
        <f>'05-19-1-2024 - SO 03 Rampa'!J36</f>
        <v>0</v>
      </c>
      <c r="AZ95" s="113">
        <f>'05-19-1-2024 - SO 03 Rampa'!F33</f>
        <v>0</v>
      </c>
      <c r="BA95" s="113">
        <f>'05-19-1-2024 - SO 03 Rampa'!F34</f>
        <v>0</v>
      </c>
      <c r="BB95" s="113">
        <f>'05-19-1-2024 - SO 03 Rampa'!F35</f>
        <v>0</v>
      </c>
      <c r="BC95" s="113">
        <f>'05-19-1-2024 - SO 03 Rampa'!F36</f>
        <v>0</v>
      </c>
      <c r="BD95" s="115">
        <f>'05-19-1-2024 - SO 03 Rampa'!F37</f>
        <v>0</v>
      </c>
      <c r="BE95" s="7"/>
      <c r="BT95" s="116" t="s">
        <v>83</v>
      </c>
      <c r="BV95" s="116" t="s">
        <v>77</v>
      </c>
      <c r="BW95" s="116" t="s">
        <v>84</v>
      </c>
      <c r="BX95" s="116" t="s">
        <v>4</v>
      </c>
      <c r="CL95" s="116" t="s">
        <v>1</v>
      </c>
      <c r="CM95" s="116" t="s">
        <v>75</v>
      </c>
    </row>
    <row r="96" s="7" customFormat="1" ht="24.75" customHeight="1">
      <c r="A96" s="105" t="s">
        <v>79</v>
      </c>
      <c r="B96" s="106"/>
      <c r="C96" s="107"/>
      <c r="D96" s="108" t="s">
        <v>85</v>
      </c>
      <c r="E96" s="108"/>
      <c r="F96" s="108"/>
      <c r="G96" s="108"/>
      <c r="H96" s="108"/>
      <c r="I96" s="109"/>
      <c r="J96" s="108" t="s">
        <v>86</v>
      </c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10">
        <f>'05-19-2-2024 - SO 08 Výťah'!J30</f>
        <v>0</v>
      </c>
      <c r="AH96" s="109"/>
      <c r="AI96" s="109"/>
      <c r="AJ96" s="109"/>
      <c r="AK96" s="109"/>
      <c r="AL96" s="109"/>
      <c r="AM96" s="109"/>
      <c r="AN96" s="110">
        <f>SUM(AG96,AT96)</f>
        <v>0</v>
      </c>
      <c r="AO96" s="109"/>
      <c r="AP96" s="109"/>
      <c r="AQ96" s="111" t="s">
        <v>82</v>
      </c>
      <c r="AR96" s="106"/>
      <c r="AS96" s="112">
        <v>0</v>
      </c>
      <c r="AT96" s="113">
        <f>ROUND(SUM(AV96:AW96),2)</f>
        <v>0</v>
      </c>
      <c r="AU96" s="114">
        <f>'05-19-2-2024 - SO 08 Výťah'!P119</f>
        <v>0</v>
      </c>
      <c r="AV96" s="113">
        <f>'05-19-2-2024 - SO 08 Výťah'!J33</f>
        <v>0</v>
      </c>
      <c r="AW96" s="113">
        <f>'05-19-2-2024 - SO 08 Výťah'!J34</f>
        <v>0</v>
      </c>
      <c r="AX96" s="113">
        <f>'05-19-2-2024 - SO 08 Výťah'!J35</f>
        <v>0</v>
      </c>
      <c r="AY96" s="113">
        <f>'05-19-2-2024 - SO 08 Výťah'!J36</f>
        <v>0</v>
      </c>
      <c r="AZ96" s="113">
        <f>'05-19-2-2024 - SO 08 Výťah'!F33</f>
        <v>0</v>
      </c>
      <c r="BA96" s="113">
        <f>'05-19-2-2024 - SO 08 Výťah'!F34</f>
        <v>0</v>
      </c>
      <c r="BB96" s="113">
        <f>'05-19-2-2024 - SO 08 Výťah'!F35</f>
        <v>0</v>
      </c>
      <c r="BC96" s="113">
        <f>'05-19-2-2024 - SO 08 Výťah'!F36</f>
        <v>0</v>
      </c>
      <c r="BD96" s="115">
        <f>'05-19-2-2024 - SO 08 Výťah'!F37</f>
        <v>0</v>
      </c>
      <c r="BE96" s="7"/>
      <c r="BT96" s="116" t="s">
        <v>83</v>
      </c>
      <c r="BV96" s="116" t="s">
        <v>77</v>
      </c>
      <c r="BW96" s="116" t="s">
        <v>87</v>
      </c>
      <c r="BX96" s="116" t="s">
        <v>4</v>
      </c>
      <c r="CL96" s="116" t="s">
        <v>1</v>
      </c>
      <c r="CM96" s="116" t="s">
        <v>75</v>
      </c>
    </row>
    <row r="97" s="7" customFormat="1" ht="24.75" customHeight="1">
      <c r="A97" s="105" t="s">
        <v>79</v>
      </c>
      <c r="B97" s="106"/>
      <c r="C97" s="107"/>
      <c r="D97" s="108" t="s">
        <v>88</v>
      </c>
      <c r="E97" s="108"/>
      <c r="F97" s="108"/>
      <c r="G97" s="108"/>
      <c r="H97" s="108"/>
      <c r="I97" s="109"/>
      <c r="J97" s="108" t="s">
        <v>89</v>
      </c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10">
        <f>'05-19-3-2024 - SO 10 Výťa...'!J30</f>
        <v>0</v>
      </c>
      <c r="AH97" s="109"/>
      <c r="AI97" s="109"/>
      <c r="AJ97" s="109"/>
      <c r="AK97" s="109"/>
      <c r="AL97" s="109"/>
      <c r="AM97" s="109"/>
      <c r="AN97" s="110">
        <f>SUM(AG97,AT97)</f>
        <v>0</v>
      </c>
      <c r="AO97" s="109"/>
      <c r="AP97" s="109"/>
      <c r="AQ97" s="111" t="s">
        <v>82</v>
      </c>
      <c r="AR97" s="106"/>
      <c r="AS97" s="112">
        <v>0</v>
      </c>
      <c r="AT97" s="113">
        <f>ROUND(SUM(AV97:AW97),2)</f>
        <v>0</v>
      </c>
      <c r="AU97" s="114">
        <f>'05-19-3-2024 - SO 10 Výťa...'!P127</f>
        <v>0</v>
      </c>
      <c r="AV97" s="113">
        <f>'05-19-3-2024 - SO 10 Výťa...'!J33</f>
        <v>0</v>
      </c>
      <c r="AW97" s="113">
        <f>'05-19-3-2024 - SO 10 Výťa...'!J34</f>
        <v>0</v>
      </c>
      <c r="AX97" s="113">
        <f>'05-19-3-2024 - SO 10 Výťa...'!J35</f>
        <v>0</v>
      </c>
      <c r="AY97" s="113">
        <f>'05-19-3-2024 - SO 10 Výťa...'!J36</f>
        <v>0</v>
      </c>
      <c r="AZ97" s="113">
        <f>'05-19-3-2024 - SO 10 Výťa...'!F33</f>
        <v>0</v>
      </c>
      <c r="BA97" s="113">
        <f>'05-19-3-2024 - SO 10 Výťa...'!F34</f>
        <v>0</v>
      </c>
      <c r="BB97" s="113">
        <f>'05-19-3-2024 - SO 10 Výťa...'!F35</f>
        <v>0</v>
      </c>
      <c r="BC97" s="113">
        <f>'05-19-3-2024 - SO 10 Výťa...'!F36</f>
        <v>0</v>
      </c>
      <c r="BD97" s="115">
        <f>'05-19-3-2024 - SO 10 Výťa...'!F37</f>
        <v>0</v>
      </c>
      <c r="BE97" s="7"/>
      <c r="BT97" s="116" t="s">
        <v>83</v>
      </c>
      <c r="BV97" s="116" t="s">
        <v>77</v>
      </c>
      <c r="BW97" s="116" t="s">
        <v>90</v>
      </c>
      <c r="BX97" s="116" t="s">
        <v>4</v>
      </c>
      <c r="CL97" s="116" t="s">
        <v>1</v>
      </c>
      <c r="CM97" s="116" t="s">
        <v>75</v>
      </c>
    </row>
    <row r="98" s="7" customFormat="1" ht="24.75" customHeight="1">
      <c r="A98" s="105" t="s">
        <v>79</v>
      </c>
      <c r="B98" s="106"/>
      <c r="C98" s="107"/>
      <c r="D98" s="108" t="s">
        <v>91</v>
      </c>
      <c r="E98" s="108"/>
      <c r="F98" s="108"/>
      <c r="G98" s="108"/>
      <c r="H98" s="108"/>
      <c r="I98" s="109"/>
      <c r="J98" s="108" t="s">
        <v>92</v>
      </c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10">
        <f>'05-19-4-2024 - SO 11 Vstu...'!J30</f>
        <v>0</v>
      </c>
      <c r="AH98" s="109"/>
      <c r="AI98" s="109"/>
      <c r="AJ98" s="109"/>
      <c r="AK98" s="109"/>
      <c r="AL98" s="109"/>
      <c r="AM98" s="109"/>
      <c r="AN98" s="110">
        <f>SUM(AG98,AT98)</f>
        <v>0</v>
      </c>
      <c r="AO98" s="109"/>
      <c r="AP98" s="109"/>
      <c r="AQ98" s="111" t="s">
        <v>82</v>
      </c>
      <c r="AR98" s="106"/>
      <c r="AS98" s="117">
        <v>0</v>
      </c>
      <c r="AT98" s="118">
        <f>ROUND(SUM(AV98:AW98),2)</f>
        <v>0</v>
      </c>
      <c r="AU98" s="119">
        <f>'05-19-4-2024 - SO 11 Vstu...'!P123</f>
        <v>0</v>
      </c>
      <c r="AV98" s="118">
        <f>'05-19-4-2024 - SO 11 Vstu...'!J33</f>
        <v>0</v>
      </c>
      <c r="AW98" s="118">
        <f>'05-19-4-2024 - SO 11 Vstu...'!J34</f>
        <v>0</v>
      </c>
      <c r="AX98" s="118">
        <f>'05-19-4-2024 - SO 11 Vstu...'!J35</f>
        <v>0</v>
      </c>
      <c r="AY98" s="118">
        <f>'05-19-4-2024 - SO 11 Vstu...'!J36</f>
        <v>0</v>
      </c>
      <c r="AZ98" s="118">
        <f>'05-19-4-2024 - SO 11 Vstu...'!F33</f>
        <v>0</v>
      </c>
      <c r="BA98" s="118">
        <f>'05-19-4-2024 - SO 11 Vstu...'!F34</f>
        <v>0</v>
      </c>
      <c r="BB98" s="118">
        <f>'05-19-4-2024 - SO 11 Vstu...'!F35</f>
        <v>0</v>
      </c>
      <c r="BC98" s="118">
        <f>'05-19-4-2024 - SO 11 Vstu...'!F36</f>
        <v>0</v>
      </c>
      <c r="BD98" s="120">
        <f>'05-19-4-2024 - SO 11 Vstu...'!F37</f>
        <v>0</v>
      </c>
      <c r="BE98" s="7"/>
      <c r="BT98" s="116" t="s">
        <v>83</v>
      </c>
      <c r="BV98" s="116" t="s">
        <v>77</v>
      </c>
      <c r="BW98" s="116" t="s">
        <v>93</v>
      </c>
      <c r="BX98" s="116" t="s">
        <v>4</v>
      </c>
      <c r="CL98" s="116" t="s">
        <v>1</v>
      </c>
      <c r="CM98" s="116" t="s">
        <v>75</v>
      </c>
    </row>
    <row r="99" s="2" customFormat="1" ht="30" customHeight="1">
      <c r="A99" s="34"/>
      <c r="B99" s="35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5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="2" customFormat="1" ht="6.96" customHeight="1">
      <c r="A100" s="34"/>
      <c r="B100" s="61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35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</sheetData>
  <mergeCells count="54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5-19-1-2024 - SO 03 Rampa'!C2" display="/"/>
    <hyperlink ref="A96" location="'05-19-2-2024 - SO 08 Výťah'!C2" display="/"/>
    <hyperlink ref="A97" location="'05-19-3-2024 - SO 10 Výťa...'!C2" display="/"/>
    <hyperlink ref="A98" location="'05-19-4-2024 - SO 11 Vstu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84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94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26.25" customHeight="1">
      <c r="B7" s="18"/>
      <c r="E7" s="122" t="str">
        <f>'Rekapitulácia stavby'!K6</f>
        <v>Moderná inkluzívna škola, 2. etepa, SOŠ obchodu a služieb, Rimavská Sobota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95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96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70" t="str">
        <f>'Rekapitulácia stavby'!AN8</f>
        <v>28. 5. 2024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29</v>
      </c>
      <c r="F21" s="34"/>
      <c r="G21" s="34"/>
      <c r="H21" s="34"/>
      <c r="I21" s="28" t="s">
        <v>25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23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">
        <v>33</v>
      </c>
      <c r="F24" s="34"/>
      <c r="G24" s="34"/>
      <c r="H24" s="34"/>
      <c r="I24" s="28" t="s">
        <v>25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ROUND(J121,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ROUND((SUM(BE121:BE150)),  2)</f>
        <v>0</v>
      </c>
      <c r="G33" s="129"/>
      <c r="H33" s="129"/>
      <c r="I33" s="130">
        <v>0.20000000000000001</v>
      </c>
      <c r="J33" s="128">
        <f>ROUND(((SUM(BE121:BE150))*I33),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28">
        <f>ROUND((SUM(BF121:BF150)),  2)</f>
        <v>0</v>
      </c>
      <c r="G34" s="129"/>
      <c r="H34" s="129"/>
      <c r="I34" s="130">
        <v>0.20000000000000001</v>
      </c>
      <c r="J34" s="128">
        <f>ROUND(((SUM(BF121:BF150))*I34),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ROUND((SUM(BG121:BG150)),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ROUND((SUM(BH121:BH150)),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ROUND((SUM(BI121:BI150)),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97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22" t="str">
        <f>E7</f>
        <v>Moderná inkluzívna škola, 2. etepa, SOŠ obchodu a služieb, Rimavská Sobota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95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05-19-1/2024 - SO 03 Rampa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>Rimavská Sobota</v>
      </c>
      <c r="G89" s="34"/>
      <c r="H89" s="34"/>
      <c r="I89" s="28" t="s">
        <v>20</v>
      </c>
      <c r="J89" s="70" t="str">
        <f>IF(J12="","",J12)</f>
        <v>28. 5. 2024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40.05" customHeight="1">
      <c r="A91" s="34"/>
      <c r="B91" s="35"/>
      <c r="C91" s="28" t="s">
        <v>22</v>
      </c>
      <c r="D91" s="34"/>
      <c r="E91" s="34"/>
      <c r="F91" s="23" t="str">
        <f>E15</f>
        <v>Stredná odb. škola obch. a služieb, Rim. Sobota</v>
      </c>
      <c r="G91" s="34"/>
      <c r="H91" s="34"/>
      <c r="I91" s="28" t="s">
        <v>28</v>
      </c>
      <c r="J91" s="32" t="str">
        <f>E21</f>
        <v>STAVOMAT RS, s.r.o. Rimavská Sobota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40.0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Stredná odborná škola obchodu a služieb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98</v>
      </c>
      <c r="D94" s="133"/>
      <c r="E94" s="133"/>
      <c r="F94" s="133"/>
      <c r="G94" s="133"/>
      <c r="H94" s="133"/>
      <c r="I94" s="133"/>
      <c r="J94" s="142" t="s">
        <v>99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100</v>
      </c>
      <c r="D96" s="34"/>
      <c r="E96" s="34"/>
      <c r="F96" s="34"/>
      <c r="G96" s="34"/>
      <c r="H96" s="34"/>
      <c r="I96" s="34"/>
      <c r="J96" s="97">
        <f>J121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101</v>
      </c>
    </row>
    <row r="97" s="9" customFormat="1" ht="24.96" customHeight="1">
      <c r="A97" s="9"/>
      <c r="B97" s="144"/>
      <c r="C97" s="9"/>
      <c r="D97" s="145" t="s">
        <v>102</v>
      </c>
      <c r="E97" s="146"/>
      <c r="F97" s="146"/>
      <c r="G97" s="146"/>
      <c r="H97" s="146"/>
      <c r="I97" s="146"/>
      <c r="J97" s="147">
        <f>J122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8"/>
      <c r="C98" s="10"/>
      <c r="D98" s="149" t="s">
        <v>103</v>
      </c>
      <c r="E98" s="150"/>
      <c r="F98" s="150"/>
      <c r="G98" s="150"/>
      <c r="H98" s="150"/>
      <c r="I98" s="150"/>
      <c r="J98" s="151">
        <f>J123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8"/>
      <c r="C99" s="10"/>
      <c r="D99" s="149" t="s">
        <v>104</v>
      </c>
      <c r="E99" s="150"/>
      <c r="F99" s="150"/>
      <c r="G99" s="150"/>
      <c r="H99" s="150"/>
      <c r="I99" s="150"/>
      <c r="J99" s="151">
        <f>J132</f>
        <v>0</v>
      </c>
      <c r="K99" s="10"/>
      <c r="L99" s="14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44"/>
      <c r="C100" s="9"/>
      <c r="D100" s="145" t="s">
        <v>105</v>
      </c>
      <c r="E100" s="146"/>
      <c r="F100" s="146"/>
      <c r="G100" s="146"/>
      <c r="H100" s="146"/>
      <c r="I100" s="146"/>
      <c r="J100" s="147">
        <f>J138</f>
        <v>0</v>
      </c>
      <c r="K100" s="9"/>
      <c r="L100" s="14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48"/>
      <c r="C101" s="10"/>
      <c r="D101" s="149" t="s">
        <v>106</v>
      </c>
      <c r="E101" s="150"/>
      <c r="F101" s="150"/>
      <c r="G101" s="150"/>
      <c r="H101" s="150"/>
      <c r="I101" s="150"/>
      <c r="J101" s="151">
        <f>J139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4"/>
      <c r="B102" s="35"/>
      <c r="C102" s="34"/>
      <c r="D102" s="34"/>
      <c r="E102" s="34"/>
      <c r="F102" s="34"/>
      <c r="G102" s="34"/>
      <c r="H102" s="34"/>
      <c r="I102" s="34"/>
      <c r="J102" s="34"/>
      <c r="K102" s="34"/>
      <c r="L102" s="56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s="2" customFormat="1" ht="6.96" customHeight="1">
      <c r="A103" s="34"/>
      <c r="B103" s="61"/>
      <c r="C103" s="62"/>
      <c r="D103" s="62"/>
      <c r="E103" s="62"/>
      <c r="F103" s="62"/>
      <c r="G103" s="62"/>
      <c r="H103" s="62"/>
      <c r="I103" s="62"/>
      <c r="J103" s="62"/>
      <c r="K103" s="62"/>
      <c r="L103" s="56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7" s="2" customFormat="1" ht="6.96" customHeight="1">
      <c r="A107" s="34"/>
      <c r="B107" s="63"/>
      <c r="C107" s="64"/>
      <c r="D107" s="64"/>
      <c r="E107" s="64"/>
      <c r="F107" s="64"/>
      <c r="G107" s="64"/>
      <c r="H107" s="64"/>
      <c r="I107" s="64"/>
      <c r="J107" s="64"/>
      <c r="K107" s="6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24.96" customHeight="1">
      <c r="A108" s="34"/>
      <c r="B108" s="35"/>
      <c r="C108" s="19" t="s">
        <v>107</v>
      </c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6.96" customHeight="1">
      <c r="A109" s="34"/>
      <c r="B109" s="35"/>
      <c r="C109" s="34"/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2" customHeight="1">
      <c r="A110" s="34"/>
      <c r="B110" s="35"/>
      <c r="C110" s="28" t="s">
        <v>14</v>
      </c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6.25" customHeight="1">
      <c r="A111" s="34"/>
      <c r="B111" s="35"/>
      <c r="C111" s="34"/>
      <c r="D111" s="34"/>
      <c r="E111" s="122" t="str">
        <f>E7</f>
        <v>Moderná inkluzívna škola, 2. etepa, SOŠ obchodu a služieb, Rimavská Sobota</v>
      </c>
      <c r="F111" s="28"/>
      <c r="G111" s="28"/>
      <c r="H111" s="28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95</v>
      </c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6.5" customHeight="1">
      <c r="A113" s="34"/>
      <c r="B113" s="35"/>
      <c r="C113" s="34"/>
      <c r="D113" s="34"/>
      <c r="E113" s="68" t="str">
        <f>E9</f>
        <v>05-19-1/2024 - SO 03 Rampa</v>
      </c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18</v>
      </c>
      <c r="D115" s="34"/>
      <c r="E115" s="34"/>
      <c r="F115" s="23" t="str">
        <f>F12</f>
        <v>Rimavská Sobota</v>
      </c>
      <c r="G115" s="34"/>
      <c r="H115" s="34"/>
      <c r="I115" s="28" t="s">
        <v>20</v>
      </c>
      <c r="J115" s="70" t="str">
        <f>IF(J12="","",J12)</f>
        <v>28. 5. 2024</v>
      </c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40.05" customHeight="1">
      <c r="A117" s="34"/>
      <c r="B117" s="35"/>
      <c r="C117" s="28" t="s">
        <v>22</v>
      </c>
      <c r="D117" s="34"/>
      <c r="E117" s="34"/>
      <c r="F117" s="23" t="str">
        <f>E15</f>
        <v>Stredná odb. škola obch. a služieb, Rim. Sobota</v>
      </c>
      <c r="G117" s="34"/>
      <c r="H117" s="34"/>
      <c r="I117" s="28" t="s">
        <v>28</v>
      </c>
      <c r="J117" s="32" t="str">
        <f>E21</f>
        <v>STAVOMAT RS, s.r.o. Rimavská Sobota</v>
      </c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40.05" customHeight="1">
      <c r="A118" s="34"/>
      <c r="B118" s="35"/>
      <c r="C118" s="28" t="s">
        <v>26</v>
      </c>
      <c r="D118" s="34"/>
      <c r="E118" s="34"/>
      <c r="F118" s="23" t="str">
        <f>IF(E18="","",E18)</f>
        <v>Vyplň údaj</v>
      </c>
      <c r="G118" s="34"/>
      <c r="H118" s="34"/>
      <c r="I118" s="28" t="s">
        <v>32</v>
      </c>
      <c r="J118" s="32" t="str">
        <f>E24</f>
        <v>Stredná odborná škola obchodu a služieb</v>
      </c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0.32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11" customFormat="1" ht="29.28" customHeight="1">
      <c r="A120" s="152"/>
      <c r="B120" s="153"/>
      <c r="C120" s="154" t="s">
        <v>108</v>
      </c>
      <c r="D120" s="155" t="s">
        <v>60</v>
      </c>
      <c r="E120" s="155" t="s">
        <v>56</v>
      </c>
      <c r="F120" s="155" t="s">
        <v>57</v>
      </c>
      <c r="G120" s="155" t="s">
        <v>109</v>
      </c>
      <c r="H120" s="155" t="s">
        <v>110</v>
      </c>
      <c r="I120" s="155" t="s">
        <v>111</v>
      </c>
      <c r="J120" s="156" t="s">
        <v>99</v>
      </c>
      <c r="K120" s="157" t="s">
        <v>112</v>
      </c>
      <c r="L120" s="158"/>
      <c r="M120" s="87" t="s">
        <v>1</v>
      </c>
      <c r="N120" s="88" t="s">
        <v>39</v>
      </c>
      <c r="O120" s="88" t="s">
        <v>113</v>
      </c>
      <c r="P120" s="88" t="s">
        <v>114</v>
      </c>
      <c r="Q120" s="88" t="s">
        <v>115</v>
      </c>
      <c r="R120" s="88" t="s">
        <v>116</v>
      </c>
      <c r="S120" s="88" t="s">
        <v>117</v>
      </c>
      <c r="T120" s="89" t="s">
        <v>118</v>
      </c>
      <c r="U120" s="152"/>
      <c r="V120" s="152"/>
      <c r="W120" s="152"/>
      <c r="X120" s="152"/>
      <c r="Y120" s="152"/>
      <c r="Z120" s="152"/>
      <c r="AA120" s="152"/>
      <c r="AB120" s="152"/>
      <c r="AC120" s="152"/>
      <c r="AD120" s="152"/>
      <c r="AE120" s="152"/>
    </row>
    <row r="121" s="2" customFormat="1" ht="22.8" customHeight="1">
      <c r="A121" s="34"/>
      <c r="B121" s="35"/>
      <c r="C121" s="94" t="s">
        <v>100</v>
      </c>
      <c r="D121" s="34"/>
      <c r="E121" s="34"/>
      <c r="F121" s="34"/>
      <c r="G121" s="34"/>
      <c r="H121" s="34"/>
      <c r="I121" s="34"/>
      <c r="J121" s="159">
        <f>BK121</f>
        <v>0</v>
      </c>
      <c r="K121" s="34"/>
      <c r="L121" s="35"/>
      <c r="M121" s="90"/>
      <c r="N121" s="74"/>
      <c r="O121" s="91"/>
      <c r="P121" s="160">
        <f>P122+P138</f>
        <v>0</v>
      </c>
      <c r="Q121" s="91"/>
      <c r="R121" s="160">
        <f>R122+R138</f>
        <v>22.203386420000001</v>
      </c>
      <c r="S121" s="91"/>
      <c r="T121" s="161">
        <f>T122+T138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T121" s="15" t="s">
        <v>74</v>
      </c>
      <c r="AU121" s="15" t="s">
        <v>101</v>
      </c>
      <c r="BK121" s="162">
        <f>BK122+BK138</f>
        <v>0</v>
      </c>
    </row>
    <row r="122" s="12" customFormat="1" ht="25.92" customHeight="1">
      <c r="A122" s="12"/>
      <c r="B122" s="163"/>
      <c r="C122" s="12"/>
      <c r="D122" s="164" t="s">
        <v>74</v>
      </c>
      <c r="E122" s="165" t="s">
        <v>119</v>
      </c>
      <c r="F122" s="165" t="s">
        <v>120</v>
      </c>
      <c r="G122" s="12"/>
      <c r="H122" s="12"/>
      <c r="I122" s="166"/>
      <c r="J122" s="167">
        <f>BK122</f>
        <v>0</v>
      </c>
      <c r="K122" s="12"/>
      <c r="L122" s="163"/>
      <c r="M122" s="168"/>
      <c r="N122" s="169"/>
      <c r="O122" s="169"/>
      <c r="P122" s="170">
        <f>P123+P132</f>
        <v>0</v>
      </c>
      <c r="Q122" s="169"/>
      <c r="R122" s="170">
        <f>R123+R132</f>
        <v>18.295591999999999</v>
      </c>
      <c r="S122" s="169"/>
      <c r="T122" s="171">
        <f>T123+T132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64" t="s">
        <v>83</v>
      </c>
      <c r="AT122" s="172" t="s">
        <v>74</v>
      </c>
      <c r="AU122" s="172" t="s">
        <v>75</v>
      </c>
      <c r="AY122" s="164" t="s">
        <v>121</v>
      </c>
      <c r="BK122" s="173">
        <f>BK123+BK132</f>
        <v>0</v>
      </c>
    </row>
    <row r="123" s="12" customFormat="1" ht="22.8" customHeight="1">
      <c r="A123" s="12"/>
      <c r="B123" s="163"/>
      <c r="C123" s="12"/>
      <c r="D123" s="164" t="s">
        <v>74</v>
      </c>
      <c r="E123" s="174" t="s">
        <v>83</v>
      </c>
      <c r="F123" s="174" t="s">
        <v>122</v>
      </c>
      <c r="G123" s="12"/>
      <c r="H123" s="12"/>
      <c r="I123" s="166"/>
      <c r="J123" s="175">
        <f>BK123</f>
        <v>0</v>
      </c>
      <c r="K123" s="12"/>
      <c r="L123" s="163"/>
      <c r="M123" s="168"/>
      <c r="N123" s="169"/>
      <c r="O123" s="169"/>
      <c r="P123" s="170">
        <f>SUM(P124:P131)</f>
        <v>0</v>
      </c>
      <c r="Q123" s="169"/>
      <c r="R123" s="170">
        <f>SUM(R124:R131)</f>
        <v>0</v>
      </c>
      <c r="S123" s="169"/>
      <c r="T123" s="171">
        <f>SUM(T124:T131)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4" t="s">
        <v>83</v>
      </c>
      <c r="AT123" s="172" t="s">
        <v>74</v>
      </c>
      <c r="AU123" s="172" t="s">
        <v>83</v>
      </c>
      <c r="AY123" s="164" t="s">
        <v>121</v>
      </c>
      <c r="BK123" s="173">
        <f>SUM(BK124:BK131)</f>
        <v>0</v>
      </c>
    </row>
    <row r="124" s="2" customFormat="1" ht="21.75" customHeight="1">
      <c r="A124" s="34"/>
      <c r="B124" s="176"/>
      <c r="C124" s="177" t="s">
        <v>83</v>
      </c>
      <c r="D124" s="177" t="s">
        <v>123</v>
      </c>
      <c r="E124" s="178" t="s">
        <v>124</v>
      </c>
      <c r="F124" s="179" t="s">
        <v>125</v>
      </c>
      <c r="G124" s="180" t="s">
        <v>126</v>
      </c>
      <c r="H124" s="181">
        <v>1.452</v>
      </c>
      <c r="I124" s="182"/>
      <c r="J124" s="181">
        <f>ROUND(I124*H124,3)</f>
        <v>0</v>
      </c>
      <c r="K124" s="183"/>
      <c r="L124" s="35"/>
      <c r="M124" s="184" t="s">
        <v>1</v>
      </c>
      <c r="N124" s="185" t="s">
        <v>41</v>
      </c>
      <c r="O124" s="78"/>
      <c r="P124" s="186">
        <f>O124*H124</f>
        <v>0</v>
      </c>
      <c r="Q124" s="186">
        <v>0</v>
      </c>
      <c r="R124" s="186">
        <f>Q124*H124</f>
        <v>0</v>
      </c>
      <c r="S124" s="186">
        <v>0</v>
      </c>
      <c r="T124" s="187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88" t="s">
        <v>127</v>
      </c>
      <c r="AT124" s="188" t="s">
        <v>123</v>
      </c>
      <c r="AU124" s="188" t="s">
        <v>128</v>
      </c>
      <c r="AY124" s="15" t="s">
        <v>121</v>
      </c>
      <c r="BE124" s="189">
        <f>IF(N124="základná",J124,0)</f>
        <v>0</v>
      </c>
      <c r="BF124" s="189">
        <f>IF(N124="znížená",J124,0)</f>
        <v>0</v>
      </c>
      <c r="BG124" s="189">
        <f>IF(N124="zákl. prenesená",J124,0)</f>
        <v>0</v>
      </c>
      <c r="BH124" s="189">
        <f>IF(N124="zníž. prenesená",J124,0)</f>
        <v>0</v>
      </c>
      <c r="BI124" s="189">
        <f>IF(N124="nulová",J124,0)</f>
        <v>0</v>
      </c>
      <c r="BJ124" s="15" t="s">
        <v>128</v>
      </c>
      <c r="BK124" s="190">
        <f>ROUND(I124*H124,3)</f>
        <v>0</v>
      </c>
      <c r="BL124" s="15" t="s">
        <v>127</v>
      </c>
      <c r="BM124" s="188" t="s">
        <v>129</v>
      </c>
    </row>
    <row r="125" s="2" customFormat="1" ht="37.8" customHeight="1">
      <c r="A125" s="34"/>
      <c r="B125" s="176"/>
      <c r="C125" s="177" t="s">
        <v>128</v>
      </c>
      <c r="D125" s="177" t="s">
        <v>123</v>
      </c>
      <c r="E125" s="178" t="s">
        <v>130</v>
      </c>
      <c r="F125" s="179" t="s">
        <v>131</v>
      </c>
      <c r="G125" s="180" t="s">
        <v>126</v>
      </c>
      <c r="H125" s="181">
        <v>0.436</v>
      </c>
      <c r="I125" s="182"/>
      <c r="J125" s="181">
        <f>ROUND(I125*H125,3)</f>
        <v>0</v>
      </c>
      <c r="K125" s="183"/>
      <c r="L125" s="35"/>
      <c r="M125" s="184" t="s">
        <v>1</v>
      </c>
      <c r="N125" s="185" t="s">
        <v>41</v>
      </c>
      <c r="O125" s="78"/>
      <c r="P125" s="186">
        <f>O125*H125</f>
        <v>0</v>
      </c>
      <c r="Q125" s="186">
        <v>0</v>
      </c>
      <c r="R125" s="186">
        <f>Q125*H125</f>
        <v>0</v>
      </c>
      <c r="S125" s="186">
        <v>0</v>
      </c>
      <c r="T125" s="187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8" t="s">
        <v>127</v>
      </c>
      <c r="AT125" s="188" t="s">
        <v>123</v>
      </c>
      <c r="AU125" s="188" t="s">
        <v>128</v>
      </c>
      <c r="AY125" s="15" t="s">
        <v>121</v>
      </c>
      <c r="BE125" s="189">
        <f>IF(N125="základná",J125,0)</f>
        <v>0</v>
      </c>
      <c r="BF125" s="189">
        <f>IF(N125="znížená",J125,0)</f>
        <v>0</v>
      </c>
      <c r="BG125" s="189">
        <f>IF(N125="zákl. prenesená",J125,0)</f>
        <v>0</v>
      </c>
      <c r="BH125" s="189">
        <f>IF(N125="zníž. prenesená",J125,0)</f>
        <v>0</v>
      </c>
      <c r="BI125" s="189">
        <f>IF(N125="nulová",J125,0)</f>
        <v>0</v>
      </c>
      <c r="BJ125" s="15" t="s">
        <v>128</v>
      </c>
      <c r="BK125" s="190">
        <f>ROUND(I125*H125,3)</f>
        <v>0</v>
      </c>
      <c r="BL125" s="15" t="s">
        <v>127</v>
      </c>
      <c r="BM125" s="188" t="s">
        <v>132</v>
      </c>
    </row>
    <row r="126" s="2" customFormat="1" ht="24.15" customHeight="1">
      <c r="A126" s="34"/>
      <c r="B126" s="176"/>
      <c r="C126" s="177" t="s">
        <v>133</v>
      </c>
      <c r="D126" s="177" t="s">
        <v>123</v>
      </c>
      <c r="E126" s="178" t="s">
        <v>134</v>
      </c>
      <c r="F126" s="179" t="s">
        <v>135</v>
      </c>
      <c r="G126" s="180" t="s">
        <v>126</v>
      </c>
      <c r="H126" s="181">
        <v>6.7720000000000002</v>
      </c>
      <c r="I126" s="182"/>
      <c r="J126" s="181">
        <f>ROUND(I126*H126,3)</f>
        <v>0</v>
      </c>
      <c r="K126" s="183"/>
      <c r="L126" s="35"/>
      <c r="M126" s="184" t="s">
        <v>1</v>
      </c>
      <c r="N126" s="185" t="s">
        <v>41</v>
      </c>
      <c r="O126" s="78"/>
      <c r="P126" s="186">
        <f>O126*H126</f>
        <v>0</v>
      </c>
      <c r="Q126" s="186">
        <v>0</v>
      </c>
      <c r="R126" s="186">
        <f>Q126*H126</f>
        <v>0</v>
      </c>
      <c r="S126" s="186">
        <v>0</v>
      </c>
      <c r="T126" s="187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8" t="s">
        <v>127</v>
      </c>
      <c r="AT126" s="188" t="s">
        <v>123</v>
      </c>
      <c r="AU126" s="188" t="s">
        <v>128</v>
      </c>
      <c r="AY126" s="15" t="s">
        <v>121</v>
      </c>
      <c r="BE126" s="189">
        <f>IF(N126="základná",J126,0)</f>
        <v>0</v>
      </c>
      <c r="BF126" s="189">
        <f>IF(N126="znížená",J126,0)</f>
        <v>0</v>
      </c>
      <c r="BG126" s="189">
        <f>IF(N126="zákl. prenesená",J126,0)</f>
        <v>0</v>
      </c>
      <c r="BH126" s="189">
        <f>IF(N126="zníž. prenesená",J126,0)</f>
        <v>0</v>
      </c>
      <c r="BI126" s="189">
        <f>IF(N126="nulová",J126,0)</f>
        <v>0</v>
      </c>
      <c r="BJ126" s="15" t="s">
        <v>128</v>
      </c>
      <c r="BK126" s="190">
        <f>ROUND(I126*H126,3)</f>
        <v>0</v>
      </c>
      <c r="BL126" s="15" t="s">
        <v>127</v>
      </c>
      <c r="BM126" s="188" t="s">
        <v>136</v>
      </c>
    </row>
    <row r="127" s="2" customFormat="1" ht="24.15" customHeight="1">
      <c r="A127" s="34"/>
      <c r="B127" s="176"/>
      <c r="C127" s="177" t="s">
        <v>127</v>
      </c>
      <c r="D127" s="177" t="s">
        <v>123</v>
      </c>
      <c r="E127" s="178" t="s">
        <v>137</v>
      </c>
      <c r="F127" s="179" t="s">
        <v>138</v>
      </c>
      <c r="G127" s="180" t="s">
        <v>126</v>
      </c>
      <c r="H127" s="181">
        <v>2.032</v>
      </c>
      <c r="I127" s="182"/>
      <c r="J127" s="181">
        <f>ROUND(I127*H127,3)</f>
        <v>0</v>
      </c>
      <c r="K127" s="183"/>
      <c r="L127" s="35"/>
      <c r="M127" s="184" t="s">
        <v>1</v>
      </c>
      <c r="N127" s="185" t="s">
        <v>41</v>
      </c>
      <c r="O127" s="78"/>
      <c r="P127" s="186">
        <f>O127*H127</f>
        <v>0</v>
      </c>
      <c r="Q127" s="186">
        <v>0</v>
      </c>
      <c r="R127" s="186">
        <f>Q127*H127</f>
        <v>0</v>
      </c>
      <c r="S127" s="186">
        <v>0</v>
      </c>
      <c r="T127" s="187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8" t="s">
        <v>127</v>
      </c>
      <c r="AT127" s="188" t="s">
        <v>123</v>
      </c>
      <c r="AU127" s="188" t="s">
        <v>128</v>
      </c>
      <c r="AY127" s="15" t="s">
        <v>121</v>
      </c>
      <c r="BE127" s="189">
        <f>IF(N127="základná",J127,0)</f>
        <v>0</v>
      </c>
      <c r="BF127" s="189">
        <f>IF(N127="znížená",J127,0)</f>
        <v>0</v>
      </c>
      <c r="BG127" s="189">
        <f>IF(N127="zákl. prenesená",J127,0)</f>
        <v>0</v>
      </c>
      <c r="BH127" s="189">
        <f>IF(N127="zníž. prenesená",J127,0)</f>
        <v>0</v>
      </c>
      <c r="BI127" s="189">
        <f>IF(N127="nulová",J127,0)</f>
        <v>0</v>
      </c>
      <c r="BJ127" s="15" t="s">
        <v>128</v>
      </c>
      <c r="BK127" s="190">
        <f>ROUND(I127*H127,3)</f>
        <v>0</v>
      </c>
      <c r="BL127" s="15" t="s">
        <v>127</v>
      </c>
      <c r="BM127" s="188" t="s">
        <v>139</v>
      </c>
    </row>
    <row r="128" s="2" customFormat="1" ht="24.15" customHeight="1">
      <c r="A128" s="34"/>
      <c r="B128" s="176"/>
      <c r="C128" s="177" t="s">
        <v>140</v>
      </c>
      <c r="D128" s="177" t="s">
        <v>123</v>
      </c>
      <c r="E128" s="178" t="s">
        <v>141</v>
      </c>
      <c r="F128" s="179" t="s">
        <v>142</v>
      </c>
      <c r="G128" s="180" t="s">
        <v>126</v>
      </c>
      <c r="H128" s="181">
        <v>8.2240000000000002</v>
      </c>
      <c r="I128" s="182"/>
      <c r="J128" s="181">
        <f>ROUND(I128*H128,3)</f>
        <v>0</v>
      </c>
      <c r="K128" s="183"/>
      <c r="L128" s="35"/>
      <c r="M128" s="184" t="s">
        <v>1</v>
      </c>
      <c r="N128" s="185" t="s">
        <v>41</v>
      </c>
      <c r="O128" s="78"/>
      <c r="P128" s="186">
        <f>O128*H128</f>
        <v>0</v>
      </c>
      <c r="Q128" s="186">
        <v>0</v>
      </c>
      <c r="R128" s="186">
        <f>Q128*H128</f>
        <v>0</v>
      </c>
      <c r="S128" s="186">
        <v>0</v>
      </c>
      <c r="T128" s="187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8" t="s">
        <v>127</v>
      </c>
      <c r="AT128" s="188" t="s">
        <v>123</v>
      </c>
      <c r="AU128" s="188" t="s">
        <v>128</v>
      </c>
      <c r="AY128" s="15" t="s">
        <v>121</v>
      </c>
      <c r="BE128" s="189">
        <f>IF(N128="základná",J128,0)</f>
        <v>0</v>
      </c>
      <c r="BF128" s="189">
        <f>IF(N128="znížená",J128,0)</f>
        <v>0</v>
      </c>
      <c r="BG128" s="189">
        <f>IF(N128="zákl. prenesená",J128,0)</f>
        <v>0</v>
      </c>
      <c r="BH128" s="189">
        <f>IF(N128="zníž. prenesená",J128,0)</f>
        <v>0</v>
      </c>
      <c r="BI128" s="189">
        <f>IF(N128="nulová",J128,0)</f>
        <v>0</v>
      </c>
      <c r="BJ128" s="15" t="s">
        <v>128</v>
      </c>
      <c r="BK128" s="190">
        <f>ROUND(I128*H128,3)</f>
        <v>0</v>
      </c>
      <c r="BL128" s="15" t="s">
        <v>127</v>
      </c>
      <c r="BM128" s="188" t="s">
        <v>143</v>
      </c>
    </row>
    <row r="129" s="2" customFormat="1" ht="37.8" customHeight="1">
      <c r="A129" s="34"/>
      <c r="B129" s="176"/>
      <c r="C129" s="177" t="s">
        <v>144</v>
      </c>
      <c r="D129" s="177" t="s">
        <v>123</v>
      </c>
      <c r="E129" s="178" t="s">
        <v>145</v>
      </c>
      <c r="F129" s="179" t="s">
        <v>146</v>
      </c>
      <c r="G129" s="180" t="s">
        <v>126</v>
      </c>
      <c r="H129" s="181">
        <v>8.2240000000000002</v>
      </c>
      <c r="I129" s="182"/>
      <c r="J129" s="181">
        <f>ROUND(I129*H129,3)</f>
        <v>0</v>
      </c>
      <c r="K129" s="183"/>
      <c r="L129" s="35"/>
      <c r="M129" s="184" t="s">
        <v>1</v>
      </c>
      <c r="N129" s="185" t="s">
        <v>41</v>
      </c>
      <c r="O129" s="78"/>
      <c r="P129" s="186">
        <f>O129*H129</f>
        <v>0</v>
      </c>
      <c r="Q129" s="186">
        <v>0</v>
      </c>
      <c r="R129" s="186">
        <f>Q129*H129</f>
        <v>0</v>
      </c>
      <c r="S129" s="186">
        <v>0</v>
      </c>
      <c r="T129" s="187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8" t="s">
        <v>127</v>
      </c>
      <c r="AT129" s="188" t="s">
        <v>123</v>
      </c>
      <c r="AU129" s="188" t="s">
        <v>128</v>
      </c>
      <c r="AY129" s="15" t="s">
        <v>121</v>
      </c>
      <c r="BE129" s="189">
        <f>IF(N129="základná",J129,0)</f>
        <v>0</v>
      </c>
      <c r="BF129" s="189">
        <f>IF(N129="znížená",J129,0)</f>
        <v>0</v>
      </c>
      <c r="BG129" s="189">
        <f>IF(N129="zákl. prenesená",J129,0)</f>
        <v>0</v>
      </c>
      <c r="BH129" s="189">
        <f>IF(N129="zníž. prenesená",J129,0)</f>
        <v>0</v>
      </c>
      <c r="BI129" s="189">
        <f>IF(N129="nulová",J129,0)</f>
        <v>0</v>
      </c>
      <c r="BJ129" s="15" t="s">
        <v>128</v>
      </c>
      <c r="BK129" s="190">
        <f>ROUND(I129*H129,3)</f>
        <v>0</v>
      </c>
      <c r="BL129" s="15" t="s">
        <v>127</v>
      </c>
      <c r="BM129" s="188" t="s">
        <v>147</v>
      </c>
    </row>
    <row r="130" s="2" customFormat="1" ht="24.15" customHeight="1">
      <c r="A130" s="34"/>
      <c r="B130" s="176"/>
      <c r="C130" s="177" t="s">
        <v>148</v>
      </c>
      <c r="D130" s="177" t="s">
        <v>123</v>
      </c>
      <c r="E130" s="178" t="s">
        <v>149</v>
      </c>
      <c r="F130" s="179" t="s">
        <v>150</v>
      </c>
      <c r="G130" s="180" t="s">
        <v>126</v>
      </c>
      <c r="H130" s="181">
        <v>8.2240000000000002</v>
      </c>
      <c r="I130" s="182"/>
      <c r="J130" s="181">
        <f>ROUND(I130*H130,3)</f>
        <v>0</v>
      </c>
      <c r="K130" s="183"/>
      <c r="L130" s="35"/>
      <c r="M130" s="184" t="s">
        <v>1</v>
      </c>
      <c r="N130" s="185" t="s">
        <v>41</v>
      </c>
      <c r="O130" s="78"/>
      <c r="P130" s="186">
        <f>O130*H130</f>
        <v>0</v>
      </c>
      <c r="Q130" s="186">
        <v>0</v>
      </c>
      <c r="R130" s="186">
        <f>Q130*H130</f>
        <v>0</v>
      </c>
      <c r="S130" s="186">
        <v>0</v>
      </c>
      <c r="T130" s="187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8" t="s">
        <v>127</v>
      </c>
      <c r="AT130" s="188" t="s">
        <v>123</v>
      </c>
      <c r="AU130" s="188" t="s">
        <v>128</v>
      </c>
      <c r="AY130" s="15" t="s">
        <v>121</v>
      </c>
      <c r="BE130" s="189">
        <f>IF(N130="základná",J130,0)</f>
        <v>0</v>
      </c>
      <c r="BF130" s="189">
        <f>IF(N130="znížená",J130,0)</f>
        <v>0</v>
      </c>
      <c r="BG130" s="189">
        <f>IF(N130="zákl. prenesená",J130,0)</f>
        <v>0</v>
      </c>
      <c r="BH130" s="189">
        <f>IF(N130="zníž. prenesená",J130,0)</f>
        <v>0</v>
      </c>
      <c r="BI130" s="189">
        <f>IF(N130="nulová",J130,0)</f>
        <v>0</v>
      </c>
      <c r="BJ130" s="15" t="s">
        <v>128</v>
      </c>
      <c r="BK130" s="190">
        <f>ROUND(I130*H130,3)</f>
        <v>0</v>
      </c>
      <c r="BL130" s="15" t="s">
        <v>127</v>
      </c>
      <c r="BM130" s="188" t="s">
        <v>151</v>
      </c>
    </row>
    <row r="131" s="2" customFormat="1" ht="16.5" customHeight="1">
      <c r="A131" s="34"/>
      <c r="B131" s="176"/>
      <c r="C131" s="177" t="s">
        <v>152</v>
      </c>
      <c r="D131" s="177" t="s">
        <v>123</v>
      </c>
      <c r="E131" s="178" t="s">
        <v>153</v>
      </c>
      <c r="F131" s="179" t="s">
        <v>154</v>
      </c>
      <c r="G131" s="180" t="s">
        <v>126</v>
      </c>
      <c r="H131" s="181">
        <v>8.2240000000000002</v>
      </c>
      <c r="I131" s="182"/>
      <c r="J131" s="181">
        <f>ROUND(I131*H131,3)</f>
        <v>0</v>
      </c>
      <c r="K131" s="183"/>
      <c r="L131" s="35"/>
      <c r="M131" s="184" t="s">
        <v>1</v>
      </c>
      <c r="N131" s="185" t="s">
        <v>41</v>
      </c>
      <c r="O131" s="78"/>
      <c r="P131" s="186">
        <f>O131*H131</f>
        <v>0</v>
      </c>
      <c r="Q131" s="186">
        <v>0</v>
      </c>
      <c r="R131" s="186">
        <f>Q131*H131</f>
        <v>0</v>
      </c>
      <c r="S131" s="186">
        <v>0</v>
      </c>
      <c r="T131" s="187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8" t="s">
        <v>127</v>
      </c>
      <c r="AT131" s="188" t="s">
        <v>123</v>
      </c>
      <c r="AU131" s="188" t="s">
        <v>128</v>
      </c>
      <c r="AY131" s="15" t="s">
        <v>121</v>
      </c>
      <c r="BE131" s="189">
        <f>IF(N131="základná",J131,0)</f>
        <v>0</v>
      </c>
      <c r="BF131" s="189">
        <f>IF(N131="znížená",J131,0)</f>
        <v>0</v>
      </c>
      <c r="BG131" s="189">
        <f>IF(N131="zákl. prenesená",J131,0)</f>
        <v>0</v>
      </c>
      <c r="BH131" s="189">
        <f>IF(N131="zníž. prenesená",J131,0)</f>
        <v>0</v>
      </c>
      <c r="BI131" s="189">
        <f>IF(N131="nulová",J131,0)</f>
        <v>0</v>
      </c>
      <c r="BJ131" s="15" t="s">
        <v>128</v>
      </c>
      <c r="BK131" s="190">
        <f>ROUND(I131*H131,3)</f>
        <v>0</v>
      </c>
      <c r="BL131" s="15" t="s">
        <v>127</v>
      </c>
      <c r="BM131" s="188" t="s">
        <v>155</v>
      </c>
    </row>
    <row r="132" s="12" customFormat="1" ht="22.8" customHeight="1">
      <c r="A132" s="12"/>
      <c r="B132" s="163"/>
      <c r="C132" s="12"/>
      <c r="D132" s="164" t="s">
        <v>74</v>
      </c>
      <c r="E132" s="174" t="s">
        <v>128</v>
      </c>
      <c r="F132" s="174" t="s">
        <v>156</v>
      </c>
      <c r="G132" s="12"/>
      <c r="H132" s="12"/>
      <c r="I132" s="166"/>
      <c r="J132" s="175">
        <f>BK132</f>
        <v>0</v>
      </c>
      <c r="K132" s="12"/>
      <c r="L132" s="163"/>
      <c r="M132" s="168"/>
      <c r="N132" s="169"/>
      <c r="O132" s="169"/>
      <c r="P132" s="170">
        <f>SUM(P133:P137)</f>
        <v>0</v>
      </c>
      <c r="Q132" s="169"/>
      <c r="R132" s="170">
        <f>SUM(R133:R137)</f>
        <v>18.295591999999999</v>
      </c>
      <c r="S132" s="169"/>
      <c r="T132" s="171">
        <f>SUM(T133:T137)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64" t="s">
        <v>83</v>
      </c>
      <c r="AT132" s="172" t="s">
        <v>74</v>
      </c>
      <c r="AU132" s="172" t="s">
        <v>83</v>
      </c>
      <c r="AY132" s="164" t="s">
        <v>121</v>
      </c>
      <c r="BK132" s="173">
        <f>SUM(BK133:BK137)</f>
        <v>0</v>
      </c>
    </row>
    <row r="133" s="2" customFormat="1" ht="24.15" customHeight="1">
      <c r="A133" s="34"/>
      <c r="B133" s="176"/>
      <c r="C133" s="177" t="s">
        <v>157</v>
      </c>
      <c r="D133" s="177" t="s">
        <v>123</v>
      </c>
      <c r="E133" s="178" t="s">
        <v>158</v>
      </c>
      <c r="F133" s="179" t="s">
        <v>159</v>
      </c>
      <c r="G133" s="180" t="s">
        <v>126</v>
      </c>
      <c r="H133" s="181">
        <v>1.4950000000000001</v>
      </c>
      <c r="I133" s="182"/>
      <c r="J133" s="181">
        <f>ROUND(I133*H133,3)</f>
        <v>0</v>
      </c>
      <c r="K133" s="183"/>
      <c r="L133" s="35"/>
      <c r="M133" s="184" t="s">
        <v>1</v>
      </c>
      <c r="N133" s="185" t="s">
        <v>41</v>
      </c>
      <c r="O133" s="78"/>
      <c r="P133" s="186">
        <f>O133*H133</f>
        <v>0</v>
      </c>
      <c r="Q133" s="186">
        <v>2.0699999999999998</v>
      </c>
      <c r="R133" s="186">
        <f>Q133*H133</f>
        <v>3.0946500000000001</v>
      </c>
      <c r="S133" s="186">
        <v>0</v>
      </c>
      <c r="T133" s="187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8" t="s">
        <v>127</v>
      </c>
      <c r="AT133" s="188" t="s">
        <v>123</v>
      </c>
      <c r="AU133" s="188" t="s">
        <v>128</v>
      </c>
      <c r="AY133" s="15" t="s">
        <v>121</v>
      </c>
      <c r="BE133" s="189">
        <f>IF(N133="základná",J133,0)</f>
        <v>0</v>
      </c>
      <c r="BF133" s="189">
        <f>IF(N133="znížená",J133,0)</f>
        <v>0</v>
      </c>
      <c r="BG133" s="189">
        <f>IF(N133="zákl. prenesená",J133,0)</f>
        <v>0</v>
      </c>
      <c r="BH133" s="189">
        <f>IF(N133="zníž. prenesená",J133,0)</f>
        <v>0</v>
      </c>
      <c r="BI133" s="189">
        <f>IF(N133="nulová",J133,0)</f>
        <v>0</v>
      </c>
      <c r="BJ133" s="15" t="s">
        <v>128</v>
      </c>
      <c r="BK133" s="190">
        <f>ROUND(I133*H133,3)</f>
        <v>0</v>
      </c>
      <c r="BL133" s="15" t="s">
        <v>127</v>
      </c>
      <c r="BM133" s="188" t="s">
        <v>160</v>
      </c>
    </row>
    <row r="134" s="2" customFormat="1" ht="16.5" customHeight="1">
      <c r="A134" s="34"/>
      <c r="B134" s="176"/>
      <c r="C134" s="177" t="s">
        <v>161</v>
      </c>
      <c r="D134" s="177" t="s">
        <v>123</v>
      </c>
      <c r="E134" s="178" t="s">
        <v>162</v>
      </c>
      <c r="F134" s="179" t="s">
        <v>163</v>
      </c>
      <c r="G134" s="180" t="s">
        <v>126</v>
      </c>
      <c r="H134" s="181">
        <v>1.1879999999999999</v>
      </c>
      <c r="I134" s="182"/>
      <c r="J134" s="181">
        <f>ROUND(I134*H134,3)</f>
        <v>0</v>
      </c>
      <c r="K134" s="183"/>
      <c r="L134" s="35"/>
      <c r="M134" s="184" t="s">
        <v>1</v>
      </c>
      <c r="N134" s="185" t="s">
        <v>41</v>
      </c>
      <c r="O134" s="78"/>
      <c r="P134" s="186">
        <f>O134*H134</f>
        <v>0</v>
      </c>
      <c r="Q134" s="186">
        <v>2.19408</v>
      </c>
      <c r="R134" s="186">
        <f>Q134*H134</f>
        <v>2.6065670399999998</v>
      </c>
      <c r="S134" s="186">
        <v>0</v>
      </c>
      <c r="T134" s="187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8" t="s">
        <v>127</v>
      </c>
      <c r="AT134" s="188" t="s">
        <v>123</v>
      </c>
      <c r="AU134" s="188" t="s">
        <v>128</v>
      </c>
      <c r="AY134" s="15" t="s">
        <v>121</v>
      </c>
      <c r="BE134" s="189">
        <f>IF(N134="základná",J134,0)</f>
        <v>0</v>
      </c>
      <c r="BF134" s="189">
        <f>IF(N134="znížená",J134,0)</f>
        <v>0</v>
      </c>
      <c r="BG134" s="189">
        <f>IF(N134="zákl. prenesená",J134,0)</f>
        <v>0</v>
      </c>
      <c r="BH134" s="189">
        <f>IF(N134="zníž. prenesená",J134,0)</f>
        <v>0</v>
      </c>
      <c r="BI134" s="189">
        <f>IF(N134="nulová",J134,0)</f>
        <v>0</v>
      </c>
      <c r="BJ134" s="15" t="s">
        <v>128</v>
      </c>
      <c r="BK134" s="190">
        <f>ROUND(I134*H134,3)</f>
        <v>0</v>
      </c>
      <c r="BL134" s="15" t="s">
        <v>127</v>
      </c>
      <c r="BM134" s="188" t="s">
        <v>164</v>
      </c>
    </row>
    <row r="135" s="2" customFormat="1" ht="16.5" customHeight="1">
      <c r="A135" s="34"/>
      <c r="B135" s="176"/>
      <c r="C135" s="177" t="s">
        <v>165</v>
      </c>
      <c r="D135" s="177" t="s">
        <v>123</v>
      </c>
      <c r="E135" s="178" t="s">
        <v>166</v>
      </c>
      <c r="F135" s="179" t="s">
        <v>167</v>
      </c>
      <c r="G135" s="180" t="s">
        <v>168</v>
      </c>
      <c r="H135" s="181">
        <v>0.070999999999999994</v>
      </c>
      <c r="I135" s="182"/>
      <c r="J135" s="181">
        <f>ROUND(I135*H135,3)</f>
        <v>0</v>
      </c>
      <c r="K135" s="183"/>
      <c r="L135" s="35"/>
      <c r="M135" s="184" t="s">
        <v>1</v>
      </c>
      <c r="N135" s="185" t="s">
        <v>41</v>
      </c>
      <c r="O135" s="78"/>
      <c r="P135" s="186">
        <f>O135*H135</f>
        <v>0</v>
      </c>
      <c r="Q135" s="186">
        <v>1.0189600000000001</v>
      </c>
      <c r="R135" s="186">
        <f>Q135*H135</f>
        <v>0.072346160000000007</v>
      </c>
      <c r="S135" s="186">
        <v>0</v>
      </c>
      <c r="T135" s="187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8" t="s">
        <v>127</v>
      </c>
      <c r="AT135" s="188" t="s">
        <v>123</v>
      </c>
      <c r="AU135" s="188" t="s">
        <v>128</v>
      </c>
      <c r="AY135" s="15" t="s">
        <v>121</v>
      </c>
      <c r="BE135" s="189">
        <f>IF(N135="základná",J135,0)</f>
        <v>0</v>
      </c>
      <c r="BF135" s="189">
        <f>IF(N135="znížená",J135,0)</f>
        <v>0</v>
      </c>
      <c r="BG135" s="189">
        <f>IF(N135="zákl. prenesená",J135,0)</f>
        <v>0</v>
      </c>
      <c r="BH135" s="189">
        <f>IF(N135="zníž. prenesená",J135,0)</f>
        <v>0</v>
      </c>
      <c r="BI135" s="189">
        <f>IF(N135="nulová",J135,0)</f>
        <v>0</v>
      </c>
      <c r="BJ135" s="15" t="s">
        <v>128</v>
      </c>
      <c r="BK135" s="190">
        <f>ROUND(I135*H135,3)</f>
        <v>0</v>
      </c>
      <c r="BL135" s="15" t="s">
        <v>127</v>
      </c>
      <c r="BM135" s="188" t="s">
        <v>169</v>
      </c>
    </row>
    <row r="136" s="2" customFormat="1" ht="16.5" customHeight="1">
      <c r="A136" s="34"/>
      <c r="B136" s="176"/>
      <c r="C136" s="177" t="s">
        <v>170</v>
      </c>
      <c r="D136" s="177" t="s">
        <v>123</v>
      </c>
      <c r="E136" s="178" t="s">
        <v>171</v>
      </c>
      <c r="F136" s="179" t="s">
        <v>172</v>
      </c>
      <c r="G136" s="180" t="s">
        <v>126</v>
      </c>
      <c r="H136" s="181">
        <v>5.54</v>
      </c>
      <c r="I136" s="182"/>
      <c r="J136" s="181">
        <f>ROUND(I136*H136,3)</f>
        <v>0</v>
      </c>
      <c r="K136" s="183"/>
      <c r="L136" s="35"/>
      <c r="M136" s="184" t="s">
        <v>1</v>
      </c>
      <c r="N136" s="185" t="s">
        <v>41</v>
      </c>
      <c r="O136" s="78"/>
      <c r="P136" s="186">
        <f>O136*H136</f>
        <v>0</v>
      </c>
      <c r="Q136" s="186">
        <v>2.19408</v>
      </c>
      <c r="R136" s="186">
        <f>Q136*H136</f>
        <v>12.155203200000001</v>
      </c>
      <c r="S136" s="186">
        <v>0</v>
      </c>
      <c r="T136" s="187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8" t="s">
        <v>127</v>
      </c>
      <c r="AT136" s="188" t="s">
        <v>123</v>
      </c>
      <c r="AU136" s="188" t="s">
        <v>128</v>
      </c>
      <c r="AY136" s="15" t="s">
        <v>121</v>
      </c>
      <c r="BE136" s="189">
        <f>IF(N136="základná",J136,0)</f>
        <v>0</v>
      </c>
      <c r="BF136" s="189">
        <f>IF(N136="znížená",J136,0)</f>
        <v>0</v>
      </c>
      <c r="BG136" s="189">
        <f>IF(N136="zákl. prenesená",J136,0)</f>
        <v>0</v>
      </c>
      <c r="BH136" s="189">
        <f>IF(N136="zníž. prenesená",J136,0)</f>
        <v>0</v>
      </c>
      <c r="BI136" s="189">
        <f>IF(N136="nulová",J136,0)</f>
        <v>0</v>
      </c>
      <c r="BJ136" s="15" t="s">
        <v>128</v>
      </c>
      <c r="BK136" s="190">
        <f>ROUND(I136*H136,3)</f>
        <v>0</v>
      </c>
      <c r="BL136" s="15" t="s">
        <v>127</v>
      </c>
      <c r="BM136" s="188" t="s">
        <v>173</v>
      </c>
    </row>
    <row r="137" s="2" customFormat="1" ht="16.5" customHeight="1">
      <c r="A137" s="34"/>
      <c r="B137" s="176"/>
      <c r="C137" s="177" t="s">
        <v>174</v>
      </c>
      <c r="D137" s="177" t="s">
        <v>123</v>
      </c>
      <c r="E137" s="178" t="s">
        <v>175</v>
      </c>
      <c r="F137" s="179" t="s">
        <v>176</v>
      </c>
      <c r="G137" s="180" t="s">
        <v>168</v>
      </c>
      <c r="H137" s="181">
        <v>0.35999999999999999</v>
      </c>
      <c r="I137" s="182"/>
      <c r="J137" s="181">
        <f>ROUND(I137*H137,3)</f>
        <v>0</v>
      </c>
      <c r="K137" s="183"/>
      <c r="L137" s="35"/>
      <c r="M137" s="184" t="s">
        <v>1</v>
      </c>
      <c r="N137" s="185" t="s">
        <v>41</v>
      </c>
      <c r="O137" s="78"/>
      <c r="P137" s="186">
        <f>O137*H137</f>
        <v>0</v>
      </c>
      <c r="Q137" s="186">
        <v>1.0189600000000001</v>
      </c>
      <c r="R137" s="186">
        <f>Q137*H137</f>
        <v>0.36682560000000003</v>
      </c>
      <c r="S137" s="186">
        <v>0</v>
      </c>
      <c r="T137" s="187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8" t="s">
        <v>127</v>
      </c>
      <c r="AT137" s="188" t="s">
        <v>123</v>
      </c>
      <c r="AU137" s="188" t="s">
        <v>128</v>
      </c>
      <c r="AY137" s="15" t="s">
        <v>121</v>
      </c>
      <c r="BE137" s="189">
        <f>IF(N137="základná",J137,0)</f>
        <v>0</v>
      </c>
      <c r="BF137" s="189">
        <f>IF(N137="znížená",J137,0)</f>
        <v>0</v>
      </c>
      <c r="BG137" s="189">
        <f>IF(N137="zákl. prenesená",J137,0)</f>
        <v>0</v>
      </c>
      <c r="BH137" s="189">
        <f>IF(N137="zníž. prenesená",J137,0)</f>
        <v>0</v>
      </c>
      <c r="BI137" s="189">
        <f>IF(N137="nulová",J137,0)</f>
        <v>0</v>
      </c>
      <c r="BJ137" s="15" t="s">
        <v>128</v>
      </c>
      <c r="BK137" s="190">
        <f>ROUND(I137*H137,3)</f>
        <v>0</v>
      </c>
      <c r="BL137" s="15" t="s">
        <v>127</v>
      </c>
      <c r="BM137" s="188" t="s">
        <v>177</v>
      </c>
    </row>
    <row r="138" s="12" customFormat="1" ht="25.92" customHeight="1">
      <c r="A138" s="12"/>
      <c r="B138" s="163"/>
      <c r="C138" s="12"/>
      <c r="D138" s="164" t="s">
        <v>74</v>
      </c>
      <c r="E138" s="165" t="s">
        <v>178</v>
      </c>
      <c r="F138" s="165" t="s">
        <v>179</v>
      </c>
      <c r="G138" s="12"/>
      <c r="H138" s="12"/>
      <c r="I138" s="166"/>
      <c r="J138" s="167">
        <f>BK138</f>
        <v>0</v>
      </c>
      <c r="K138" s="12"/>
      <c r="L138" s="163"/>
      <c r="M138" s="168"/>
      <c r="N138" s="169"/>
      <c r="O138" s="169"/>
      <c r="P138" s="170">
        <f>P139</f>
        <v>0</v>
      </c>
      <c r="Q138" s="169"/>
      <c r="R138" s="170">
        <f>R139</f>
        <v>3.9077944200000005</v>
      </c>
      <c r="S138" s="169"/>
      <c r="T138" s="171">
        <f>T139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64" t="s">
        <v>128</v>
      </c>
      <c r="AT138" s="172" t="s">
        <v>74</v>
      </c>
      <c r="AU138" s="172" t="s">
        <v>75</v>
      </c>
      <c r="AY138" s="164" t="s">
        <v>121</v>
      </c>
      <c r="BK138" s="173">
        <f>BK139</f>
        <v>0</v>
      </c>
    </row>
    <row r="139" s="12" customFormat="1" ht="22.8" customHeight="1">
      <c r="A139" s="12"/>
      <c r="B139" s="163"/>
      <c r="C139" s="12"/>
      <c r="D139" s="164" t="s">
        <v>74</v>
      </c>
      <c r="E139" s="174" t="s">
        <v>180</v>
      </c>
      <c r="F139" s="174" t="s">
        <v>181</v>
      </c>
      <c r="G139" s="12"/>
      <c r="H139" s="12"/>
      <c r="I139" s="166"/>
      <c r="J139" s="175">
        <f>BK139</f>
        <v>0</v>
      </c>
      <c r="K139" s="12"/>
      <c r="L139" s="163"/>
      <c r="M139" s="168"/>
      <c r="N139" s="169"/>
      <c r="O139" s="169"/>
      <c r="P139" s="170">
        <f>SUM(P140:P150)</f>
        <v>0</v>
      </c>
      <c r="Q139" s="169"/>
      <c r="R139" s="170">
        <f>SUM(R140:R150)</f>
        <v>3.9077944200000005</v>
      </c>
      <c r="S139" s="169"/>
      <c r="T139" s="171">
        <f>SUM(T140:T150)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64" t="s">
        <v>128</v>
      </c>
      <c r="AT139" s="172" t="s">
        <v>74</v>
      </c>
      <c r="AU139" s="172" t="s">
        <v>83</v>
      </c>
      <c r="AY139" s="164" t="s">
        <v>121</v>
      </c>
      <c r="BK139" s="173">
        <f>SUM(BK140:BK150)</f>
        <v>0</v>
      </c>
    </row>
    <row r="140" s="2" customFormat="1" ht="33" customHeight="1">
      <c r="A140" s="34"/>
      <c r="B140" s="176"/>
      <c r="C140" s="177" t="s">
        <v>182</v>
      </c>
      <c r="D140" s="177" t="s">
        <v>123</v>
      </c>
      <c r="E140" s="178" t="s">
        <v>183</v>
      </c>
      <c r="F140" s="179" t="s">
        <v>184</v>
      </c>
      <c r="G140" s="180" t="s">
        <v>185</v>
      </c>
      <c r="H140" s="181">
        <v>18</v>
      </c>
      <c r="I140" s="182"/>
      <c r="J140" s="181">
        <f>ROUND(I140*H140,3)</f>
        <v>0</v>
      </c>
      <c r="K140" s="183"/>
      <c r="L140" s="35"/>
      <c r="M140" s="184" t="s">
        <v>1</v>
      </c>
      <c r="N140" s="185" t="s">
        <v>41</v>
      </c>
      <c r="O140" s="78"/>
      <c r="P140" s="186">
        <f>O140*H140</f>
        <v>0</v>
      </c>
      <c r="Q140" s="186">
        <v>7.3889999999999999E-05</v>
      </c>
      <c r="R140" s="186">
        <f>Q140*H140</f>
        <v>0.0013300199999999999</v>
      </c>
      <c r="S140" s="186">
        <v>0</v>
      </c>
      <c r="T140" s="187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8" t="s">
        <v>186</v>
      </c>
      <c r="AT140" s="188" t="s">
        <v>123</v>
      </c>
      <c r="AU140" s="188" t="s">
        <v>128</v>
      </c>
      <c r="AY140" s="15" t="s">
        <v>121</v>
      </c>
      <c r="BE140" s="189">
        <f>IF(N140="základná",J140,0)</f>
        <v>0</v>
      </c>
      <c r="BF140" s="189">
        <f>IF(N140="znížená",J140,0)</f>
        <v>0</v>
      </c>
      <c r="BG140" s="189">
        <f>IF(N140="zákl. prenesená",J140,0)</f>
        <v>0</v>
      </c>
      <c r="BH140" s="189">
        <f>IF(N140="zníž. prenesená",J140,0)</f>
        <v>0</v>
      </c>
      <c r="BI140" s="189">
        <f>IF(N140="nulová",J140,0)</f>
        <v>0</v>
      </c>
      <c r="BJ140" s="15" t="s">
        <v>128</v>
      </c>
      <c r="BK140" s="190">
        <f>ROUND(I140*H140,3)</f>
        <v>0</v>
      </c>
      <c r="BL140" s="15" t="s">
        <v>186</v>
      </c>
      <c r="BM140" s="188" t="s">
        <v>187</v>
      </c>
    </row>
    <row r="141" s="2" customFormat="1" ht="24.15" customHeight="1">
      <c r="A141" s="34"/>
      <c r="B141" s="176"/>
      <c r="C141" s="191" t="s">
        <v>188</v>
      </c>
      <c r="D141" s="191" t="s">
        <v>189</v>
      </c>
      <c r="E141" s="192" t="s">
        <v>190</v>
      </c>
      <c r="F141" s="193" t="s">
        <v>191</v>
      </c>
      <c r="G141" s="194" t="s">
        <v>185</v>
      </c>
      <c r="H141" s="195">
        <v>18</v>
      </c>
      <c r="I141" s="196"/>
      <c r="J141" s="195">
        <f>ROUND(I141*H141,3)</f>
        <v>0</v>
      </c>
      <c r="K141" s="197"/>
      <c r="L141" s="198"/>
      <c r="M141" s="199" t="s">
        <v>1</v>
      </c>
      <c r="N141" s="200" t="s">
        <v>41</v>
      </c>
      <c r="O141" s="78"/>
      <c r="P141" s="186">
        <f>O141*H141</f>
        <v>0</v>
      </c>
      <c r="Q141" s="186">
        <v>0.032399999999999998</v>
      </c>
      <c r="R141" s="186">
        <f>Q141*H141</f>
        <v>0.58319999999999994</v>
      </c>
      <c r="S141" s="186">
        <v>0</v>
      </c>
      <c r="T141" s="187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8" t="s">
        <v>192</v>
      </c>
      <c r="AT141" s="188" t="s">
        <v>189</v>
      </c>
      <c r="AU141" s="188" t="s">
        <v>128</v>
      </c>
      <c r="AY141" s="15" t="s">
        <v>121</v>
      </c>
      <c r="BE141" s="189">
        <f>IF(N141="základná",J141,0)</f>
        <v>0</v>
      </c>
      <c r="BF141" s="189">
        <f>IF(N141="znížená",J141,0)</f>
        <v>0</v>
      </c>
      <c r="BG141" s="189">
        <f>IF(N141="zákl. prenesená",J141,0)</f>
        <v>0</v>
      </c>
      <c r="BH141" s="189">
        <f>IF(N141="zníž. prenesená",J141,0)</f>
        <v>0</v>
      </c>
      <c r="BI141" s="189">
        <f>IF(N141="nulová",J141,0)</f>
        <v>0</v>
      </c>
      <c r="BJ141" s="15" t="s">
        <v>128</v>
      </c>
      <c r="BK141" s="190">
        <f>ROUND(I141*H141,3)</f>
        <v>0</v>
      </c>
      <c r="BL141" s="15" t="s">
        <v>186</v>
      </c>
      <c r="BM141" s="188" t="s">
        <v>193</v>
      </c>
    </row>
    <row r="142" s="2" customFormat="1" ht="24.15" customHeight="1">
      <c r="A142" s="34"/>
      <c r="B142" s="176"/>
      <c r="C142" s="177" t="s">
        <v>186</v>
      </c>
      <c r="D142" s="177" t="s">
        <v>123</v>
      </c>
      <c r="E142" s="178" t="s">
        <v>194</v>
      </c>
      <c r="F142" s="179" t="s">
        <v>195</v>
      </c>
      <c r="G142" s="180" t="s">
        <v>196</v>
      </c>
      <c r="H142" s="181">
        <v>3165.288</v>
      </c>
      <c r="I142" s="182"/>
      <c r="J142" s="181">
        <f>ROUND(I142*H142,3)</f>
        <v>0</v>
      </c>
      <c r="K142" s="183"/>
      <c r="L142" s="35"/>
      <c r="M142" s="184" t="s">
        <v>1</v>
      </c>
      <c r="N142" s="185" t="s">
        <v>41</v>
      </c>
      <c r="O142" s="78"/>
      <c r="P142" s="186">
        <f>O142*H142</f>
        <v>0</v>
      </c>
      <c r="Q142" s="186">
        <v>5.0000000000000002E-05</v>
      </c>
      <c r="R142" s="186">
        <f>Q142*H142</f>
        <v>0.1582644</v>
      </c>
      <c r="S142" s="186">
        <v>0</v>
      </c>
      <c r="T142" s="187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8" t="s">
        <v>186</v>
      </c>
      <c r="AT142" s="188" t="s">
        <v>123</v>
      </c>
      <c r="AU142" s="188" t="s">
        <v>128</v>
      </c>
      <c r="AY142" s="15" t="s">
        <v>121</v>
      </c>
      <c r="BE142" s="189">
        <f>IF(N142="základná",J142,0)</f>
        <v>0</v>
      </c>
      <c r="BF142" s="189">
        <f>IF(N142="znížená",J142,0)</f>
        <v>0</v>
      </c>
      <c r="BG142" s="189">
        <f>IF(N142="zákl. prenesená",J142,0)</f>
        <v>0</v>
      </c>
      <c r="BH142" s="189">
        <f>IF(N142="zníž. prenesená",J142,0)</f>
        <v>0</v>
      </c>
      <c r="BI142" s="189">
        <f>IF(N142="nulová",J142,0)</f>
        <v>0</v>
      </c>
      <c r="BJ142" s="15" t="s">
        <v>128</v>
      </c>
      <c r="BK142" s="190">
        <f>ROUND(I142*H142,3)</f>
        <v>0</v>
      </c>
      <c r="BL142" s="15" t="s">
        <v>186</v>
      </c>
      <c r="BM142" s="188" t="s">
        <v>197</v>
      </c>
    </row>
    <row r="143" s="2" customFormat="1" ht="24.15" customHeight="1">
      <c r="A143" s="34"/>
      <c r="B143" s="176"/>
      <c r="C143" s="191" t="s">
        <v>198</v>
      </c>
      <c r="D143" s="191" t="s">
        <v>189</v>
      </c>
      <c r="E143" s="192" t="s">
        <v>199</v>
      </c>
      <c r="F143" s="193" t="s">
        <v>200</v>
      </c>
      <c r="G143" s="194" t="s">
        <v>168</v>
      </c>
      <c r="H143" s="195">
        <v>0.57999999999999996</v>
      </c>
      <c r="I143" s="196"/>
      <c r="J143" s="195">
        <f>ROUND(I143*H143,3)</f>
        <v>0</v>
      </c>
      <c r="K143" s="197"/>
      <c r="L143" s="198"/>
      <c r="M143" s="199" t="s">
        <v>1</v>
      </c>
      <c r="N143" s="200" t="s">
        <v>41</v>
      </c>
      <c r="O143" s="78"/>
      <c r="P143" s="186">
        <f>O143*H143</f>
        <v>0</v>
      </c>
      <c r="Q143" s="186">
        <v>1</v>
      </c>
      <c r="R143" s="186">
        <f>Q143*H143</f>
        <v>0.57999999999999996</v>
      </c>
      <c r="S143" s="186">
        <v>0</v>
      </c>
      <c r="T143" s="187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8" t="s">
        <v>192</v>
      </c>
      <c r="AT143" s="188" t="s">
        <v>189</v>
      </c>
      <c r="AU143" s="188" t="s">
        <v>128</v>
      </c>
      <c r="AY143" s="15" t="s">
        <v>121</v>
      </c>
      <c r="BE143" s="189">
        <f>IF(N143="základná",J143,0)</f>
        <v>0</v>
      </c>
      <c r="BF143" s="189">
        <f>IF(N143="znížená",J143,0)</f>
        <v>0</v>
      </c>
      <c r="BG143" s="189">
        <f>IF(N143="zákl. prenesená",J143,0)</f>
        <v>0</v>
      </c>
      <c r="BH143" s="189">
        <f>IF(N143="zníž. prenesená",J143,0)</f>
        <v>0</v>
      </c>
      <c r="BI143" s="189">
        <f>IF(N143="nulová",J143,0)</f>
        <v>0</v>
      </c>
      <c r="BJ143" s="15" t="s">
        <v>128</v>
      </c>
      <c r="BK143" s="190">
        <f>ROUND(I143*H143,3)</f>
        <v>0</v>
      </c>
      <c r="BL143" s="15" t="s">
        <v>186</v>
      </c>
      <c r="BM143" s="188" t="s">
        <v>201</v>
      </c>
    </row>
    <row r="144" s="2" customFormat="1" ht="24.15" customHeight="1">
      <c r="A144" s="34"/>
      <c r="B144" s="176"/>
      <c r="C144" s="191" t="s">
        <v>202</v>
      </c>
      <c r="D144" s="191" t="s">
        <v>189</v>
      </c>
      <c r="E144" s="192" t="s">
        <v>203</v>
      </c>
      <c r="F144" s="193" t="s">
        <v>204</v>
      </c>
      <c r="G144" s="194" t="s">
        <v>168</v>
      </c>
      <c r="H144" s="195">
        <v>0.63100000000000001</v>
      </c>
      <c r="I144" s="196"/>
      <c r="J144" s="195">
        <f>ROUND(I144*H144,3)</f>
        <v>0</v>
      </c>
      <c r="K144" s="197"/>
      <c r="L144" s="198"/>
      <c r="M144" s="199" t="s">
        <v>1</v>
      </c>
      <c r="N144" s="200" t="s">
        <v>41</v>
      </c>
      <c r="O144" s="78"/>
      <c r="P144" s="186">
        <f>O144*H144</f>
        <v>0</v>
      </c>
      <c r="Q144" s="186">
        <v>1</v>
      </c>
      <c r="R144" s="186">
        <f>Q144*H144</f>
        <v>0.63100000000000001</v>
      </c>
      <c r="S144" s="186">
        <v>0</v>
      </c>
      <c r="T144" s="187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8" t="s">
        <v>192</v>
      </c>
      <c r="AT144" s="188" t="s">
        <v>189</v>
      </c>
      <c r="AU144" s="188" t="s">
        <v>128</v>
      </c>
      <c r="AY144" s="15" t="s">
        <v>121</v>
      </c>
      <c r="BE144" s="189">
        <f>IF(N144="základná",J144,0)</f>
        <v>0</v>
      </c>
      <c r="BF144" s="189">
        <f>IF(N144="znížená",J144,0)</f>
        <v>0</v>
      </c>
      <c r="BG144" s="189">
        <f>IF(N144="zákl. prenesená",J144,0)</f>
        <v>0</v>
      </c>
      <c r="BH144" s="189">
        <f>IF(N144="zníž. prenesená",J144,0)</f>
        <v>0</v>
      </c>
      <c r="BI144" s="189">
        <f>IF(N144="nulová",J144,0)</f>
        <v>0</v>
      </c>
      <c r="BJ144" s="15" t="s">
        <v>128</v>
      </c>
      <c r="BK144" s="190">
        <f>ROUND(I144*H144,3)</f>
        <v>0</v>
      </c>
      <c r="BL144" s="15" t="s">
        <v>186</v>
      </c>
      <c r="BM144" s="188" t="s">
        <v>205</v>
      </c>
    </row>
    <row r="145" s="2" customFormat="1" ht="24.15" customHeight="1">
      <c r="A145" s="34"/>
      <c r="B145" s="176"/>
      <c r="C145" s="191" t="s">
        <v>206</v>
      </c>
      <c r="D145" s="191" t="s">
        <v>189</v>
      </c>
      <c r="E145" s="192" t="s">
        <v>207</v>
      </c>
      <c r="F145" s="193" t="s">
        <v>208</v>
      </c>
      <c r="G145" s="194" t="s">
        <v>168</v>
      </c>
      <c r="H145" s="195">
        <v>0.57099999999999995</v>
      </c>
      <c r="I145" s="196"/>
      <c r="J145" s="195">
        <f>ROUND(I145*H145,3)</f>
        <v>0</v>
      </c>
      <c r="K145" s="197"/>
      <c r="L145" s="198"/>
      <c r="M145" s="199" t="s">
        <v>1</v>
      </c>
      <c r="N145" s="200" t="s">
        <v>41</v>
      </c>
      <c r="O145" s="78"/>
      <c r="P145" s="186">
        <f>O145*H145</f>
        <v>0</v>
      </c>
      <c r="Q145" s="186">
        <v>1</v>
      </c>
      <c r="R145" s="186">
        <f>Q145*H145</f>
        <v>0.57099999999999995</v>
      </c>
      <c r="S145" s="186">
        <v>0</v>
      </c>
      <c r="T145" s="187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8" t="s">
        <v>192</v>
      </c>
      <c r="AT145" s="188" t="s">
        <v>189</v>
      </c>
      <c r="AU145" s="188" t="s">
        <v>128</v>
      </c>
      <c r="AY145" s="15" t="s">
        <v>121</v>
      </c>
      <c r="BE145" s="189">
        <f>IF(N145="základná",J145,0)</f>
        <v>0</v>
      </c>
      <c r="BF145" s="189">
        <f>IF(N145="znížená",J145,0)</f>
        <v>0</v>
      </c>
      <c r="BG145" s="189">
        <f>IF(N145="zákl. prenesená",J145,0)</f>
        <v>0</v>
      </c>
      <c r="BH145" s="189">
        <f>IF(N145="zníž. prenesená",J145,0)</f>
        <v>0</v>
      </c>
      <c r="BI145" s="189">
        <f>IF(N145="nulová",J145,0)</f>
        <v>0</v>
      </c>
      <c r="BJ145" s="15" t="s">
        <v>128</v>
      </c>
      <c r="BK145" s="190">
        <f>ROUND(I145*H145,3)</f>
        <v>0</v>
      </c>
      <c r="BL145" s="15" t="s">
        <v>186</v>
      </c>
      <c r="BM145" s="188" t="s">
        <v>209</v>
      </c>
    </row>
    <row r="146" s="2" customFormat="1" ht="24.15" customHeight="1">
      <c r="A146" s="34"/>
      <c r="B146" s="176"/>
      <c r="C146" s="191" t="s">
        <v>7</v>
      </c>
      <c r="D146" s="191" t="s">
        <v>189</v>
      </c>
      <c r="E146" s="192" t="s">
        <v>210</v>
      </c>
      <c r="F146" s="193" t="s">
        <v>211</v>
      </c>
      <c r="G146" s="194" t="s">
        <v>168</v>
      </c>
      <c r="H146" s="195">
        <v>0.372</v>
      </c>
      <c r="I146" s="196"/>
      <c r="J146" s="195">
        <f>ROUND(I146*H146,3)</f>
        <v>0</v>
      </c>
      <c r="K146" s="197"/>
      <c r="L146" s="198"/>
      <c r="M146" s="199" t="s">
        <v>1</v>
      </c>
      <c r="N146" s="200" t="s">
        <v>41</v>
      </c>
      <c r="O146" s="78"/>
      <c r="P146" s="186">
        <f>O146*H146</f>
        <v>0</v>
      </c>
      <c r="Q146" s="186">
        <v>1</v>
      </c>
      <c r="R146" s="186">
        <f>Q146*H146</f>
        <v>0.372</v>
      </c>
      <c r="S146" s="186">
        <v>0</v>
      </c>
      <c r="T146" s="187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8" t="s">
        <v>192</v>
      </c>
      <c r="AT146" s="188" t="s">
        <v>189</v>
      </c>
      <c r="AU146" s="188" t="s">
        <v>128</v>
      </c>
      <c r="AY146" s="15" t="s">
        <v>121</v>
      </c>
      <c r="BE146" s="189">
        <f>IF(N146="základná",J146,0)</f>
        <v>0</v>
      </c>
      <c r="BF146" s="189">
        <f>IF(N146="znížená",J146,0)</f>
        <v>0</v>
      </c>
      <c r="BG146" s="189">
        <f>IF(N146="zákl. prenesená",J146,0)</f>
        <v>0</v>
      </c>
      <c r="BH146" s="189">
        <f>IF(N146="zníž. prenesená",J146,0)</f>
        <v>0</v>
      </c>
      <c r="BI146" s="189">
        <f>IF(N146="nulová",J146,0)</f>
        <v>0</v>
      </c>
      <c r="BJ146" s="15" t="s">
        <v>128</v>
      </c>
      <c r="BK146" s="190">
        <f>ROUND(I146*H146,3)</f>
        <v>0</v>
      </c>
      <c r="BL146" s="15" t="s">
        <v>186</v>
      </c>
      <c r="BM146" s="188" t="s">
        <v>212</v>
      </c>
    </row>
    <row r="147" s="2" customFormat="1" ht="24.15" customHeight="1">
      <c r="A147" s="34"/>
      <c r="B147" s="176"/>
      <c r="C147" s="191" t="s">
        <v>213</v>
      </c>
      <c r="D147" s="191" t="s">
        <v>189</v>
      </c>
      <c r="E147" s="192" t="s">
        <v>214</v>
      </c>
      <c r="F147" s="193" t="s">
        <v>215</v>
      </c>
      <c r="G147" s="194" t="s">
        <v>168</v>
      </c>
      <c r="H147" s="195">
        <v>0.40500000000000003</v>
      </c>
      <c r="I147" s="196"/>
      <c r="J147" s="195">
        <f>ROUND(I147*H147,3)</f>
        <v>0</v>
      </c>
      <c r="K147" s="197"/>
      <c r="L147" s="198"/>
      <c r="M147" s="199" t="s">
        <v>1</v>
      </c>
      <c r="N147" s="200" t="s">
        <v>41</v>
      </c>
      <c r="O147" s="78"/>
      <c r="P147" s="186">
        <f>O147*H147</f>
        <v>0</v>
      </c>
      <c r="Q147" s="186">
        <v>1</v>
      </c>
      <c r="R147" s="186">
        <f>Q147*H147</f>
        <v>0.40500000000000003</v>
      </c>
      <c r="S147" s="186">
        <v>0</v>
      </c>
      <c r="T147" s="187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8" t="s">
        <v>192</v>
      </c>
      <c r="AT147" s="188" t="s">
        <v>189</v>
      </c>
      <c r="AU147" s="188" t="s">
        <v>128</v>
      </c>
      <c r="AY147" s="15" t="s">
        <v>121</v>
      </c>
      <c r="BE147" s="189">
        <f>IF(N147="základná",J147,0)</f>
        <v>0</v>
      </c>
      <c r="BF147" s="189">
        <f>IF(N147="znížená",J147,0)</f>
        <v>0</v>
      </c>
      <c r="BG147" s="189">
        <f>IF(N147="zákl. prenesená",J147,0)</f>
        <v>0</v>
      </c>
      <c r="BH147" s="189">
        <f>IF(N147="zníž. prenesená",J147,0)</f>
        <v>0</v>
      </c>
      <c r="BI147" s="189">
        <f>IF(N147="nulová",J147,0)</f>
        <v>0</v>
      </c>
      <c r="BJ147" s="15" t="s">
        <v>128</v>
      </c>
      <c r="BK147" s="190">
        <f>ROUND(I147*H147,3)</f>
        <v>0</v>
      </c>
      <c r="BL147" s="15" t="s">
        <v>186</v>
      </c>
      <c r="BM147" s="188" t="s">
        <v>216</v>
      </c>
    </row>
    <row r="148" s="2" customFormat="1" ht="33" customHeight="1">
      <c r="A148" s="34"/>
      <c r="B148" s="176"/>
      <c r="C148" s="191" t="s">
        <v>217</v>
      </c>
      <c r="D148" s="191" t="s">
        <v>189</v>
      </c>
      <c r="E148" s="192" t="s">
        <v>218</v>
      </c>
      <c r="F148" s="193" t="s">
        <v>219</v>
      </c>
      <c r="G148" s="194" t="s">
        <v>168</v>
      </c>
      <c r="H148" s="195">
        <v>0.373</v>
      </c>
      <c r="I148" s="196"/>
      <c r="J148" s="195">
        <f>ROUND(I148*H148,3)</f>
        <v>0</v>
      </c>
      <c r="K148" s="197"/>
      <c r="L148" s="198"/>
      <c r="M148" s="199" t="s">
        <v>1</v>
      </c>
      <c r="N148" s="200" t="s">
        <v>41</v>
      </c>
      <c r="O148" s="78"/>
      <c r="P148" s="186">
        <f>O148*H148</f>
        <v>0</v>
      </c>
      <c r="Q148" s="186">
        <v>1</v>
      </c>
      <c r="R148" s="186">
        <f>Q148*H148</f>
        <v>0.373</v>
      </c>
      <c r="S148" s="186">
        <v>0</v>
      </c>
      <c r="T148" s="187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8" t="s">
        <v>192</v>
      </c>
      <c r="AT148" s="188" t="s">
        <v>189</v>
      </c>
      <c r="AU148" s="188" t="s">
        <v>128</v>
      </c>
      <c r="AY148" s="15" t="s">
        <v>121</v>
      </c>
      <c r="BE148" s="189">
        <f>IF(N148="základná",J148,0)</f>
        <v>0</v>
      </c>
      <c r="BF148" s="189">
        <f>IF(N148="znížená",J148,0)</f>
        <v>0</v>
      </c>
      <c r="BG148" s="189">
        <f>IF(N148="zákl. prenesená",J148,0)</f>
        <v>0</v>
      </c>
      <c r="BH148" s="189">
        <f>IF(N148="zníž. prenesená",J148,0)</f>
        <v>0</v>
      </c>
      <c r="BI148" s="189">
        <f>IF(N148="nulová",J148,0)</f>
        <v>0</v>
      </c>
      <c r="BJ148" s="15" t="s">
        <v>128</v>
      </c>
      <c r="BK148" s="190">
        <f>ROUND(I148*H148,3)</f>
        <v>0</v>
      </c>
      <c r="BL148" s="15" t="s">
        <v>186</v>
      </c>
      <c r="BM148" s="188" t="s">
        <v>220</v>
      </c>
    </row>
    <row r="149" s="2" customFormat="1" ht="24.15" customHeight="1">
      <c r="A149" s="34"/>
      <c r="B149" s="176"/>
      <c r="C149" s="191" t="s">
        <v>221</v>
      </c>
      <c r="D149" s="191" t="s">
        <v>189</v>
      </c>
      <c r="E149" s="192" t="s">
        <v>222</v>
      </c>
      <c r="F149" s="193" t="s">
        <v>223</v>
      </c>
      <c r="G149" s="194" t="s">
        <v>168</v>
      </c>
      <c r="H149" s="195">
        <v>0.23300000000000001</v>
      </c>
      <c r="I149" s="196"/>
      <c r="J149" s="195">
        <f>ROUND(I149*H149,3)</f>
        <v>0</v>
      </c>
      <c r="K149" s="197"/>
      <c r="L149" s="198"/>
      <c r="M149" s="199" t="s">
        <v>1</v>
      </c>
      <c r="N149" s="200" t="s">
        <v>41</v>
      </c>
      <c r="O149" s="78"/>
      <c r="P149" s="186">
        <f>O149*H149</f>
        <v>0</v>
      </c>
      <c r="Q149" s="186">
        <v>1</v>
      </c>
      <c r="R149" s="186">
        <f>Q149*H149</f>
        <v>0.23300000000000001</v>
      </c>
      <c r="S149" s="186">
        <v>0</v>
      </c>
      <c r="T149" s="187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8" t="s">
        <v>192</v>
      </c>
      <c r="AT149" s="188" t="s">
        <v>189</v>
      </c>
      <c r="AU149" s="188" t="s">
        <v>128</v>
      </c>
      <c r="AY149" s="15" t="s">
        <v>121</v>
      </c>
      <c r="BE149" s="189">
        <f>IF(N149="základná",J149,0)</f>
        <v>0</v>
      </c>
      <c r="BF149" s="189">
        <f>IF(N149="znížená",J149,0)</f>
        <v>0</v>
      </c>
      <c r="BG149" s="189">
        <f>IF(N149="zákl. prenesená",J149,0)</f>
        <v>0</v>
      </c>
      <c r="BH149" s="189">
        <f>IF(N149="zníž. prenesená",J149,0)</f>
        <v>0</v>
      </c>
      <c r="BI149" s="189">
        <f>IF(N149="nulová",J149,0)</f>
        <v>0</v>
      </c>
      <c r="BJ149" s="15" t="s">
        <v>128</v>
      </c>
      <c r="BK149" s="190">
        <f>ROUND(I149*H149,3)</f>
        <v>0</v>
      </c>
      <c r="BL149" s="15" t="s">
        <v>186</v>
      </c>
      <c r="BM149" s="188" t="s">
        <v>224</v>
      </c>
    </row>
    <row r="150" s="2" customFormat="1" ht="24.15" customHeight="1">
      <c r="A150" s="34"/>
      <c r="B150" s="176"/>
      <c r="C150" s="177" t="s">
        <v>225</v>
      </c>
      <c r="D150" s="177" t="s">
        <v>123</v>
      </c>
      <c r="E150" s="178" t="s">
        <v>226</v>
      </c>
      <c r="F150" s="179" t="s">
        <v>227</v>
      </c>
      <c r="G150" s="180" t="s">
        <v>228</v>
      </c>
      <c r="H150" s="182"/>
      <c r="I150" s="182"/>
      <c r="J150" s="181">
        <f>ROUND(I150*H150,3)</f>
        <v>0</v>
      </c>
      <c r="K150" s="183"/>
      <c r="L150" s="35"/>
      <c r="M150" s="201" t="s">
        <v>1</v>
      </c>
      <c r="N150" s="202" t="s">
        <v>41</v>
      </c>
      <c r="O150" s="203"/>
      <c r="P150" s="204">
        <f>O150*H150</f>
        <v>0</v>
      </c>
      <c r="Q150" s="204">
        <v>0</v>
      </c>
      <c r="R150" s="204">
        <f>Q150*H150</f>
        <v>0</v>
      </c>
      <c r="S150" s="204">
        <v>0</v>
      </c>
      <c r="T150" s="205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8" t="s">
        <v>186</v>
      </c>
      <c r="AT150" s="188" t="s">
        <v>123</v>
      </c>
      <c r="AU150" s="188" t="s">
        <v>128</v>
      </c>
      <c r="AY150" s="15" t="s">
        <v>121</v>
      </c>
      <c r="BE150" s="189">
        <f>IF(N150="základná",J150,0)</f>
        <v>0</v>
      </c>
      <c r="BF150" s="189">
        <f>IF(N150="znížená",J150,0)</f>
        <v>0</v>
      </c>
      <c r="BG150" s="189">
        <f>IF(N150="zákl. prenesená",J150,0)</f>
        <v>0</v>
      </c>
      <c r="BH150" s="189">
        <f>IF(N150="zníž. prenesená",J150,0)</f>
        <v>0</v>
      </c>
      <c r="BI150" s="189">
        <f>IF(N150="nulová",J150,0)</f>
        <v>0</v>
      </c>
      <c r="BJ150" s="15" t="s">
        <v>128</v>
      </c>
      <c r="BK150" s="190">
        <f>ROUND(I150*H150,3)</f>
        <v>0</v>
      </c>
      <c r="BL150" s="15" t="s">
        <v>186</v>
      </c>
      <c r="BM150" s="188" t="s">
        <v>229</v>
      </c>
    </row>
    <row r="151" s="2" customFormat="1" ht="6.96" customHeight="1">
      <c r="A151" s="34"/>
      <c r="B151" s="61"/>
      <c r="C151" s="62"/>
      <c r="D151" s="62"/>
      <c r="E151" s="62"/>
      <c r="F151" s="62"/>
      <c r="G151" s="62"/>
      <c r="H151" s="62"/>
      <c r="I151" s="62"/>
      <c r="J151" s="62"/>
      <c r="K151" s="62"/>
      <c r="L151" s="35"/>
      <c r="M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</row>
  </sheetData>
  <autoFilter ref="C120:K150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94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26.25" customHeight="1">
      <c r="B7" s="18"/>
      <c r="E7" s="122" t="str">
        <f>'Rekapitulácia stavby'!K6</f>
        <v>Moderná inkluzívna škola, 2. etepa, SOŠ obchodu a služieb, Rimavská Sobota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95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230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70" t="str">
        <f>'Rekapitulácia stavby'!AN8</f>
        <v>28. 5. 2024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29</v>
      </c>
      <c r="F21" s="34"/>
      <c r="G21" s="34"/>
      <c r="H21" s="34"/>
      <c r="I21" s="28" t="s">
        <v>25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23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">
        <v>33</v>
      </c>
      <c r="F24" s="34"/>
      <c r="G24" s="34"/>
      <c r="H24" s="34"/>
      <c r="I24" s="28" t="s">
        <v>25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ROUND(J119,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ROUND((SUM(BE119:BE124)),  2)</f>
        <v>0</v>
      </c>
      <c r="G33" s="129"/>
      <c r="H33" s="129"/>
      <c r="I33" s="130">
        <v>0.20000000000000001</v>
      </c>
      <c r="J33" s="128">
        <f>ROUND(((SUM(BE119:BE124))*I33),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28">
        <f>ROUND((SUM(BF119:BF124)),  2)</f>
        <v>0</v>
      </c>
      <c r="G34" s="129"/>
      <c r="H34" s="129"/>
      <c r="I34" s="130">
        <v>0.20000000000000001</v>
      </c>
      <c r="J34" s="128">
        <f>ROUND(((SUM(BF119:BF124))*I34),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ROUND((SUM(BG119:BG124)),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ROUND((SUM(BH119:BH124)),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ROUND((SUM(BI119:BI124)),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97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22" t="str">
        <f>E7</f>
        <v>Moderná inkluzívna škola, 2. etepa, SOŠ obchodu a služieb, Rimavská Sobota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95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05-19-2/2024 - SO 08 Výťah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>Rimavská Sobota</v>
      </c>
      <c r="G89" s="34"/>
      <c r="H89" s="34"/>
      <c r="I89" s="28" t="s">
        <v>20</v>
      </c>
      <c r="J89" s="70" t="str">
        <f>IF(J12="","",J12)</f>
        <v>28. 5. 2024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40.05" customHeight="1">
      <c r="A91" s="34"/>
      <c r="B91" s="35"/>
      <c r="C91" s="28" t="s">
        <v>22</v>
      </c>
      <c r="D91" s="34"/>
      <c r="E91" s="34"/>
      <c r="F91" s="23" t="str">
        <f>E15</f>
        <v>Stredná odb. škola obch. a služieb, Rim. Sobota</v>
      </c>
      <c r="G91" s="34"/>
      <c r="H91" s="34"/>
      <c r="I91" s="28" t="s">
        <v>28</v>
      </c>
      <c r="J91" s="32" t="str">
        <f>E21</f>
        <v>STAVOMAT RS, s.r.o. Rimavská Sobota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40.0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Stredná odborná škola obchodu a služieb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98</v>
      </c>
      <c r="D94" s="133"/>
      <c r="E94" s="133"/>
      <c r="F94" s="133"/>
      <c r="G94" s="133"/>
      <c r="H94" s="133"/>
      <c r="I94" s="133"/>
      <c r="J94" s="142" t="s">
        <v>99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100</v>
      </c>
      <c r="D96" s="34"/>
      <c r="E96" s="34"/>
      <c r="F96" s="34"/>
      <c r="G96" s="34"/>
      <c r="H96" s="34"/>
      <c r="I96" s="34"/>
      <c r="J96" s="97">
        <f>J119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101</v>
      </c>
    </row>
    <row r="97" s="9" customFormat="1" ht="24.96" customHeight="1">
      <c r="A97" s="9"/>
      <c r="B97" s="144"/>
      <c r="C97" s="9"/>
      <c r="D97" s="145" t="s">
        <v>231</v>
      </c>
      <c r="E97" s="146"/>
      <c r="F97" s="146"/>
      <c r="G97" s="146"/>
      <c r="H97" s="146"/>
      <c r="I97" s="146"/>
      <c r="J97" s="147">
        <f>J120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8"/>
      <c r="C98" s="10"/>
      <c r="D98" s="149" t="s">
        <v>232</v>
      </c>
      <c r="E98" s="150"/>
      <c r="F98" s="150"/>
      <c r="G98" s="150"/>
      <c r="H98" s="150"/>
      <c r="I98" s="150"/>
      <c r="J98" s="151">
        <f>J121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44"/>
      <c r="C99" s="9"/>
      <c r="D99" s="145" t="s">
        <v>233</v>
      </c>
      <c r="E99" s="146"/>
      <c r="F99" s="146"/>
      <c r="G99" s="146"/>
      <c r="H99" s="146"/>
      <c r="I99" s="146"/>
      <c r="J99" s="147">
        <f>J123</f>
        <v>0</v>
      </c>
      <c r="K99" s="9"/>
      <c r="L99" s="14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4"/>
      <c r="B100" s="35"/>
      <c r="C100" s="34"/>
      <c r="D100" s="34"/>
      <c r="E100" s="34"/>
      <c r="F100" s="34"/>
      <c r="G100" s="34"/>
      <c r="H100" s="34"/>
      <c r="I100" s="34"/>
      <c r="J100" s="34"/>
      <c r="K100" s="34"/>
      <c r="L100" s="56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1" s="2" customFormat="1" ht="6.96" customHeight="1">
      <c r="A101" s="34"/>
      <c r="B101" s="61"/>
      <c r="C101" s="62"/>
      <c r="D101" s="62"/>
      <c r="E101" s="62"/>
      <c r="F101" s="62"/>
      <c r="G101" s="62"/>
      <c r="H101" s="62"/>
      <c r="I101" s="62"/>
      <c r="J101" s="62"/>
      <c r="K101" s="62"/>
      <c r="L101" s="56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5" s="2" customFormat="1" ht="6.96" customHeight="1">
      <c r="A105" s="34"/>
      <c r="B105" s="63"/>
      <c r="C105" s="64"/>
      <c r="D105" s="64"/>
      <c r="E105" s="64"/>
      <c r="F105" s="64"/>
      <c r="G105" s="64"/>
      <c r="H105" s="64"/>
      <c r="I105" s="64"/>
      <c r="J105" s="64"/>
      <c r="K105" s="64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24.96" customHeight="1">
      <c r="A106" s="34"/>
      <c r="B106" s="35"/>
      <c r="C106" s="19" t="s">
        <v>107</v>
      </c>
      <c r="D106" s="34"/>
      <c r="E106" s="34"/>
      <c r="F106" s="34"/>
      <c r="G106" s="34"/>
      <c r="H106" s="34"/>
      <c r="I106" s="34"/>
      <c r="J106" s="34"/>
      <c r="K106" s="34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6.96" customHeight="1">
      <c r="A107" s="34"/>
      <c r="B107" s="35"/>
      <c r="C107" s="34"/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12" customHeight="1">
      <c r="A108" s="34"/>
      <c r="B108" s="35"/>
      <c r="C108" s="28" t="s">
        <v>14</v>
      </c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26.25" customHeight="1">
      <c r="A109" s="34"/>
      <c r="B109" s="35"/>
      <c r="C109" s="34"/>
      <c r="D109" s="34"/>
      <c r="E109" s="122" t="str">
        <f>E7</f>
        <v>Moderná inkluzívna škola, 2. etepa, SOŠ obchodu a služieb, Rimavská Sobota</v>
      </c>
      <c r="F109" s="28"/>
      <c r="G109" s="28"/>
      <c r="H109" s="28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2" customHeight="1">
      <c r="A110" s="34"/>
      <c r="B110" s="35"/>
      <c r="C110" s="28" t="s">
        <v>95</v>
      </c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6.5" customHeight="1">
      <c r="A111" s="34"/>
      <c r="B111" s="35"/>
      <c r="C111" s="34"/>
      <c r="D111" s="34"/>
      <c r="E111" s="68" t="str">
        <f>E9</f>
        <v>05-19-2/2024 - SO 08 Výťah</v>
      </c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35"/>
      <c r="C112" s="34"/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18</v>
      </c>
      <c r="D113" s="34"/>
      <c r="E113" s="34"/>
      <c r="F113" s="23" t="str">
        <f>F12</f>
        <v>Rimavská Sobota</v>
      </c>
      <c r="G113" s="34"/>
      <c r="H113" s="34"/>
      <c r="I113" s="28" t="s">
        <v>20</v>
      </c>
      <c r="J113" s="70" t="str">
        <f>IF(J12="","",J12)</f>
        <v>28. 5. 2024</v>
      </c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40.05" customHeight="1">
      <c r="A115" s="34"/>
      <c r="B115" s="35"/>
      <c r="C115" s="28" t="s">
        <v>22</v>
      </c>
      <c r="D115" s="34"/>
      <c r="E115" s="34"/>
      <c r="F115" s="23" t="str">
        <f>E15</f>
        <v>Stredná odb. škola obch. a služieb, Rim. Sobota</v>
      </c>
      <c r="G115" s="34"/>
      <c r="H115" s="34"/>
      <c r="I115" s="28" t="s">
        <v>28</v>
      </c>
      <c r="J115" s="32" t="str">
        <f>E21</f>
        <v>STAVOMAT RS, s.r.o. Rimavská Sobota</v>
      </c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40.05" customHeight="1">
      <c r="A116" s="34"/>
      <c r="B116" s="35"/>
      <c r="C116" s="28" t="s">
        <v>26</v>
      </c>
      <c r="D116" s="34"/>
      <c r="E116" s="34"/>
      <c r="F116" s="23" t="str">
        <f>IF(E18="","",E18)</f>
        <v>Vyplň údaj</v>
      </c>
      <c r="G116" s="34"/>
      <c r="H116" s="34"/>
      <c r="I116" s="28" t="s">
        <v>32</v>
      </c>
      <c r="J116" s="32" t="str">
        <f>E24</f>
        <v>Stredná odborná škola obchodu a služieb</v>
      </c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0.32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11" customFormat="1" ht="29.28" customHeight="1">
      <c r="A118" s="152"/>
      <c r="B118" s="153"/>
      <c r="C118" s="154" t="s">
        <v>108</v>
      </c>
      <c r="D118" s="155" t="s">
        <v>60</v>
      </c>
      <c r="E118" s="155" t="s">
        <v>56</v>
      </c>
      <c r="F118" s="155" t="s">
        <v>57</v>
      </c>
      <c r="G118" s="155" t="s">
        <v>109</v>
      </c>
      <c r="H118" s="155" t="s">
        <v>110</v>
      </c>
      <c r="I118" s="155" t="s">
        <v>111</v>
      </c>
      <c r="J118" s="156" t="s">
        <v>99</v>
      </c>
      <c r="K118" s="157" t="s">
        <v>112</v>
      </c>
      <c r="L118" s="158"/>
      <c r="M118" s="87" t="s">
        <v>1</v>
      </c>
      <c r="N118" s="88" t="s">
        <v>39</v>
      </c>
      <c r="O118" s="88" t="s">
        <v>113</v>
      </c>
      <c r="P118" s="88" t="s">
        <v>114</v>
      </c>
      <c r="Q118" s="88" t="s">
        <v>115</v>
      </c>
      <c r="R118" s="88" t="s">
        <v>116</v>
      </c>
      <c r="S118" s="88" t="s">
        <v>117</v>
      </c>
      <c r="T118" s="89" t="s">
        <v>118</v>
      </c>
      <c r="U118" s="152"/>
      <c r="V118" s="152"/>
      <c r="W118" s="152"/>
      <c r="X118" s="152"/>
      <c r="Y118" s="152"/>
      <c r="Z118" s="152"/>
      <c r="AA118" s="152"/>
      <c r="AB118" s="152"/>
      <c r="AC118" s="152"/>
      <c r="AD118" s="152"/>
      <c r="AE118" s="152"/>
    </row>
    <row r="119" s="2" customFormat="1" ht="22.8" customHeight="1">
      <c r="A119" s="34"/>
      <c r="B119" s="35"/>
      <c r="C119" s="94" t="s">
        <v>100</v>
      </c>
      <c r="D119" s="34"/>
      <c r="E119" s="34"/>
      <c r="F119" s="34"/>
      <c r="G119" s="34"/>
      <c r="H119" s="34"/>
      <c r="I119" s="34"/>
      <c r="J119" s="159">
        <f>BK119</f>
        <v>0</v>
      </c>
      <c r="K119" s="34"/>
      <c r="L119" s="35"/>
      <c r="M119" s="90"/>
      <c r="N119" s="74"/>
      <c r="O119" s="91"/>
      <c r="P119" s="160">
        <f>P120+P123</f>
        <v>0</v>
      </c>
      <c r="Q119" s="91"/>
      <c r="R119" s="160">
        <f>R120+R123</f>
        <v>0</v>
      </c>
      <c r="S119" s="91"/>
      <c r="T119" s="161">
        <f>T120+T123</f>
        <v>0</v>
      </c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T119" s="15" t="s">
        <v>74</v>
      </c>
      <c r="AU119" s="15" t="s">
        <v>101</v>
      </c>
      <c r="BK119" s="162">
        <f>BK120+BK123</f>
        <v>0</v>
      </c>
    </row>
    <row r="120" s="12" customFormat="1" ht="25.92" customHeight="1">
      <c r="A120" s="12"/>
      <c r="B120" s="163"/>
      <c r="C120" s="12"/>
      <c r="D120" s="164" t="s">
        <v>74</v>
      </c>
      <c r="E120" s="165" t="s">
        <v>189</v>
      </c>
      <c r="F120" s="165" t="s">
        <v>234</v>
      </c>
      <c r="G120" s="12"/>
      <c r="H120" s="12"/>
      <c r="I120" s="166"/>
      <c r="J120" s="167">
        <f>BK120</f>
        <v>0</v>
      </c>
      <c r="K120" s="12"/>
      <c r="L120" s="163"/>
      <c r="M120" s="168"/>
      <c r="N120" s="169"/>
      <c r="O120" s="169"/>
      <c r="P120" s="170">
        <f>P121</f>
        <v>0</v>
      </c>
      <c r="Q120" s="169"/>
      <c r="R120" s="170">
        <f>R121</f>
        <v>0</v>
      </c>
      <c r="S120" s="169"/>
      <c r="T120" s="171">
        <f>T121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64" t="s">
        <v>133</v>
      </c>
      <c r="AT120" s="172" t="s">
        <v>74</v>
      </c>
      <c r="AU120" s="172" t="s">
        <v>75</v>
      </c>
      <c r="AY120" s="164" t="s">
        <v>121</v>
      </c>
      <c r="BK120" s="173">
        <f>BK121</f>
        <v>0</v>
      </c>
    </row>
    <row r="121" s="12" customFormat="1" ht="22.8" customHeight="1">
      <c r="A121" s="12"/>
      <c r="B121" s="163"/>
      <c r="C121" s="12"/>
      <c r="D121" s="164" t="s">
        <v>74</v>
      </c>
      <c r="E121" s="174" t="s">
        <v>235</v>
      </c>
      <c r="F121" s="174" t="s">
        <v>236</v>
      </c>
      <c r="G121" s="12"/>
      <c r="H121" s="12"/>
      <c r="I121" s="166"/>
      <c r="J121" s="175">
        <f>BK121</f>
        <v>0</v>
      </c>
      <c r="K121" s="12"/>
      <c r="L121" s="163"/>
      <c r="M121" s="168"/>
      <c r="N121" s="169"/>
      <c r="O121" s="169"/>
      <c r="P121" s="170">
        <f>P122</f>
        <v>0</v>
      </c>
      <c r="Q121" s="169"/>
      <c r="R121" s="170">
        <f>R122</f>
        <v>0</v>
      </c>
      <c r="S121" s="169"/>
      <c r="T121" s="171">
        <f>T122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64" t="s">
        <v>133</v>
      </c>
      <c r="AT121" s="172" t="s">
        <v>74</v>
      </c>
      <c r="AU121" s="172" t="s">
        <v>83</v>
      </c>
      <c r="AY121" s="164" t="s">
        <v>121</v>
      </c>
      <c r="BK121" s="173">
        <f>BK122</f>
        <v>0</v>
      </c>
    </row>
    <row r="122" s="2" customFormat="1" ht="16.5" customHeight="1">
      <c r="A122" s="34"/>
      <c r="B122" s="176"/>
      <c r="C122" s="177" t="s">
        <v>83</v>
      </c>
      <c r="D122" s="177" t="s">
        <v>123</v>
      </c>
      <c r="E122" s="178" t="s">
        <v>237</v>
      </c>
      <c r="F122" s="179" t="s">
        <v>238</v>
      </c>
      <c r="G122" s="180" t="s">
        <v>239</v>
      </c>
      <c r="H122" s="181">
        <v>1</v>
      </c>
      <c r="I122" s="182"/>
      <c r="J122" s="181">
        <f>ROUND(I122*H122,3)</f>
        <v>0</v>
      </c>
      <c r="K122" s="183"/>
      <c r="L122" s="35"/>
      <c r="M122" s="184" t="s">
        <v>1</v>
      </c>
      <c r="N122" s="185" t="s">
        <v>41</v>
      </c>
      <c r="O122" s="78"/>
      <c r="P122" s="186">
        <f>O122*H122</f>
        <v>0</v>
      </c>
      <c r="Q122" s="186">
        <v>0</v>
      </c>
      <c r="R122" s="186">
        <f>Q122*H122</f>
        <v>0</v>
      </c>
      <c r="S122" s="186">
        <v>0</v>
      </c>
      <c r="T122" s="187">
        <f>S122*H122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188" t="s">
        <v>240</v>
      </c>
      <c r="AT122" s="188" t="s">
        <v>123</v>
      </c>
      <c r="AU122" s="188" t="s">
        <v>128</v>
      </c>
      <c r="AY122" s="15" t="s">
        <v>121</v>
      </c>
      <c r="BE122" s="189">
        <f>IF(N122="základná",J122,0)</f>
        <v>0</v>
      </c>
      <c r="BF122" s="189">
        <f>IF(N122="znížená",J122,0)</f>
        <v>0</v>
      </c>
      <c r="BG122" s="189">
        <f>IF(N122="zákl. prenesená",J122,0)</f>
        <v>0</v>
      </c>
      <c r="BH122" s="189">
        <f>IF(N122="zníž. prenesená",J122,0)</f>
        <v>0</v>
      </c>
      <c r="BI122" s="189">
        <f>IF(N122="nulová",J122,0)</f>
        <v>0</v>
      </c>
      <c r="BJ122" s="15" t="s">
        <v>128</v>
      </c>
      <c r="BK122" s="190">
        <f>ROUND(I122*H122,3)</f>
        <v>0</v>
      </c>
      <c r="BL122" s="15" t="s">
        <v>240</v>
      </c>
      <c r="BM122" s="188" t="s">
        <v>241</v>
      </c>
    </row>
    <row r="123" s="12" customFormat="1" ht="25.92" customHeight="1">
      <c r="A123" s="12"/>
      <c r="B123" s="163"/>
      <c r="C123" s="12"/>
      <c r="D123" s="164" t="s">
        <v>74</v>
      </c>
      <c r="E123" s="165" t="s">
        <v>242</v>
      </c>
      <c r="F123" s="165" t="s">
        <v>243</v>
      </c>
      <c r="G123" s="12"/>
      <c r="H123" s="12"/>
      <c r="I123" s="166"/>
      <c r="J123" s="167">
        <f>BK123</f>
        <v>0</v>
      </c>
      <c r="K123" s="12"/>
      <c r="L123" s="163"/>
      <c r="M123" s="168"/>
      <c r="N123" s="169"/>
      <c r="O123" s="169"/>
      <c r="P123" s="170">
        <f>P124</f>
        <v>0</v>
      </c>
      <c r="Q123" s="169"/>
      <c r="R123" s="170">
        <f>R124</f>
        <v>0</v>
      </c>
      <c r="S123" s="169"/>
      <c r="T123" s="171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4" t="s">
        <v>127</v>
      </c>
      <c r="AT123" s="172" t="s">
        <v>74</v>
      </c>
      <c r="AU123" s="172" t="s">
        <v>75</v>
      </c>
      <c r="AY123" s="164" t="s">
        <v>121</v>
      </c>
      <c r="BK123" s="173">
        <f>BK124</f>
        <v>0</v>
      </c>
    </row>
    <row r="124" s="2" customFormat="1" ht="49.05" customHeight="1">
      <c r="A124" s="34"/>
      <c r="B124" s="176"/>
      <c r="C124" s="177" t="s">
        <v>128</v>
      </c>
      <c r="D124" s="177" t="s">
        <v>123</v>
      </c>
      <c r="E124" s="178" t="s">
        <v>244</v>
      </c>
      <c r="F124" s="179" t="s">
        <v>245</v>
      </c>
      <c r="G124" s="180" t="s">
        <v>246</v>
      </c>
      <c r="H124" s="181">
        <v>36</v>
      </c>
      <c r="I124" s="182"/>
      <c r="J124" s="181">
        <f>ROUND(I124*H124,3)</f>
        <v>0</v>
      </c>
      <c r="K124" s="183"/>
      <c r="L124" s="35"/>
      <c r="M124" s="201" t="s">
        <v>1</v>
      </c>
      <c r="N124" s="202" t="s">
        <v>41</v>
      </c>
      <c r="O124" s="203"/>
      <c r="P124" s="204">
        <f>O124*H124</f>
        <v>0</v>
      </c>
      <c r="Q124" s="204">
        <v>0</v>
      </c>
      <c r="R124" s="204">
        <f>Q124*H124</f>
        <v>0</v>
      </c>
      <c r="S124" s="204">
        <v>0</v>
      </c>
      <c r="T124" s="205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88" t="s">
        <v>247</v>
      </c>
      <c r="AT124" s="188" t="s">
        <v>123</v>
      </c>
      <c r="AU124" s="188" t="s">
        <v>83</v>
      </c>
      <c r="AY124" s="15" t="s">
        <v>121</v>
      </c>
      <c r="BE124" s="189">
        <f>IF(N124="základná",J124,0)</f>
        <v>0</v>
      </c>
      <c r="BF124" s="189">
        <f>IF(N124="znížená",J124,0)</f>
        <v>0</v>
      </c>
      <c r="BG124" s="189">
        <f>IF(N124="zákl. prenesená",J124,0)</f>
        <v>0</v>
      </c>
      <c r="BH124" s="189">
        <f>IF(N124="zníž. prenesená",J124,0)</f>
        <v>0</v>
      </c>
      <c r="BI124" s="189">
        <f>IF(N124="nulová",J124,0)</f>
        <v>0</v>
      </c>
      <c r="BJ124" s="15" t="s">
        <v>128</v>
      </c>
      <c r="BK124" s="190">
        <f>ROUND(I124*H124,3)</f>
        <v>0</v>
      </c>
      <c r="BL124" s="15" t="s">
        <v>247</v>
      </c>
      <c r="BM124" s="188" t="s">
        <v>248</v>
      </c>
    </row>
    <row r="125" s="2" customFormat="1" ht="6.96" customHeight="1">
      <c r="A125" s="34"/>
      <c r="B125" s="61"/>
      <c r="C125" s="62"/>
      <c r="D125" s="62"/>
      <c r="E125" s="62"/>
      <c r="F125" s="62"/>
      <c r="G125" s="62"/>
      <c r="H125" s="62"/>
      <c r="I125" s="62"/>
      <c r="J125" s="62"/>
      <c r="K125" s="62"/>
      <c r="L125" s="35"/>
      <c r="M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</sheetData>
  <autoFilter ref="C118:K124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90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94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26.25" customHeight="1">
      <c r="B7" s="18"/>
      <c r="E7" s="122" t="str">
        <f>'Rekapitulácia stavby'!K6</f>
        <v>Moderná inkluzívna škola, 2. etepa, SOŠ obchodu a služieb, Rimavská Sobota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95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249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70" t="str">
        <f>'Rekapitulácia stavby'!AN8</f>
        <v>28. 5. 2024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29</v>
      </c>
      <c r="F21" s="34"/>
      <c r="G21" s="34"/>
      <c r="H21" s="34"/>
      <c r="I21" s="28" t="s">
        <v>25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23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">
        <v>33</v>
      </c>
      <c r="F24" s="34"/>
      <c r="G24" s="34"/>
      <c r="H24" s="34"/>
      <c r="I24" s="28" t="s">
        <v>25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ROUND(J127,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ROUND((SUM(BE127:BE170)),  2)</f>
        <v>0</v>
      </c>
      <c r="G33" s="129"/>
      <c r="H33" s="129"/>
      <c r="I33" s="130">
        <v>0.20000000000000001</v>
      </c>
      <c r="J33" s="128">
        <f>ROUND(((SUM(BE127:BE170))*I33),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28">
        <f>ROUND((SUM(BF127:BF170)),  2)</f>
        <v>0</v>
      </c>
      <c r="G34" s="129"/>
      <c r="H34" s="129"/>
      <c r="I34" s="130">
        <v>0.20000000000000001</v>
      </c>
      <c r="J34" s="128">
        <f>ROUND(((SUM(BF127:BF170))*I34),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ROUND((SUM(BG127:BG170)),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ROUND((SUM(BH127:BH170)),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ROUND((SUM(BI127:BI170)),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97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22" t="str">
        <f>E7</f>
        <v>Moderná inkluzívna škola, 2. etepa, SOŠ obchodu a služieb, Rimavská Sobota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95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05-19-3/2024 - SO 10 Výťahová šachta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>Rimavská Sobota</v>
      </c>
      <c r="G89" s="34"/>
      <c r="H89" s="34"/>
      <c r="I89" s="28" t="s">
        <v>20</v>
      </c>
      <c r="J89" s="70" t="str">
        <f>IF(J12="","",J12)</f>
        <v>28. 5. 2024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40.05" customHeight="1">
      <c r="A91" s="34"/>
      <c r="B91" s="35"/>
      <c r="C91" s="28" t="s">
        <v>22</v>
      </c>
      <c r="D91" s="34"/>
      <c r="E91" s="34"/>
      <c r="F91" s="23" t="str">
        <f>E15</f>
        <v>Stredná odb. škola obch. a služieb, Rim. Sobota</v>
      </c>
      <c r="G91" s="34"/>
      <c r="H91" s="34"/>
      <c r="I91" s="28" t="s">
        <v>28</v>
      </c>
      <c r="J91" s="32" t="str">
        <f>E21</f>
        <v>STAVOMAT RS, s.r.o. Rimavská Sobota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40.0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Stredná odborná škola obchodu a služieb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98</v>
      </c>
      <c r="D94" s="133"/>
      <c r="E94" s="133"/>
      <c r="F94" s="133"/>
      <c r="G94" s="133"/>
      <c r="H94" s="133"/>
      <c r="I94" s="133"/>
      <c r="J94" s="142" t="s">
        <v>99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100</v>
      </c>
      <c r="D96" s="34"/>
      <c r="E96" s="34"/>
      <c r="F96" s="34"/>
      <c r="G96" s="34"/>
      <c r="H96" s="34"/>
      <c r="I96" s="34"/>
      <c r="J96" s="97">
        <f>J127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101</v>
      </c>
    </row>
    <row r="97" s="9" customFormat="1" ht="24.96" customHeight="1">
      <c r="A97" s="9"/>
      <c r="B97" s="144"/>
      <c r="C97" s="9"/>
      <c r="D97" s="145" t="s">
        <v>102</v>
      </c>
      <c r="E97" s="146"/>
      <c r="F97" s="146"/>
      <c r="G97" s="146"/>
      <c r="H97" s="146"/>
      <c r="I97" s="146"/>
      <c r="J97" s="147">
        <f>J128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8"/>
      <c r="C98" s="10"/>
      <c r="D98" s="149" t="s">
        <v>103</v>
      </c>
      <c r="E98" s="150"/>
      <c r="F98" s="150"/>
      <c r="G98" s="150"/>
      <c r="H98" s="150"/>
      <c r="I98" s="150"/>
      <c r="J98" s="151">
        <f>J129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8"/>
      <c r="C99" s="10"/>
      <c r="D99" s="149" t="s">
        <v>104</v>
      </c>
      <c r="E99" s="150"/>
      <c r="F99" s="150"/>
      <c r="G99" s="150"/>
      <c r="H99" s="150"/>
      <c r="I99" s="150"/>
      <c r="J99" s="151">
        <f>J136</f>
        <v>0</v>
      </c>
      <c r="K99" s="10"/>
      <c r="L99" s="14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8"/>
      <c r="C100" s="10"/>
      <c r="D100" s="149" t="s">
        <v>250</v>
      </c>
      <c r="E100" s="150"/>
      <c r="F100" s="150"/>
      <c r="G100" s="150"/>
      <c r="H100" s="150"/>
      <c r="I100" s="150"/>
      <c r="J100" s="151">
        <f>J140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8"/>
      <c r="C101" s="10"/>
      <c r="D101" s="149" t="s">
        <v>251</v>
      </c>
      <c r="E101" s="150"/>
      <c r="F101" s="150"/>
      <c r="G101" s="150"/>
      <c r="H101" s="150"/>
      <c r="I101" s="150"/>
      <c r="J101" s="151">
        <f>J143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8"/>
      <c r="C102" s="10"/>
      <c r="D102" s="149" t="s">
        <v>252</v>
      </c>
      <c r="E102" s="150"/>
      <c r="F102" s="150"/>
      <c r="G102" s="150"/>
      <c r="H102" s="150"/>
      <c r="I102" s="150"/>
      <c r="J102" s="151">
        <f>J147</f>
        <v>0</v>
      </c>
      <c r="K102" s="10"/>
      <c r="L102" s="14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8"/>
      <c r="C103" s="10"/>
      <c r="D103" s="149" t="s">
        <v>253</v>
      </c>
      <c r="E103" s="150"/>
      <c r="F103" s="150"/>
      <c r="G103" s="150"/>
      <c r="H103" s="150"/>
      <c r="I103" s="150"/>
      <c r="J103" s="151">
        <f>J157</f>
        <v>0</v>
      </c>
      <c r="K103" s="10"/>
      <c r="L103" s="14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44"/>
      <c r="C104" s="9"/>
      <c r="D104" s="145" t="s">
        <v>105</v>
      </c>
      <c r="E104" s="146"/>
      <c r="F104" s="146"/>
      <c r="G104" s="146"/>
      <c r="H104" s="146"/>
      <c r="I104" s="146"/>
      <c r="J104" s="147">
        <f>J159</f>
        <v>0</v>
      </c>
      <c r="K104" s="9"/>
      <c r="L104" s="14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48"/>
      <c r="C105" s="10"/>
      <c r="D105" s="149" t="s">
        <v>254</v>
      </c>
      <c r="E105" s="150"/>
      <c r="F105" s="150"/>
      <c r="G105" s="150"/>
      <c r="H105" s="150"/>
      <c r="I105" s="150"/>
      <c r="J105" s="151">
        <f>J160</f>
        <v>0</v>
      </c>
      <c r="K105" s="10"/>
      <c r="L105" s="14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8"/>
      <c r="C106" s="10"/>
      <c r="D106" s="149" t="s">
        <v>255</v>
      </c>
      <c r="E106" s="150"/>
      <c r="F106" s="150"/>
      <c r="G106" s="150"/>
      <c r="H106" s="150"/>
      <c r="I106" s="150"/>
      <c r="J106" s="151">
        <f>J165</f>
        <v>0</v>
      </c>
      <c r="K106" s="10"/>
      <c r="L106" s="14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44"/>
      <c r="C107" s="9"/>
      <c r="D107" s="145" t="s">
        <v>233</v>
      </c>
      <c r="E107" s="146"/>
      <c r="F107" s="146"/>
      <c r="G107" s="146"/>
      <c r="H107" s="146"/>
      <c r="I107" s="146"/>
      <c r="J107" s="147">
        <f>J169</f>
        <v>0</v>
      </c>
      <c r="K107" s="9"/>
      <c r="L107" s="144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2" customFormat="1" ht="21.84" customHeigh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6.96" customHeight="1">
      <c r="A109" s="34"/>
      <c r="B109" s="61"/>
      <c r="C109" s="62"/>
      <c r="D109" s="62"/>
      <c r="E109" s="62"/>
      <c r="F109" s="62"/>
      <c r="G109" s="62"/>
      <c r="H109" s="62"/>
      <c r="I109" s="62"/>
      <c r="J109" s="62"/>
      <c r="K109" s="62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3" s="2" customFormat="1" ht="6.96" customHeight="1">
      <c r="A113" s="34"/>
      <c r="B113" s="63"/>
      <c r="C113" s="64"/>
      <c r="D113" s="64"/>
      <c r="E113" s="64"/>
      <c r="F113" s="64"/>
      <c r="G113" s="64"/>
      <c r="H113" s="64"/>
      <c r="I113" s="64"/>
      <c r="J113" s="64"/>
      <c r="K113" s="6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24.96" customHeight="1">
      <c r="A114" s="34"/>
      <c r="B114" s="35"/>
      <c r="C114" s="19" t="s">
        <v>107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14</v>
      </c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26.25" customHeight="1">
      <c r="A117" s="34"/>
      <c r="B117" s="35"/>
      <c r="C117" s="34"/>
      <c r="D117" s="34"/>
      <c r="E117" s="122" t="str">
        <f>E7</f>
        <v>Moderná inkluzívna škola, 2. etepa, SOŠ obchodu a služieb, Rimavská Sobota</v>
      </c>
      <c r="F117" s="28"/>
      <c r="G117" s="28"/>
      <c r="H117" s="28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2" customHeight="1">
      <c r="A118" s="34"/>
      <c r="B118" s="35"/>
      <c r="C118" s="28" t="s">
        <v>95</v>
      </c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6.5" customHeight="1">
      <c r="A119" s="34"/>
      <c r="B119" s="35"/>
      <c r="C119" s="34"/>
      <c r="D119" s="34"/>
      <c r="E119" s="68" t="str">
        <f>E9</f>
        <v>05-19-3/2024 - SO 10 Výťahová šachta</v>
      </c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2" customHeight="1">
      <c r="A121" s="34"/>
      <c r="B121" s="35"/>
      <c r="C121" s="28" t="s">
        <v>18</v>
      </c>
      <c r="D121" s="34"/>
      <c r="E121" s="34"/>
      <c r="F121" s="23" t="str">
        <f>F12</f>
        <v>Rimavská Sobota</v>
      </c>
      <c r="G121" s="34"/>
      <c r="H121" s="34"/>
      <c r="I121" s="28" t="s">
        <v>20</v>
      </c>
      <c r="J121" s="70" t="str">
        <f>IF(J12="","",J12)</f>
        <v>28. 5. 2024</v>
      </c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6.96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40.05" customHeight="1">
      <c r="A123" s="34"/>
      <c r="B123" s="35"/>
      <c r="C123" s="28" t="s">
        <v>22</v>
      </c>
      <c r="D123" s="34"/>
      <c r="E123" s="34"/>
      <c r="F123" s="23" t="str">
        <f>E15</f>
        <v>Stredná odb. škola obch. a služieb, Rim. Sobota</v>
      </c>
      <c r="G123" s="34"/>
      <c r="H123" s="34"/>
      <c r="I123" s="28" t="s">
        <v>28</v>
      </c>
      <c r="J123" s="32" t="str">
        <f>E21</f>
        <v>STAVOMAT RS, s.r.o. Rimavská Sobota</v>
      </c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40.05" customHeight="1">
      <c r="A124" s="34"/>
      <c r="B124" s="35"/>
      <c r="C124" s="28" t="s">
        <v>26</v>
      </c>
      <c r="D124" s="34"/>
      <c r="E124" s="34"/>
      <c r="F124" s="23" t="str">
        <f>IF(E18="","",E18)</f>
        <v>Vyplň údaj</v>
      </c>
      <c r="G124" s="34"/>
      <c r="H124" s="34"/>
      <c r="I124" s="28" t="s">
        <v>32</v>
      </c>
      <c r="J124" s="32" t="str">
        <f>E24</f>
        <v>Stredná odborná škola obchodu a služieb</v>
      </c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0.32" customHeight="1">
      <c r="A125" s="34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11" customFormat="1" ht="29.28" customHeight="1">
      <c r="A126" s="152"/>
      <c r="B126" s="153"/>
      <c r="C126" s="154" t="s">
        <v>108</v>
      </c>
      <c r="D126" s="155" t="s">
        <v>60</v>
      </c>
      <c r="E126" s="155" t="s">
        <v>56</v>
      </c>
      <c r="F126" s="155" t="s">
        <v>57</v>
      </c>
      <c r="G126" s="155" t="s">
        <v>109</v>
      </c>
      <c r="H126" s="155" t="s">
        <v>110</v>
      </c>
      <c r="I126" s="155" t="s">
        <v>111</v>
      </c>
      <c r="J126" s="156" t="s">
        <v>99</v>
      </c>
      <c r="K126" s="157" t="s">
        <v>112</v>
      </c>
      <c r="L126" s="158"/>
      <c r="M126" s="87" t="s">
        <v>1</v>
      </c>
      <c r="N126" s="88" t="s">
        <v>39</v>
      </c>
      <c r="O126" s="88" t="s">
        <v>113</v>
      </c>
      <c r="P126" s="88" t="s">
        <v>114</v>
      </c>
      <c r="Q126" s="88" t="s">
        <v>115</v>
      </c>
      <c r="R126" s="88" t="s">
        <v>116</v>
      </c>
      <c r="S126" s="88" t="s">
        <v>117</v>
      </c>
      <c r="T126" s="89" t="s">
        <v>118</v>
      </c>
      <c r="U126" s="152"/>
      <c r="V126" s="152"/>
      <c r="W126" s="152"/>
      <c r="X126" s="152"/>
      <c r="Y126" s="152"/>
      <c r="Z126" s="152"/>
      <c r="AA126" s="152"/>
      <c r="AB126" s="152"/>
      <c r="AC126" s="152"/>
      <c r="AD126" s="152"/>
      <c r="AE126" s="152"/>
    </row>
    <row r="127" s="2" customFormat="1" ht="22.8" customHeight="1">
      <c r="A127" s="34"/>
      <c r="B127" s="35"/>
      <c r="C127" s="94" t="s">
        <v>100</v>
      </c>
      <c r="D127" s="34"/>
      <c r="E127" s="34"/>
      <c r="F127" s="34"/>
      <c r="G127" s="34"/>
      <c r="H127" s="34"/>
      <c r="I127" s="34"/>
      <c r="J127" s="159">
        <f>BK127</f>
        <v>0</v>
      </c>
      <c r="K127" s="34"/>
      <c r="L127" s="35"/>
      <c r="M127" s="90"/>
      <c r="N127" s="74"/>
      <c r="O127" s="91"/>
      <c r="P127" s="160">
        <f>P128+P159+P169</f>
        <v>0</v>
      </c>
      <c r="Q127" s="91"/>
      <c r="R127" s="160">
        <f>R128+R159+R169</f>
        <v>6.687201965149999</v>
      </c>
      <c r="S127" s="91"/>
      <c r="T127" s="161">
        <f>T128+T159+T169</f>
        <v>2.2286000000000006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5" t="s">
        <v>74</v>
      </c>
      <c r="AU127" s="15" t="s">
        <v>101</v>
      </c>
      <c r="BK127" s="162">
        <f>BK128+BK159+BK169</f>
        <v>0</v>
      </c>
    </row>
    <row r="128" s="12" customFormat="1" ht="25.92" customHeight="1">
      <c r="A128" s="12"/>
      <c r="B128" s="163"/>
      <c r="C128" s="12"/>
      <c r="D128" s="164" t="s">
        <v>74</v>
      </c>
      <c r="E128" s="165" t="s">
        <v>119</v>
      </c>
      <c r="F128" s="165" t="s">
        <v>120</v>
      </c>
      <c r="G128" s="12"/>
      <c r="H128" s="12"/>
      <c r="I128" s="166"/>
      <c r="J128" s="167">
        <f>BK128</f>
        <v>0</v>
      </c>
      <c r="K128" s="12"/>
      <c r="L128" s="163"/>
      <c r="M128" s="168"/>
      <c r="N128" s="169"/>
      <c r="O128" s="169"/>
      <c r="P128" s="170">
        <f>P129+P136+P140+P143+P147+P157</f>
        <v>0</v>
      </c>
      <c r="Q128" s="169"/>
      <c r="R128" s="170">
        <f>R129+R136+R140+R143+R147+R157</f>
        <v>4.6498529629899998</v>
      </c>
      <c r="S128" s="169"/>
      <c r="T128" s="171">
        <f>T129+T136+T140+T143+T147+T157</f>
        <v>2.2286000000000006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64" t="s">
        <v>83</v>
      </c>
      <c r="AT128" s="172" t="s">
        <v>74</v>
      </c>
      <c r="AU128" s="172" t="s">
        <v>75</v>
      </c>
      <c r="AY128" s="164" t="s">
        <v>121</v>
      </c>
      <c r="BK128" s="173">
        <f>BK129+BK136+BK140+BK143+BK147+BK157</f>
        <v>0</v>
      </c>
    </row>
    <row r="129" s="12" customFormat="1" ht="22.8" customHeight="1">
      <c r="A129" s="12"/>
      <c r="B129" s="163"/>
      <c r="C129" s="12"/>
      <c r="D129" s="164" t="s">
        <v>74</v>
      </c>
      <c r="E129" s="174" t="s">
        <v>83</v>
      </c>
      <c r="F129" s="174" t="s">
        <v>122</v>
      </c>
      <c r="G129" s="12"/>
      <c r="H129" s="12"/>
      <c r="I129" s="166"/>
      <c r="J129" s="175">
        <f>BK129</f>
        <v>0</v>
      </c>
      <c r="K129" s="12"/>
      <c r="L129" s="163"/>
      <c r="M129" s="168"/>
      <c r="N129" s="169"/>
      <c r="O129" s="169"/>
      <c r="P129" s="170">
        <f>SUM(P130:P135)</f>
        <v>0</v>
      </c>
      <c r="Q129" s="169"/>
      <c r="R129" s="170">
        <f>SUM(R130:R135)</f>
        <v>0</v>
      </c>
      <c r="S129" s="169"/>
      <c r="T129" s="171">
        <f>SUM(T130:T135)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64" t="s">
        <v>83</v>
      </c>
      <c r="AT129" s="172" t="s">
        <v>74</v>
      </c>
      <c r="AU129" s="172" t="s">
        <v>83</v>
      </c>
      <c r="AY129" s="164" t="s">
        <v>121</v>
      </c>
      <c r="BK129" s="173">
        <f>SUM(BK130:BK135)</f>
        <v>0</v>
      </c>
    </row>
    <row r="130" s="2" customFormat="1" ht="21.75" customHeight="1">
      <c r="A130" s="34"/>
      <c r="B130" s="176"/>
      <c r="C130" s="177" t="s">
        <v>83</v>
      </c>
      <c r="D130" s="177" t="s">
        <v>123</v>
      </c>
      <c r="E130" s="178" t="s">
        <v>124</v>
      </c>
      <c r="F130" s="179" t="s">
        <v>125</v>
      </c>
      <c r="G130" s="180" t="s">
        <v>126</v>
      </c>
      <c r="H130" s="181">
        <v>1.2829999999999999</v>
      </c>
      <c r="I130" s="182"/>
      <c r="J130" s="181">
        <f>ROUND(I130*H130,3)</f>
        <v>0</v>
      </c>
      <c r="K130" s="183"/>
      <c r="L130" s="35"/>
      <c r="M130" s="184" t="s">
        <v>1</v>
      </c>
      <c r="N130" s="185" t="s">
        <v>41</v>
      </c>
      <c r="O130" s="78"/>
      <c r="P130" s="186">
        <f>O130*H130</f>
        <v>0</v>
      </c>
      <c r="Q130" s="186">
        <v>0</v>
      </c>
      <c r="R130" s="186">
        <f>Q130*H130</f>
        <v>0</v>
      </c>
      <c r="S130" s="186">
        <v>0</v>
      </c>
      <c r="T130" s="187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8" t="s">
        <v>127</v>
      </c>
      <c r="AT130" s="188" t="s">
        <v>123</v>
      </c>
      <c r="AU130" s="188" t="s">
        <v>128</v>
      </c>
      <c r="AY130" s="15" t="s">
        <v>121</v>
      </c>
      <c r="BE130" s="189">
        <f>IF(N130="základná",J130,0)</f>
        <v>0</v>
      </c>
      <c r="BF130" s="189">
        <f>IF(N130="znížená",J130,0)</f>
        <v>0</v>
      </c>
      <c r="BG130" s="189">
        <f>IF(N130="zákl. prenesená",J130,0)</f>
        <v>0</v>
      </c>
      <c r="BH130" s="189">
        <f>IF(N130="zníž. prenesená",J130,0)</f>
        <v>0</v>
      </c>
      <c r="BI130" s="189">
        <f>IF(N130="nulová",J130,0)</f>
        <v>0</v>
      </c>
      <c r="BJ130" s="15" t="s">
        <v>128</v>
      </c>
      <c r="BK130" s="190">
        <f>ROUND(I130*H130,3)</f>
        <v>0</v>
      </c>
      <c r="BL130" s="15" t="s">
        <v>127</v>
      </c>
      <c r="BM130" s="188" t="s">
        <v>256</v>
      </c>
    </row>
    <row r="131" s="2" customFormat="1" ht="37.8" customHeight="1">
      <c r="A131" s="34"/>
      <c r="B131" s="176"/>
      <c r="C131" s="177" t="s">
        <v>128</v>
      </c>
      <c r="D131" s="177" t="s">
        <v>123</v>
      </c>
      <c r="E131" s="178" t="s">
        <v>130</v>
      </c>
      <c r="F131" s="179" t="s">
        <v>131</v>
      </c>
      <c r="G131" s="180" t="s">
        <v>126</v>
      </c>
      <c r="H131" s="181">
        <v>0.38500000000000001</v>
      </c>
      <c r="I131" s="182"/>
      <c r="J131" s="181">
        <f>ROUND(I131*H131,3)</f>
        <v>0</v>
      </c>
      <c r="K131" s="183"/>
      <c r="L131" s="35"/>
      <c r="M131" s="184" t="s">
        <v>1</v>
      </c>
      <c r="N131" s="185" t="s">
        <v>41</v>
      </c>
      <c r="O131" s="78"/>
      <c r="P131" s="186">
        <f>O131*H131</f>
        <v>0</v>
      </c>
      <c r="Q131" s="186">
        <v>0</v>
      </c>
      <c r="R131" s="186">
        <f>Q131*H131</f>
        <v>0</v>
      </c>
      <c r="S131" s="186">
        <v>0</v>
      </c>
      <c r="T131" s="187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8" t="s">
        <v>127</v>
      </c>
      <c r="AT131" s="188" t="s">
        <v>123</v>
      </c>
      <c r="AU131" s="188" t="s">
        <v>128</v>
      </c>
      <c r="AY131" s="15" t="s">
        <v>121</v>
      </c>
      <c r="BE131" s="189">
        <f>IF(N131="základná",J131,0)</f>
        <v>0</v>
      </c>
      <c r="BF131" s="189">
        <f>IF(N131="znížená",J131,0)</f>
        <v>0</v>
      </c>
      <c r="BG131" s="189">
        <f>IF(N131="zákl. prenesená",J131,0)</f>
        <v>0</v>
      </c>
      <c r="BH131" s="189">
        <f>IF(N131="zníž. prenesená",J131,0)</f>
        <v>0</v>
      </c>
      <c r="BI131" s="189">
        <f>IF(N131="nulová",J131,0)</f>
        <v>0</v>
      </c>
      <c r="BJ131" s="15" t="s">
        <v>128</v>
      </c>
      <c r="BK131" s="190">
        <f>ROUND(I131*H131,3)</f>
        <v>0</v>
      </c>
      <c r="BL131" s="15" t="s">
        <v>127</v>
      </c>
      <c r="BM131" s="188" t="s">
        <v>257</v>
      </c>
    </row>
    <row r="132" s="2" customFormat="1" ht="24.15" customHeight="1">
      <c r="A132" s="34"/>
      <c r="B132" s="176"/>
      <c r="C132" s="177" t="s">
        <v>133</v>
      </c>
      <c r="D132" s="177" t="s">
        <v>123</v>
      </c>
      <c r="E132" s="178" t="s">
        <v>141</v>
      </c>
      <c r="F132" s="179" t="s">
        <v>142</v>
      </c>
      <c r="G132" s="180" t="s">
        <v>126</v>
      </c>
      <c r="H132" s="181">
        <v>1.2829999999999999</v>
      </c>
      <c r="I132" s="182"/>
      <c r="J132" s="181">
        <f>ROUND(I132*H132,3)</f>
        <v>0</v>
      </c>
      <c r="K132" s="183"/>
      <c r="L132" s="35"/>
      <c r="M132" s="184" t="s">
        <v>1</v>
      </c>
      <c r="N132" s="185" t="s">
        <v>41</v>
      </c>
      <c r="O132" s="78"/>
      <c r="P132" s="186">
        <f>O132*H132</f>
        <v>0</v>
      </c>
      <c r="Q132" s="186">
        <v>0</v>
      </c>
      <c r="R132" s="186">
        <f>Q132*H132</f>
        <v>0</v>
      </c>
      <c r="S132" s="186">
        <v>0</v>
      </c>
      <c r="T132" s="187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8" t="s">
        <v>127</v>
      </c>
      <c r="AT132" s="188" t="s">
        <v>123</v>
      </c>
      <c r="AU132" s="188" t="s">
        <v>128</v>
      </c>
      <c r="AY132" s="15" t="s">
        <v>121</v>
      </c>
      <c r="BE132" s="189">
        <f>IF(N132="základná",J132,0)</f>
        <v>0</v>
      </c>
      <c r="BF132" s="189">
        <f>IF(N132="znížená",J132,0)</f>
        <v>0</v>
      </c>
      <c r="BG132" s="189">
        <f>IF(N132="zákl. prenesená",J132,0)</f>
        <v>0</v>
      </c>
      <c r="BH132" s="189">
        <f>IF(N132="zníž. prenesená",J132,0)</f>
        <v>0</v>
      </c>
      <c r="BI132" s="189">
        <f>IF(N132="nulová",J132,0)</f>
        <v>0</v>
      </c>
      <c r="BJ132" s="15" t="s">
        <v>128</v>
      </c>
      <c r="BK132" s="190">
        <f>ROUND(I132*H132,3)</f>
        <v>0</v>
      </c>
      <c r="BL132" s="15" t="s">
        <v>127</v>
      </c>
      <c r="BM132" s="188" t="s">
        <v>258</v>
      </c>
    </row>
    <row r="133" s="2" customFormat="1" ht="37.8" customHeight="1">
      <c r="A133" s="34"/>
      <c r="B133" s="176"/>
      <c r="C133" s="177" t="s">
        <v>127</v>
      </c>
      <c r="D133" s="177" t="s">
        <v>123</v>
      </c>
      <c r="E133" s="178" t="s">
        <v>145</v>
      </c>
      <c r="F133" s="179" t="s">
        <v>146</v>
      </c>
      <c r="G133" s="180" t="s">
        <v>126</v>
      </c>
      <c r="H133" s="181">
        <v>1.2829999999999999</v>
      </c>
      <c r="I133" s="182"/>
      <c r="J133" s="181">
        <f>ROUND(I133*H133,3)</f>
        <v>0</v>
      </c>
      <c r="K133" s="183"/>
      <c r="L133" s="35"/>
      <c r="M133" s="184" t="s">
        <v>1</v>
      </c>
      <c r="N133" s="185" t="s">
        <v>41</v>
      </c>
      <c r="O133" s="78"/>
      <c r="P133" s="186">
        <f>O133*H133</f>
        <v>0</v>
      </c>
      <c r="Q133" s="186">
        <v>0</v>
      </c>
      <c r="R133" s="186">
        <f>Q133*H133</f>
        <v>0</v>
      </c>
      <c r="S133" s="186">
        <v>0</v>
      </c>
      <c r="T133" s="187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8" t="s">
        <v>127</v>
      </c>
      <c r="AT133" s="188" t="s">
        <v>123</v>
      </c>
      <c r="AU133" s="188" t="s">
        <v>128</v>
      </c>
      <c r="AY133" s="15" t="s">
        <v>121</v>
      </c>
      <c r="BE133" s="189">
        <f>IF(N133="základná",J133,0)</f>
        <v>0</v>
      </c>
      <c r="BF133" s="189">
        <f>IF(N133="znížená",J133,0)</f>
        <v>0</v>
      </c>
      <c r="BG133" s="189">
        <f>IF(N133="zákl. prenesená",J133,0)</f>
        <v>0</v>
      </c>
      <c r="BH133" s="189">
        <f>IF(N133="zníž. prenesená",J133,0)</f>
        <v>0</v>
      </c>
      <c r="BI133" s="189">
        <f>IF(N133="nulová",J133,0)</f>
        <v>0</v>
      </c>
      <c r="BJ133" s="15" t="s">
        <v>128</v>
      </c>
      <c r="BK133" s="190">
        <f>ROUND(I133*H133,3)</f>
        <v>0</v>
      </c>
      <c r="BL133" s="15" t="s">
        <v>127</v>
      </c>
      <c r="BM133" s="188" t="s">
        <v>259</v>
      </c>
    </row>
    <row r="134" s="2" customFormat="1" ht="24.15" customHeight="1">
      <c r="A134" s="34"/>
      <c r="B134" s="176"/>
      <c r="C134" s="177" t="s">
        <v>140</v>
      </c>
      <c r="D134" s="177" t="s">
        <v>123</v>
      </c>
      <c r="E134" s="178" t="s">
        <v>149</v>
      </c>
      <c r="F134" s="179" t="s">
        <v>150</v>
      </c>
      <c r="G134" s="180" t="s">
        <v>126</v>
      </c>
      <c r="H134" s="181">
        <v>1.2829999999999999</v>
      </c>
      <c r="I134" s="182"/>
      <c r="J134" s="181">
        <f>ROUND(I134*H134,3)</f>
        <v>0</v>
      </c>
      <c r="K134" s="183"/>
      <c r="L134" s="35"/>
      <c r="M134" s="184" t="s">
        <v>1</v>
      </c>
      <c r="N134" s="185" t="s">
        <v>41</v>
      </c>
      <c r="O134" s="78"/>
      <c r="P134" s="186">
        <f>O134*H134</f>
        <v>0</v>
      </c>
      <c r="Q134" s="186">
        <v>0</v>
      </c>
      <c r="R134" s="186">
        <f>Q134*H134</f>
        <v>0</v>
      </c>
      <c r="S134" s="186">
        <v>0</v>
      </c>
      <c r="T134" s="187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8" t="s">
        <v>127</v>
      </c>
      <c r="AT134" s="188" t="s">
        <v>123</v>
      </c>
      <c r="AU134" s="188" t="s">
        <v>128</v>
      </c>
      <c r="AY134" s="15" t="s">
        <v>121</v>
      </c>
      <c r="BE134" s="189">
        <f>IF(N134="základná",J134,0)</f>
        <v>0</v>
      </c>
      <c r="BF134" s="189">
        <f>IF(N134="znížená",J134,0)</f>
        <v>0</v>
      </c>
      <c r="BG134" s="189">
        <f>IF(N134="zákl. prenesená",J134,0)</f>
        <v>0</v>
      </c>
      <c r="BH134" s="189">
        <f>IF(N134="zníž. prenesená",J134,0)</f>
        <v>0</v>
      </c>
      <c r="BI134" s="189">
        <f>IF(N134="nulová",J134,0)</f>
        <v>0</v>
      </c>
      <c r="BJ134" s="15" t="s">
        <v>128</v>
      </c>
      <c r="BK134" s="190">
        <f>ROUND(I134*H134,3)</f>
        <v>0</v>
      </c>
      <c r="BL134" s="15" t="s">
        <v>127</v>
      </c>
      <c r="BM134" s="188" t="s">
        <v>260</v>
      </c>
    </row>
    <row r="135" s="2" customFormat="1" ht="16.5" customHeight="1">
      <c r="A135" s="34"/>
      <c r="B135" s="176"/>
      <c r="C135" s="177" t="s">
        <v>144</v>
      </c>
      <c r="D135" s="177" t="s">
        <v>123</v>
      </c>
      <c r="E135" s="178" t="s">
        <v>153</v>
      </c>
      <c r="F135" s="179" t="s">
        <v>154</v>
      </c>
      <c r="G135" s="180" t="s">
        <v>126</v>
      </c>
      <c r="H135" s="181">
        <v>1.2829999999999999</v>
      </c>
      <c r="I135" s="182"/>
      <c r="J135" s="181">
        <f>ROUND(I135*H135,3)</f>
        <v>0</v>
      </c>
      <c r="K135" s="183"/>
      <c r="L135" s="35"/>
      <c r="M135" s="184" t="s">
        <v>1</v>
      </c>
      <c r="N135" s="185" t="s">
        <v>41</v>
      </c>
      <c r="O135" s="78"/>
      <c r="P135" s="186">
        <f>O135*H135</f>
        <v>0</v>
      </c>
      <c r="Q135" s="186">
        <v>0</v>
      </c>
      <c r="R135" s="186">
        <f>Q135*H135</f>
        <v>0</v>
      </c>
      <c r="S135" s="186">
        <v>0</v>
      </c>
      <c r="T135" s="187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8" t="s">
        <v>127</v>
      </c>
      <c r="AT135" s="188" t="s">
        <v>123</v>
      </c>
      <c r="AU135" s="188" t="s">
        <v>128</v>
      </c>
      <c r="AY135" s="15" t="s">
        <v>121</v>
      </c>
      <c r="BE135" s="189">
        <f>IF(N135="základná",J135,0)</f>
        <v>0</v>
      </c>
      <c r="BF135" s="189">
        <f>IF(N135="znížená",J135,0)</f>
        <v>0</v>
      </c>
      <c r="BG135" s="189">
        <f>IF(N135="zákl. prenesená",J135,0)</f>
        <v>0</v>
      </c>
      <c r="BH135" s="189">
        <f>IF(N135="zníž. prenesená",J135,0)</f>
        <v>0</v>
      </c>
      <c r="BI135" s="189">
        <f>IF(N135="nulová",J135,0)</f>
        <v>0</v>
      </c>
      <c r="BJ135" s="15" t="s">
        <v>128</v>
      </c>
      <c r="BK135" s="190">
        <f>ROUND(I135*H135,3)</f>
        <v>0</v>
      </c>
      <c r="BL135" s="15" t="s">
        <v>127</v>
      </c>
      <c r="BM135" s="188" t="s">
        <v>261</v>
      </c>
    </row>
    <row r="136" s="12" customFormat="1" ht="22.8" customHeight="1">
      <c r="A136" s="12"/>
      <c r="B136" s="163"/>
      <c r="C136" s="12"/>
      <c r="D136" s="164" t="s">
        <v>74</v>
      </c>
      <c r="E136" s="174" t="s">
        <v>128</v>
      </c>
      <c r="F136" s="174" t="s">
        <v>156</v>
      </c>
      <c r="G136" s="12"/>
      <c r="H136" s="12"/>
      <c r="I136" s="166"/>
      <c r="J136" s="175">
        <f>BK136</f>
        <v>0</v>
      </c>
      <c r="K136" s="12"/>
      <c r="L136" s="163"/>
      <c r="M136" s="168"/>
      <c r="N136" s="169"/>
      <c r="O136" s="169"/>
      <c r="P136" s="170">
        <f>SUM(P137:P139)</f>
        <v>0</v>
      </c>
      <c r="Q136" s="169"/>
      <c r="R136" s="170">
        <f>SUM(R137:R139)</f>
        <v>2.8436551519899997</v>
      </c>
      <c r="S136" s="169"/>
      <c r="T136" s="171">
        <f>SUM(T137:T139)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64" t="s">
        <v>83</v>
      </c>
      <c r="AT136" s="172" t="s">
        <v>74</v>
      </c>
      <c r="AU136" s="172" t="s">
        <v>83</v>
      </c>
      <c r="AY136" s="164" t="s">
        <v>121</v>
      </c>
      <c r="BK136" s="173">
        <f>SUM(BK137:BK139)</f>
        <v>0</v>
      </c>
    </row>
    <row r="137" s="2" customFormat="1" ht="24.15" customHeight="1">
      <c r="A137" s="34"/>
      <c r="B137" s="176"/>
      <c r="C137" s="177" t="s">
        <v>148</v>
      </c>
      <c r="D137" s="177" t="s">
        <v>123</v>
      </c>
      <c r="E137" s="178" t="s">
        <v>262</v>
      </c>
      <c r="F137" s="179" t="s">
        <v>159</v>
      </c>
      <c r="G137" s="180" t="s">
        <v>126</v>
      </c>
      <c r="H137" s="181">
        <v>0.27000000000000002</v>
      </c>
      <c r="I137" s="182"/>
      <c r="J137" s="181">
        <f>ROUND(I137*H137,3)</f>
        <v>0</v>
      </c>
      <c r="K137" s="183"/>
      <c r="L137" s="35"/>
      <c r="M137" s="184" t="s">
        <v>1</v>
      </c>
      <c r="N137" s="185" t="s">
        <v>41</v>
      </c>
      <c r="O137" s="78"/>
      <c r="P137" s="186">
        <f>O137*H137</f>
        <v>0</v>
      </c>
      <c r="Q137" s="186">
        <v>2.0699999999999998</v>
      </c>
      <c r="R137" s="186">
        <f>Q137*H137</f>
        <v>0.55889999999999995</v>
      </c>
      <c r="S137" s="186">
        <v>0</v>
      </c>
      <c r="T137" s="187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8" t="s">
        <v>127</v>
      </c>
      <c r="AT137" s="188" t="s">
        <v>123</v>
      </c>
      <c r="AU137" s="188" t="s">
        <v>128</v>
      </c>
      <c r="AY137" s="15" t="s">
        <v>121</v>
      </c>
      <c r="BE137" s="189">
        <f>IF(N137="základná",J137,0)</f>
        <v>0</v>
      </c>
      <c r="BF137" s="189">
        <f>IF(N137="znížená",J137,0)</f>
        <v>0</v>
      </c>
      <c r="BG137" s="189">
        <f>IF(N137="zákl. prenesená",J137,0)</f>
        <v>0</v>
      </c>
      <c r="BH137" s="189">
        <f>IF(N137="zníž. prenesená",J137,0)</f>
        <v>0</v>
      </c>
      <c r="BI137" s="189">
        <f>IF(N137="nulová",J137,0)</f>
        <v>0</v>
      </c>
      <c r="BJ137" s="15" t="s">
        <v>128</v>
      </c>
      <c r="BK137" s="190">
        <f>ROUND(I137*H137,3)</f>
        <v>0</v>
      </c>
      <c r="BL137" s="15" t="s">
        <v>127</v>
      </c>
      <c r="BM137" s="188" t="s">
        <v>263</v>
      </c>
    </row>
    <row r="138" s="2" customFormat="1" ht="16.5" customHeight="1">
      <c r="A138" s="34"/>
      <c r="B138" s="176"/>
      <c r="C138" s="177" t="s">
        <v>152</v>
      </c>
      <c r="D138" s="177" t="s">
        <v>123</v>
      </c>
      <c r="E138" s="178" t="s">
        <v>162</v>
      </c>
      <c r="F138" s="179" t="s">
        <v>163</v>
      </c>
      <c r="G138" s="180" t="s">
        <v>126</v>
      </c>
      <c r="H138" s="181">
        <v>1.0129999999999999</v>
      </c>
      <c r="I138" s="182"/>
      <c r="J138" s="181">
        <f>ROUND(I138*H138,3)</f>
        <v>0</v>
      </c>
      <c r="K138" s="183"/>
      <c r="L138" s="35"/>
      <c r="M138" s="184" t="s">
        <v>1</v>
      </c>
      <c r="N138" s="185" t="s">
        <v>41</v>
      </c>
      <c r="O138" s="78"/>
      <c r="P138" s="186">
        <f>O138*H138</f>
        <v>0</v>
      </c>
      <c r="Q138" s="186">
        <v>2.1940757</v>
      </c>
      <c r="R138" s="186">
        <f>Q138*H138</f>
        <v>2.2225986840999998</v>
      </c>
      <c r="S138" s="186">
        <v>0</v>
      </c>
      <c r="T138" s="187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8" t="s">
        <v>127</v>
      </c>
      <c r="AT138" s="188" t="s">
        <v>123</v>
      </c>
      <c r="AU138" s="188" t="s">
        <v>128</v>
      </c>
      <c r="AY138" s="15" t="s">
        <v>121</v>
      </c>
      <c r="BE138" s="189">
        <f>IF(N138="základná",J138,0)</f>
        <v>0</v>
      </c>
      <c r="BF138" s="189">
        <f>IF(N138="znížená",J138,0)</f>
        <v>0</v>
      </c>
      <c r="BG138" s="189">
        <f>IF(N138="zákl. prenesená",J138,0)</f>
        <v>0</v>
      </c>
      <c r="BH138" s="189">
        <f>IF(N138="zníž. prenesená",J138,0)</f>
        <v>0</v>
      </c>
      <c r="BI138" s="189">
        <f>IF(N138="nulová",J138,0)</f>
        <v>0</v>
      </c>
      <c r="BJ138" s="15" t="s">
        <v>128</v>
      </c>
      <c r="BK138" s="190">
        <f>ROUND(I138*H138,3)</f>
        <v>0</v>
      </c>
      <c r="BL138" s="15" t="s">
        <v>127</v>
      </c>
      <c r="BM138" s="188" t="s">
        <v>264</v>
      </c>
    </row>
    <row r="139" s="2" customFormat="1" ht="16.5" customHeight="1">
      <c r="A139" s="34"/>
      <c r="B139" s="176"/>
      <c r="C139" s="177" t="s">
        <v>157</v>
      </c>
      <c r="D139" s="177" t="s">
        <v>123</v>
      </c>
      <c r="E139" s="178" t="s">
        <v>166</v>
      </c>
      <c r="F139" s="179" t="s">
        <v>167</v>
      </c>
      <c r="G139" s="180" t="s">
        <v>168</v>
      </c>
      <c r="H139" s="181">
        <v>0.060999999999999999</v>
      </c>
      <c r="I139" s="182"/>
      <c r="J139" s="181">
        <f>ROUND(I139*H139,3)</f>
        <v>0</v>
      </c>
      <c r="K139" s="183"/>
      <c r="L139" s="35"/>
      <c r="M139" s="184" t="s">
        <v>1</v>
      </c>
      <c r="N139" s="185" t="s">
        <v>41</v>
      </c>
      <c r="O139" s="78"/>
      <c r="P139" s="186">
        <f>O139*H139</f>
        <v>0</v>
      </c>
      <c r="Q139" s="186">
        <v>1.0189584899999999</v>
      </c>
      <c r="R139" s="186">
        <f>Q139*H139</f>
        <v>0.062156467889999997</v>
      </c>
      <c r="S139" s="186">
        <v>0</v>
      </c>
      <c r="T139" s="187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8" t="s">
        <v>127</v>
      </c>
      <c r="AT139" s="188" t="s">
        <v>123</v>
      </c>
      <c r="AU139" s="188" t="s">
        <v>128</v>
      </c>
      <c r="AY139" s="15" t="s">
        <v>121</v>
      </c>
      <c r="BE139" s="189">
        <f>IF(N139="základná",J139,0)</f>
        <v>0</v>
      </c>
      <c r="BF139" s="189">
        <f>IF(N139="znížená",J139,0)</f>
        <v>0</v>
      </c>
      <c r="BG139" s="189">
        <f>IF(N139="zákl. prenesená",J139,0)</f>
        <v>0</v>
      </c>
      <c r="BH139" s="189">
        <f>IF(N139="zníž. prenesená",J139,0)</f>
        <v>0</v>
      </c>
      <c r="BI139" s="189">
        <f>IF(N139="nulová",J139,0)</f>
        <v>0</v>
      </c>
      <c r="BJ139" s="15" t="s">
        <v>128</v>
      </c>
      <c r="BK139" s="190">
        <f>ROUND(I139*H139,3)</f>
        <v>0</v>
      </c>
      <c r="BL139" s="15" t="s">
        <v>127</v>
      </c>
      <c r="BM139" s="188" t="s">
        <v>265</v>
      </c>
    </row>
    <row r="140" s="12" customFormat="1" ht="22.8" customHeight="1">
      <c r="A140" s="12"/>
      <c r="B140" s="163"/>
      <c r="C140" s="12"/>
      <c r="D140" s="164" t="s">
        <v>74</v>
      </c>
      <c r="E140" s="174" t="s">
        <v>133</v>
      </c>
      <c r="F140" s="174" t="s">
        <v>266</v>
      </c>
      <c r="G140" s="12"/>
      <c r="H140" s="12"/>
      <c r="I140" s="166"/>
      <c r="J140" s="175">
        <f>BK140</f>
        <v>0</v>
      </c>
      <c r="K140" s="12"/>
      <c r="L140" s="163"/>
      <c r="M140" s="168"/>
      <c r="N140" s="169"/>
      <c r="O140" s="169"/>
      <c r="P140" s="170">
        <f>SUM(P141:P142)</f>
        <v>0</v>
      </c>
      <c r="Q140" s="169"/>
      <c r="R140" s="170">
        <f>SUM(R141:R142)</f>
        <v>1.4958896560000001</v>
      </c>
      <c r="S140" s="169"/>
      <c r="T140" s="171">
        <f>SUM(T141:T142)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64" t="s">
        <v>83</v>
      </c>
      <c r="AT140" s="172" t="s">
        <v>74</v>
      </c>
      <c r="AU140" s="172" t="s">
        <v>83</v>
      </c>
      <c r="AY140" s="164" t="s">
        <v>121</v>
      </c>
      <c r="BK140" s="173">
        <f>SUM(BK141:BK142)</f>
        <v>0</v>
      </c>
    </row>
    <row r="141" s="2" customFormat="1" ht="37.8" customHeight="1">
      <c r="A141" s="34"/>
      <c r="B141" s="176"/>
      <c r="C141" s="177" t="s">
        <v>161</v>
      </c>
      <c r="D141" s="177" t="s">
        <v>123</v>
      </c>
      <c r="E141" s="178" t="s">
        <v>267</v>
      </c>
      <c r="F141" s="179" t="s">
        <v>268</v>
      </c>
      <c r="G141" s="180" t="s">
        <v>126</v>
      </c>
      <c r="H141" s="181">
        <v>1.6879999999999999</v>
      </c>
      <c r="I141" s="182"/>
      <c r="J141" s="181">
        <f>ROUND(I141*H141,3)</f>
        <v>0</v>
      </c>
      <c r="K141" s="183"/>
      <c r="L141" s="35"/>
      <c r="M141" s="184" t="s">
        <v>1</v>
      </c>
      <c r="N141" s="185" t="s">
        <v>41</v>
      </c>
      <c r="O141" s="78"/>
      <c r="P141" s="186">
        <f>O141*H141</f>
        <v>0</v>
      </c>
      <c r="Q141" s="186">
        <v>0.70112200000000002</v>
      </c>
      <c r="R141" s="186">
        <f>Q141*H141</f>
        <v>1.1834939360000001</v>
      </c>
      <c r="S141" s="186">
        <v>0</v>
      </c>
      <c r="T141" s="187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8" t="s">
        <v>127</v>
      </c>
      <c r="AT141" s="188" t="s">
        <v>123</v>
      </c>
      <c r="AU141" s="188" t="s">
        <v>128</v>
      </c>
      <c r="AY141" s="15" t="s">
        <v>121</v>
      </c>
      <c r="BE141" s="189">
        <f>IF(N141="základná",J141,0)</f>
        <v>0</v>
      </c>
      <c r="BF141" s="189">
        <f>IF(N141="znížená",J141,0)</f>
        <v>0</v>
      </c>
      <c r="BG141" s="189">
        <f>IF(N141="zákl. prenesená",J141,0)</f>
        <v>0</v>
      </c>
      <c r="BH141" s="189">
        <f>IF(N141="zníž. prenesená",J141,0)</f>
        <v>0</v>
      </c>
      <c r="BI141" s="189">
        <f>IF(N141="nulová",J141,0)</f>
        <v>0</v>
      </c>
      <c r="BJ141" s="15" t="s">
        <v>128</v>
      </c>
      <c r="BK141" s="190">
        <f>ROUND(I141*H141,3)</f>
        <v>0</v>
      </c>
      <c r="BL141" s="15" t="s">
        <v>127</v>
      </c>
      <c r="BM141" s="188" t="s">
        <v>269</v>
      </c>
    </row>
    <row r="142" s="2" customFormat="1" ht="24.15" customHeight="1">
      <c r="A142" s="34"/>
      <c r="B142" s="176"/>
      <c r="C142" s="177" t="s">
        <v>165</v>
      </c>
      <c r="D142" s="177" t="s">
        <v>123</v>
      </c>
      <c r="E142" s="178" t="s">
        <v>270</v>
      </c>
      <c r="F142" s="179" t="s">
        <v>271</v>
      </c>
      <c r="G142" s="180" t="s">
        <v>185</v>
      </c>
      <c r="H142" s="181">
        <v>1.3999999999999999</v>
      </c>
      <c r="I142" s="182"/>
      <c r="J142" s="181">
        <f>ROUND(I142*H142,3)</f>
        <v>0</v>
      </c>
      <c r="K142" s="183"/>
      <c r="L142" s="35"/>
      <c r="M142" s="184" t="s">
        <v>1</v>
      </c>
      <c r="N142" s="185" t="s">
        <v>41</v>
      </c>
      <c r="O142" s="78"/>
      <c r="P142" s="186">
        <f>O142*H142</f>
        <v>0</v>
      </c>
      <c r="Q142" s="186">
        <v>0.2231398</v>
      </c>
      <c r="R142" s="186">
        <f>Q142*H142</f>
        <v>0.31239571999999999</v>
      </c>
      <c r="S142" s="186">
        <v>0</v>
      </c>
      <c r="T142" s="187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8" t="s">
        <v>127</v>
      </c>
      <c r="AT142" s="188" t="s">
        <v>123</v>
      </c>
      <c r="AU142" s="188" t="s">
        <v>128</v>
      </c>
      <c r="AY142" s="15" t="s">
        <v>121</v>
      </c>
      <c r="BE142" s="189">
        <f>IF(N142="základná",J142,0)</f>
        <v>0</v>
      </c>
      <c r="BF142" s="189">
        <f>IF(N142="znížená",J142,0)</f>
        <v>0</v>
      </c>
      <c r="BG142" s="189">
        <f>IF(N142="zákl. prenesená",J142,0)</f>
        <v>0</v>
      </c>
      <c r="BH142" s="189">
        <f>IF(N142="zníž. prenesená",J142,0)</f>
        <v>0</v>
      </c>
      <c r="BI142" s="189">
        <f>IF(N142="nulová",J142,0)</f>
        <v>0</v>
      </c>
      <c r="BJ142" s="15" t="s">
        <v>128</v>
      </c>
      <c r="BK142" s="190">
        <f>ROUND(I142*H142,3)</f>
        <v>0</v>
      </c>
      <c r="BL142" s="15" t="s">
        <v>127</v>
      </c>
      <c r="BM142" s="188" t="s">
        <v>272</v>
      </c>
    </row>
    <row r="143" s="12" customFormat="1" ht="22.8" customHeight="1">
      <c r="A143" s="12"/>
      <c r="B143" s="163"/>
      <c r="C143" s="12"/>
      <c r="D143" s="164" t="s">
        <v>74</v>
      </c>
      <c r="E143" s="174" t="s">
        <v>144</v>
      </c>
      <c r="F143" s="174" t="s">
        <v>273</v>
      </c>
      <c r="G143" s="12"/>
      <c r="H143" s="12"/>
      <c r="I143" s="166"/>
      <c r="J143" s="175">
        <f>BK143</f>
        <v>0</v>
      </c>
      <c r="K143" s="12"/>
      <c r="L143" s="163"/>
      <c r="M143" s="168"/>
      <c r="N143" s="169"/>
      <c r="O143" s="169"/>
      <c r="P143" s="170">
        <f>SUM(P144:P146)</f>
        <v>0</v>
      </c>
      <c r="Q143" s="169"/>
      <c r="R143" s="170">
        <f>SUM(R144:R146)</f>
        <v>0.31011884299999998</v>
      </c>
      <c r="S143" s="169"/>
      <c r="T143" s="171">
        <f>SUM(T144:T146)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64" t="s">
        <v>83</v>
      </c>
      <c r="AT143" s="172" t="s">
        <v>74</v>
      </c>
      <c r="AU143" s="172" t="s">
        <v>83</v>
      </c>
      <c r="AY143" s="164" t="s">
        <v>121</v>
      </c>
      <c r="BK143" s="173">
        <f>SUM(BK144:BK146)</f>
        <v>0</v>
      </c>
    </row>
    <row r="144" s="2" customFormat="1" ht="37.8" customHeight="1">
      <c r="A144" s="34"/>
      <c r="B144" s="176"/>
      <c r="C144" s="177" t="s">
        <v>170</v>
      </c>
      <c r="D144" s="177" t="s">
        <v>123</v>
      </c>
      <c r="E144" s="178" t="s">
        <v>274</v>
      </c>
      <c r="F144" s="179" t="s">
        <v>275</v>
      </c>
      <c r="G144" s="180" t="s">
        <v>185</v>
      </c>
      <c r="H144" s="181">
        <v>11.17</v>
      </c>
      <c r="I144" s="182"/>
      <c r="J144" s="181">
        <f>ROUND(I144*H144,3)</f>
        <v>0</v>
      </c>
      <c r="K144" s="183"/>
      <c r="L144" s="35"/>
      <c r="M144" s="184" t="s">
        <v>1</v>
      </c>
      <c r="N144" s="185" t="s">
        <v>41</v>
      </c>
      <c r="O144" s="78"/>
      <c r="P144" s="186">
        <f>O144*H144</f>
        <v>0</v>
      </c>
      <c r="Q144" s="186">
        <v>0.012537899999999999</v>
      </c>
      <c r="R144" s="186">
        <f>Q144*H144</f>
        <v>0.14004834299999999</v>
      </c>
      <c r="S144" s="186">
        <v>0</v>
      </c>
      <c r="T144" s="187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8" t="s">
        <v>127</v>
      </c>
      <c r="AT144" s="188" t="s">
        <v>123</v>
      </c>
      <c r="AU144" s="188" t="s">
        <v>128</v>
      </c>
      <c r="AY144" s="15" t="s">
        <v>121</v>
      </c>
      <c r="BE144" s="189">
        <f>IF(N144="základná",J144,0)</f>
        <v>0</v>
      </c>
      <c r="BF144" s="189">
        <f>IF(N144="znížená",J144,0)</f>
        <v>0</v>
      </c>
      <c r="BG144" s="189">
        <f>IF(N144="zákl. prenesená",J144,0)</f>
        <v>0</v>
      </c>
      <c r="BH144" s="189">
        <f>IF(N144="zníž. prenesená",J144,0)</f>
        <v>0</v>
      </c>
      <c r="BI144" s="189">
        <f>IF(N144="nulová",J144,0)</f>
        <v>0</v>
      </c>
      <c r="BJ144" s="15" t="s">
        <v>128</v>
      </c>
      <c r="BK144" s="190">
        <f>ROUND(I144*H144,3)</f>
        <v>0</v>
      </c>
      <c r="BL144" s="15" t="s">
        <v>127</v>
      </c>
      <c r="BM144" s="188" t="s">
        <v>276</v>
      </c>
    </row>
    <row r="145" s="2" customFormat="1" ht="37.8" customHeight="1">
      <c r="A145" s="34"/>
      <c r="B145" s="176"/>
      <c r="C145" s="191" t="s">
        <v>174</v>
      </c>
      <c r="D145" s="191" t="s">
        <v>189</v>
      </c>
      <c r="E145" s="192" t="s">
        <v>277</v>
      </c>
      <c r="F145" s="193" t="s">
        <v>278</v>
      </c>
      <c r="G145" s="194" t="s">
        <v>185</v>
      </c>
      <c r="H145" s="195">
        <v>11.728999999999999</v>
      </c>
      <c r="I145" s="196"/>
      <c r="J145" s="195">
        <f>ROUND(I145*H145,3)</f>
        <v>0</v>
      </c>
      <c r="K145" s="197"/>
      <c r="L145" s="198"/>
      <c r="M145" s="199" t="s">
        <v>1</v>
      </c>
      <c r="N145" s="200" t="s">
        <v>41</v>
      </c>
      <c r="O145" s="78"/>
      <c r="P145" s="186">
        <f>O145*H145</f>
        <v>0</v>
      </c>
      <c r="Q145" s="186">
        <v>0.0086999999999999994</v>
      </c>
      <c r="R145" s="186">
        <f>Q145*H145</f>
        <v>0.10204229999999999</v>
      </c>
      <c r="S145" s="186">
        <v>0</v>
      </c>
      <c r="T145" s="187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8" t="s">
        <v>152</v>
      </c>
      <c r="AT145" s="188" t="s">
        <v>189</v>
      </c>
      <c r="AU145" s="188" t="s">
        <v>128</v>
      </c>
      <c r="AY145" s="15" t="s">
        <v>121</v>
      </c>
      <c r="BE145" s="189">
        <f>IF(N145="základná",J145,0)</f>
        <v>0</v>
      </c>
      <c r="BF145" s="189">
        <f>IF(N145="znížená",J145,0)</f>
        <v>0</v>
      </c>
      <c r="BG145" s="189">
        <f>IF(N145="zákl. prenesená",J145,0)</f>
        <v>0</v>
      </c>
      <c r="BH145" s="189">
        <f>IF(N145="zníž. prenesená",J145,0)</f>
        <v>0</v>
      </c>
      <c r="BI145" s="189">
        <f>IF(N145="nulová",J145,0)</f>
        <v>0</v>
      </c>
      <c r="BJ145" s="15" t="s">
        <v>128</v>
      </c>
      <c r="BK145" s="190">
        <f>ROUND(I145*H145,3)</f>
        <v>0</v>
      </c>
      <c r="BL145" s="15" t="s">
        <v>127</v>
      </c>
      <c r="BM145" s="188" t="s">
        <v>279</v>
      </c>
    </row>
    <row r="146" s="2" customFormat="1" ht="24.15" customHeight="1">
      <c r="A146" s="34"/>
      <c r="B146" s="176"/>
      <c r="C146" s="191" t="s">
        <v>182</v>
      </c>
      <c r="D146" s="191" t="s">
        <v>189</v>
      </c>
      <c r="E146" s="192" t="s">
        <v>280</v>
      </c>
      <c r="F146" s="193" t="s">
        <v>281</v>
      </c>
      <c r="G146" s="194" t="s">
        <v>185</v>
      </c>
      <c r="H146" s="195">
        <v>11.728999999999999</v>
      </c>
      <c r="I146" s="196"/>
      <c r="J146" s="195">
        <f>ROUND(I146*H146,3)</f>
        <v>0</v>
      </c>
      <c r="K146" s="197"/>
      <c r="L146" s="198"/>
      <c r="M146" s="199" t="s">
        <v>1</v>
      </c>
      <c r="N146" s="200" t="s">
        <v>41</v>
      </c>
      <c r="O146" s="78"/>
      <c r="P146" s="186">
        <f>O146*H146</f>
        <v>0</v>
      </c>
      <c r="Q146" s="186">
        <v>0.0057999999999999996</v>
      </c>
      <c r="R146" s="186">
        <f>Q146*H146</f>
        <v>0.068028199999999997</v>
      </c>
      <c r="S146" s="186">
        <v>0</v>
      </c>
      <c r="T146" s="187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8" t="s">
        <v>152</v>
      </c>
      <c r="AT146" s="188" t="s">
        <v>189</v>
      </c>
      <c r="AU146" s="188" t="s">
        <v>128</v>
      </c>
      <c r="AY146" s="15" t="s">
        <v>121</v>
      </c>
      <c r="BE146" s="189">
        <f>IF(N146="základná",J146,0)</f>
        <v>0</v>
      </c>
      <c r="BF146" s="189">
        <f>IF(N146="znížená",J146,0)</f>
        <v>0</v>
      </c>
      <c r="BG146" s="189">
        <f>IF(N146="zákl. prenesená",J146,0)</f>
        <v>0</v>
      </c>
      <c r="BH146" s="189">
        <f>IF(N146="zníž. prenesená",J146,0)</f>
        <v>0</v>
      </c>
      <c r="BI146" s="189">
        <f>IF(N146="nulová",J146,0)</f>
        <v>0</v>
      </c>
      <c r="BJ146" s="15" t="s">
        <v>128</v>
      </c>
      <c r="BK146" s="190">
        <f>ROUND(I146*H146,3)</f>
        <v>0</v>
      </c>
      <c r="BL146" s="15" t="s">
        <v>127</v>
      </c>
      <c r="BM146" s="188" t="s">
        <v>282</v>
      </c>
    </row>
    <row r="147" s="12" customFormat="1" ht="22.8" customHeight="1">
      <c r="A147" s="12"/>
      <c r="B147" s="163"/>
      <c r="C147" s="12"/>
      <c r="D147" s="164" t="s">
        <v>74</v>
      </c>
      <c r="E147" s="174" t="s">
        <v>157</v>
      </c>
      <c r="F147" s="174" t="s">
        <v>283</v>
      </c>
      <c r="G147" s="12"/>
      <c r="H147" s="12"/>
      <c r="I147" s="166"/>
      <c r="J147" s="175">
        <f>BK147</f>
        <v>0</v>
      </c>
      <c r="K147" s="12"/>
      <c r="L147" s="163"/>
      <c r="M147" s="168"/>
      <c r="N147" s="169"/>
      <c r="O147" s="169"/>
      <c r="P147" s="170">
        <f>SUM(P148:P156)</f>
        <v>0</v>
      </c>
      <c r="Q147" s="169"/>
      <c r="R147" s="170">
        <f>SUM(R148:R156)</f>
        <v>0.00018931199999999999</v>
      </c>
      <c r="S147" s="169"/>
      <c r="T147" s="171">
        <f>SUM(T148:T156)</f>
        <v>2.2286000000000006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64" t="s">
        <v>83</v>
      </c>
      <c r="AT147" s="172" t="s">
        <v>74</v>
      </c>
      <c r="AU147" s="172" t="s">
        <v>83</v>
      </c>
      <c r="AY147" s="164" t="s">
        <v>121</v>
      </c>
      <c r="BK147" s="173">
        <f>SUM(BK148:BK156)</f>
        <v>0</v>
      </c>
    </row>
    <row r="148" s="2" customFormat="1" ht="24.15" customHeight="1">
      <c r="A148" s="34"/>
      <c r="B148" s="176"/>
      <c r="C148" s="177" t="s">
        <v>188</v>
      </c>
      <c r="D148" s="177" t="s">
        <v>123</v>
      </c>
      <c r="E148" s="178" t="s">
        <v>284</v>
      </c>
      <c r="F148" s="179" t="s">
        <v>285</v>
      </c>
      <c r="G148" s="180" t="s">
        <v>286</v>
      </c>
      <c r="H148" s="181">
        <v>13.6</v>
      </c>
      <c r="I148" s="182"/>
      <c r="J148" s="181">
        <f>ROUND(I148*H148,3)</f>
        <v>0</v>
      </c>
      <c r="K148" s="183"/>
      <c r="L148" s="35"/>
      <c r="M148" s="184" t="s">
        <v>1</v>
      </c>
      <c r="N148" s="185" t="s">
        <v>41</v>
      </c>
      <c r="O148" s="78"/>
      <c r="P148" s="186">
        <f>O148*H148</f>
        <v>0</v>
      </c>
      <c r="Q148" s="186">
        <v>1.3920000000000001E-05</v>
      </c>
      <c r="R148" s="186">
        <f>Q148*H148</f>
        <v>0.00018931199999999999</v>
      </c>
      <c r="S148" s="186">
        <v>0</v>
      </c>
      <c r="T148" s="187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8" t="s">
        <v>127</v>
      </c>
      <c r="AT148" s="188" t="s">
        <v>123</v>
      </c>
      <c r="AU148" s="188" t="s">
        <v>128</v>
      </c>
      <c r="AY148" s="15" t="s">
        <v>121</v>
      </c>
      <c r="BE148" s="189">
        <f>IF(N148="základná",J148,0)</f>
        <v>0</v>
      </c>
      <c r="BF148" s="189">
        <f>IF(N148="znížená",J148,0)</f>
        <v>0</v>
      </c>
      <c r="BG148" s="189">
        <f>IF(N148="zákl. prenesená",J148,0)</f>
        <v>0</v>
      </c>
      <c r="BH148" s="189">
        <f>IF(N148="zníž. prenesená",J148,0)</f>
        <v>0</v>
      </c>
      <c r="BI148" s="189">
        <f>IF(N148="nulová",J148,0)</f>
        <v>0</v>
      </c>
      <c r="BJ148" s="15" t="s">
        <v>128</v>
      </c>
      <c r="BK148" s="190">
        <f>ROUND(I148*H148,3)</f>
        <v>0</v>
      </c>
      <c r="BL148" s="15" t="s">
        <v>127</v>
      </c>
      <c r="BM148" s="188" t="s">
        <v>287</v>
      </c>
    </row>
    <row r="149" s="2" customFormat="1" ht="37.8" customHeight="1">
      <c r="A149" s="34"/>
      <c r="B149" s="176"/>
      <c r="C149" s="177" t="s">
        <v>186</v>
      </c>
      <c r="D149" s="177" t="s">
        <v>123</v>
      </c>
      <c r="E149" s="178" t="s">
        <v>288</v>
      </c>
      <c r="F149" s="179" t="s">
        <v>289</v>
      </c>
      <c r="G149" s="180" t="s">
        <v>126</v>
      </c>
      <c r="H149" s="181">
        <v>0.81000000000000005</v>
      </c>
      <c r="I149" s="182"/>
      <c r="J149" s="181">
        <f>ROUND(I149*H149,3)</f>
        <v>0</v>
      </c>
      <c r="K149" s="183"/>
      <c r="L149" s="35"/>
      <c r="M149" s="184" t="s">
        <v>1</v>
      </c>
      <c r="N149" s="185" t="s">
        <v>41</v>
      </c>
      <c r="O149" s="78"/>
      <c r="P149" s="186">
        <f>O149*H149</f>
        <v>0</v>
      </c>
      <c r="Q149" s="186">
        <v>0</v>
      </c>
      <c r="R149" s="186">
        <f>Q149*H149</f>
        <v>0</v>
      </c>
      <c r="S149" s="186">
        <v>1.6000000000000001</v>
      </c>
      <c r="T149" s="187">
        <f>S149*H149</f>
        <v>1.2960000000000003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8" t="s">
        <v>127</v>
      </c>
      <c r="AT149" s="188" t="s">
        <v>123</v>
      </c>
      <c r="AU149" s="188" t="s">
        <v>128</v>
      </c>
      <c r="AY149" s="15" t="s">
        <v>121</v>
      </c>
      <c r="BE149" s="189">
        <f>IF(N149="základná",J149,0)</f>
        <v>0</v>
      </c>
      <c r="BF149" s="189">
        <f>IF(N149="znížená",J149,0)</f>
        <v>0</v>
      </c>
      <c r="BG149" s="189">
        <f>IF(N149="zákl. prenesená",J149,0)</f>
        <v>0</v>
      </c>
      <c r="BH149" s="189">
        <f>IF(N149="zníž. prenesená",J149,0)</f>
        <v>0</v>
      </c>
      <c r="BI149" s="189">
        <f>IF(N149="nulová",J149,0)</f>
        <v>0</v>
      </c>
      <c r="BJ149" s="15" t="s">
        <v>128</v>
      </c>
      <c r="BK149" s="190">
        <f>ROUND(I149*H149,3)</f>
        <v>0</v>
      </c>
      <c r="BL149" s="15" t="s">
        <v>127</v>
      </c>
      <c r="BM149" s="188" t="s">
        <v>290</v>
      </c>
    </row>
    <row r="150" s="2" customFormat="1" ht="37.8" customHeight="1">
      <c r="A150" s="34"/>
      <c r="B150" s="176"/>
      <c r="C150" s="177" t="s">
        <v>198</v>
      </c>
      <c r="D150" s="177" t="s">
        <v>123</v>
      </c>
      <c r="E150" s="178" t="s">
        <v>291</v>
      </c>
      <c r="F150" s="179" t="s">
        <v>292</v>
      </c>
      <c r="G150" s="180" t="s">
        <v>126</v>
      </c>
      <c r="H150" s="181">
        <v>0.20300000000000001</v>
      </c>
      <c r="I150" s="182"/>
      <c r="J150" s="181">
        <f>ROUND(I150*H150,3)</f>
        <v>0</v>
      </c>
      <c r="K150" s="183"/>
      <c r="L150" s="35"/>
      <c r="M150" s="184" t="s">
        <v>1</v>
      </c>
      <c r="N150" s="185" t="s">
        <v>41</v>
      </c>
      <c r="O150" s="78"/>
      <c r="P150" s="186">
        <f>O150*H150</f>
        <v>0</v>
      </c>
      <c r="Q150" s="186">
        <v>0</v>
      </c>
      <c r="R150" s="186">
        <f>Q150*H150</f>
        <v>0</v>
      </c>
      <c r="S150" s="186">
        <v>2.2000000000000002</v>
      </c>
      <c r="T150" s="187">
        <f>S150*H150</f>
        <v>0.44660000000000005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8" t="s">
        <v>127</v>
      </c>
      <c r="AT150" s="188" t="s">
        <v>123</v>
      </c>
      <c r="AU150" s="188" t="s">
        <v>128</v>
      </c>
      <c r="AY150" s="15" t="s">
        <v>121</v>
      </c>
      <c r="BE150" s="189">
        <f>IF(N150="základná",J150,0)</f>
        <v>0</v>
      </c>
      <c r="BF150" s="189">
        <f>IF(N150="znížená",J150,0)</f>
        <v>0</v>
      </c>
      <c r="BG150" s="189">
        <f>IF(N150="zákl. prenesená",J150,0)</f>
        <v>0</v>
      </c>
      <c r="BH150" s="189">
        <f>IF(N150="zníž. prenesená",J150,0)</f>
        <v>0</v>
      </c>
      <c r="BI150" s="189">
        <f>IF(N150="nulová",J150,0)</f>
        <v>0</v>
      </c>
      <c r="BJ150" s="15" t="s">
        <v>128</v>
      </c>
      <c r="BK150" s="190">
        <f>ROUND(I150*H150,3)</f>
        <v>0</v>
      </c>
      <c r="BL150" s="15" t="s">
        <v>127</v>
      </c>
      <c r="BM150" s="188" t="s">
        <v>293</v>
      </c>
    </row>
    <row r="151" s="2" customFormat="1" ht="33" customHeight="1">
      <c r="A151" s="34"/>
      <c r="B151" s="176"/>
      <c r="C151" s="177" t="s">
        <v>202</v>
      </c>
      <c r="D151" s="177" t="s">
        <v>123</v>
      </c>
      <c r="E151" s="178" t="s">
        <v>294</v>
      </c>
      <c r="F151" s="179" t="s">
        <v>295</v>
      </c>
      <c r="G151" s="180" t="s">
        <v>126</v>
      </c>
      <c r="H151" s="181">
        <v>0.20300000000000001</v>
      </c>
      <c r="I151" s="182"/>
      <c r="J151" s="181">
        <f>ROUND(I151*H151,3)</f>
        <v>0</v>
      </c>
      <c r="K151" s="183"/>
      <c r="L151" s="35"/>
      <c r="M151" s="184" t="s">
        <v>1</v>
      </c>
      <c r="N151" s="185" t="s">
        <v>41</v>
      </c>
      <c r="O151" s="78"/>
      <c r="P151" s="186">
        <f>O151*H151</f>
        <v>0</v>
      </c>
      <c r="Q151" s="186">
        <v>0</v>
      </c>
      <c r="R151" s="186">
        <f>Q151*H151</f>
        <v>0</v>
      </c>
      <c r="S151" s="186">
        <v>0</v>
      </c>
      <c r="T151" s="187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8" t="s">
        <v>127</v>
      </c>
      <c r="AT151" s="188" t="s">
        <v>123</v>
      </c>
      <c r="AU151" s="188" t="s">
        <v>128</v>
      </c>
      <c r="AY151" s="15" t="s">
        <v>121</v>
      </c>
      <c r="BE151" s="189">
        <f>IF(N151="základná",J151,0)</f>
        <v>0</v>
      </c>
      <c r="BF151" s="189">
        <f>IF(N151="znížená",J151,0)</f>
        <v>0</v>
      </c>
      <c r="BG151" s="189">
        <f>IF(N151="zákl. prenesená",J151,0)</f>
        <v>0</v>
      </c>
      <c r="BH151" s="189">
        <f>IF(N151="zníž. prenesená",J151,0)</f>
        <v>0</v>
      </c>
      <c r="BI151" s="189">
        <f>IF(N151="nulová",J151,0)</f>
        <v>0</v>
      </c>
      <c r="BJ151" s="15" t="s">
        <v>128</v>
      </c>
      <c r="BK151" s="190">
        <f>ROUND(I151*H151,3)</f>
        <v>0</v>
      </c>
      <c r="BL151" s="15" t="s">
        <v>127</v>
      </c>
      <c r="BM151" s="188" t="s">
        <v>296</v>
      </c>
    </row>
    <row r="152" s="2" customFormat="1" ht="24.15" customHeight="1">
      <c r="A152" s="34"/>
      <c r="B152" s="176"/>
      <c r="C152" s="177" t="s">
        <v>206</v>
      </c>
      <c r="D152" s="177" t="s">
        <v>123</v>
      </c>
      <c r="E152" s="178" t="s">
        <v>297</v>
      </c>
      <c r="F152" s="179" t="s">
        <v>298</v>
      </c>
      <c r="G152" s="180" t="s">
        <v>185</v>
      </c>
      <c r="H152" s="181">
        <v>1.8</v>
      </c>
      <c r="I152" s="182"/>
      <c r="J152" s="181">
        <f>ROUND(I152*H152,3)</f>
        <v>0</v>
      </c>
      <c r="K152" s="183"/>
      <c r="L152" s="35"/>
      <c r="M152" s="184" t="s">
        <v>1</v>
      </c>
      <c r="N152" s="185" t="s">
        <v>41</v>
      </c>
      <c r="O152" s="78"/>
      <c r="P152" s="186">
        <f>O152*H152</f>
        <v>0</v>
      </c>
      <c r="Q152" s="186">
        <v>0</v>
      </c>
      <c r="R152" s="186">
        <f>Q152*H152</f>
        <v>0</v>
      </c>
      <c r="S152" s="186">
        <v>0.27000000000000002</v>
      </c>
      <c r="T152" s="187">
        <f>S152*H152</f>
        <v>0.48600000000000004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8" t="s">
        <v>127</v>
      </c>
      <c r="AT152" s="188" t="s">
        <v>123</v>
      </c>
      <c r="AU152" s="188" t="s">
        <v>128</v>
      </c>
      <c r="AY152" s="15" t="s">
        <v>121</v>
      </c>
      <c r="BE152" s="189">
        <f>IF(N152="základná",J152,0)</f>
        <v>0</v>
      </c>
      <c r="BF152" s="189">
        <f>IF(N152="znížená",J152,0)</f>
        <v>0</v>
      </c>
      <c r="BG152" s="189">
        <f>IF(N152="zákl. prenesená",J152,0)</f>
        <v>0</v>
      </c>
      <c r="BH152" s="189">
        <f>IF(N152="zníž. prenesená",J152,0)</f>
        <v>0</v>
      </c>
      <c r="BI152" s="189">
        <f>IF(N152="nulová",J152,0)</f>
        <v>0</v>
      </c>
      <c r="BJ152" s="15" t="s">
        <v>128</v>
      </c>
      <c r="BK152" s="190">
        <f>ROUND(I152*H152,3)</f>
        <v>0</v>
      </c>
      <c r="BL152" s="15" t="s">
        <v>127</v>
      </c>
      <c r="BM152" s="188" t="s">
        <v>299</v>
      </c>
    </row>
    <row r="153" s="2" customFormat="1" ht="21.75" customHeight="1">
      <c r="A153" s="34"/>
      <c r="B153" s="176"/>
      <c r="C153" s="177" t="s">
        <v>7</v>
      </c>
      <c r="D153" s="177" t="s">
        <v>123</v>
      </c>
      <c r="E153" s="178" t="s">
        <v>300</v>
      </c>
      <c r="F153" s="179" t="s">
        <v>301</v>
      </c>
      <c r="G153" s="180" t="s">
        <v>168</v>
      </c>
      <c r="H153" s="181">
        <v>2.2290000000000001</v>
      </c>
      <c r="I153" s="182"/>
      <c r="J153" s="181">
        <f>ROUND(I153*H153,3)</f>
        <v>0</v>
      </c>
      <c r="K153" s="183"/>
      <c r="L153" s="35"/>
      <c r="M153" s="184" t="s">
        <v>1</v>
      </c>
      <c r="N153" s="185" t="s">
        <v>41</v>
      </c>
      <c r="O153" s="78"/>
      <c r="P153" s="186">
        <f>O153*H153</f>
        <v>0</v>
      </c>
      <c r="Q153" s="186">
        <v>0</v>
      </c>
      <c r="R153" s="186">
        <f>Q153*H153</f>
        <v>0</v>
      </c>
      <c r="S153" s="186">
        <v>0</v>
      </c>
      <c r="T153" s="187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8" t="s">
        <v>127</v>
      </c>
      <c r="AT153" s="188" t="s">
        <v>123</v>
      </c>
      <c r="AU153" s="188" t="s">
        <v>128</v>
      </c>
      <c r="AY153" s="15" t="s">
        <v>121</v>
      </c>
      <c r="BE153" s="189">
        <f>IF(N153="základná",J153,0)</f>
        <v>0</v>
      </c>
      <c r="BF153" s="189">
        <f>IF(N153="znížená",J153,0)</f>
        <v>0</v>
      </c>
      <c r="BG153" s="189">
        <f>IF(N153="zákl. prenesená",J153,0)</f>
        <v>0</v>
      </c>
      <c r="BH153" s="189">
        <f>IF(N153="zníž. prenesená",J153,0)</f>
        <v>0</v>
      </c>
      <c r="BI153" s="189">
        <f>IF(N153="nulová",J153,0)</f>
        <v>0</v>
      </c>
      <c r="BJ153" s="15" t="s">
        <v>128</v>
      </c>
      <c r="BK153" s="190">
        <f>ROUND(I153*H153,3)</f>
        <v>0</v>
      </c>
      <c r="BL153" s="15" t="s">
        <v>127</v>
      </c>
      <c r="BM153" s="188" t="s">
        <v>302</v>
      </c>
    </row>
    <row r="154" s="2" customFormat="1" ht="24.15" customHeight="1">
      <c r="A154" s="34"/>
      <c r="B154" s="176"/>
      <c r="C154" s="177" t="s">
        <v>213</v>
      </c>
      <c r="D154" s="177" t="s">
        <v>123</v>
      </c>
      <c r="E154" s="178" t="s">
        <v>303</v>
      </c>
      <c r="F154" s="179" t="s">
        <v>304</v>
      </c>
      <c r="G154" s="180" t="s">
        <v>168</v>
      </c>
      <c r="H154" s="181">
        <v>64.641000000000005</v>
      </c>
      <c r="I154" s="182"/>
      <c r="J154" s="181">
        <f>ROUND(I154*H154,3)</f>
        <v>0</v>
      </c>
      <c r="K154" s="183"/>
      <c r="L154" s="35"/>
      <c r="M154" s="184" t="s">
        <v>1</v>
      </c>
      <c r="N154" s="185" t="s">
        <v>41</v>
      </c>
      <c r="O154" s="78"/>
      <c r="P154" s="186">
        <f>O154*H154</f>
        <v>0</v>
      </c>
      <c r="Q154" s="186">
        <v>0</v>
      </c>
      <c r="R154" s="186">
        <f>Q154*H154</f>
        <v>0</v>
      </c>
      <c r="S154" s="186">
        <v>0</v>
      </c>
      <c r="T154" s="187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8" t="s">
        <v>127</v>
      </c>
      <c r="AT154" s="188" t="s">
        <v>123</v>
      </c>
      <c r="AU154" s="188" t="s">
        <v>128</v>
      </c>
      <c r="AY154" s="15" t="s">
        <v>121</v>
      </c>
      <c r="BE154" s="189">
        <f>IF(N154="základná",J154,0)</f>
        <v>0</v>
      </c>
      <c r="BF154" s="189">
        <f>IF(N154="znížená",J154,0)</f>
        <v>0</v>
      </c>
      <c r="BG154" s="189">
        <f>IF(N154="zákl. prenesená",J154,0)</f>
        <v>0</v>
      </c>
      <c r="BH154" s="189">
        <f>IF(N154="zníž. prenesená",J154,0)</f>
        <v>0</v>
      </c>
      <c r="BI154" s="189">
        <f>IF(N154="nulová",J154,0)</f>
        <v>0</v>
      </c>
      <c r="BJ154" s="15" t="s">
        <v>128</v>
      </c>
      <c r="BK154" s="190">
        <f>ROUND(I154*H154,3)</f>
        <v>0</v>
      </c>
      <c r="BL154" s="15" t="s">
        <v>127</v>
      </c>
      <c r="BM154" s="188" t="s">
        <v>305</v>
      </c>
    </row>
    <row r="155" s="2" customFormat="1" ht="24.15" customHeight="1">
      <c r="A155" s="34"/>
      <c r="B155" s="176"/>
      <c r="C155" s="177" t="s">
        <v>217</v>
      </c>
      <c r="D155" s="177" t="s">
        <v>123</v>
      </c>
      <c r="E155" s="178" t="s">
        <v>306</v>
      </c>
      <c r="F155" s="179" t="s">
        <v>307</v>
      </c>
      <c r="G155" s="180" t="s">
        <v>168</v>
      </c>
      <c r="H155" s="181">
        <v>2.2290000000000001</v>
      </c>
      <c r="I155" s="182"/>
      <c r="J155" s="181">
        <f>ROUND(I155*H155,3)</f>
        <v>0</v>
      </c>
      <c r="K155" s="183"/>
      <c r="L155" s="35"/>
      <c r="M155" s="184" t="s">
        <v>1</v>
      </c>
      <c r="N155" s="185" t="s">
        <v>41</v>
      </c>
      <c r="O155" s="78"/>
      <c r="P155" s="186">
        <f>O155*H155</f>
        <v>0</v>
      </c>
      <c r="Q155" s="186">
        <v>0</v>
      </c>
      <c r="R155" s="186">
        <f>Q155*H155</f>
        <v>0</v>
      </c>
      <c r="S155" s="186">
        <v>0</v>
      </c>
      <c r="T155" s="187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8" t="s">
        <v>127</v>
      </c>
      <c r="AT155" s="188" t="s">
        <v>123</v>
      </c>
      <c r="AU155" s="188" t="s">
        <v>128</v>
      </c>
      <c r="AY155" s="15" t="s">
        <v>121</v>
      </c>
      <c r="BE155" s="189">
        <f>IF(N155="základná",J155,0)</f>
        <v>0</v>
      </c>
      <c r="BF155" s="189">
        <f>IF(N155="znížená",J155,0)</f>
        <v>0</v>
      </c>
      <c r="BG155" s="189">
        <f>IF(N155="zákl. prenesená",J155,0)</f>
        <v>0</v>
      </c>
      <c r="BH155" s="189">
        <f>IF(N155="zníž. prenesená",J155,0)</f>
        <v>0</v>
      </c>
      <c r="BI155" s="189">
        <f>IF(N155="nulová",J155,0)</f>
        <v>0</v>
      </c>
      <c r="BJ155" s="15" t="s">
        <v>128</v>
      </c>
      <c r="BK155" s="190">
        <f>ROUND(I155*H155,3)</f>
        <v>0</v>
      </c>
      <c r="BL155" s="15" t="s">
        <v>127</v>
      </c>
      <c r="BM155" s="188" t="s">
        <v>308</v>
      </c>
    </row>
    <row r="156" s="2" customFormat="1" ht="24.15" customHeight="1">
      <c r="A156" s="34"/>
      <c r="B156" s="176"/>
      <c r="C156" s="177" t="s">
        <v>221</v>
      </c>
      <c r="D156" s="177" t="s">
        <v>123</v>
      </c>
      <c r="E156" s="178" t="s">
        <v>309</v>
      </c>
      <c r="F156" s="179" t="s">
        <v>310</v>
      </c>
      <c r="G156" s="180" t="s">
        <v>168</v>
      </c>
      <c r="H156" s="181">
        <v>2.2290000000000001</v>
      </c>
      <c r="I156" s="182"/>
      <c r="J156" s="181">
        <f>ROUND(I156*H156,3)</f>
        <v>0</v>
      </c>
      <c r="K156" s="183"/>
      <c r="L156" s="35"/>
      <c r="M156" s="184" t="s">
        <v>1</v>
      </c>
      <c r="N156" s="185" t="s">
        <v>41</v>
      </c>
      <c r="O156" s="78"/>
      <c r="P156" s="186">
        <f>O156*H156</f>
        <v>0</v>
      </c>
      <c r="Q156" s="186">
        <v>0</v>
      </c>
      <c r="R156" s="186">
        <f>Q156*H156</f>
        <v>0</v>
      </c>
      <c r="S156" s="186">
        <v>0</v>
      </c>
      <c r="T156" s="187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8" t="s">
        <v>127</v>
      </c>
      <c r="AT156" s="188" t="s">
        <v>123</v>
      </c>
      <c r="AU156" s="188" t="s">
        <v>128</v>
      </c>
      <c r="AY156" s="15" t="s">
        <v>121</v>
      </c>
      <c r="BE156" s="189">
        <f>IF(N156="základná",J156,0)</f>
        <v>0</v>
      </c>
      <c r="BF156" s="189">
        <f>IF(N156="znížená",J156,0)</f>
        <v>0</v>
      </c>
      <c r="BG156" s="189">
        <f>IF(N156="zákl. prenesená",J156,0)</f>
        <v>0</v>
      </c>
      <c r="BH156" s="189">
        <f>IF(N156="zníž. prenesená",J156,0)</f>
        <v>0</v>
      </c>
      <c r="BI156" s="189">
        <f>IF(N156="nulová",J156,0)</f>
        <v>0</v>
      </c>
      <c r="BJ156" s="15" t="s">
        <v>128</v>
      </c>
      <c r="BK156" s="190">
        <f>ROUND(I156*H156,3)</f>
        <v>0</v>
      </c>
      <c r="BL156" s="15" t="s">
        <v>127</v>
      </c>
      <c r="BM156" s="188" t="s">
        <v>311</v>
      </c>
    </row>
    <row r="157" s="12" customFormat="1" ht="22.8" customHeight="1">
      <c r="A157" s="12"/>
      <c r="B157" s="163"/>
      <c r="C157" s="12"/>
      <c r="D157" s="164" t="s">
        <v>74</v>
      </c>
      <c r="E157" s="174" t="s">
        <v>312</v>
      </c>
      <c r="F157" s="174" t="s">
        <v>313</v>
      </c>
      <c r="G157" s="12"/>
      <c r="H157" s="12"/>
      <c r="I157" s="166"/>
      <c r="J157" s="175">
        <f>BK157</f>
        <v>0</v>
      </c>
      <c r="K157" s="12"/>
      <c r="L157" s="163"/>
      <c r="M157" s="168"/>
      <c r="N157" s="169"/>
      <c r="O157" s="169"/>
      <c r="P157" s="170">
        <f>P158</f>
        <v>0</v>
      </c>
      <c r="Q157" s="169"/>
      <c r="R157" s="170">
        <f>R158</f>
        <v>0</v>
      </c>
      <c r="S157" s="169"/>
      <c r="T157" s="171">
        <f>T158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164" t="s">
        <v>83</v>
      </c>
      <c r="AT157" s="172" t="s">
        <v>74</v>
      </c>
      <c r="AU157" s="172" t="s">
        <v>83</v>
      </c>
      <c r="AY157" s="164" t="s">
        <v>121</v>
      </c>
      <c r="BK157" s="173">
        <f>BK158</f>
        <v>0</v>
      </c>
    </row>
    <row r="158" s="2" customFormat="1" ht="24.15" customHeight="1">
      <c r="A158" s="34"/>
      <c r="B158" s="176"/>
      <c r="C158" s="177" t="s">
        <v>225</v>
      </c>
      <c r="D158" s="177" t="s">
        <v>123</v>
      </c>
      <c r="E158" s="178" t="s">
        <v>314</v>
      </c>
      <c r="F158" s="179" t="s">
        <v>315</v>
      </c>
      <c r="G158" s="180" t="s">
        <v>168</v>
      </c>
      <c r="H158" s="181">
        <v>4.6500000000000004</v>
      </c>
      <c r="I158" s="182"/>
      <c r="J158" s="181">
        <f>ROUND(I158*H158,3)</f>
        <v>0</v>
      </c>
      <c r="K158" s="183"/>
      <c r="L158" s="35"/>
      <c r="M158" s="184" t="s">
        <v>1</v>
      </c>
      <c r="N158" s="185" t="s">
        <v>41</v>
      </c>
      <c r="O158" s="78"/>
      <c r="P158" s="186">
        <f>O158*H158</f>
        <v>0</v>
      </c>
      <c r="Q158" s="186">
        <v>0</v>
      </c>
      <c r="R158" s="186">
        <f>Q158*H158</f>
        <v>0</v>
      </c>
      <c r="S158" s="186">
        <v>0</v>
      </c>
      <c r="T158" s="187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8" t="s">
        <v>127</v>
      </c>
      <c r="AT158" s="188" t="s">
        <v>123</v>
      </c>
      <c r="AU158" s="188" t="s">
        <v>128</v>
      </c>
      <c r="AY158" s="15" t="s">
        <v>121</v>
      </c>
      <c r="BE158" s="189">
        <f>IF(N158="základná",J158,0)</f>
        <v>0</v>
      </c>
      <c r="BF158" s="189">
        <f>IF(N158="znížená",J158,0)</f>
        <v>0</v>
      </c>
      <c r="BG158" s="189">
        <f>IF(N158="zákl. prenesená",J158,0)</f>
        <v>0</v>
      </c>
      <c r="BH158" s="189">
        <f>IF(N158="zníž. prenesená",J158,0)</f>
        <v>0</v>
      </c>
      <c r="BI158" s="189">
        <f>IF(N158="nulová",J158,0)</f>
        <v>0</v>
      </c>
      <c r="BJ158" s="15" t="s">
        <v>128</v>
      </c>
      <c r="BK158" s="190">
        <f>ROUND(I158*H158,3)</f>
        <v>0</v>
      </c>
      <c r="BL158" s="15" t="s">
        <v>127</v>
      </c>
      <c r="BM158" s="188" t="s">
        <v>316</v>
      </c>
    </row>
    <row r="159" s="12" customFormat="1" ht="25.92" customHeight="1">
      <c r="A159" s="12"/>
      <c r="B159" s="163"/>
      <c r="C159" s="12"/>
      <c r="D159" s="164" t="s">
        <v>74</v>
      </c>
      <c r="E159" s="165" t="s">
        <v>178</v>
      </c>
      <c r="F159" s="165" t="s">
        <v>179</v>
      </c>
      <c r="G159" s="12"/>
      <c r="H159" s="12"/>
      <c r="I159" s="166"/>
      <c r="J159" s="167">
        <f>BK159</f>
        <v>0</v>
      </c>
      <c r="K159" s="12"/>
      <c r="L159" s="163"/>
      <c r="M159" s="168"/>
      <c r="N159" s="169"/>
      <c r="O159" s="169"/>
      <c r="P159" s="170">
        <f>P160+P165</f>
        <v>0</v>
      </c>
      <c r="Q159" s="169"/>
      <c r="R159" s="170">
        <f>R160+R165</f>
        <v>2.0373490021599996</v>
      </c>
      <c r="S159" s="169"/>
      <c r="T159" s="171">
        <f>T160+T165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64" t="s">
        <v>128</v>
      </c>
      <c r="AT159" s="172" t="s">
        <v>74</v>
      </c>
      <c r="AU159" s="172" t="s">
        <v>75</v>
      </c>
      <c r="AY159" s="164" t="s">
        <v>121</v>
      </c>
      <c r="BK159" s="173">
        <f>BK160+BK165</f>
        <v>0</v>
      </c>
    </row>
    <row r="160" s="12" customFormat="1" ht="22.8" customHeight="1">
      <c r="A160" s="12"/>
      <c r="B160" s="163"/>
      <c r="C160" s="12"/>
      <c r="D160" s="164" t="s">
        <v>74</v>
      </c>
      <c r="E160" s="174" t="s">
        <v>317</v>
      </c>
      <c r="F160" s="174" t="s">
        <v>318</v>
      </c>
      <c r="G160" s="12"/>
      <c r="H160" s="12"/>
      <c r="I160" s="166"/>
      <c r="J160" s="175">
        <f>BK160</f>
        <v>0</v>
      </c>
      <c r="K160" s="12"/>
      <c r="L160" s="163"/>
      <c r="M160" s="168"/>
      <c r="N160" s="169"/>
      <c r="O160" s="169"/>
      <c r="P160" s="170">
        <f>SUM(P161:P164)</f>
        <v>0</v>
      </c>
      <c r="Q160" s="169"/>
      <c r="R160" s="170">
        <f>SUM(R161:R164)</f>
        <v>2.0371858021599998</v>
      </c>
      <c r="S160" s="169"/>
      <c r="T160" s="171">
        <f>SUM(T161:T164)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64" t="s">
        <v>128</v>
      </c>
      <c r="AT160" s="172" t="s">
        <v>74</v>
      </c>
      <c r="AU160" s="172" t="s">
        <v>83</v>
      </c>
      <c r="AY160" s="164" t="s">
        <v>121</v>
      </c>
      <c r="BK160" s="173">
        <f>SUM(BK161:BK164)</f>
        <v>0</v>
      </c>
    </row>
    <row r="161" s="2" customFormat="1" ht="33" customHeight="1">
      <c r="A161" s="34"/>
      <c r="B161" s="176"/>
      <c r="C161" s="177" t="s">
        <v>319</v>
      </c>
      <c r="D161" s="177" t="s">
        <v>123</v>
      </c>
      <c r="E161" s="178" t="s">
        <v>320</v>
      </c>
      <c r="F161" s="179" t="s">
        <v>321</v>
      </c>
      <c r="G161" s="180" t="s">
        <v>185</v>
      </c>
      <c r="H161" s="181">
        <v>34.828000000000003</v>
      </c>
      <c r="I161" s="182"/>
      <c r="J161" s="181">
        <f>ROUND(I161*H161,3)</f>
        <v>0</v>
      </c>
      <c r="K161" s="183"/>
      <c r="L161" s="35"/>
      <c r="M161" s="184" t="s">
        <v>1</v>
      </c>
      <c r="N161" s="185" t="s">
        <v>41</v>
      </c>
      <c r="O161" s="78"/>
      <c r="P161" s="186">
        <f>O161*H161</f>
        <v>0</v>
      </c>
      <c r="Q161" s="186">
        <v>0.0103672</v>
      </c>
      <c r="R161" s="186">
        <f>Q161*H161</f>
        <v>0.36106884160000002</v>
      </c>
      <c r="S161" s="186">
        <v>0</v>
      </c>
      <c r="T161" s="187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8" t="s">
        <v>186</v>
      </c>
      <c r="AT161" s="188" t="s">
        <v>123</v>
      </c>
      <c r="AU161" s="188" t="s">
        <v>128</v>
      </c>
      <c r="AY161" s="15" t="s">
        <v>121</v>
      </c>
      <c r="BE161" s="189">
        <f>IF(N161="základná",J161,0)</f>
        <v>0</v>
      </c>
      <c r="BF161" s="189">
        <f>IF(N161="znížená",J161,0)</f>
        <v>0</v>
      </c>
      <c r="BG161" s="189">
        <f>IF(N161="zákl. prenesená",J161,0)</f>
        <v>0</v>
      </c>
      <c r="BH161" s="189">
        <f>IF(N161="zníž. prenesená",J161,0)</f>
        <v>0</v>
      </c>
      <c r="BI161" s="189">
        <f>IF(N161="nulová",J161,0)</f>
        <v>0</v>
      </c>
      <c r="BJ161" s="15" t="s">
        <v>128</v>
      </c>
      <c r="BK161" s="190">
        <f>ROUND(I161*H161,3)</f>
        <v>0</v>
      </c>
      <c r="BL161" s="15" t="s">
        <v>186</v>
      </c>
      <c r="BM161" s="188" t="s">
        <v>322</v>
      </c>
    </row>
    <row r="162" s="2" customFormat="1" ht="24.15" customHeight="1">
      <c r="A162" s="34"/>
      <c r="B162" s="176"/>
      <c r="C162" s="177" t="s">
        <v>323</v>
      </c>
      <c r="D162" s="177" t="s">
        <v>123</v>
      </c>
      <c r="E162" s="178" t="s">
        <v>324</v>
      </c>
      <c r="F162" s="179" t="s">
        <v>325</v>
      </c>
      <c r="G162" s="180" t="s">
        <v>185</v>
      </c>
      <c r="H162" s="181">
        <v>111.14</v>
      </c>
      <c r="I162" s="182"/>
      <c r="J162" s="181">
        <f>ROUND(I162*H162,3)</f>
        <v>0</v>
      </c>
      <c r="K162" s="183"/>
      <c r="L162" s="35"/>
      <c r="M162" s="184" t="s">
        <v>1</v>
      </c>
      <c r="N162" s="185" t="s">
        <v>41</v>
      </c>
      <c r="O162" s="78"/>
      <c r="P162" s="186">
        <f>O162*H162</f>
        <v>0</v>
      </c>
      <c r="Q162" s="186">
        <v>0.015008000000000001</v>
      </c>
      <c r="R162" s="186">
        <f>Q162*H162</f>
        <v>1.6679891200000001</v>
      </c>
      <c r="S162" s="186">
        <v>0</v>
      </c>
      <c r="T162" s="187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8" t="s">
        <v>186</v>
      </c>
      <c r="AT162" s="188" t="s">
        <v>123</v>
      </c>
      <c r="AU162" s="188" t="s">
        <v>128</v>
      </c>
      <c r="AY162" s="15" t="s">
        <v>121</v>
      </c>
      <c r="BE162" s="189">
        <f>IF(N162="základná",J162,0)</f>
        <v>0</v>
      </c>
      <c r="BF162" s="189">
        <f>IF(N162="znížená",J162,0)</f>
        <v>0</v>
      </c>
      <c r="BG162" s="189">
        <f>IF(N162="zákl. prenesená",J162,0)</f>
        <v>0</v>
      </c>
      <c r="BH162" s="189">
        <f>IF(N162="zníž. prenesená",J162,0)</f>
        <v>0</v>
      </c>
      <c r="BI162" s="189">
        <f>IF(N162="nulová",J162,0)</f>
        <v>0</v>
      </c>
      <c r="BJ162" s="15" t="s">
        <v>128</v>
      </c>
      <c r="BK162" s="190">
        <f>ROUND(I162*H162,3)</f>
        <v>0</v>
      </c>
      <c r="BL162" s="15" t="s">
        <v>186</v>
      </c>
      <c r="BM162" s="188" t="s">
        <v>326</v>
      </c>
    </row>
    <row r="163" s="2" customFormat="1" ht="33" customHeight="1">
      <c r="A163" s="34"/>
      <c r="B163" s="176"/>
      <c r="C163" s="177" t="s">
        <v>327</v>
      </c>
      <c r="D163" s="177" t="s">
        <v>123</v>
      </c>
      <c r="E163" s="178" t="s">
        <v>328</v>
      </c>
      <c r="F163" s="179" t="s">
        <v>329</v>
      </c>
      <c r="G163" s="180" t="s">
        <v>185</v>
      </c>
      <c r="H163" s="181">
        <v>34.328000000000003</v>
      </c>
      <c r="I163" s="182"/>
      <c r="J163" s="181">
        <f>ROUND(I163*H163,3)</f>
        <v>0</v>
      </c>
      <c r="K163" s="183"/>
      <c r="L163" s="35"/>
      <c r="M163" s="184" t="s">
        <v>1</v>
      </c>
      <c r="N163" s="185" t="s">
        <v>41</v>
      </c>
      <c r="O163" s="78"/>
      <c r="P163" s="186">
        <f>O163*H163</f>
        <v>0</v>
      </c>
      <c r="Q163" s="186">
        <v>0.00023677</v>
      </c>
      <c r="R163" s="186">
        <f>Q163*H163</f>
        <v>0.0081278405600000003</v>
      </c>
      <c r="S163" s="186">
        <v>0</v>
      </c>
      <c r="T163" s="187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8" t="s">
        <v>186</v>
      </c>
      <c r="AT163" s="188" t="s">
        <v>123</v>
      </c>
      <c r="AU163" s="188" t="s">
        <v>128</v>
      </c>
      <c r="AY163" s="15" t="s">
        <v>121</v>
      </c>
      <c r="BE163" s="189">
        <f>IF(N163="základná",J163,0)</f>
        <v>0</v>
      </c>
      <c r="BF163" s="189">
        <f>IF(N163="znížená",J163,0)</f>
        <v>0</v>
      </c>
      <c r="BG163" s="189">
        <f>IF(N163="zákl. prenesená",J163,0)</f>
        <v>0</v>
      </c>
      <c r="BH163" s="189">
        <f>IF(N163="zníž. prenesená",J163,0)</f>
        <v>0</v>
      </c>
      <c r="BI163" s="189">
        <f>IF(N163="nulová",J163,0)</f>
        <v>0</v>
      </c>
      <c r="BJ163" s="15" t="s">
        <v>128</v>
      </c>
      <c r="BK163" s="190">
        <f>ROUND(I163*H163,3)</f>
        <v>0</v>
      </c>
      <c r="BL163" s="15" t="s">
        <v>186</v>
      </c>
      <c r="BM163" s="188" t="s">
        <v>330</v>
      </c>
    </row>
    <row r="164" s="2" customFormat="1" ht="24.15" customHeight="1">
      <c r="A164" s="34"/>
      <c r="B164" s="176"/>
      <c r="C164" s="177" t="s">
        <v>331</v>
      </c>
      <c r="D164" s="177" t="s">
        <v>123</v>
      </c>
      <c r="E164" s="178" t="s">
        <v>332</v>
      </c>
      <c r="F164" s="179" t="s">
        <v>333</v>
      </c>
      <c r="G164" s="180" t="s">
        <v>228</v>
      </c>
      <c r="H164" s="182"/>
      <c r="I164" s="182"/>
      <c r="J164" s="181">
        <f>ROUND(I164*H164,3)</f>
        <v>0</v>
      </c>
      <c r="K164" s="183"/>
      <c r="L164" s="35"/>
      <c r="M164" s="184" t="s">
        <v>1</v>
      </c>
      <c r="N164" s="185" t="s">
        <v>41</v>
      </c>
      <c r="O164" s="78"/>
      <c r="P164" s="186">
        <f>O164*H164</f>
        <v>0</v>
      </c>
      <c r="Q164" s="186">
        <v>0</v>
      </c>
      <c r="R164" s="186">
        <f>Q164*H164</f>
        <v>0</v>
      </c>
      <c r="S164" s="186">
        <v>0</v>
      </c>
      <c r="T164" s="187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8" t="s">
        <v>186</v>
      </c>
      <c r="AT164" s="188" t="s">
        <v>123</v>
      </c>
      <c r="AU164" s="188" t="s">
        <v>128</v>
      </c>
      <c r="AY164" s="15" t="s">
        <v>121</v>
      </c>
      <c r="BE164" s="189">
        <f>IF(N164="základná",J164,0)</f>
        <v>0</v>
      </c>
      <c r="BF164" s="189">
        <f>IF(N164="znížená",J164,0)</f>
        <v>0</v>
      </c>
      <c r="BG164" s="189">
        <f>IF(N164="zákl. prenesená",J164,0)</f>
        <v>0</v>
      </c>
      <c r="BH164" s="189">
        <f>IF(N164="zníž. prenesená",J164,0)</f>
        <v>0</v>
      </c>
      <c r="BI164" s="189">
        <f>IF(N164="nulová",J164,0)</f>
        <v>0</v>
      </c>
      <c r="BJ164" s="15" t="s">
        <v>128</v>
      </c>
      <c r="BK164" s="190">
        <f>ROUND(I164*H164,3)</f>
        <v>0</v>
      </c>
      <c r="BL164" s="15" t="s">
        <v>186</v>
      </c>
      <c r="BM164" s="188" t="s">
        <v>334</v>
      </c>
    </row>
    <row r="165" s="12" customFormat="1" ht="22.8" customHeight="1">
      <c r="A165" s="12"/>
      <c r="B165" s="163"/>
      <c r="C165" s="12"/>
      <c r="D165" s="164" t="s">
        <v>74</v>
      </c>
      <c r="E165" s="174" t="s">
        <v>335</v>
      </c>
      <c r="F165" s="174" t="s">
        <v>336</v>
      </c>
      <c r="G165" s="12"/>
      <c r="H165" s="12"/>
      <c r="I165" s="166"/>
      <c r="J165" s="175">
        <f>BK165</f>
        <v>0</v>
      </c>
      <c r="K165" s="12"/>
      <c r="L165" s="163"/>
      <c r="M165" s="168"/>
      <c r="N165" s="169"/>
      <c r="O165" s="169"/>
      <c r="P165" s="170">
        <f>SUM(P166:P168)</f>
        <v>0</v>
      </c>
      <c r="Q165" s="169"/>
      <c r="R165" s="170">
        <f>SUM(R166:R168)</f>
        <v>0.00016320000000000001</v>
      </c>
      <c r="S165" s="169"/>
      <c r="T165" s="171">
        <f>SUM(T166:T168)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164" t="s">
        <v>128</v>
      </c>
      <c r="AT165" s="172" t="s">
        <v>74</v>
      </c>
      <c r="AU165" s="172" t="s">
        <v>83</v>
      </c>
      <c r="AY165" s="164" t="s">
        <v>121</v>
      </c>
      <c r="BK165" s="173">
        <f>SUM(BK166:BK168)</f>
        <v>0</v>
      </c>
    </row>
    <row r="166" s="2" customFormat="1" ht="16.5" customHeight="1">
      <c r="A166" s="34"/>
      <c r="B166" s="176"/>
      <c r="C166" s="177" t="s">
        <v>337</v>
      </c>
      <c r="D166" s="177" t="s">
        <v>123</v>
      </c>
      <c r="E166" s="178" t="s">
        <v>338</v>
      </c>
      <c r="F166" s="179" t="s">
        <v>339</v>
      </c>
      <c r="G166" s="180" t="s">
        <v>286</v>
      </c>
      <c r="H166" s="181">
        <v>1.6000000000000001</v>
      </c>
      <c r="I166" s="182"/>
      <c r="J166" s="181">
        <f>ROUND(I166*H166,3)</f>
        <v>0</v>
      </c>
      <c r="K166" s="183"/>
      <c r="L166" s="35"/>
      <c r="M166" s="184" t="s">
        <v>1</v>
      </c>
      <c r="N166" s="185" t="s">
        <v>41</v>
      </c>
      <c r="O166" s="78"/>
      <c r="P166" s="186">
        <f>O166*H166</f>
        <v>0</v>
      </c>
      <c r="Q166" s="186">
        <v>0</v>
      </c>
      <c r="R166" s="186">
        <f>Q166*H166</f>
        <v>0</v>
      </c>
      <c r="S166" s="186">
        <v>0</v>
      </c>
      <c r="T166" s="187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8" t="s">
        <v>186</v>
      </c>
      <c r="AT166" s="188" t="s">
        <v>123</v>
      </c>
      <c r="AU166" s="188" t="s">
        <v>128</v>
      </c>
      <c r="AY166" s="15" t="s">
        <v>121</v>
      </c>
      <c r="BE166" s="189">
        <f>IF(N166="základná",J166,0)</f>
        <v>0</v>
      </c>
      <c r="BF166" s="189">
        <f>IF(N166="znížená",J166,0)</f>
        <v>0</v>
      </c>
      <c r="BG166" s="189">
        <f>IF(N166="zákl. prenesená",J166,0)</f>
        <v>0</v>
      </c>
      <c r="BH166" s="189">
        <f>IF(N166="zníž. prenesená",J166,0)</f>
        <v>0</v>
      </c>
      <c r="BI166" s="189">
        <f>IF(N166="nulová",J166,0)</f>
        <v>0</v>
      </c>
      <c r="BJ166" s="15" t="s">
        <v>128</v>
      </c>
      <c r="BK166" s="190">
        <f>ROUND(I166*H166,3)</f>
        <v>0</v>
      </c>
      <c r="BL166" s="15" t="s">
        <v>186</v>
      </c>
      <c r="BM166" s="188" t="s">
        <v>340</v>
      </c>
    </row>
    <row r="167" s="2" customFormat="1" ht="24.15" customHeight="1">
      <c r="A167" s="34"/>
      <c r="B167" s="176"/>
      <c r="C167" s="191" t="s">
        <v>341</v>
      </c>
      <c r="D167" s="191" t="s">
        <v>189</v>
      </c>
      <c r="E167" s="192" t="s">
        <v>342</v>
      </c>
      <c r="F167" s="193" t="s">
        <v>343</v>
      </c>
      <c r="G167" s="194" t="s">
        <v>286</v>
      </c>
      <c r="H167" s="195">
        <v>1.6319999999999999</v>
      </c>
      <c r="I167" s="196"/>
      <c r="J167" s="195">
        <f>ROUND(I167*H167,3)</f>
        <v>0</v>
      </c>
      <c r="K167" s="197"/>
      <c r="L167" s="198"/>
      <c r="M167" s="199" t="s">
        <v>1</v>
      </c>
      <c r="N167" s="200" t="s">
        <v>41</v>
      </c>
      <c r="O167" s="78"/>
      <c r="P167" s="186">
        <f>O167*H167</f>
        <v>0</v>
      </c>
      <c r="Q167" s="186">
        <v>0.00010000000000000001</v>
      </c>
      <c r="R167" s="186">
        <f>Q167*H167</f>
        <v>0.00016320000000000001</v>
      </c>
      <c r="S167" s="186">
        <v>0</v>
      </c>
      <c r="T167" s="187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8" t="s">
        <v>192</v>
      </c>
      <c r="AT167" s="188" t="s">
        <v>189</v>
      </c>
      <c r="AU167" s="188" t="s">
        <v>128</v>
      </c>
      <c r="AY167" s="15" t="s">
        <v>121</v>
      </c>
      <c r="BE167" s="189">
        <f>IF(N167="základná",J167,0)</f>
        <v>0</v>
      </c>
      <c r="BF167" s="189">
        <f>IF(N167="znížená",J167,0)</f>
        <v>0</v>
      </c>
      <c r="BG167" s="189">
        <f>IF(N167="zákl. prenesená",J167,0)</f>
        <v>0</v>
      </c>
      <c r="BH167" s="189">
        <f>IF(N167="zníž. prenesená",J167,0)</f>
        <v>0</v>
      </c>
      <c r="BI167" s="189">
        <f>IF(N167="nulová",J167,0)</f>
        <v>0</v>
      </c>
      <c r="BJ167" s="15" t="s">
        <v>128</v>
      </c>
      <c r="BK167" s="190">
        <f>ROUND(I167*H167,3)</f>
        <v>0</v>
      </c>
      <c r="BL167" s="15" t="s">
        <v>186</v>
      </c>
      <c r="BM167" s="188" t="s">
        <v>344</v>
      </c>
    </row>
    <row r="168" s="2" customFormat="1" ht="24.15" customHeight="1">
      <c r="A168" s="34"/>
      <c r="B168" s="176"/>
      <c r="C168" s="177" t="s">
        <v>345</v>
      </c>
      <c r="D168" s="177" t="s">
        <v>123</v>
      </c>
      <c r="E168" s="178" t="s">
        <v>346</v>
      </c>
      <c r="F168" s="179" t="s">
        <v>347</v>
      </c>
      <c r="G168" s="180" t="s">
        <v>228</v>
      </c>
      <c r="H168" s="182"/>
      <c r="I168" s="182"/>
      <c r="J168" s="181">
        <f>ROUND(I168*H168,3)</f>
        <v>0</v>
      </c>
      <c r="K168" s="183"/>
      <c r="L168" s="35"/>
      <c r="M168" s="184" t="s">
        <v>1</v>
      </c>
      <c r="N168" s="185" t="s">
        <v>41</v>
      </c>
      <c r="O168" s="78"/>
      <c r="P168" s="186">
        <f>O168*H168</f>
        <v>0</v>
      </c>
      <c r="Q168" s="186">
        <v>0</v>
      </c>
      <c r="R168" s="186">
        <f>Q168*H168</f>
        <v>0</v>
      </c>
      <c r="S168" s="186">
        <v>0</v>
      </c>
      <c r="T168" s="187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8" t="s">
        <v>186</v>
      </c>
      <c r="AT168" s="188" t="s">
        <v>123</v>
      </c>
      <c r="AU168" s="188" t="s">
        <v>128</v>
      </c>
      <c r="AY168" s="15" t="s">
        <v>121</v>
      </c>
      <c r="BE168" s="189">
        <f>IF(N168="základná",J168,0)</f>
        <v>0</v>
      </c>
      <c r="BF168" s="189">
        <f>IF(N168="znížená",J168,0)</f>
        <v>0</v>
      </c>
      <c r="BG168" s="189">
        <f>IF(N168="zákl. prenesená",J168,0)</f>
        <v>0</v>
      </c>
      <c r="BH168" s="189">
        <f>IF(N168="zníž. prenesená",J168,0)</f>
        <v>0</v>
      </c>
      <c r="BI168" s="189">
        <f>IF(N168="nulová",J168,0)</f>
        <v>0</v>
      </c>
      <c r="BJ168" s="15" t="s">
        <v>128</v>
      </c>
      <c r="BK168" s="190">
        <f>ROUND(I168*H168,3)</f>
        <v>0</v>
      </c>
      <c r="BL168" s="15" t="s">
        <v>186</v>
      </c>
      <c r="BM168" s="188" t="s">
        <v>348</v>
      </c>
    </row>
    <row r="169" s="12" customFormat="1" ht="25.92" customHeight="1">
      <c r="A169" s="12"/>
      <c r="B169" s="163"/>
      <c r="C169" s="12"/>
      <c r="D169" s="164" t="s">
        <v>74</v>
      </c>
      <c r="E169" s="165" t="s">
        <v>242</v>
      </c>
      <c r="F169" s="165" t="s">
        <v>243</v>
      </c>
      <c r="G169" s="12"/>
      <c r="H169" s="12"/>
      <c r="I169" s="166"/>
      <c r="J169" s="167">
        <f>BK169</f>
        <v>0</v>
      </c>
      <c r="K169" s="12"/>
      <c r="L169" s="163"/>
      <c r="M169" s="168"/>
      <c r="N169" s="169"/>
      <c r="O169" s="169"/>
      <c r="P169" s="170">
        <f>P170</f>
        <v>0</v>
      </c>
      <c r="Q169" s="169"/>
      <c r="R169" s="170">
        <f>R170</f>
        <v>0</v>
      </c>
      <c r="S169" s="169"/>
      <c r="T169" s="171">
        <f>T170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64" t="s">
        <v>127</v>
      </c>
      <c r="AT169" s="172" t="s">
        <v>74</v>
      </c>
      <c r="AU169" s="172" t="s">
        <v>75</v>
      </c>
      <c r="AY169" s="164" t="s">
        <v>121</v>
      </c>
      <c r="BK169" s="173">
        <f>BK170</f>
        <v>0</v>
      </c>
    </row>
    <row r="170" s="2" customFormat="1" ht="33" customHeight="1">
      <c r="A170" s="34"/>
      <c r="B170" s="176"/>
      <c r="C170" s="177" t="s">
        <v>192</v>
      </c>
      <c r="D170" s="177" t="s">
        <v>123</v>
      </c>
      <c r="E170" s="178" t="s">
        <v>349</v>
      </c>
      <c r="F170" s="179" t="s">
        <v>350</v>
      </c>
      <c r="G170" s="180" t="s">
        <v>246</v>
      </c>
      <c r="H170" s="181">
        <v>20</v>
      </c>
      <c r="I170" s="182"/>
      <c r="J170" s="181">
        <f>ROUND(I170*H170,3)</f>
        <v>0</v>
      </c>
      <c r="K170" s="183"/>
      <c r="L170" s="35"/>
      <c r="M170" s="201" t="s">
        <v>1</v>
      </c>
      <c r="N170" s="202" t="s">
        <v>41</v>
      </c>
      <c r="O170" s="203"/>
      <c r="P170" s="204">
        <f>O170*H170</f>
        <v>0</v>
      </c>
      <c r="Q170" s="204">
        <v>0</v>
      </c>
      <c r="R170" s="204">
        <f>Q170*H170</f>
        <v>0</v>
      </c>
      <c r="S170" s="204">
        <v>0</v>
      </c>
      <c r="T170" s="205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8" t="s">
        <v>247</v>
      </c>
      <c r="AT170" s="188" t="s">
        <v>123</v>
      </c>
      <c r="AU170" s="188" t="s">
        <v>83</v>
      </c>
      <c r="AY170" s="15" t="s">
        <v>121</v>
      </c>
      <c r="BE170" s="189">
        <f>IF(N170="základná",J170,0)</f>
        <v>0</v>
      </c>
      <c r="BF170" s="189">
        <f>IF(N170="znížená",J170,0)</f>
        <v>0</v>
      </c>
      <c r="BG170" s="189">
        <f>IF(N170="zákl. prenesená",J170,0)</f>
        <v>0</v>
      </c>
      <c r="BH170" s="189">
        <f>IF(N170="zníž. prenesená",J170,0)</f>
        <v>0</v>
      </c>
      <c r="BI170" s="189">
        <f>IF(N170="nulová",J170,0)</f>
        <v>0</v>
      </c>
      <c r="BJ170" s="15" t="s">
        <v>128</v>
      </c>
      <c r="BK170" s="190">
        <f>ROUND(I170*H170,3)</f>
        <v>0</v>
      </c>
      <c r="BL170" s="15" t="s">
        <v>247</v>
      </c>
      <c r="BM170" s="188" t="s">
        <v>351</v>
      </c>
    </row>
    <row r="171" s="2" customFormat="1" ht="6.96" customHeight="1">
      <c r="A171" s="34"/>
      <c r="B171" s="61"/>
      <c r="C171" s="62"/>
      <c r="D171" s="62"/>
      <c r="E171" s="62"/>
      <c r="F171" s="62"/>
      <c r="G171" s="62"/>
      <c r="H171" s="62"/>
      <c r="I171" s="62"/>
      <c r="J171" s="62"/>
      <c r="K171" s="62"/>
      <c r="L171" s="35"/>
      <c r="M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</row>
  </sheetData>
  <autoFilter ref="C126:K170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93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94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26.25" customHeight="1">
      <c r="B7" s="18"/>
      <c r="E7" s="122" t="str">
        <f>'Rekapitulácia stavby'!K6</f>
        <v>Moderná inkluzívna škola, 2. etepa, SOŠ obchodu a služieb, Rimavská Sobota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95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352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70" t="str">
        <f>'Rekapitulácia stavby'!AN8</f>
        <v>28. 5. 2024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29</v>
      </c>
      <c r="F21" s="34"/>
      <c r="G21" s="34"/>
      <c r="H21" s="34"/>
      <c r="I21" s="28" t="s">
        <v>25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23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">
        <v>33</v>
      </c>
      <c r="F24" s="34"/>
      <c r="G24" s="34"/>
      <c r="H24" s="34"/>
      <c r="I24" s="28" t="s">
        <v>25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ROUND(J123,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ROUND((SUM(BE123:BE148)),  2)</f>
        <v>0</v>
      </c>
      <c r="G33" s="129"/>
      <c r="H33" s="129"/>
      <c r="I33" s="130">
        <v>0.20000000000000001</v>
      </c>
      <c r="J33" s="128">
        <f>ROUND(((SUM(BE123:BE148))*I33),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28">
        <f>ROUND((SUM(BF123:BF148)),  2)</f>
        <v>0</v>
      </c>
      <c r="G34" s="129"/>
      <c r="H34" s="129"/>
      <c r="I34" s="130">
        <v>0.20000000000000001</v>
      </c>
      <c r="J34" s="128">
        <f>ROUND(((SUM(BF123:BF148))*I34),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ROUND((SUM(BG123:BG148)),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ROUND((SUM(BH123:BH148)),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ROUND((SUM(BI123:BI148)),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97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22" t="str">
        <f>E7</f>
        <v>Moderná inkluzívna škola, 2. etepa, SOŠ obchodu a služieb, Rimavská Sobota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95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05-19-4/2024 - SO 11 Vstupné schodisko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>Rimavská Sobota</v>
      </c>
      <c r="G89" s="34"/>
      <c r="H89" s="34"/>
      <c r="I89" s="28" t="s">
        <v>20</v>
      </c>
      <c r="J89" s="70" t="str">
        <f>IF(J12="","",J12)</f>
        <v>28. 5. 2024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40.05" customHeight="1">
      <c r="A91" s="34"/>
      <c r="B91" s="35"/>
      <c r="C91" s="28" t="s">
        <v>22</v>
      </c>
      <c r="D91" s="34"/>
      <c r="E91" s="34"/>
      <c r="F91" s="23" t="str">
        <f>E15</f>
        <v>Stredná odb. škola obch. a služieb, Rim. Sobota</v>
      </c>
      <c r="G91" s="34"/>
      <c r="H91" s="34"/>
      <c r="I91" s="28" t="s">
        <v>28</v>
      </c>
      <c r="J91" s="32" t="str">
        <f>E21</f>
        <v>STAVOMAT RS, s.r.o. Rimavská Sobota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40.0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Stredná odborná škola obchodu a služieb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98</v>
      </c>
      <c r="D94" s="133"/>
      <c r="E94" s="133"/>
      <c r="F94" s="133"/>
      <c r="G94" s="133"/>
      <c r="H94" s="133"/>
      <c r="I94" s="133"/>
      <c r="J94" s="142" t="s">
        <v>99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100</v>
      </c>
      <c r="D96" s="34"/>
      <c r="E96" s="34"/>
      <c r="F96" s="34"/>
      <c r="G96" s="34"/>
      <c r="H96" s="34"/>
      <c r="I96" s="34"/>
      <c r="J96" s="97">
        <f>J123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101</v>
      </c>
    </row>
    <row r="97" s="9" customFormat="1" ht="24.96" customHeight="1">
      <c r="A97" s="9"/>
      <c r="B97" s="144"/>
      <c r="C97" s="9"/>
      <c r="D97" s="145" t="s">
        <v>102</v>
      </c>
      <c r="E97" s="146"/>
      <c r="F97" s="146"/>
      <c r="G97" s="146"/>
      <c r="H97" s="146"/>
      <c r="I97" s="146"/>
      <c r="J97" s="147">
        <f>J124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8"/>
      <c r="C98" s="10"/>
      <c r="D98" s="149" t="s">
        <v>353</v>
      </c>
      <c r="E98" s="150"/>
      <c r="F98" s="150"/>
      <c r="G98" s="150"/>
      <c r="H98" s="150"/>
      <c r="I98" s="150"/>
      <c r="J98" s="151">
        <f>J125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8"/>
      <c r="C99" s="10"/>
      <c r="D99" s="149" t="s">
        <v>251</v>
      </c>
      <c r="E99" s="150"/>
      <c r="F99" s="150"/>
      <c r="G99" s="150"/>
      <c r="H99" s="150"/>
      <c r="I99" s="150"/>
      <c r="J99" s="151">
        <f>J130</f>
        <v>0</v>
      </c>
      <c r="K99" s="10"/>
      <c r="L99" s="14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8"/>
      <c r="C100" s="10"/>
      <c r="D100" s="149" t="s">
        <v>252</v>
      </c>
      <c r="E100" s="150"/>
      <c r="F100" s="150"/>
      <c r="G100" s="150"/>
      <c r="H100" s="150"/>
      <c r="I100" s="150"/>
      <c r="J100" s="151">
        <f>J134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8"/>
      <c r="C101" s="10"/>
      <c r="D101" s="149" t="s">
        <v>253</v>
      </c>
      <c r="E101" s="150"/>
      <c r="F101" s="150"/>
      <c r="G101" s="150"/>
      <c r="H101" s="150"/>
      <c r="I101" s="150"/>
      <c r="J101" s="151">
        <f>J140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44"/>
      <c r="C102" s="9"/>
      <c r="D102" s="145" t="s">
        <v>105</v>
      </c>
      <c r="E102" s="146"/>
      <c r="F102" s="146"/>
      <c r="G102" s="146"/>
      <c r="H102" s="146"/>
      <c r="I102" s="146"/>
      <c r="J102" s="147">
        <f>J142</f>
        <v>0</v>
      </c>
      <c r="K102" s="9"/>
      <c r="L102" s="14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48"/>
      <c r="C103" s="10"/>
      <c r="D103" s="149" t="s">
        <v>255</v>
      </c>
      <c r="E103" s="150"/>
      <c r="F103" s="150"/>
      <c r="G103" s="150"/>
      <c r="H103" s="150"/>
      <c r="I103" s="150"/>
      <c r="J103" s="151">
        <f>J143</f>
        <v>0</v>
      </c>
      <c r="K103" s="10"/>
      <c r="L103" s="14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4"/>
      <c r="B104" s="35"/>
      <c r="C104" s="34"/>
      <c r="D104" s="34"/>
      <c r="E104" s="34"/>
      <c r="F104" s="34"/>
      <c r="G104" s="34"/>
      <c r="H104" s="34"/>
      <c r="I104" s="34"/>
      <c r="J104" s="34"/>
      <c r="K104" s="34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="2" customFormat="1" ht="6.96" customHeight="1">
      <c r="A105" s="34"/>
      <c r="B105" s="61"/>
      <c r="C105" s="62"/>
      <c r="D105" s="62"/>
      <c r="E105" s="62"/>
      <c r="F105" s="62"/>
      <c r="G105" s="62"/>
      <c r="H105" s="62"/>
      <c r="I105" s="62"/>
      <c r="J105" s="62"/>
      <c r="K105" s="62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9" s="2" customFormat="1" ht="6.96" customHeight="1">
      <c r="A109" s="34"/>
      <c r="B109" s="63"/>
      <c r="C109" s="64"/>
      <c r="D109" s="64"/>
      <c r="E109" s="64"/>
      <c r="F109" s="64"/>
      <c r="G109" s="64"/>
      <c r="H109" s="64"/>
      <c r="I109" s="64"/>
      <c r="J109" s="64"/>
      <c r="K109" s="6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24.96" customHeight="1">
      <c r="A110" s="34"/>
      <c r="B110" s="35"/>
      <c r="C110" s="19" t="s">
        <v>107</v>
      </c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14</v>
      </c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26.25" customHeight="1">
      <c r="A113" s="34"/>
      <c r="B113" s="35"/>
      <c r="C113" s="34"/>
      <c r="D113" s="34"/>
      <c r="E113" s="122" t="str">
        <f>E7</f>
        <v>Moderná inkluzívna škola, 2. etepa, SOŠ obchodu a služieb, Rimavská Sobota</v>
      </c>
      <c r="F113" s="28"/>
      <c r="G113" s="28"/>
      <c r="H113" s="28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95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6.5" customHeight="1">
      <c r="A115" s="34"/>
      <c r="B115" s="35"/>
      <c r="C115" s="34"/>
      <c r="D115" s="34"/>
      <c r="E115" s="68" t="str">
        <f>E9</f>
        <v>05-19-4/2024 - SO 11 Vstupné schodisko</v>
      </c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18</v>
      </c>
      <c r="D117" s="34"/>
      <c r="E117" s="34"/>
      <c r="F117" s="23" t="str">
        <f>F12</f>
        <v>Rimavská Sobota</v>
      </c>
      <c r="G117" s="34"/>
      <c r="H117" s="34"/>
      <c r="I117" s="28" t="s">
        <v>20</v>
      </c>
      <c r="J117" s="70" t="str">
        <f>IF(J12="","",J12)</f>
        <v>28. 5. 2024</v>
      </c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40.05" customHeight="1">
      <c r="A119" s="34"/>
      <c r="B119" s="35"/>
      <c r="C119" s="28" t="s">
        <v>22</v>
      </c>
      <c r="D119" s="34"/>
      <c r="E119" s="34"/>
      <c r="F119" s="23" t="str">
        <f>E15</f>
        <v>Stredná odb. škola obch. a služieb, Rim. Sobota</v>
      </c>
      <c r="G119" s="34"/>
      <c r="H119" s="34"/>
      <c r="I119" s="28" t="s">
        <v>28</v>
      </c>
      <c r="J119" s="32" t="str">
        <f>E21</f>
        <v>STAVOMAT RS, s.r.o. Rimavská Sobota</v>
      </c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40.05" customHeight="1">
      <c r="A120" s="34"/>
      <c r="B120" s="35"/>
      <c r="C120" s="28" t="s">
        <v>26</v>
      </c>
      <c r="D120" s="34"/>
      <c r="E120" s="34"/>
      <c r="F120" s="23" t="str">
        <f>IF(E18="","",E18)</f>
        <v>Vyplň údaj</v>
      </c>
      <c r="G120" s="34"/>
      <c r="H120" s="34"/>
      <c r="I120" s="28" t="s">
        <v>32</v>
      </c>
      <c r="J120" s="32" t="str">
        <f>E24</f>
        <v>Stredná odborná škola obchodu a služieb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0.32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11" customFormat="1" ht="29.28" customHeight="1">
      <c r="A122" s="152"/>
      <c r="B122" s="153"/>
      <c r="C122" s="154" t="s">
        <v>108</v>
      </c>
      <c r="D122" s="155" t="s">
        <v>60</v>
      </c>
      <c r="E122" s="155" t="s">
        <v>56</v>
      </c>
      <c r="F122" s="155" t="s">
        <v>57</v>
      </c>
      <c r="G122" s="155" t="s">
        <v>109</v>
      </c>
      <c r="H122" s="155" t="s">
        <v>110</v>
      </c>
      <c r="I122" s="155" t="s">
        <v>111</v>
      </c>
      <c r="J122" s="156" t="s">
        <v>99</v>
      </c>
      <c r="K122" s="157" t="s">
        <v>112</v>
      </c>
      <c r="L122" s="158"/>
      <c r="M122" s="87" t="s">
        <v>1</v>
      </c>
      <c r="N122" s="88" t="s">
        <v>39</v>
      </c>
      <c r="O122" s="88" t="s">
        <v>113</v>
      </c>
      <c r="P122" s="88" t="s">
        <v>114</v>
      </c>
      <c r="Q122" s="88" t="s">
        <v>115</v>
      </c>
      <c r="R122" s="88" t="s">
        <v>116</v>
      </c>
      <c r="S122" s="88" t="s">
        <v>117</v>
      </c>
      <c r="T122" s="89" t="s">
        <v>118</v>
      </c>
      <c r="U122" s="152"/>
      <c r="V122" s="152"/>
      <c r="W122" s="152"/>
      <c r="X122" s="152"/>
      <c r="Y122" s="152"/>
      <c r="Z122" s="152"/>
      <c r="AA122" s="152"/>
      <c r="AB122" s="152"/>
      <c r="AC122" s="152"/>
      <c r="AD122" s="152"/>
      <c r="AE122" s="152"/>
    </row>
    <row r="123" s="2" customFormat="1" ht="22.8" customHeight="1">
      <c r="A123" s="34"/>
      <c r="B123" s="35"/>
      <c r="C123" s="94" t="s">
        <v>100</v>
      </c>
      <c r="D123" s="34"/>
      <c r="E123" s="34"/>
      <c r="F123" s="34"/>
      <c r="G123" s="34"/>
      <c r="H123" s="34"/>
      <c r="I123" s="34"/>
      <c r="J123" s="159">
        <f>BK123</f>
        <v>0</v>
      </c>
      <c r="K123" s="34"/>
      <c r="L123" s="35"/>
      <c r="M123" s="90"/>
      <c r="N123" s="74"/>
      <c r="O123" s="91"/>
      <c r="P123" s="160">
        <f>P124+P142</f>
        <v>0</v>
      </c>
      <c r="Q123" s="91"/>
      <c r="R123" s="160">
        <f>R124+R142</f>
        <v>3.9675841699999999</v>
      </c>
      <c r="S123" s="91"/>
      <c r="T123" s="161">
        <f>T124+T142</f>
        <v>13.310000000000001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5" t="s">
        <v>74</v>
      </c>
      <c r="AU123" s="15" t="s">
        <v>101</v>
      </c>
      <c r="BK123" s="162">
        <f>BK124+BK142</f>
        <v>0</v>
      </c>
    </row>
    <row r="124" s="12" customFormat="1" ht="25.92" customHeight="1">
      <c r="A124" s="12"/>
      <c r="B124" s="163"/>
      <c r="C124" s="12"/>
      <c r="D124" s="164" t="s">
        <v>74</v>
      </c>
      <c r="E124" s="165" t="s">
        <v>119</v>
      </c>
      <c r="F124" s="165" t="s">
        <v>120</v>
      </c>
      <c r="G124" s="12"/>
      <c r="H124" s="12"/>
      <c r="I124" s="166"/>
      <c r="J124" s="167">
        <f>BK124</f>
        <v>0</v>
      </c>
      <c r="K124" s="12"/>
      <c r="L124" s="163"/>
      <c r="M124" s="168"/>
      <c r="N124" s="169"/>
      <c r="O124" s="169"/>
      <c r="P124" s="170">
        <f>P125+P130+P134+P140</f>
        <v>0</v>
      </c>
      <c r="Q124" s="169"/>
      <c r="R124" s="170">
        <f>R125+R130+R134+R140</f>
        <v>3.1561603699999998</v>
      </c>
      <c r="S124" s="169"/>
      <c r="T124" s="171">
        <f>T125+T130+T134+T140</f>
        <v>13.310000000000001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4" t="s">
        <v>83</v>
      </c>
      <c r="AT124" s="172" t="s">
        <v>74</v>
      </c>
      <c r="AU124" s="172" t="s">
        <v>75</v>
      </c>
      <c r="AY124" s="164" t="s">
        <v>121</v>
      </c>
      <c r="BK124" s="173">
        <f>BK125+BK130+BK134+BK140</f>
        <v>0</v>
      </c>
    </row>
    <row r="125" s="12" customFormat="1" ht="22.8" customHeight="1">
      <c r="A125" s="12"/>
      <c r="B125" s="163"/>
      <c r="C125" s="12"/>
      <c r="D125" s="164" t="s">
        <v>74</v>
      </c>
      <c r="E125" s="174" t="s">
        <v>127</v>
      </c>
      <c r="F125" s="174" t="s">
        <v>354</v>
      </c>
      <c r="G125" s="12"/>
      <c r="H125" s="12"/>
      <c r="I125" s="166"/>
      <c r="J125" s="175">
        <f>BK125</f>
        <v>0</v>
      </c>
      <c r="K125" s="12"/>
      <c r="L125" s="163"/>
      <c r="M125" s="168"/>
      <c r="N125" s="169"/>
      <c r="O125" s="169"/>
      <c r="P125" s="170">
        <f>SUM(P126:P129)</f>
        <v>0</v>
      </c>
      <c r="Q125" s="169"/>
      <c r="R125" s="170">
        <f>SUM(R126:R129)</f>
        <v>3.1403483699999999</v>
      </c>
      <c r="S125" s="169"/>
      <c r="T125" s="171">
        <f>SUM(T126:T129)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4" t="s">
        <v>83</v>
      </c>
      <c r="AT125" s="172" t="s">
        <v>74</v>
      </c>
      <c r="AU125" s="172" t="s">
        <v>83</v>
      </c>
      <c r="AY125" s="164" t="s">
        <v>121</v>
      </c>
      <c r="BK125" s="173">
        <f>SUM(BK126:BK129)</f>
        <v>0</v>
      </c>
    </row>
    <row r="126" s="2" customFormat="1" ht="24.15" customHeight="1">
      <c r="A126" s="34"/>
      <c r="B126" s="176"/>
      <c r="C126" s="177" t="s">
        <v>83</v>
      </c>
      <c r="D126" s="177" t="s">
        <v>123</v>
      </c>
      <c r="E126" s="178" t="s">
        <v>355</v>
      </c>
      <c r="F126" s="179" t="s">
        <v>356</v>
      </c>
      <c r="G126" s="180" t="s">
        <v>126</v>
      </c>
      <c r="H126" s="181">
        <v>1.0369999999999999</v>
      </c>
      <c r="I126" s="182"/>
      <c r="J126" s="181">
        <f>ROUND(I126*H126,3)</f>
        <v>0</v>
      </c>
      <c r="K126" s="183"/>
      <c r="L126" s="35"/>
      <c r="M126" s="184" t="s">
        <v>1</v>
      </c>
      <c r="N126" s="185" t="s">
        <v>41</v>
      </c>
      <c r="O126" s="78"/>
      <c r="P126" s="186">
        <f>O126*H126</f>
        <v>0</v>
      </c>
      <c r="Q126" s="186">
        <v>2.4157899999999999</v>
      </c>
      <c r="R126" s="186">
        <f>Q126*H126</f>
        <v>2.5051742299999997</v>
      </c>
      <c r="S126" s="186">
        <v>0</v>
      </c>
      <c r="T126" s="187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8" t="s">
        <v>127</v>
      </c>
      <c r="AT126" s="188" t="s">
        <v>123</v>
      </c>
      <c r="AU126" s="188" t="s">
        <v>128</v>
      </c>
      <c r="AY126" s="15" t="s">
        <v>121</v>
      </c>
      <c r="BE126" s="189">
        <f>IF(N126="základná",J126,0)</f>
        <v>0</v>
      </c>
      <c r="BF126" s="189">
        <f>IF(N126="znížená",J126,0)</f>
        <v>0</v>
      </c>
      <c r="BG126" s="189">
        <f>IF(N126="zákl. prenesená",J126,0)</f>
        <v>0</v>
      </c>
      <c r="BH126" s="189">
        <f>IF(N126="zníž. prenesená",J126,0)</f>
        <v>0</v>
      </c>
      <c r="BI126" s="189">
        <f>IF(N126="nulová",J126,0)</f>
        <v>0</v>
      </c>
      <c r="BJ126" s="15" t="s">
        <v>128</v>
      </c>
      <c r="BK126" s="190">
        <f>ROUND(I126*H126,3)</f>
        <v>0</v>
      </c>
      <c r="BL126" s="15" t="s">
        <v>127</v>
      </c>
      <c r="BM126" s="188" t="s">
        <v>357</v>
      </c>
    </row>
    <row r="127" s="2" customFormat="1" ht="24.15" customHeight="1">
      <c r="A127" s="34"/>
      <c r="B127" s="176"/>
      <c r="C127" s="177" t="s">
        <v>128</v>
      </c>
      <c r="D127" s="177" t="s">
        <v>123</v>
      </c>
      <c r="E127" s="178" t="s">
        <v>358</v>
      </c>
      <c r="F127" s="179" t="s">
        <v>359</v>
      </c>
      <c r="G127" s="180" t="s">
        <v>168</v>
      </c>
      <c r="H127" s="181">
        <v>0.46999999999999997</v>
      </c>
      <c r="I127" s="182"/>
      <c r="J127" s="181">
        <f>ROUND(I127*H127,3)</f>
        <v>0</v>
      </c>
      <c r="K127" s="183"/>
      <c r="L127" s="35"/>
      <c r="M127" s="184" t="s">
        <v>1</v>
      </c>
      <c r="N127" s="185" t="s">
        <v>41</v>
      </c>
      <c r="O127" s="78"/>
      <c r="P127" s="186">
        <f>O127*H127</f>
        <v>0</v>
      </c>
      <c r="Q127" s="186">
        <v>1.01657</v>
      </c>
      <c r="R127" s="186">
        <f>Q127*H127</f>
        <v>0.47778789999999999</v>
      </c>
      <c r="S127" s="186">
        <v>0</v>
      </c>
      <c r="T127" s="187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8" t="s">
        <v>127</v>
      </c>
      <c r="AT127" s="188" t="s">
        <v>123</v>
      </c>
      <c r="AU127" s="188" t="s">
        <v>128</v>
      </c>
      <c r="AY127" s="15" t="s">
        <v>121</v>
      </c>
      <c r="BE127" s="189">
        <f>IF(N127="základná",J127,0)</f>
        <v>0</v>
      </c>
      <c r="BF127" s="189">
        <f>IF(N127="znížená",J127,0)</f>
        <v>0</v>
      </c>
      <c r="BG127" s="189">
        <f>IF(N127="zákl. prenesená",J127,0)</f>
        <v>0</v>
      </c>
      <c r="BH127" s="189">
        <f>IF(N127="zníž. prenesená",J127,0)</f>
        <v>0</v>
      </c>
      <c r="BI127" s="189">
        <f>IF(N127="nulová",J127,0)</f>
        <v>0</v>
      </c>
      <c r="BJ127" s="15" t="s">
        <v>128</v>
      </c>
      <c r="BK127" s="190">
        <f>ROUND(I127*H127,3)</f>
        <v>0</v>
      </c>
      <c r="BL127" s="15" t="s">
        <v>127</v>
      </c>
      <c r="BM127" s="188" t="s">
        <v>360</v>
      </c>
    </row>
    <row r="128" s="2" customFormat="1" ht="24.15" customHeight="1">
      <c r="A128" s="34"/>
      <c r="B128" s="176"/>
      <c r="C128" s="177" t="s">
        <v>133</v>
      </c>
      <c r="D128" s="177" t="s">
        <v>123</v>
      </c>
      <c r="E128" s="178" t="s">
        <v>361</v>
      </c>
      <c r="F128" s="179" t="s">
        <v>362</v>
      </c>
      <c r="G128" s="180" t="s">
        <v>185</v>
      </c>
      <c r="H128" s="181">
        <v>39.744</v>
      </c>
      <c r="I128" s="182"/>
      <c r="J128" s="181">
        <f>ROUND(I128*H128,3)</f>
        <v>0</v>
      </c>
      <c r="K128" s="183"/>
      <c r="L128" s="35"/>
      <c r="M128" s="184" t="s">
        <v>1</v>
      </c>
      <c r="N128" s="185" t="s">
        <v>41</v>
      </c>
      <c r="O128" s="78"/>
      <c r="P128" s="186">
        <f>O128*H128</f>
        <v>0</v>
      </c>
      <c r="Q128" s="186">
        <v>0.00396</v>
      </c>
      <c r="R128" s="186">
        <f>Q128*H128</f>
        <v>0.15738624000000001</v>
      </c>
      <c r="S128" s="186">
        <v>0</v>
      </c>
      <c r="T128" s="187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8" t="s">
        <v>127</v>
      </c>
      <c r="AT128" s="188" t="s">
        <v>123</v>
      </c>
      <c r="AU128" s="188" t="s">
        <v>128</v>
      </c>
      <c r="AY128" s="15" t="s">
        <v>121</v>
      </c>
      <c r="BE128" s="189">
        <f>IF(N128="základná",J128,0)</f>
        <v>0</v>
      </c>
      <c r="BF128" s="189">
        <f>IF(N128="znížená",J128,0)</f>
        <v>0</v>
      </c>
      <c r="BG128" s="189">
        <f>IF(N128="zákl. prenesená",J128,0)</f>
        <v>0</v>
      </c>
      <c r="BH128" s="189">
        <f>IF(N128="zníž. prenesená",J128,0)</f>
        <v>0</v>
      </c>
      <c r="BI128" s="189">
        <f>IF(N128="nulová",J128,0)</f>
        <v>0</v>
      </c>
      <c r="BJ128" s="15" t="s">
        <v>128</v>
      </c>
      <c r="BK128" s="190">
        <f>ROUND(I128*H128,3)</f>
        <v>0</v>
      </c>
      <c r="BL128" s="15" t="s">
        <v>127</v>
      </c>
      <c r="BM128" s="188" t="s">
        <v>363</v>
      </c>
    </row>
    <row r="129" s="2" customFormat="1" ht="24.15" customHeight="1">
      <c r="A129" s="34"/>
      <c r="B129" s="176"/>
      <c r="C129" s="177" t="s">
        <v>127</v>
      </c>
      <c r="D129" s="177" t="s">
        <v>123</v>
      </c>
      <c r="E129" s="178" t="s">
        <v>364</v>
      </c>
      <c r="F129" s="179" t="s">
        <v>365</v>
      </c>
      <c r="G129" s="180" t="s">
        <v>185</v>
      </c>
      <c r="H129" s="181">
        <v>39.744</v>
      </c>
      <c r="I129" s="182"/>
      <c r="J129" s="181">
        <f>ROUND(I129*H129,3)</f>
        <v>0</v>
      </c>
      <c r="K129" s="183"/>
      <c r="L129" s="35"/>
      <c r="M129" s="184" t="s">
        <v>1</v>
      </c>
      <c r="N129" s="185" t="s">
        <v>41</v>
      </c>
      <c r="O129" s="78"/>
      <c r="P129" s="186">
        <f>O129*H129</f>
        <v>0</v>
      </c>
      <c r="Q129" s="186">
        <v>0</v>
      </c>
      <c r="R129" s="186">
        <f>Q129*H129</f>
        <v>0</v>
      </c>
      <c r="S129" s="186">
        <v>0</v>
      </c>
      <c r="T129" s="187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8" t="s">
        <v>127</v>
      </c>
      <c r="AT129" s="188" t="s">
        <v>123</v>
      </c>
      <c r="AU129" s="188" t="s">
        <v>128</v>
      </c>
      <c r="AY129" s="15" t="s">
        <v>121</v>
      </c>
      <c r="BE129" s="189">
        <f>IF(N129="základná",J129,0)</f>
        <v>0</v>
      </c>
      <c r="BF129" s="189">
        <f>IF(N129="znížená",J129,0)</f>
        <v>0</v>
      </c>
      <c r="BG129" s="189">
        <f>IF(N129="zákl. prenesená",J129,0)</f>
        <v>0</v>
      </c>
      <c r="BH129" s="189">
        <f>IF(N129="zníž. prenesená",J129,0)</f>
        <v>0</v>
      </c>
      <c r="BI129" s="189">
        <f>IF(N129="nulová",J129,0)</f>
        <v>0</v>
      </c>
      <c r="BJ129" s="15" t="s">
        <v>128</v>
      </c>
      <c r="BK129" s="190">
        <f>ROUND(I129*H129,3)</f>
        <v>0</v>
      </c>
      <c r="BL129" s="15" t="s">
        <v>127</v>
      </c>
      <c r="BM129" s="188" t="s">
        <v>366</v>
      </c>
    </row>
    <row r="130" s="12" customFormat="1" ht="22.8" customHeight="1">
      <c r="A130" s="12"/>
      <c r="B130" s="163"/>
      <c r="C130" s="12"/>
      <c r="D130" s="164" t="s">
        <v>74</v>
      </c>
      <c r="E130" s="174" t="s">
        <v>144</v>
      </c>
      <c r="F130" s="174" t="s">
        <v>273</v>
      </c>
      <c r="G130" s="12"/>
      <c r="H130" s="12"/>
      <c r="I130" s="166"/>
      <c r="J130" s="175">
        <f>BK130</f>
        <v>0</v>
      </c>
      <c r="K130" s="12"/>
      <c r="L130" s="163"/>
      <c r="M130" s="168"/>
      <c r="N130" s="169"/>
      <c r="O130" s="169"/>
      <c r="P130" s="170">
        <f>SUM(P131:P133)</f>
        <v>0</v>
      </c>
      <c r="Q130" s="169"/>
      <c r="R130" s="170">
        <f>SUM(R131:R133)</f>
        <v>0.015812</v>
      </c>
      <c r="S130" s="169"/>
      <c r="T130" s="171">
        <f>SUM(T131:T133)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64" t="s">
        <v>83</v>
      </c>
      <c r="AT130" s="172" t="s">
        <v>74</v>
      </c>
      <c r="AU130" s="172" t="s">
        <v>83</v>
      </c>
      <c r="AY130" s="164" t="s">
        <v>121</v>
      </c>
      <c r="BK130" s="173">
        <f>SUM(BK131:BK133)</f>
        <v>0</v>
      </c>
    </row>
    <row r="131" s="2" customFormat="1" ht="24.15" customHeight="1">
      <c r="A131" s="34"/>
      <c r="B131" s="176"/>
      <c r="C131" s="177" t="s">
        <v>140</v>
      </c>
      <c r="D131" s="177" t="s">
        <v>123</v>
      </c>
      <c r="E131" s="178" t="s">
        <v>367</v>
      </c>
      <c r="F131" s="179" t="s">
        <v>368</v>
      </c>
      <c r="G131" s="180" t="s">
        <v>185</v>
      </c>
      <c r="H131" s="181">
        <v>38.380000000000003</v>
      </c>
      <c r="I131" s="182"/>
      <c r="J131" s="181">
        <f>ROUND(I131*H131,3)</f>
        <v>0</v>
      </c>
      <c r="K131" s="183"/>
      <c r="L131" s="35"/>
      <c r="M131" s="184" t="s">
        <v>1</v>
      </c>
      <c r="N131" s="185" t="s">
        <v>41</v>
      </c>
      <c r="O131" s="78"/>
      <c r="P131" s="186">
        <f>O131*H131</f>
        <v>0</v>
      </c>
      <c r="Q131" s="186">
        <v>0</v>
      </c>
      <c r="R131" s="186">
        <f>Q131*H131</f>
        <v>0</v>
      </c>
      <c r="S131" s="186">
        <v>0</v>
      </c>
      <c r="T131" s="187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8" t="s">
        <v>127</v>
      </c>
      <c r="AT131" s="188" t="s">
        <v>123</v>
      </c>
      <c r="AU131" s="188" t="s">
        <v>128</v>
      </c>
      <c r="AY131" s="15" t="s">
        <v>121</v>
      </c>
      <c r="BE131" s="189">
        <f>IF(N131="základná",J131,0)</f>
        <v>0</v>
      </c>
      <c r="BF131" s="189">
        <f>IF(N131="znížená",J131,0)</f>
        <v>0</v>
      </c>
      <c r="BG131" s="189">
        <f>IF(N131="zákl. prenesená",J131,0)</f>
        <v>0</v>
      </c>
      <c r="BH131" s="189">
        <f>IF(N131="zníž. prenesená",J131,0)</f>
        <v>0</v>
      </c>
      <c r="BI131" s="189">
        <f>IF(N131="nulová",J131,0)</f>
        <v>0</v>
      </c>
      <c r="BJ131" s="15" t="s">
        <v>128</v>
      </c>
      <c r="BK131" s="190">
        <f>ROUND(I131*H131,3)</f>
        <v>0</v>
      </c>
      <c r="BL131" s="15" t="s">
        <v>127</v>
      </c>
      <c r="BM131" s="188" t="s">
        <v>369</v>
      </c>
    </row>
    <row r="132" s="2" customFormat="1" ht="16.5" customHeight="1">
      <c r="A132" s="34"/>
      <c r="B132" s="176"/>
      <c r="C132" s="191" t="s">
        <v>144</v>
      </c>
      <c r="D132" s="191" t="s">
        <v>189</v>
      </c>
      <c r="E132" s="192" t="s">
        <v>370</v>
      </c>
      <c r="F132" s="193" t="s">
        <v>371</v>
      </c>
      <c r="G132" s="194" t="s">
        <v>196</v>
      </c>
      <c r="H132" s="195">
        <v>7.9059999999999997</v>
      </c>
      <c r="I132" s="196"/>
      <c r="J132" s="195">
        <f>ROUND(I132*H132,3)</f>
        <v>0</v>
      </c>
      <c r="K132" s="197"/>
      <c r="L132" s="198"/>
      <c r="M132" s="199" t="s">
        <v>1</v>
      </c>
      <c r="N132" s="200" t="s">
        <v>41</v>
      </c>
      <c r="O132" s="78"/>
      <c r="P132" s="186">
        <f>O132*H132</f>
        <v>0</v>
      </c>
      <c r="Q132" s="186">
        <v>0.001</v>
      </c>
      <c r="R132" s="186">
        <f>Q132*H132</f>
        <v>0.0079059999999999998</v>
      </c>
      <c r="S132" s="186">
        <v>0</v>
      </c>
      <c r="T132" s="187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8" t="s">
        <v>152</v>
      </c>
      <c r="AT132" s="188" t="s">
        <v>189</v>
      </c>
      <c r="AU132" s="188" t="s">
        <v>128</v>
      </c>
      <c r="AY132" s="15" t="s">
        <v>121</v>
      </c>
      <c r="BE132" s="189">
        <f>IF(N132="základná",J132,0)</f>
        <v>0</v>
      </c>
      <c r="BF132" s="189">
        <f>IF(N132="znížená",J132,0)</f>
        <v>0</v>
      </c>
      <c r="BG132" s="189">
        <f>IF(N132="zákl. prenesená",J132,0)</f>
        <v>0</v>
      </c>
      <c r="BH132" s="189">
        <f>IF(N132="zníž. prenesená",J132,0)</f>
        <v>0</v>
      </c>
      <c r="BI132" s="189">
        <f>IF(N132="nulová",J132,0)</f>
        <v>0</v>
      </c>
      <c r="BJ132" s="15" t="s">
        <v>128</v>
      </c>
      <c r="BK132" s="190">
        <f>ROUND(I132*H132,3)</f>
        <v>0</v>
      </c>
      <c r="BL132" s="15" t="s">
        <v>127</v>
      </c>
      <c r="BM132" s="188" t="s">
        <v>372</v>
      </c>
    </row>
    <row r="133" s="2" customFormat="1" ht="24.15" customHeight="1">
      <c r="A133" s="34"/>
      <c r="B133" s="176"/>
      <c r="C133" s="191" t="s">
        <v>148</v>
      </c>
      <c r="D133" s="191" t="s">
        <v>189</v>
      </c>
      <c r="E133" s="192" t="s">
        <v>373</v>
      </c>
      <c r="F133" s="193" t="s">
        <v>374</v>
      </c>
      <c r="G133" s="194" t="s">
        <v>196</v>
      </c>
      <c r="H133" s="195">
        <v>7.9059999999999997</v>
      </c>
      <c r="I133" s="196"/>
      <c r="J133" s="195">
        <f>ROUND(I133*H133,3)</f>
        <v>0</v>
      </c>
      <c r="K133" s="197"/>
      <c r="L133" s="198"/>
      <c r="M133" s="199" t="s">
        <v>1</v>
      </c>
      <c r="N133" s="200" t="s">
        <v>41</v>
      </c>
      <c r="O133" s="78"/>
      <c r="P133" s="186">
        <f>O133*H133</f>
        <v>0</v>
      </c>
      <c r="Q133" s="186">
        <v>0.001</v>
      </c>
      <c r="R133" s="186">
        <f>Q133*H133</f>
        <v>0.0079059999999999998</v>
      </c>
      <c r="S133" s="186">
        <v>0</v>
      </c>
      <c r="T133" s="187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8" t="s">
        <v>152</v>
      </c>
      <c r="AT133" s="188" t="s">
        <v>189</v>
      </c>
      <c r="AU133" s="188" t="s">
        <v>128</v>
      </c>
      <c r="AY133" s="15" t="s">
        <v>121</v>
      </c>
      <c r="BE133" s="189">
        <f>IF(N133="základná",J133,0)</f>
        <v>0</v>
      </c>
      <c r="BF133" s="189">
        <f>IF(N133="znížená",J133,0)</f>
        <v>0</v>
      </c>
      <c r="BG133" s="189">
        <f>IF(N133="zákl. prenesená",J133,0)</f>
        <v>0</v>
      </c>
      <c r="BH133" s="189">
        <f>IF(N133="zníž. prenesená",J133,0)</f>
        <v>0</v>
      </c>
      <c r="BI133" s="189">
        <f>IF(N133="nulová",J133,0)</f>
        <v>0</v>
      </c>
      <c r="BJ133" s="15" t="s">
        <v>128</v>
      </c>
      <c r="BK133" s="190">
        <f>ROUND(I133*H133,3)</f>
        <v>0</v>
      </c>
      <c r="BL133" s="15" t="s">
        <v>127</v>
      </c>
      <c r="BM133" s="188" t="s">
        <v>375</v>
      </c>
    </row>
    <row r="134" s="12" customFormat="1" ht="22.8" customHeight="1">
      <c r="A134" s="12"/>
      <c r="B134" s="163"/>
      <c r="C134" s="12"/>
      <c r="D134" s="164" t="s">
        <v>74</v>
      </c>
      <c r="E134" s="174" t="s">
        <v>157</v>
      </c>
      <c r="F134" s="174" t="s">
        <v>283</v>
      </c>
      <c r="G134" s="12"/>
      <c r="H134" s="12"/>
      <c r="I134" s="166"/>
      <c r="J134" s="175">
        <f>BK134</f>
        <v>0</v>
      </c>
      <c r="K134" s="12"/>
      <c r="L134" s="163"/>
      <c r="M134" s="168"/>
      <c r="N134" s="169"/>
      <c r="O134" s="169"/>
      <c r="P134" s="170">
        <f>SUM(P135:P139)</f>
        <v>0</v>
      </c>
      <c r="Q134" s="169"/>
      <c r="R134" s="170">
        <f>SUM(R135:R139)</f>
        <v>0</v>
      </c>
      <c r="S134" s="169"/>
      <c r="T134" s="171">
        <f>SUM(T135:T139)</f>
        <v>13.310000000000001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64" t="s">
        <v>83</v>
      </c>
      <c r="AT134" s="172" t="s">
        <v>74</v>
      </c>
      <c r="AU134" s="172" t="s">
        <v>83</v>
      </c>
      <c r="AY134" s="164" t="s">
        <v>121</v>
      </c>
      <c r="BK134" s="173">
        <f>SUM(BK135:BK139)</f>
        <v>0</v>
      </c>
    </row>
    <row r="135" s="2" customFormat="1" ht="37.8" customHeight="1">
      <c r="A135" s="34"/>
      <c r="B135" s="176"/>
      <c r="C135" s="177" t="s">
        <v>152</v>
      </c>
      <c r="D135" s="177" t="s">
        <v>123</v>
      </c>
      <c r="E135" s="178" t="s">
        <v>376</v>
      </c>
      <c r="F135" s="179" t="s">
        <v>377</v>
      </c>
      <c r="G135" s="180" t="s">
        <v>126</v>
      </c>
      <c r="H135" s="181">
        <v>6.0499999999999998</v>
      </c>
      <c r="I135" s="182"/>
      <c r="J135" s="181">
        <f>ROUND(I135*H135,3)</f>
        <v>0</v>
      </c>
      <c r="K135" s="183"/>
      <c r="L135" s="35"/>
      <c r="M135" s="184" t="s">
        <v>1</v>
      </c>
      <c r="N135" s="185" t="s">
        <v>41</v>
      </c>
      <c r="O135" s="78"/>
      <c r="P135" s="186">
        <f>O135*H135</f>
        <v>0</v>
      </c>
      <c r="Q135" s="186">
        <v>0</v>
      </c>
      <c r="R135" s="186">
        <f>Q135*H135</f>
        <v>0</v>
      </c>
      <c r="S135" s="186">
        <v>2.2000000000000002</v>
      </c>
      <c r="T135" s="187">
        <f>S135*H135</f>
        <v>13.310000000000001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8" t="s">
        <v>127</v>
      </c>
      <c r="AT135" s="188" t="s">
        <v>123</v>
      </c>
      <c r="AU135" s="188" t="s">
        <v>128</v>
      </c>
      <c r="AY135" s="15" t="s">
        <v>121</v>
      </c>
      <c r="BE135" s="189">
        <f>IF(N135="základná",J135,0)</f>
        <v>0</v>
      </c>
      <c r="BF135" s="189">
        <f>IF(N135="znížená",J135,0)</f>
        <v>0</v>
      </c>
      <c r="BG135" s="189">
        <f>IF(N135="zákl. prenesená",J135,0)</f>
        <v>0</v>
      </c>
      <c r="BH135" s="189">
        <f>IF(N135="zníž. prenesená",J135,0)</f>
        <v>0</v>
      </c>
      <c r="BI135" s="189">
        <f>IF(N135="nulová",J135,0)</f>
        <v>0</v>
      </c>
      <c r="BJ135" s="15" t="s">
        <v>128</v>
      </c>
      <c r="BK135" s="190">
        <f>ROUND(I135*H135,3)</f>
        <v>0</v>
      </c>
      <c r="BL135" s="15" t="s">
        <v>127</v>
      </c>
      <c r="BM135" s="188" t="s">
        <v>378</v>
      </c>
    </row>
    <row r="136" s="2" customFormat="1" ht="21.75" customHeight="1">
      <c r="A136" s="34"/>
      <c r="B136" s="176"/>
      <c r="C136" s="177" t="s">
        <v>157</v>
      </c>
      <c r="D136" s="177" t="s">
        <v>123</v>
      </c>
      <c r="E136" s="178" t="s">
        <v>300</v>
      </c>
      <c r="F136" s="179" t="s">
        <v>301</v>
      </c>
      <c r="G136" s="180" t="s">
        <v>168</v>
      </c>
      <c r="H136" s="181">
        <v>13.310000000000001</v>
      </c>
      <c r="I136" s="182"/>
      <c r="J136" s="181">
        <f>ROUND(I136*H136,3)</f>
        <v>0</v>
      </c>
      <c r="K136" s="183"/>
      <c r="L136" s="35"/>
      <c r="M136" s="184" t="s">
        <v>1</v>
      </c>
      <c r="N136" s="185" t="s">
        <v>41</v>
      </c>
      <c r="O136" s="78"/>
      <c r="P136" s="186">
        <f>O136*H136</f>
        <v>0</v>
      </c>
      <c r="Q136" s="186">
        <v>0</v>
      </c>
      <c r="R136" s="186">
        <f>Q136*H136</f>
        <v>0</v>
      </c>
      <c r="S136" s="186">
        <v>0</v>
      </c>
      <c r="T136" s="187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8" t="s">
        <v>127</v>
      </c>
      <c r="AT136" s="188" t="s">
        <v>123</v>
      </c>
      <c r="AU136" s="188" t="s">
        <v>128</v>
      </c>
      <c r="AY136" s="15" t="s">
        <v>121</v>
      </c>
      <c r="BE136" s="189">
        <f>IF(N136="základná",J136,0)</f>
        <v>0</v>
      </c>
      <c r="BF136" s="189">
        <f>IF(N136="znížená",J136,0)</f>
        <v>0</v>
      </c>
      <c r="BG136" s="189">
        <f>IF(N136="zákl. prenesená",J136,0)</f>
        <v>0</v>
      </c>
      <c r="BH136" s="189">
        <f>IF(N136="zníž. prenesená",J136,0)</f>
        <v>0</v>
      </c>
      <c r="BI136" s="189">
        <f>IF(N136="nulová",J136,0)</f>
        <v>0</v>
      </c>
      <c r="BJ136" s="15" t="s">
        <v>128</v>
      </c>
      <c r="BK136" s="190">
        <f>ROUND(I136*H136,3)</f>
        <v>0</v>
      </c>
      <c r="BL136" s="15" t="s">
        <v>127</v>
      </c>
      <c r="BM136" s="188" t="s">
        <v>379</v>
      </c>
    </row>
    <row r="137" s="2" customFormat="1" ht="24.15" customHeight="1">
      <c r="A137" s="34"/>
      <c r="B137" s="176"/>
      <c r="C137" s="177" t="s">
        <v>161</v>
      </c>
      <c r="D137" s="177" t="s">
        <v>123</v>
      </c>
      <c r="E137" s="178" t="s">
        <v>303</v>
      </c>
      <c r="F137" s="179" t="s">
        <v>304</v>
      </c>
      <c r="G137" s="180" t="s">
        <v>168</v>
      </c>
      <c r="H137" s="181">
        <v>385.99000000000001</v>
      </c>
      <c r="I137" s="182"/>
      <c r="J137" s="181">
        <f>ROUND(I137*H137,3)</f>
        <v>0</v>
      </c>
      <c r="K137" s="183"/>
      <c r="L137" s="35"/>
      <c r="M137" s="184" t="s">
        <v>1</v>
      </c>
      <c r="N137" s="185" t="s">
        <v>41</v>
      </c>
      <c r="O137" s="78"/>
      <c r="P137" s="186">
        <f>O137*H137</f>
        <v>0</v>
      </c>
      <c r="Q137" s="186">
        <v>0</v>
      </c>
      <c r="R137" s="186">
        <f>Q137*H137</f>
        <v>0</v>
      </c>
      <c r="S137" s="186">
        <v>0</v>
      </c>
      <c r="T137" s="187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8" t="s">
        <v>127</v>
      </c>
      <c r="AT137" s="188" t="s">
        <v>123</v>
      </c>
      <c r="AU137" s="188" t="s">
        <v>128</v>
      </c>
      <c r="AY137" s="15" t="s">
        <v>121</v>
      </c>
      <c r="BE137" s="189">
        <f>IF(N137="základná",J137,0)</f>
        <v>0</v>
      </c>
      <c r="BF137" s="189">
        <f>IF(N137="znížená",J137,0)</f>
        <v>0</v>
      </c>
      <c r="BG137" s="189">
        <f>IF(N137="zákl. prenesená",J137,0)</f>
        <v>0</v>
      </c>
      <c r="BH137" s="189">
        <f>IF(N137="zníž. prenesená",J137,0)</f>
        <v>0</v>
      </c>
      <c r="BI137" s="189">
        <f>IF(N137="nulová",J137,0)</f>
        <v>0</v>
      </c>
      <c r="BJ137" s="15" t="s">
        <v>128</v>
      </c>
      <c r="BK137" s="190">
        <f>ROUND(I137*H137,3)</f>
        <v>0</v>
      </c>
      <c r="BL137" s="15" t="s">
        <v>127</v>
      </c>
      <c r="BM137" s="188" t="s">
        <v>380</v>
      </c>
    </row>
    <row r="138" s="2" customFormat="1" ht="24.15" customHeight="1">
      <c r="A138" s="34"/>
      <c r="B138" s="176"/>
      <c r="C138" s="177" t="s">
        <v>165</v>
      </c>
      <c r="D138" s="177" t="s">
        <v>123</v>
      </c>
      <c r="E138" s="178" t="s">
        <v>306</v>
      </c>
      <c r="F138" s="179" t="s">
        <v>307</v>
      </c>
      <c r="G138" s="180" t="s">
        <v>168</v>
      </c>
      <c r="H138" s="181">
        <v>13.310000000000001</v>
      </c>
      <c r="I138" s="182"/>
      <c r="J138" s="181">
        <f>ROUND(I138*H138,3)</f>
        <v>0</v>
      </c>
      <c r="K138" s="183"/>
      <c r="L138" s="35"/>
      <c r="M138" s="184" t="s">
        <v>1</v>
      </c>
      <c r="N138" s="185" t="s">
        <v>41</v>
      </c>
      <c r="O138" s="78"/>
      <c r="P138" s="186">
        <f>O138*H138</f>
        <v>0</v>
      </c>
      <c r="Q138" s="186">
        <v>0</v>
      </c>
      <c r="R138" s="186">
        <f>Q138*H138</f>
        <v>0</v>
      </c>
      <c r="S138" s="186">
        <v>0</v>
      </c>
      <c r="T138" s="187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8" t="s">
        <v>127</v>
      </c>
      <c r="AT138" s="188" t="s">
        <v>123</v>
      </c>
      <c r="AU138" s="188" t="s">
        <v>128</v>
      </c>
      <c r="AY138" s="15" t="s">
        <v>121</v>
      </c>
      <c r="BE138" s="189">
        <f>IF(N138="základná",J138,0)</f>
        <v>0</v>
      </c>
      <c r="BF138" s="189">
        <f>IF(N138="znížená",J138,0)</f>
        <v>0</v>
      </c>
      <c r="BG138" s="189">
        <f>IF(N138="zákl. prenesená",J138,0)</f>
        <v>0</v>
      </c>
      <c r="BH138" s="189">
        <f>IF(N138="zníž. prenesená",J138,0)</f>
        <v>0</v>
      </c>
      <c r="BI138" s="189">
        <f>IF(N138="nulová",J138,0)</f>
        <v>0</v>
      </c>
      <c r="BJ138" s="15" t="s">
        <v>128</v>
      </c>
      <c r="BK138" s="190">
        <f>ROUND(I138*H138,3)</f>
        <v>0</v>
      </c>
      <c r="BL138" s="15" t="s">
        <v>127</v>
      </c>
      <c r="BM138" s="188" t="s">
        <v>381</v>
      </c>
    </row>
    <row r="139" s="2" customFormat="1" ht="24.15" customHeight="1">
      <c r="A139" s="34"/>
      <c r="B139" s="176"/>
      <c r="C139" s="177" t="s">
        <v>170</v>
      </c>
      <c r="D139" s="177" t="s">
        <v>123</v>
      </c>
      <c r="E139" s="178" t="s">
        <v>309</v>
      </c>
      <c r="F139" s="179" t="s">
        <v>310</v>
      </c>
      <c r="G139" s="180" t="s">
        <v>168</v>
      </c>
      <c r="H139" s="181">
        <v>13.310000000000001</v>
      </c>
      <c r="I139" s="182"/>
      <c r="J139" s="181">
        <f>ROUND(I139*H139,3)</f>
        <v>0</v>
      </c>
      <c r="K139" s="183"/>
      <c r="L139" s="35"/>
      <c r="M139" s="184" t="s">
        <v>1</v>
      </c>
      <c r="N139" s="185" t="s">
        <v>41</v>
      </c>
      <c r="O139" s="78"/>
      <c r="P139" s="186">
        <f>O139*H139</f>
        <v>0</v>
      </c>
      <c r="Q139" s="186">
        <v>0</v>
      </c>
      <c r="R139" s="186">
        <f>Q139*H139</f>
        <v>0</v>
      </c>
      <c r="S139" s="186">
        <v>0</v>
      </c>
      <c r="T139" s="187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8" t="s">
        <v>127</v>
      </c>
      <c r="AT139" s="188" t="s">
        <v>123</v>
      </c>
      <c r="AU139" s="188" t="s">
        <v>128</v>
      </c>
      <c r="AY139" s="15" t="s">
        <v>121</v>
      </c>
      <c r="BE139" s="189">
        <f>IF(N139="základná",J139,0)</f>
        <v>0</v>
      </c>
      <c r="BF139" s="189">
        <f>IF(N139="znížená",J139,0)</f>
        <v>0</v>
      </c>
      <c r="BG139" s="189">
        <f>IF(N139="zákl. prenesená",J139,0)</f>
        <v>0</v>
      </c>
      <c r="BH139" s="189">
        <f>IF(N139="zníž. prenesená",J139,0)</f>
        <v>0</v>
      </c>
      <c r="BI139" s="189">
        <f>IF(N139="nulová",J139,0)</f>
        <v>0</v>
      </c>
      <c r="BJ139" s="15" t="s">
        <v>128</v>
      </c>
      <c r="BK139" s="190">
        <f>ROUND(I139*H139,3)</f>
        <v>0</v>
      </c>
      <c r="BL139" s="15" t="s">
        <v>127</v>
      </c>
      <c r="BM139" s="188" t="s">
        <v>382</v>
      </c>
    </row>
    <row r="140" s="12" customFormat="1" ht="22.8" customHeight="1">
      <c r="A140" s="12"/>
      <c r="B140" s="163"/>
      <c r="C140" s="12"/>
      <c r="D140" s="164" t="s">
        <v>74</v>
      </c>
      <c r="E140" s="174" t="s">
        <v>312</v>
      </c>
      <c r="F140" s="174" t="s">
        <v>313</v>
      </c>
      <c r="G140" s="12"/>
      <c r="H140" s="12"/>
      <c r="I140" s="166"/>
      <c r="J140" s="175">
        <f>BK140</f>
        <v>0</v>
      </c>
      <c r="K140" s="12"/>
      <c r="L140" s="163"/>
      <c r="M140" s="168"/>
      <c r="N140" s="169"/>
      <c r="O140" s="169"/>
      <c r="P140" s="170">
        <f>P141</f>
        <v>0</v>
      </c>
      <c r="Q140" s="169"/>
      <c r="R140" s="170">
        <f>R141</f>
        <v>0</v>
      </c>
      <c r="S140" s="169"/>
      <c r="T140" s="171">
        <f>T141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64" t="s">
        <v>83</v>
      </c>
      <c r="AT140" s="172" t="s">
        <v>74</v>
      </c>
      <c r="AU140" s="172" t="s">
        <v>83</v>
      </c>
      <c r="AY140" s="164" t="s">
        <v>121</v>
      </c>
      <c r="BK140" s="173">
        <f>BK141</f>
        <v>0</v>
      </c>
    </row>
    <row r="141" s="2" customFormat="1" ht="24.15" customHeight="1">
      <c r="A141" s="34"/>
      <c r="B141" s="176"/>
      <c r="C141" s="177" t="s">
        <v>174</v>
      </c>
      <c r="D141" s="177" t="s">
        <v>123</v>
      </c>
      <c r="E141" s="178" t="s">
        <v>314</v>
      </c>
      <c r="F141" s="179" t="s">
        <v>315</v>
      </c>
      <c r="G141" s="180" t="s">
        <v>168</v>
      </c>
      <c r="H141" s="181">
        <v>3.1560000000000001</v>
      </c>
      <c r="I141" s="182"/>
      <c r="J141" s="181">
        <f>ROUND(I141*H141,3)</f>
        <v>0</v>
      </c>
      <c r="K141" s="183"/>
      <c r="L141" s="35"/>
      <c r="M141" s="184" t="s">
        <v>1</v>
      </c>
      <c r="N141" s="185" t="s">
        <v>41</v>
      </c>
      <c r="O141" s="78"/>
      <c r="P141" s="186">
        <f>O141*H141</f>
        <v>0</v>
      </c>
      <c r="Q141" s="186">
        <v>0</v>
      </c>
      <c r="R141" s="186">
        <f>Q141*H141</f>
        <v>0</v>
      </c>
      <c r="S141" s="186">
        <v>0</v>
      </c>
      <c r="T141" s="187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8" t="s">
        <v>127</v>
      </c>
      <c r="AT141" s="188" t="s">
        <v>123</v>
      </c>
      <c r="AU141" s="188" t="s">
        <v>128</v>
      </c>
      <c r="AY141" s="15" t="s">
        <v>121</v>
      </c>
      <c r="BE141" s="189">
        <f>IF(N141="základná",J141,0)</f>
        <v>0</v>
      </c>
      <c r="BF141" s="189">
        <f>IF(N141="znížená",J141,0)</f>
        <v>0</v>
      </c>
      <c r="BG141" s="189">
        <f>IF(N141="zákl. prenesená",J141,0)</f>
        <v>0</v>
      </c>
      <c r="BH141" s="189">
        <f>IF(N141="zníž. prenesená",J141,0)</f>
        <v>0</v>
      </c>
      <c r="BI141" s="189">
        <f>IF(N141="nulová",J141,0)</f>
        <v>0</v>
      </c>
      <c r="BJ141" s="15" t="s">
        <v>128</v>
      </c>
      <c r="BK141" s="190">
        <f>ROUND(I141*H141,3)</f>
        <v>0</v>
      </c>
      <c r="BL141" s="15" t="s">
        <v>127</v>
      </c>
      <c r="BM141" s="188" t="s">
        <v>383</v>
      </c>
    </row>
    <row r="142" s="12" customFormat="1" ht="25.92" customHeight="1">
      <c r="A142" s="12"/>
      <c r="B142" s="163"/>
      <c r="C142" s="12"/>
      <c r="D142" s="164" t="s">
        <v>74</v>
      </c>
      <c r="E142" s="165" t="s">
        <v>178</v>
      </c>
      <c r="F142" s="165" t="s">
        <v>179</v>
      </c>
      <c r="G142" s="12"/>
      <c r="H142" s="12"/>
      <c r="I142" s="166"/>
      <c r="J142" s="167">
        <f>BK142</f>
        <v>0</v>
      </c>
      <c r="K142" s="12"/>
      <c r="L142" s="163"/>
      <c r="M142" s="168"/>
      <c r="N142" s="169"/>
      <c r="O142" s="169"/>
      <c r="P142" s="170">
        <f>P143</f>
        <v>0</v>
      </c>
      <c r="Q142" s="169"/>
      <c r="R142" s="170">
        <f>R143</f>
        <v>0.81142380000000003</v>
      </c>
      <c r="S142" s="169"/>
      <c r="T142" s="171">
        <f>T143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64" t="s">
        <v>128</v>
      </c>
      <c r="AT142" s="172" t="s">
        <v>74</v>
      </c>
      <c r="AU142" s="172" t="s">
        <v>75</v>
      </c>
      <c r="AY142" s="164" t="s">
        <v>121</v>
      </c>
      <c r="BK142" s="173">
        <f>BK143</f>
        <v>0</v>
      </c>
    </row>
    <row r="143" s="12" customFormat="1" ht="22.8" customHeight="1">
      <c r="A143" s="12"/>
      <c r="B143" s="163"/>
      <c r="C143" s="12"/>
      <c r="D143" s="164" t="s">
        <v>74</v>
      </c>
      <c r="E143" s="174" t="s">
        <v>335</v>
      </c>
      <c r="F143" s="174" t="s">
        <v>336</v>
      </c>
      <c r="G143" s="12"/>
      <c r="H143" s="12"/>
      <c r="I143" s="166"/>
      <c r="J143" s="175">
        <f>BK143</f>
        <v>0</v>
      </c>
      <c r="K143" s="12"/>
      <c r="L143" s="163"/>
      <c r="M143" s="168"/>
      <c r="N143" s="169"/>
      <c r="O143" s="169"/>
      <c r="P143" s="170">
        <f>SUM(P144:P148)</f>
        <v>0</v>
      </c>
      <c r="Q143" s="169"/>
      <c r="R143" s="170">
        <f>SUM(R144:R148)</f>
        <v>0.81142380000000003</v>
      </c>
      <c r="S143" s="169"/>
      <c r="T143" s="171">
        <f>SUM(T144:T148)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64" t="s">
        <v>128</v>
      </c>
      <c r="AT143" s="172" t="s">
        <v>74</v>
      </c>
      <c r="AU143" s="172" t="s">
        <v>83</v>
      </c>
      <c r="AY143" s="164" t="s">
        <v>121</v>
      </c>
      <c r="BK143" s="173">
        <f>SUM(BK144:BK148)</f>
        <v>0</v>
      </c>
    </row>
    <row r="144" s="2" customFormat="1" ht="24.15" customHeight="1">
      <c r="A144" s="34"/>
      <c r="B144" s="176"/>
      <c r="C144" s="177" t="s">
        <v>182</v>
      </c>
      <c r="D144" s="177" t="s">
        <v>123</v>
      </c>
      <c r="E144" s="178" t="s">
        <v>384</v>
      </c>
      <c r="F144" s="179" t="s">
        <v>385</v>
      </c>
      <c r="G144" s="180" t="s">
        <v>286</v>
      </c>
      <c r="H144" s="181">
        <v>36</v>
      </c>
      <c r="I144" s="182"/>
      <c r="J144" s="181">
        <f>ROUND(I144*H144,3)</f>
        <v>0</v>
      </c>
      <c r="K144" s="183"/>
      <c r="L144" s="35"/>
      <c r="M144" s="184" t="s">
        <v>1</v>
      </c>
      <c r="N144" s="185" t="s">
        <v>41</v>
      </c>
      <c r="O144" s="78"/>
      <c r="P144" s="186">
        <f>O144*H144</f>
        <v>0</v>
      </c>
      <c r="Q144" s="186">
        <v>0.0031174000000000002</v>
      </c>
      <c r="R144" s="186">
        <f>Q144*H144</f>
        <v>0.1122264</v>
      </c>
      <c r="S144" s="186">
        <v>0</v>
      </c>
      <c r="T144" s="187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8" t="s">
        <v>186</v>
      </c>
      <c r="AT144" s="188" t="s">
        <v>123</v>
      </c>
      <c r="AU144" s="188" t="s">
        <v>128</v>
      </c>
      <c r="AY144" s="15" t="s">
        <v>121</v>
      </c>
      <c r="BE144" s="189">
        <f>IF(N144="základná",J144,0)</f>
        <v>0</v>
      </c>
      <c r="BF144" s="189">
        <f>IF(N144="znížená",J144,0)</f>
        <v>0</v>
      </c>
      <c r="BG144" s="189">
        <f>IF(N144="zákl. prenesená",J144,0)</f>
        <v>0</v>
      </c>
      <c r="BH144" s="189">
        <f>IF(N144="zníž. prenesená",J144,0)</f>
        <v>0</v>
      </c>
      <c r="BI144" s="189">
        <f>IF(N144="nulová",J144,0)</f>
        <v>0</v>
      </c>
      <c r="BJ144" s="15" t="s">
        <v>128</v>
      </c>
      <c r="BK144" s="190">
        <f>ROUND(I144*H144,3)</f>
        <v>0</v>
      </c>
      <c r="BL144" s="15" t="s">
        <v>186</v>
      </c>
      <c r="BM144" s="188" t="s">
        <v>386</v>
      </c>
    </row>
    <row r="145" s="2" customFormat="1" ht="16.5" customHeight="1">
      <c r="A145" s="34"/>
      <c r="B145" s="176"/>
      <c r="C145" s="191" t="s">
        <v>188</v>
      </c>
      <c r="D145" s="191" t="s">
        <v>189</v>
      </c>
      <c r="E145" s="192" t="s">
        <v>387</v>
      </c>
      <c r="F145" s="193" t="s">
        <v>388</v>
      </c>
      <c r="G145" s="194" t="s">
        <v>239</v>
      </c>
      <c r="H145" s="195">
        <v>124.812</v>
      </c>
      <c r="I145" s="196"/>
      <c r="J145" s="195">
        <f>ROUND(I145*H145,3)</f>
        <v>0</v>
      </c>
      <c r="K145" s="197"/>
      <c r="L145" s="198"/>
      <c r="M145" s="199" t="s">
        <v>1</v>
      </c>
      <c r="N145" s="200" t="s">
        <v>41</v>
      </c>
      <c r="O145" s="78"/>
      <c r="P145" s="186">
        <f>O145*H145</f>
        <v>0</v>
      </c>
      <c r="Q145" s="186">
        <v>0.00044999999999999999</v>
      </c>
      <c r="R145" s="186">
        <f>Q145*H145</f>
        <v>0.056165399999999997</v>
      </c>
      <c r="S145" s="186">
        <v>0</v>
      </c>
      <c r="T145" s="187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8" t="s">
        <v>192</v>
      </c>
      <c r="AT145" s="188" t="s">
        <v>189</v>
      </c>
      <c r="AU145" s="188" t="s">
        <v>128</v>
      </c>
      <c r="AY145" s="15" t="s">
        <v>121</v>
      </c>
      <c r="BE145" s="189">
        <f>IF(N145="základná",J145,0)</f>
        <v>0</v>
      </c>
      <c r="BF145" s="189">
        <f>IF(N145="znížená",J145,0)</f>
        <v>0</v>
      </c>
      <c r="BG145" s="189">
        <f>IF(N145="zákl. prenesená",J145,0)</f>
        <v>0</v>
      </c>
      <c r="BH145" s="189">
        <f>IF(N145="zníž. prenesená",J145,0)</f>
        <v>0</v>
      </c>
      <c r="BI145" s="189">
        <f>IF(N145="nulová",J145,0)</f>
        <v>0</v>
      </c>
      <c r="BJ145" s="15" t="s">
        <v>128</v>
      </c>
      <c r="BK145" s="190">
        <f>ROUND(I145*H145,3)</f>
        <v>0</v>
      </c>
      <c r="BL145" s="15" t="s">
        <v>186</v>
      </c>
      <c r="BM145" s="188" t="s">
        <v>389</v>
      </c>
    </row>
    <row r="146" s="2" customFormat="1" ht="33" customHeight="1">
      <c r="A146" s="34"/>
      <c r="B146" s="176"/>
      <c r="C146" s="177" t="s">
        <v>186</v>
      </c>
      <c r="D146" s="177" t="s">
        <v>123</v>
      </c>
      <c r="E146" s="178" t="s">
        <v>390</v>
      </c>
      <c r="F146" s="179" t="s">
        <v>391</v>
      </c>
      <c r="G146" s="180" t="s">
        <v>185</v>
      </c>
      <c r="H146" s="181">
        <v>41.009999999999998</v>
      </c>
      <c r="I146" s="182"/>
      <c r="J146" s="181">
        <f>ROUND(I146*H146,3)</f>
        <v>0</v>
      </c>
      <c r="K146" s="183"/>
      <c r="L146" s="35"/>
      <c r="M146" s="184" t="s">
        <v>1</v>
      </c>
      <c r="N146" s="185" t="s">
        <v>41</v>
      </c>
      <c r="O146" s="78"/>
      <c r="P146" s="186">
        <f>O146*H146</f>
        <v>0</v>
      </c>
      <c r="Q146" s="186">
        <v>0.0032000000000000002</v>
      </c>
      <c r="R146" s="186">
        <f>Q146*H146</f>
        <v>0.13123199999999999</v>
      </c>
      <c r="S146" s="186">
        <v>0</v>
      </c>
      <c r="T146" s="187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8" t="s">
        <v>186</v>
      </c>
      <c r="AT146" s="188" t="s">
        <v>123</v>
      </c>
      <c r="AU146" s="188" t="s">
        <v>128</v>
      </c>
      <c r="AY146" s="15" t="s">
        <v>121</v>
      </c>
      <c r="BE146" s="189">
        <f>IF(N146="základná",J146,0)</f>
        <v>0</v>
      </c>
      <c r="BF146" s="189">
        <f>IF(N146="znížená",J146,0)</f>
        <v>0</v>
      </c>
      <c r="BG146" s="189">
        <f>IF(N146="zákl. prenesená",J146,0)</f>
        <v>0</v>
      </c>
      <c r="BH146" s="189">
        <f>IF(N146="zníž. prenesená",J146,0)</f>
        <v>0</v>
      </c>
      <c r="BI146" s="189">
        <f>IF(N146="nulová",J146,0)</f>
        <v>0</v>
      </c>
      <c r="BJ146" s="15" t="s">
        <v>128</v>
      </c>
      <c r="BK146" s="190">
        <f>ROUND(I146*H146,3)</f>
        <v>0</v>
      </c>
      <c r="BL146" s="15" t="s">
        <v>186</v>
      </c>
      <c r="BM146" s="188" t="s">
        <v>392</v>
      </c>
    </row>
    <row r="147" s="2" customFormat="1" ht="24.15" customHeight="1">
      <c r="A147" s="34"/>
      <c r="B147" s="176"/>
      <c r="C147" s="191" t="s">
        <v>198</v>
      </c>
      <c r="D147" s="191" t="s">
        <v>189</v>
      </c>
      <c r="E147" s="192" t="s">
        <v>393</v>
      </c>
      <c r="F147" s="193" t="s">
        <v>394</v>
      </c>
      <c r="G147" s="194" t="s">
        <v>185</v>
      </c>
      <c r="H147" s="195">
        <v>42.649999999999999</v>
      </c>
      <c r="I147" s="196"/>
      <c r="J147" s="195">
        <f>ROUND(I147*H147,3)</f>
        <v>0</v>
      </c>
      <c r="K147" s="197"/>
      <c r="L147" s="198"/>
      <c r="M147" s="199" t="s">
        <v>1</v>
      </c>
      <c r="N147" s="200" t="s">
        <v>41</v>
      </c>
      <c r="O147" s="78"/>
      <c r="P147" s="186">
        <f>O147*H147</f>
        <v>0</v>
      </c>
      <c r="Q147" s="186">
        <v>0.012</v>
      </c>
      <c r="R147" s="186">
        <f>Q147*H147</f>
        <v>0.51180000000000003</v>
      </c>
      <c r="S147" s="186">
        <v>0</v>
      </c>
      <c r="T147" s="187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8" t="s">
        <v>192</v>
      </c>
      <c r="AT147" s="188" t="s">
        <v>189</v>
      </c>
      <c r="AU147" s="188" t="s">
        <v>128</v>
      </c>
      <c r="AY147" s="15" t="s">
        <v>121</v>
      </c>
      <c r="BE147" s="189">
        <f>IF(N147="základná",J147,0)</f>
        <v>0</v>
      </c>
      <c r="BF147" s="189">
        <f>IF(N147="znížená",J147,0)</f>
        <v>0</v>
      </c>
      <c r="BG147" s="189">
        <f>IF(N147="zákl. prenesená",J147,0)</f>
        <v>0</v>
      </c>
      <c r="BH147" s="189">
        <f>IF(N147="zníž. prenesená",J147,0)</f>
        <v>0</v>
      </c>
      <c r="BI147" s="189">
        <f>IF(N147="nulová",J147,0)</f>
        <v>0</v>
      </c>
      <c r="BJ147" s="15" t="s">
        <v>128</v>
      </c>
      <c r="BK147" s="190">
        <f>ROUND(I147*H147,3)</f>
        <v>0</v>
      </c>
      <c r="BL147" s="15" t="s">
        <v>186</v>
      </c>
      <c r="BM147" s="188" t="s">
        <v>395</v>
      </c>
    </row>
    <row r="148" s="2" customFormat="1" ht="24.15" customHeight="1">
      <c r="A148" s="34"/>
      <c r="B148" s="176"/>
      <c r="C148" s="177" t="s">
        <v>202</v>
      </c>
      <c r="D148" s="177" t="s">
        <v>123</v>
      </c>
      <c r="E148" s="178" t="s">
        <v>346</v>
      </c>
      <c r="F148" s="179" t="s">
        <v>347</v>
      </c>
      <c r="G148" s="180" t="s">
        <v>228</v>
      </c>
      <c r="H148" s="182"/>
      <c r="I148" s="182"/>
      <c r="J148" s="181">
        <f>ROUND(I148*H148,3)</f>
        <v>0</v>
      </c>
      <c r="K148" s="183"/>
      <c r="L148" s="35"/>
      <c r="M148" s="201" t="s">
        <v>1</v>
      </c>
      <c r="N148" s="202" t="s">
        <v>41</v>
      </c>
      <c r="O148" s="203"/>
      <c r="P148" s="204">
        <f>O148*H148</f>
        <v>0</v>
      </c>
      <c r="Q148" s="204">
        <v>0</v>
      </c>
      <c r="R148" s="204">
        <f>Q148*H148</f>
        <v>0</v>
      </c>
      <c r="S148" s="204">
        <v>0</v>
      </c>
      <c r="T148" s="205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8" t="s">
        <v>186</v>
      </c>
      <c r="AT148" s="188" t="s">
        <v>123</v>
      </c>
      <c r="AU148" s="188" t="s">
        <v>128</v>
      </c>
      <c r="AY148" s="15" t="s">
        <v>121</v>
      </c>
      <c r="BE148" s="189">
        <f>IF(N148="základná",J148,0)</f>
        <v>0</v>
      </c>
      <c r="BF148" s="189">
        <f>IF(N148="znížená",J148,0)</f>
        <v>0</v>
      </c>
      <c r="BG148" s="189">
        <f>IF(N148="zákl. prenesená",J148,0)</f>
        <v>0</v>
      </c>
      <c r="BH148" s="189">
        <f>IF(N148="zníž. prenesená",J148,0)</f>
        <v>0</v>
      </c>
      <c r="BI148" s="189">
        <f>IF(N148="nulová",J148,0)</f>
        <v>0</v>
      </c>
      <c r="BJ148" s="15" t="s">
        <v>128</v>
      </c>
      <c r="BK148" s="190">
        <f>ROUND(I148*H148,3)</f>
        <v>0</v>
      </c>
      <c r="BL148" s="15" t="s">
        <v>186</v>
      </c>
      <c r="BM148" s="188" t="s">
        <v>396</v>
      </c>
    </row>
    <row r="149" s="2" customFormat="1" ht="6.96" customHeight="1">
      <c r="A149" s="34"/>
      <c r="B149" s="61"/>
      <c r="C149" s="62"/>
      <c r="D149" s="62"/>
      <c r="E149" s="62"/>
      <c r="F149" s="62"/>
      <c r="G149" s="62"/>
      <c r="H149" s="62"/>
      <c r="I149" s="62"/>
      <c r="J149" s="62"/>
      <c r="K149" s="62"/>
      <c r="L149" s="35"/>
      <c r="M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</row>
  </sheetData>
  <autoFilter ref="C122:K148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64C54C-B91D-4BCC-B51E-A0F46C7BFBDC}"/>
</file>

<file path=customXml/itemProps2.xml><?xml version="1.0" encoding="utf-8"?>
<ds:datastoreItem xmlns:ds="http://schemas.openxmlformats.org/officeDocument/2006/customXml" ds:itemID="{6BF94B36-0401-4E0D-A666-8ED59DACAB9C}"/>
</file>

<file path=customXml/itemProps3.xml><?xml version="1.0" encoding="utf-8"?>
<ds:datastoreItem xmlns:ds="http://schemas.openxmlformats.org/officeDocument/2006/customXml" ds:itemID="{F6B074F2-C2C7-4E50-A4EE-5B23AC3390CF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LAPTOP-O7A9F8MK\ampex</dc:creator>
  <cp:lastModifiedBy>LAPTOP-O7A9F8MK\ampex</cp:lastModifiedBy>
  <dcterms:created xsi:type="dcterms:W3CDTF">2025-01-15T09:24:05Z</dcterms:created>
  <dcterms:modified xsi:type="dcterms:W3CDTF">2025-01-15T09:24:07Z</dcterms:modified>
</cp:coreProperties>
</file>