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enkaBencurikova\Desktop\PRV 65-2022\doloženie dokladov\"/>
    </mc:Choice>
  </mc:AlternateContent>
  <xr:revisionPtr revIDLastSave="0" documentId="8_{BC9A9CCF-3F40-4C33-82E5-9AAE82684F48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Rekapitulácia stavby" sheetId="1" r:id="rId1"/>
    <sheet name="1 - Instalacia fotovoltai..." sheetId="2" r:id="rId2"/>
  </sheets>
  <definedNames>
    <definedName name="_xlnm._FilterDatabase" localSheetId="1" hidden="1">'1 - Instalacia fotovoltai...'!$C$114:$K$135</definedName>
    <definedName name="_xlnm.Print_Titles" localSheetId="1">'1 - Instalacia fotovoltai...'!$114:$114</definedName>
    <definedName name="_xlnm.Print_Titles" localSheetId="0">'Rekapitulácia stavby'!$92:$92</definedName>
    <definedName name="_xlnm.Print_Area" localSheetId="1">'1 - Instalacia fotovoltai...'!$C$4:$J$76,'1 - Instalacia fotovoltai...'!$C$104:$J$135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9" i="2"/>
  <c r="BH119" i="2"/>
  <c r="BG119" i="2"/>
  <c r="BE119" i="2"/>
  <c r="T119" i="2"/>
  <c r="R119" i="2"/>
  <c r="P119" i="2"/>
  <c r="BI118" i="2"/>
  <c r="BH118" i="2"/>
  <c r="BG118" i="2"/>
  <c r="BE118" i="2"/>
  <c r="T118" i="2"/>
  <c r="R118" i="2"/>
  <c r="P118" i="2"/>
  <c r="J112" i="2"/>
  <c r="F111" i="2"/>
  <c r="F109" i="2"/>
  <c r="E107" i="2"/>
  <c r="J90" i="2"/>
  <c r="F89" i="2"/>
  <c r="F87" i="2"/>
  <c r="E85" i="2"/>
  <c r="J19" i="2"/>
  <c r="E19" i="2"/>
  <c r="J111" i="2"/>
  <c r="J18" i="2"/>
  <c r="J16" i="2"/>
  <c r="E16" i="2"/>
  <c r="F112" i="2"/>
  <c r="J15" i="2"/>
  <c r="J10" i="2"/>
  <c r="J109" i="2"/>
  <c r="L90" i="1"/>
  <c r="AM90" i="1"/>
  <c r="AM89" i="1"/>
  <c r="L89" i="1"/>
  <c r="AM87" i="1"/>
  <c r="L87" i="1"/>
  <c r="L85" i="1"/>
  <c r="L84" i="1"/>
  <c r="BK133" i="2"/>
  <c r="BK129" i="2"/>
  <c r="BK123" i="2"/>
  <c r="J120" i="2"/>
  <c r="BK118" i="2"/>
  <c r="BK134" i="2"/>
  <c r="J128" i="2"/>
  <c r="BK125" i="2"/>
  <c r="BK119" i="2"/>
  <c r="J134" i="2"/>
  <c r="J125" i="2"/>
  <c r="J121" i="2"/>
  <c r="BK126" i="2"/>
  <c r="BK120" i="2"/>
  <c r="J127" i="2"/>
  <c r="J123" i="2"/>
  <c r="BK130" i="2"/>
  <c r="BK121" i="2"/>
  <c r="J129" i="2"/>
  <c r="J118" i="2"/>
  <c r="BK135" i="2"/>
  <c r="J131" i="2"/>
  <c r="BK128" i="2"/>
  <c r="BK122" i="2"/>
  <c r="J119" i="2"/>
  <c r="J135" i="2"/>
  <c r="J130" i="2"/>
  <c r="BK127" i="2"/>
  <c r="J122" i="2"/>
  <c r="AS94" i="1"/>
  <c r="BK131" i="2"/>
  <c r="J126" i="2"/>
  <c r="BK124" i="2"/>
  <c r="J133" i="2"/>
  <c r="J124" i="2"/>
  <c r="T117" i="2" l="1"/>
  <c r="T116" i="2"/>
  <c r="R117" i="2"/>
  <c r="R116" i="2"/>
  <c r="P132" i="2"/>
  <c r="P117" i="2"/>
  <c r="P116" i="2"/>
  <c r="P115" i="2"/>
  <c r="AU95" i="1" s="1"/>
  <c r="AU94" i="1" s="1"/>
  <c r="R132" i="2"/>
  <c r="BK117" i="2"/>
  <c r="J117" i="2"/>
  <c r="J96" i="2" s="1"/>
  <c r="BK132" i="2"/>
  <c r="J132" i="2"/>
  <c r="J97" i="2"/>
  <c r="T132" i="2"/>
  <c r="J87" i="2"/>
  <c r="F90" i="2"/>
  <c r="BF123" i="2"/>
  <c r="BF126" i="2"/>
  <c r="BF130" i="2"/>
  <c r="BF131" i="2"/>
  <c r="J89" i="2"/>
  <c r="BF119" i="2"/>
  <c r="BF122" i="2"/>
  <c r="BF125" i="2"/>
  <c r="BF127" i="2"/>
  <c r="BF134" i="2"/>
  <c r="BF118" i="2"/>
  <c r="BF120" i="2"/>
  <c r="BF124" i="2"/>
  <c r="BF128" i="2"/>
  <c r="BF129" i="2"/>
  <c r="BF121" i="2"/>
  <c r="BF133" i="2"/>
  <c r="BF135" i="2"/>
  <c r="F35" i="2"/>
  <c r="BD95" i="1"/>
  <c r="BD94" i="1"/>
  <c r="W33" i="1" s="1"/>
  <c r="F31" i="2"/>
  <c r="AZ95" i="1"/>
  <c r="AZ94" i="1" s="1"/>
  <c r="W29" i="1" s="1"/>
  <c r="F33" i="2"/>
  <c r="BB95" i="1"/>
  <c r="BB94" i="1" s="1"/>
  <c r="W31" i="1" s="1"/>
  <c r="J31" i="2"/>
  <c r="AV95" i="1"/>
  <c r="F34" i="2"/>
  <c r="BC95" i="1"/>
  <c r="BC94" i="1"/>
  <c r="W32" i="1"/>
  <c r="R115" i="2" l="1"/>
  <c r="T115" i="2"/>
  <c r="BK116" i="2"/>
  <c r="BK115" i="2"/>
  <c r="J115" i="2" s="1"/>
  <c r="J28" i="2" s="1"/>
  <c r="AG95" i="1" s="1"/>
  <c r="AY94" i="1"/>
  <c r="AX94" i="1"/>
  <c r="AV94" i="1"/>
  <c r="AK29" i="1" s="1"/>
  <c r="F32" i="2"/>
  <c r="BA95" i="1"/>
  <c r="BA94" i="1"/>
  <c r="AW94" i="1" s="1"/>
  <c r="AK30" i="1" s="1"/>
  <c r="J32" i="2"/>
  <c r="AW95" i="1"/>
  <c r="AT95" i="1" s="1"/>
  <c r="AN95" i="1" l="1"/>
  <c r="AG94" i="1"/>
  <c r="AK26" i="1" s="1"/>
  <c r="J116" i="2"/>
  <c r="J95" i="2"/>
  <c r="J94" i="2"/>
  <c r="AK35" i="1"/>
  <c r="J37" i="2"/>
  <c r="AT94" i="1"/>
  <c r="W30" i="1"/>
  <c r="AN94" i="1" l="1"/>
</calcChain>
</file>

<file path=xl/sharedStrings.xml><?xml version="1.0" encoding="utf-8"?>
<sst xmlns="http://schemas.openxmlformats.org/spreadsheetml/2006/main" count="501" uniqueCount="181">
  <si>
    <t>Export Komplet</t>
  </si>
  <si>
    <t/>
  </si>
  <si>
    <t>2.0</t>
  </si>
  <si>
    <t>False</t>
  </si>
  <si>
    <t>{d5cf7d3b-cf46-4a45-a531-4c338c889b6b}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</si>
  <si>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</si>
  <si>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</si>
  <si>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</si>
  <si>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</si>
  <si>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</si>
  <si>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</si>
  <si>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</si>
  <si>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</t>
  </si>
  <si>
    <t>Stavba:</t>
  </si>
  <si>
    <t>Instalacia fotovoltaickeho systemu</t>
  </si>
  <si>
    <t>JKSO:</t>
  </si>
  <si>
    <t>KS:</t>
  </si>
  <si>
    <t>Miesto:</t>
  </si>
  <si>
    <t>Dátum:</t>
  </si>
  <si>
    <t>24. 8. 2023</t>
  </si>
  <si>
    <t>Objednávateľ:</t>
  </si>
  <si>
    <t>IČO:</t>
  </si>
  <si>
    <t>IČ DPH:</t>
  </si>
  <si>
    <t>Zhotoviteľ:</t>
  </si>
  <si>
    <t xml:space="preserve"> </t>
  </si>
  <si>
    <t>Projektant:</t>
  </si>
  <si>
    <t>True</t>
  </si>
  <si>
    <t>Spracovateľ:</t>
  </si>
  <si>
    <t>Ing.Marian Magyar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</si>
  <si>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</si>
  <si>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</si>
  <si>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</si>
  <si>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</si>
  <si>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</si>
  <si>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</si>
  <si>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</si>
  <si>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</si>
  <si>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</si>
  <si>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</si>
  <si>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</si>
  <si>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</si>
  <si>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</si>
  <si>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</si>
  <si>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</si>
  <si>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</si>
  <si>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</si>
  <si>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</si>
  <si>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</si>
  <si>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</si>
  <si>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</si>
  <si>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</si>
  <si>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</si>
  <si>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</si>
  <si>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</si>
  <si>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</si>
  <si>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</si>
  <si>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</si>
  <si>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</si>
  <si>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</si>
  <si>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</si>
  <si>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</si>
  <si>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</si>
  <si>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</si>
  <si>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</si>
  <si>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</si>
  <si>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</si>
  <si>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</si>
  <si>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</si>
  <si>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</si>
  <si>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</si>
  <si>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</si>
  <si>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</si>
  <si>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</si>
  <si>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</si>
  <si>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</si>
  <si>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</si>
  <si>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</si>
  <si>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</si>
  <si>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</si>
  <si>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</si>
  <si>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</si>
  <si>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</si>
  <si>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</si>
  <si>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21-M - Elektromontáže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</si>
  <si>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</si>
  <si>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</si>
  <si>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</si>
  <si>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</si>
  <si>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</si>
  <si>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</si>
  <si>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</si>
  <si>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</si>
  <si>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</si>
  <si>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</si>
  <si>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</si>
  <si>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</si>
  <si>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</si>
  <si>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</si>
  <si>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</si>
  <si>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</si>
  <si>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</si>
  <si>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21-M</t>
  </si>
  <si>
    <t>Elektromontáže</t>
  </si>
  <si>
    <t>K</t>
  </si>
  <si>
    <t>210501005.S</t>
  </si>
  <si>
    <t>Prípravné práce pred zahájením montáže fotovoltických systémov</t>
  </si>
  <si>
    <t>ks</t>
  </si>
  <si>
    <t>64</t>
  </si>
  <si>
    <t>2</t>
  </si>
  <si>
    <t>-1222018892</t>
  </si>
  <si>
    <t>210501050.S</t>
  </si>
  <si>
    <t>Montáž konštrukcie pre kotvenie fotovoltických panelov na šikmú strechu</t>
  </si>
  <si>
    <t>kpl</t>
  </si>
  <si>
    <t>1628660360</t>
  </si>
  <si>
    <t>346510004110.S</t>
  </si>
  <si>
    <t>Fotovoltická konštrukcia pre škridlové šikmé strechy</t>
  </si>
  <si>
    <t>128</t>
  </si>
  <si>
    <t>-963129565</t>
  </si>
  <si>
    <t>4</t>
  </si>
  <si>
    <t>346510004120.S</t>
  </si>
  <si>
    <t>Fotovoltická konštrukcia pre šikmé strechy - trapézový plech</t>
  </si>
  <si>
    <t>1680552524</t>
  </si>
  <si>
    <t>5</t>
  </si>
  <si>
    <t>210501101.S</t>
  </si>
  <si>
    <t>Montáž a stringovanie fotovoltického panelu maloformátového</t>
  </si>
  <si>
    <t>407178386</t>
  </si>
  <si>
    <t>6</t>
  </si>
  <si>
    <t>346510000110.S</t>
  </si>
  <si>
    <t>Fotovoltický modul pre strešné inštalácie 120-cells halfcut, monokryštalický, 380 - 420 Wp</t>
  </si>
  <si>
    <t>-2024934666</t>
  </si>
  <si>
    <t>7</t>
  </si>
  <si>
    <t>210501131.S</t>
  </si>
  <si>
    <t>Montáž zariadení pre monitorovanie a odpínanie fotovoltických panelov</t>
  </si>
  <si>
    <t>647986638</t>
  </si>
  <si>
    <t>8</t>
  </si>
  <si>
    <t>346510005160.S</t>
  </si>
  <si>
    <t>Optimizér pre monitorovanie a optimalizáciu fotovoltických panelov</t>
  </si>
  <si>
    <t>-86424446</t>
  </si>
  <si>
    <t>9</t>
  </si>
  <si>
    <t>346510005170.S</t>
  </si>
  <si>
    <t>Odpínač fotovoltických panelov</t>
  </si>
  <si>
    <t>-730899518</t>
  </si>
  <si>
    <t>10</t>
  </si>
  <si>
    <t>210501217.S</t>
  </si>
  <si>
    <t>Montáž rozvádzača pre lokálny fotovoltický zdroj so systémom uloženia energie</t>
  </si>
  <si>
    <t>-1419388648</t>
  </si>
  <si>
    <t>11</t>
  </si>
  <si>
    <t>346510002410.S</t>
  </si>
  <si>
    <t>Fotovoltický rozvádzač pre malý fotovoltický zdroj do výkonu hl. ističa 25A/3F, sieťová ochrana (U,F,T), 2xFV vstup 32A, DC vstup 125A</t>
  </si>
  <si>
    <t>-1522370305</t>
  </si>
  <si>
    <t>12</t>
  </si>
  <si>
    <t>210501237.S</t>
  </si>
  <si>
    <t>Zhotovenie štruktúrovanej kabeláže rozvádzača pre lokálny fotovoltický zdroj so systémom uloženia energie</t>
  </si>
  <si>
    <t>súb.</t>
  </si>
  <si>
    <t>-983542496</t>
  </si>
  <si>
    <t>13</t>
  </si>
  <si>
    <t>210501265.S</t>
  </si>
  <si>
    <t>Montáž fotovoltického striedača trojfázového pre komerčné inštalácie</t>
  </si>
  <si>
    <t>-315705027</t>
  </si>
  <si>
    <t>14</t>
  </si>
  <si>
    <t>346510000730.S</t>
  </si>
  <si>
    <t>Fotovoltický striedač pre komerčné inštalácie, 3-fázový do 3x160 A, do 120kW/180kWp, 3F</t>
  </si>
  <si>
    <t>-1337615906</t>
  </si>
  <si>
    <t>VRN</t>
  </si>
  <si>
    <t>Investičné náklady neobsiahnuté v cenách</t>
  </si>
  <si>
    <t>15</t>
  </si>
  <si>
    <t>000300013.S</t>
  </si>
  <si>
    <t>Hasičský posudok</t>
  </si>
  <si>
    <t>eur</t>
  </si>
  <si>
    <t>1024</t>
  </si>
  <si>
    <t>229481678</t>
  </si>
  <si>
    <t>16</t>
  </si>
  <si>
    <t>000400021.S</t>
  </si>
  <si>
    <t>Projektové práce - stavebná časť (stavebné objekty vrátane ich technického vybavenia). náklady na vypracovanie realizačnej dokumentácie</t>
  </si>
  <si>
    <t>276418183</t>
  </si>
  <si>
    <t>17</t>
  </si>
  <si>
    <t>000400031.S</t>
  </si>
  <si>
    <t>Projektové práce - náklady na zhotovenie hasičského posudku</t>
  </si>
  <si>
    <t>-75734175</t>
  </si>
  <si>
    <t>MOVIS-AGRO, AK, spol. s r.o.</t>
  </si>
  <si>
    <t>Horská cesta 1804/9 , 909 01 Skalica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</si>
</sst>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155" workbookViewId="0">
      <selection activeCell="U16" sqref="U1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72" t="s">
        <v>5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54" t="s">
        <v>12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R5" s="16"/>
      <c r="BS5" s="13" t="s">
        <v>6</v>
      </c>
    </row>
    <row r="6" spans="1:74" ht="36.950000000000003" customHeight="1">
      <c r="B6" s="16"/>
      <c r="D6" s="21" t="s">
        <v>13</v>
      </c>
      <c r="K6" s="156" t="s">
        <v>14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180</v>
      </c>
      <c r="AK8" s="22" t="s">
        <v>18</v>
      </c>
      <c r="AN8" s="20" t="s">
        <v>19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179</v>
      </c>
      <c r="AK11" s="22" t="s">
        <v>22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23</v>
      </c>
      <c r="AK13" s="22" t="s">
        <v>21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24</v>
      </c>
      <c r="AK14" s="22" t="s">
        <v>22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25</v>
      </c>
      <c r="AK16" s="22" t="s">
        <v>21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24</v>
      </c>
      <c r="AK17" s="22" t="s">
        <v>22</v>
      </c>
      <c r="AN17" s="20" t="s">
        <v>1</v>
      </c>
      <c r="AR17" s="16"/>
      <c r="BS17" s="13" t="s">
        <v>26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27</v>
      </c>
      <c r="AK19" s="22" t="s">
        <v>21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28</v>
      </c>
      <c r="AK20" s="22" t="s">
        <v>22</v>
      </c>
      <c r="AN20" s="20" t="s">
        <v>1</v>
      </c>
      <c r="AR20" s="16"/>
      <c r="BS20" s="13" t="s">
        <v>26</v>
      </c>
    </row>
    <row r="21" spans="2:71" ht="6.95" customHeight="1">
      <c r="B21" s="16"/>
      <c r="AR21" s="16"/>
    </row>
    <row r="22" spans="2:71" ht="12" customHeight="1">
      <c r="B22" s="16"/>
      <c r="D22" s="22" t="s">
        <v>29</v>
      </c>
      <c r="AR22" s="16"/>
    </row>
    <row r="23" spans="2:71" ht="16.5" customHeight="1">
      <c r="B23" s="16"/>
      <c r="E23" s="157" t="s">
        <v>1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8">
        <f>ROUND(AG94,2)</f>
        <v>99875.89</v>
      </c>
      <c r="AL26" s="159"/>
      <c r="AM26" s="159"/>
      <c r="AN26" s="159"/>
      <c r="AO26" s="159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60" t="s">
        <v>31</v>
      </c>
      <c r="M28" s="160"/>
      <c r="N28" s="160"/>
      <c r="O28" s="160"/>
      <c r="P28" s="160"/>
      <c r="W28" s="160" t="s">
        <v>32</v>
      </c>
      <c r="X28" s="160"/>
      <c r="Y28" s="160"/>
      <c r="Z28" s="160"/>
      <c r="AA28" s="160"/>
      <c r="AB28" s="160"/>
      <c r="AC28" s="160"/>
      <c r="AD28" s="160"/>
      <c r="AE28" s="160"/>
      <c r="AK28" s="160" t="s">
        <v>33</v>
      </c>
      <c r="AL28" s="160"/>
      <c r="AM28" s="160"/>
      <c r="AN28" s="160"/>
      <c r="AO28" s="160"/>
      <c r="AR28" s="25"/>
    </row>
    <row r="29" spans="2:71" s="2" customFormat="1" ht="14.45" customHeight="1">
      <c r="B29" s="29"/>
      <c r="D29" s="22" t="s">
        <v>34</v>
      </c>
      <c r="F29" s="30" t="s">
        <v>35</v>
      </c>
      <c r="L29" s="163">
        <v>0.2</v>
      </c>
      <c r="M29" s="162"/>
      <c r="N29" s="162"/>
      <c r="O29" s="162"/>
      <c r="P29" s="162"/>
      <c r="Q29" s="31"/>
      <c r="R29" s="31"/>
      <c r="S29" s="31"/>
      <c r="T29" s="31"/>
      <c r="U29" s="31"/>
      <c r="V29" s="31"/>
      <c r="W29" s="161">
        <f>ROUND(AZ94, 2)</f>
        <v>0</v>
      </c>
      <c r="X29" s="162"/>
      <c r="Y29" s="162"/>
      <c r="Z29" s="162"/>
      <c r="AA29" s="162"/>
      <c r="AB29" s="162"/>
      <c r="AC29" s="162"/>
      <c r="AD29" s="162"/>
      <c r="AE29" s="162"/>
      <c r="AF29" s="31"/>
      <c r="AG29" s="31"/>
      <c r="AH29" s="31"/>
      <c r="AI29" s="31"/>
      <c r="AJ29" s="31"/>
      <c r="AK29" s="161">
        <f>ROUND(AV94, 2)</f>
        <v>0</v>
      </c>
      <c r="AL29" s="162"/>
      <c r="AM29" s="162"/>
      <c r="AN29" s="162"/>
      <c r="AO29" s="162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36</v>
      </c>
      <c r="L30" s="166">
        <v>0.2</v>
      </c>
      <c r="M30" s="165"/>
      <c r="N30" s="165"/>
      <c r="O30" s="165"/>
      <c r="P30" s="165"/>
      <c r="W30" s="164">
        <f>ROUND(BA94, 2)</f>
        <v>99875.89</v>
      </c>
      <c r="X30" s="165"/>
      <c r="Y30" s="165"/>
      <c r="Z30" s="165"/>
      <c r="AA30" s="165"/>
      <c r="AB30" s="165"/>
      <c r="AC30" s="165"/>
      <c r="AD30" s="165"/>
      <c r="AE30" s="165"/>
      <c r="AK30" s="164">
        <f>ROUND(AW94, 2)</f>
        <v>19975.18</v>
      </c>
      <c r="AL30" s="165"/>
      <c r="AM30" s="165"/>
      <c r="AN30" s="165"/>
      <c r="AO30" s="165"/>
      <c r="AR30" s="29"/>
    </row>
    <row r="31" spans="2:71" s="2" customFormat="1" ht="14.45" hidden="1" customHeight="1">
      <c r="B31" s="29"/>
      <c r="F31" s="22" t="s">
        <v>37</v>
      </c>
      <c r="L31" s="166">
        <v>0.2</v>
      </c>
      <c r="M31" s="165"/>
      <c r="N31" s="165"/>
      <c r="O31" s="165"/>
      <c r="P31" s="165"/>
      <c r="W31" s="164">
        <f>ROUND(BB94, 2)</f>
        <v>0</v>
      </c>
      <c r="X31" s="165"/>
      <c r="Y31" s="165"/>
      <c r="Z31" s="165"/>
      <c r="AA31" s="165"/>
      <c r="AB31" s="165"/>
      <c r="AC31" s="165"/>
      <c r="AD31" s="165"/>
      <c r="AE31" s="165"/>
      <c r="AK31" s="164">
        <v>0</v>
      </c>
      <c r="AL31" s="165"/>
      <c r="AM31" s="165"/>
      <c r="AN31" s="165"/>
      <c r="AO31" s="165"/>
      <c r="AR31" s="29"/>
    </row>
    <row r="32" spans="2:71" s="2" customFormat="1" ht="14.45" hidden="1" customHeight="1">
      <c r="B32" s="29"/>
      <c r="F32" s="22" t="s">
        <v>38</v>
      </c>
      <c r="L32" s="166">
        <v>0.2</v>
      </c>
      <c r="M32" s="165"/>
      <c r="N32" s="165"/>
      <c r="O32" s="165"/>
      <c r="P32" s="165"/>
      <c r="W32" s="164">
        <f>ROUND(BC94, 2)</f>
        <v>0</v>
      </c>
      <c r="X32" s="165"/>
      <c r="Y32" s="165"/>
      <c r="Z32" s="165"/>
      <c r="AA32" s="165"/>
      <c r="AB32" s="165"/>
      <c r="AC32" s="165"/>
      <c r="AD32" s="165"/>
      <c r="AE32" s="165"/>
      <c r="AK32" s="164">
        <v>0</v>
      </c>
      <c r="AL32" s="165"/>
      <c r="AM32" s="165"/>
      <c r="AN32" s="165"/>
      <c r="AO32" s="165"/>
      <c r="AR32" s="29"/>
    </row>
    <row r="33" spans="2:52" s="2" customFormat="1" ht="14.45" hidden="1" customHeight="1">
      <c r="B33" s="29"/>
      <c r="F33" s="30" t="s">
        <v>39</v>
      </c>
      <c r="L33" s="163">
        <v>0</v>
      </c>
      <c r="M33" s="162"/>
      <c r="N33" s="162"/>
      <c r="O33" s="162"/>
      <c r="P33" s="162"/>
      <c r="Q33" s="31"/>
      <c r="R33" s="31"/>
      <c r="S33" s="31"/>
      <c r="T33" s="31"/>
      <c r="U33" s="31"/>
      <c r="V33" s="31"/>
      <c r="W33" s="161">
        <f>ROUND(BD94, 2)</f>
        <v>0</v>
      </c>
      <c r="X33" s="162"/>
      <c r="Y33" s="162"/>
      <c r="Z33" s="162"/>
      <c r="AA33" s="162"/>
      <c r="AB33" s="162"/>
      <c r="AC33" s="162"/>
      <c r="AD33" s="162"/>
      <c r="AE33" s="162"/>
      <c r="AF33" s="31"/>
      <c r="AG33" s="31"/>
      <c r="AH33" s="31"/>
      <c r="AI33" s="31"/>
      <c r="AJ33" s="31"/>
      <c r="AK33" s="161">
        <v>0</v>
      </c>
      <c r="AL33" s="162"/>
      <c r="AM33" s="162"/>
      <c r="AN33" s="162"/>
      <c r="AO33" s="162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40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41</v>
      </c>
      <c r="U35" s="35"/>
      <c r="V35" s="35"/>
      <c r="W35" s="35"/>
      <c r="X35" s="187" t="s">
        <v>42</v>
      </c>
      <c r="Y35" s="188"/>
      <c r="Z35" s="188"/>
      <c r="AA35" s="188"/>
      <c r="AB35" s="188"/>
      <c r="AC35" s="35"/>
      <c r="AD35" s="35"/>
      <c r="AE35" s="35"/>
      <c r="AF35" s="35"/>
      <c r="AG35" s="35"/>
      <c r="AH35" s="35"/>
      <c r="AI35" s="35"/>
      <c r="AJ35" s="35"/>
      <c r="AK35" s="189">
        <f>SUM(AK26:AK33)</f>
        <v>119851.07</v>
      </c>
      <c r="AL35" s="188"/>
      <c r="AM35" s="188"/>
      <c r="AN35" s="188"/>
      <c r="AO35" s="190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43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44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45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46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45</v>
      </c>
      <c r="AI60" s="27"/>
      <c r="AJ60" s="27"/>
      <c r="AK60" s="27"/>
      <c r="AL60" s="27"/>
      <c r="AM60" s="39" t="s">
        <v>46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47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48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45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46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45</v>
      </c>
      <c r="AI75" s="27"/>
      <c r="AJ75" s="27"/>
      <c r="AK75" s="27"/>
      <c r="AL75" s="27"/>
      <c r="AM75" s="39" t="s">
        <v>46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0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0" s="1" customFormat="1" ht="24.95" customHeight="1">
      <c r="B82" s="25"/>
      <c r="C82" s="17" t="s">
        <v>49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4"/>
      <c r="C84" s="22" t="s">
        <v>11</v>
      </c>
      <c r="L84" s="3" t="str">
        <f>K5</f>
        <v>1</v>
      </c>
      <c r="AR84" s="44"/>
    </row>
    <row r="85" spans="1:90" s="4" customFormat="1" ht="36.950000000000003" customHeight="1">
      <c r="B85" s="45"/>
      <c r="C85" s="46" t="s">
        <v>13</v>
      </c>
      <c r="L85" s="178" t="str">
        <f>K6</f>
        <v>Instalacia fotovoltaickeho systemu</v>
      </c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R85" s="45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2" t="s">
        <v>17</v>
      </c>
      <c r="L87" s="47" t="str">
        <f>IF(K8="","",K8)</f>
        <v>Horská cesta 1804/9 , 909 01 Skalica</v>
      </c>
      <c r="AI87" s="22" t="s">
        <v>18</v>
      </c>
      <c r="AM87" s="180" t="str">
        <f>IF(AN8= "","",AN8)</f>
        <v>24. 8. 2023</v>
      </c>
      <c r="AN87" s="180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2" t="s">
        <v>20</v>
      </c>
      <c r="L89" s="3" t="str">
        <f>IF(E11= "","",E11)</f>
        <v>MOVIS-AGRO, AK, spol. s r.o.</v>
      </c>
      <c r="AI89" s="22" t="s">
        <v>25</v>
      </c>
      <c r="AM89" s="181" t="str">
        <f>IF(E17="","",E17)</f>
        <v xml:space="preserve"> </v>
      </c>
      <c r="AN89" s="182"/>
      <c r="AO89" s="182"/>
      <c r="AP89" s="182"/>
      <c r="AR89" s="25"/>
      <c r="AS89" s="183" t="s">
        <v>50</v>
      </c>
      <c r="AT89" s="184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0" s="1" customFormat="1" ht="15.2" customHeight="1">
      <c r="B90" s="25"/>
      <c r="C90" s="22" t="s">
        <v>23</v>
      </c>
      <c r="L90" s="3" t="str">
        <f>IF(E14="","",E14)</f>
        <v xml:space="preserve"> </v>
      </c>
      <c r="AI90" s="22" t="s">
        <v>27</v>
      </c>
      <c r="AM90" s="181" t="str">
        <f>IF(E20="","",E20)</f>
        <v>Ing.Marian Magyar</v>
      </c>
      <c r="AN90" s="182"/>
      <c r="AO90" s="182"/>
      <c r="AP90" s="182"/>
      <c r="AR90" s="25"/>
      <c r="AS90" s="185"/>
      <c r="AT90" s="186"/>
      <c r="BD90" s="52"/>
    </row>
    <row r="91" spans="1:90" s="1" customFormat="1" ht="10.9" customHeight="1">
      <c r="B91" s="25"/>
      <c r="AR91" s="25"/>
      <c r="AS91" s="185"/>
      <c r="AT91" s="186"/>
      <c r="BD91" s="52"/>
    </row>
    <row r="92" spans="1:90" s="1" customFormat="1" ht="29.25" customHeight="1">
      <c r="B92" s="25"/>
      <c r="C92" s="173" t="s">
        <v>51</v>
      </c>
      <c r="D92" s="174"/>
      <c r="E92" s="174"/>
      <c r="F92" s="174"/>
      <c r="G92" s="174"/>
      <c r="H92" s="53"/>
      <c r="I92" s="175" t="s">
        <v>52</v>
      </c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6" t="s">
        <v>53</v>
      </c>
      <c r="AH92" s="174"/>
      <c r="AI92" s="174"/>
      <c r="AJ92" s="174"/>
      <c r="AK92" s="174"/>
      <c r="AL92" s="174"/>
      <c r="AM92" s="174"/>
      <c r="AN92" s="175" t="s">
        <v>54</v>
      </c>
      <c r="AO92" s="174"/>
      <c r="AP92" s="177"/>
      <c r="AQ92" s="54" t="s">
        <v>55</v>
      </c>
      <c r="AR92" s="25"/>
      <c r="AS92" s="55" t="s">
        <v>56</v>
      </c>
      <c r="AT92" s="56" t="s">
        <v>57</v>
      </c>
      <c r="AU92" s="56" t="s">
        <v>58</v>
      </c>
      <c r="AV92" s="56" t="s">
        <v>59</v>
      </c>
      <c r="AW92" s="56" t="s">
        <v>60</v>
      </c>
      <c r="AX92" s="56" t="s">
        <v>61</v>
      </c>
      <c r="AY92" s="56" t="s">
        <v>62</v>
      </c>
      <c r="AZ92" s="56" t="s">
        <v>63</v>
      </c>
      <c r="BA92" s="56" t="s">
        <v>64</v>
      </c>
      <c r="BB92" s="56" t="s">
        <v>65</v>
      </c>
      <c r="BC92" s="56" t="s">
        <v>66</v>
      </c>
      <c r="BD92" s="57" t="s">
        <v>67</v>
      </c>
    </row>
    <row r="93" spans="1:90" s="1" customFormat="1" ht="10.9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0" s="5" customFormat="1" ht="32.450000000000003" customHeight="1">
      <c r="B94" s="59"/>
      <c r="C94" s="60" t="s">
        <v>68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0">
        <f>ROUND(AG95,2)</f>
        <v>99875.89</v>
      </c>
      <c r="AH94" s="170"/>
      <c r="AI94" s="170"/>
      <c r="AJ94" s="170"/>
      <c r="AK94" s="170"/>
      <c r="AL94" s="170"/>
      <c r="AM94" s="170"/>
      <c r="AN94" s="171">
        <f>SUM(AG94,AT94)</f>
        <v>119851.07</v>
      </c>
      <c r="AO94" s="171"/>
      <c r="AP94" s="171"/>
      <c r="AQ94" s="63" t="s">
        <v>1</v>
      </c>
      <c r="AR94" s="59"/>
      <c r="AS94" s="64">
        <f>ROUND(AS95,2)</f>
        <v>0</v>
      </c>
      <c r="AT94" s="65">
        <f>ROUND(SUM(AV94:AW94),2)</f>
        <v>19975.18</v>
      </c>
      <c r="AU94" s="66">
        <f>ROUND(AU95,5)</f>
        <v>406.93200000000002</v>
      </c>
      <c r="AV94" s="65">
        <f>ROUND(AZ94*L29,2)</f>
        <v>0</v>
      </c>
      <c r="AW94" s="65">
        <f>ROUND(BA94*L30,2)</f>
        <v>19975.18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99875.89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69</v>
      </c>
      <c r="BT94" s="68" t="s">
        <v>70</v>
      </c>
      <c r="BV94" s="68" t="s">
        <v>71</v>
      </c>
      <c r="BW94" s="68" t="s">
        <v>4</v>
      </c>
      <c r="BX94" s="68" t="s">
        <v>72</v>
      </c>
      <c r="CL94" s="68" t="s">
        <v>1</v>
      </c>
    </row>
    <row r="95" spans="1:90" s="6" customFormat="1" ht="16.5" customHeight="1">
      <c r="A95" s="69" t="s">
        <v>73</v>
      </c>
      <c r="B95" s="70"/>
      <c r="C95" s="71"/>
      <c r="D95" s="169" t="s">
        <v>12</v>
      </c>
      <c r="E95" s="169"/>
      <c r="F95" s="169"/>
      <c r="G95" s="169"/>
      <c r="H95" s="169"/>
      <c r="I95" s="72"/>
      <c r="J95" s="169" t="s">
        <v>14</v>
      </c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7">
        <f>'1 - Instalacia fotovoltai...'!J28</f>
        <v>99875.89</v>
      </c>
      <c r="AH95" s="168"/>
      <c r="AI95" s="168"/>
      <c r="AJ95" s="168"/>
      <c r="AK95" s="168"/>
      <c r="AL95" s="168"/>
      <c r="AM95" s="168"/>
      <c r="AN95" s="167">
        <f>SUM(AG95,AT95)</f>
        <v>119851.07</v>
      </c>
      <c r="AO95" s="168"/>
      <c r="AP95" s="168"/>
      <c r="AQ95" s="73" t="s">
        <v>74</v>
      </c>
      <c r="AR95" s="70"/>
      <c r="AS95" s="74">
        <v>0</v>
      </c>
      <c r="AT95" s="75">
        <f>ROUND(SUM(AV95:AW95),2)</f>
        <v>19975.18</v>
      </c>
      <c r="AU95" s="76">
        <f>'1 - Instalacia fotovoltai...'!P115</f>
        <v>406.93200000000007</v>
      </c>
      <c r="AV95" s="75">
        <f>'1 - Instalacia fotovoltai...'!J31</f>
        <v>0</v>
      </c>
      <c r="AW95" s="75">
        <f>'1 - Instalacia fotovoltai...'!J32</f>
        <v>19975.18</v>
      </c>
      <c r="AX95" s="75">
        <f>'1 - Instalacia fotovoltai...'!J33</f>
        <v>0</v>
      </c>
      <c r="AY95" s="75">
        <f>'1 - Instalacia fotovoltai...'!J34</f>
        <v>0</v>
      </c>
      <c r="AZ95" s="75">
        <f>'1 - Instalacia fotovoltai...'!F31</f>
        <v>0</v>
      </c>
      <c r="BA95" s="75">
        <f>'1 - Instalacia fotovoltai...'!F32</f>
        <v>99875.89</v>
      </c>
      <c r="BB95" s="75">
        <f>'1 - Instalacia fotovoltai...'!F33</f>
        <v>0</v>
      </c>
      <c r="BC95" s="75">
        <f>'1 - Instalacia fotovoltai...'!F34</f>
        <v>0</v>
      </c>
      <c r="BD95" s="77">
        <f>'1 - Instalacia fotovoltai...'!F35</f>
        <v>0</v>
      </c>
      <c r="BT95" s="78" t="s">
        <v>12</v>
      </c>
      <c r="BU95" s="78" t="s">
        <v>75</v>
      </c>
      <c r="BV95" s="78" t="s">
        <v>71</v>
      </c>
      <c r="BW95" s="78" t="s">
        <v>4</v>
      </c>
      <c r="BX95" s="78" t="s">
        <v>72</v>
      </c>
      <c r="CL95" s="78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5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1 - Instalacia fotovoltai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36"/>
  <sheetViews>
    <sheetView showGridLines="0" tabSelected="1" workbookViewId="0">
      <selection activeCell="F15" sqref="F1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2" t="s">
        <v>5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AT2" s="13" t="s">
        <v>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2:46" ht="24.95" customHeight="1">
      <c r="B4" s="16"/>
      <c r="D4" s="17" t="s">
        <v>76</v>
      </c>
      <c r="L4" s="16"/>
      <c r="M4" s="79" t="s">
        <v>9</v>
      </c>
      <c r="AT4" s="13" t="s">
        <v>3</v>
      </c>
    </row>
    <row r="5" spans="2:46" ht="6.95" customHeight="1">
      <c r="B5" s="16"/>
      <c r="L5" s="16"/>
    </row>
    <row r="6" spans="2:46" s="1" customFormat="1" ht="12" customHeight="1">
      <c r="B6" s="25"/>
      <c r="D6" s="22" t="s">
        <v>13</v>
      </c>
      <c r="L6" s="25"/>
    </row>
    <row r="7" spans="2:46" s="1" customFormat="1" ht="16.5" customHeight="1">
      <c r="B7" s="25"/>
      <c r="E7" s="178" t="s">
        <v>14</v>
      </c>
      <c r="F7" s="191"/>
      <c r="G7" s="191"/>
      <c r="H7" s="191"/>
      <c r="L7" s="25"/>
    </row>
    <row r="8" spans="2:46" s="1" customFormat="1">
      <c r="B8" s="25"/>
      <c r="L8" s="25"/>
    </row>
    <row r="9" spans="2:46" s="1" customFormat="1" ht="12" customHeight="1">
      <c r="B9" s="25"/>
      <c r="D9" s="22" t="s">
        <v>15</v>
      </c>
      <c r="F9" s="20" t="s">
        <v>1</v>
      </c>
      <c r="I9" s="22" t="s">
        <v>16</v>
      </c>
      <c r="J9" s="20" t="s">
        <v>1</v>
      </c>
      <c r="L9" s="25"/>
    </row>
    <row r="10" spans="2:46" s="1" customFormat="1" ht="12" customHeight="1">
      <c r="B10" s="25"/>
      <c r="D10" s="22" t="s">
        <v>17</v>
      </c>
      <c r="F10" s="20" t="s">
        <v>180</v>
      </c>
      <c r="I10" s="22" t="s">
        <v>18</v>
      </c>
      <c r="J10" s="48" t="str">
        <f>'Rekapitulácia stavby'!AN8</f>
        <v>24. 8. 2023</v>
      </c>
      <c r="L10" s="25"/>
    </row>
    <row r="11" spans="2:46" s="1" customFormat="1" ht="10.9" customHeight="1">
      <c r="B11" s="25"/>
      <c r="L11" s="25"/>
    </row>
    <row r="12" spans="2:46" s="1" customFormat="1" ht="12" customHeight="1">
      <c r="B12" s="25"/>
      <c r="D12" s="22" t="s">
        <v>20</v>
      </c>
      <c r="I12" s="22" t="s">
        <v>21</v>
      </c>
      <c r="J12" s="20" t="s">
        <v>1</v>
      </c>
      <c r="L12" s="25"/>
    </row>
    <row r="13" spans="2:46" s="1" customFormat="1" ht="18" customHeight="1">
      <c r="B13" s="25"/>
      <c r="E13" s="20" t="s">
        <v>179</v>
      </c>
      <c r="I13" s="22" t="s">
        <v>22</v>
      </c>
      <c r="J13" s="20" t="s">
        <v>1</v>
      </c>
      <c r="L13" s="25"/>
    </row>
    <row r="14" spans="2:46" s="1" customFormat="1" ht="6.95" customHeight="1">
      <c r="B14" s="25"/>
      <c r="L14" s="25"/>
    </row>
    <row r="15" spans="2:46" s="1" customFormat="1" ht="12" customHeight="1">
      <c r="B15" s="25"/>
      <c r="D15" s="22" t="s">
        <v>23</v>
      </c>
      <c r="I15" s="22" t="s">
        <v>21</v>
      </c>
      <c r="J15" s="20" t="str">
        <f>'Rekapitulácia stavby'!AN13</f>
        <v/>
      </c>
      <c r="L15" s="25"/>
    </row>
    <row r="16" spans="2:46" s="1" customFormat="1" ht="18" customHeight="1">
      <c r="B16" s="25"/>
      <c r="E16" s="154" t="str">
        <f>'Rekapitulácia stavby'!E14</f>
        <v xml:space="preserve"> </v>
      </c>
      <c r="F16" s="154"/>
      <c r="G16" s="154"/>
      <c r="H16" s="154"/>
      <c r="I16" s="22" t="s">
        <v>22</v>
      </c>
      <c r="J16" s="20" t="str">
        <f>'Rekapitulácia stavby'!AN14</f>
        <v/>
      </c>
      <c r="L16" s="25"/>
    </row>
    <row r="17" spans="2:12" s="1" customFormat="1" ht="6.95" customHeight="1">
      <c r="B17" s="25"/>
      <c r="L17" s="25"/>
    </row>
    <row r="18" spans="2:12" s="1" customFormat="1" ht="12" customHeight="1">
      <c r="B18" s="25"/>
      <c r="D18" s="22" t="s">
        <v>25</v>
      </c>
      <c r="I18" s="22" t="s">
        <v>21</v>
      </c>
      <c r="J18" s="20" t="str">
        <f>IF('Rekapitulácia stavby'!AN16="","",'Rekapitulácia stavby'!AN16)</f>
        <v/>
      </c>
      <c r="L18" s="25"/>
    </row>
    <row r="19" spans="2:12" s="1" customFormat="1" ht="18" customHeight="1">
      <c r="B19" s="25"/>
      <c r="E19" s="20" t="str">
        <f>IF('Rekapitulácia stavby'!E17="","",'Rekapitulácia stavby'!E17)</f>
        <v xml:space="preserve"> </v>
      </c>
      <c r="I19" s="22" t="s">
        <v>22</v>
      </c>
      <c r="J19" s="20" t="str">
        <f>IF('Rekapitulácia stavby'!AN17="","",'Rekapitulácia stavby'!AN17)</f>
        <v/>
      </c>
      <c r="L19" s="25"/>
    </row>
    <row r="20" spans="2:12" s="1" customFormat="1" ht="6.95" customHeight="1">
      <c r="B20" s="25"/>
      <c r="L20" s="25"/>
    </row>
    <row r="21" spans="2:12" s="1" customFormat="1" ht="12" customHeight="1">
      <c r="B21" s="25"/>
      <c r="D21" s="22" t="s">
        <v>27</v>
      </c>
      <c r="I21" s="22" t="s">
        <v>21</v>
      </c>
      <c r="J21" s="20" t="s">
        <v>1</v>
      </c>
      <c r="L21" s="25"/>
    </row>
    <row r="22" spans="2:12" s="1" customFormat="1" ht="18" customHeight="1">
      <c r="B22" s="25"/>
      <c r="E22" s="20" t="s">
        <v>28</v>
      </c>
      <c r="I22" s="22" t="s">
        <v>22</v>
      </c>
      <c r="J22" s="20" t="s">
        <v>1</v>
      </c>
      <c r="L22" s="25"/>
    </row>
    <row r="23" spans="2:12" s="1" customFormat="1" ht="6.95" customHeight="1">
      <c r="B23" s="25"/>
      <c r="L23" s="25"/>
    </row>
    <row r="24" spans="2:12" s="1" customFormat="1" ht="12" customHeight="1">
      <c r="B24" s="25"/>
      <c r="D24" s="22" t="s">
        <v>29</v>
      </c>
      <c r="L24" s="25"/>
    </row>
    <row r="25" spans="2:12" s="7" customFormat="1" ht="16.5" customHeight="1">
      <c r="B25" s="80"/>
      <c r="E25" s="157" t="s">
        <v>1</v>
      </c>
      <c r="F25" s="157"/>
      <c r="G25" s="157"/>
      <c r="H25" s="157"/>
      <c r="L25" s="80"/>
    </row>
    <row r="26" spans="2:12" s="1" customFormat="1" ht="6.95" customHeight="1">
      <c r="B26" s="25"/>
      <c r="L26" s="25"/>
    </row>
    <row r="27" spans="2:12" s="1" customFormat="1" ht="6.95" customHeight="1">
      <c r="B27" s="25"/>
      <c r="D27" s="49"/>
      <c r="E27" s="49"/>
      <c r="F27" s="49"/>
      <c r="G27" s="49"/>
      <c r="H27" s="49"/>
      <c r="I27" s="49"/>
      <c r="J27" s="49"/>
      <c r="K27" s="49"/>
      <c r="L27" s="25"/>
    </row>
    <row r="28" spans="2:12" s="1" customFormat="1" ht="25.35" customHeight="1">
      <c r="B28" s="25"/>
      <c r="D28" s="81" t="s">
        <v>30</v>
      </c>
      <c r="J28" s="62">
        <f>ROUND(J115, 2)</f>
        <v>99875.89</v>
      </c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14.45" customHeight="1">
      <c r="B30" s="25"/>
      <c r="F30" s="28" t="s">
        <v>32</v>
      </c>
      <c r="I30" s="28" t="s">
        <v>31</v>
      </c>
      <c r="J30" s="28" t="s">
        <v>33</v>
      </c>
      <c r="L30" s="25"/>
    </row>
    <row r="31" spans="2:12" s="1" customFormat="1" ht="14.45" customHeight="1">
      <c r="B31" s="25"/>
      <c r="D31" s="51" t="s">
        <v>34</v>
      </c>
      <c r="E31" s="30" t="s">
        <v>35</v>
      </c>
      <c r="F31" s="82">
        <f>ROUND((SUM(BE115:BE135)),  2)</f>
        <v>0</v>
      </c>
      <c r="G31" s="83"/>
      <c r="H31" s="83"/>
      <c r="I31" s="84">
        <v>0.2</v>
      </c>
      <c r="J31" s="82">
        <f>ROUND(((SUM(BE115:BE135))*I31),  2)</f>
        <v>0</v>
      </c>
      <c r="L31" s="25"/>
    </row>
    <row r="32" spans="2:12" s="1" customFormat="1" ht="14.45" customHeight="1">
      <c r="B32" s="25"/>
      <c r="E32" s="30" t="s">
        <v>36</v>
      </c>
      <c r="F32" s="85">
        <f>ROUND((SUM(BF115:BF135)),  2)</f>
        <v>99875.89</v>
      </c>
      <c r="I32" s="86">
        <v>0.2</v>
      </c>
      <c r="J32" s="85">
        <f>ROUND(((SUM(BF115:BF135))*I32),  2)</f>
        <v>19975.18</v>
      </c>
      <c r="L32" s="25"/>
    </row>
    <row r="33" spans="2:12" s="1" customFormat="1" ht="14.45" hidden="1" customHeight="1">
      <c r="B33" s="25"/>
      <c r="E33" s="22" t="s">
        <v>37</v>
      </c>
      <c r="F33" s="85">
        <f>ROUND((SUM(BG115:BG135)),  2)</f>
        <v>0</v>
      </c>
      <c r="I33" s="86">
        <v>0.2</v>
      </c>
      <c r="J33" s="85">
        <f>0</f>
        <v>0</v>
      </c>
      <c r="L33" s="25"/>
    </row>
    <row r="34" spans="2:12" s="1" customFormat="1" ht="14.45" hidden="1" customHeight="1">
      <c r="B34" s="25"/>
      <c r="E34" s="22" t="s">
        <v>38</v>
      </c>
      <c r="F34" s="85">
        <f>ROUND((SUM(BH115:BH135)),  2)</f>
        <v>0</v>
      </c>
      <c r="I34" s="86">
        <v>0.2</v>
      </c>
      <c r="J34" s="85">
        <f>0</f>
        <v>0</v>
      </c>
      <c r="L34" s="25"/>
    </row>
    <row r="35" spans="2:12" s="1" customFormat="1" ht="14.45" hidden="1" customHeight="1">
      <c r="B35" s="25"/>
      <c r="E35" s="30" t="s">
        <v>39</v>
      </c>
      <c r="F35" s="82">
        <f>ROUND((SUM(BI115:BI135)),  2)</f>
        <v>0</v>
      </c>
      <c r="G35" s="83"/>
      <c r="H35" s="83"/>
      <c r="I35" s="84">
        <v>0</v>
      </c>
      <c r="J35" s="82">
        <f>0</f>
        <v>0</v>
      </c>
      <c r="L35" s="25"/>
    </row>
    <row r="36" spans="2:12" s="1" customFormat="1" ht="6.95" customHeight="1">
      <c r="B36" s="25"/>
      <c r="L36" s="25"/>
    </row>
    <row r="37" spans="2:12" s="1" customFormat="1" ht="25.35" customHeight="1">
      <c r="B37" s="25"/>
      <c r="C37" s="87"/>
      <c r="D37" s="88" t="s">
        <v>40</v>
      </c>
      <c r="E37" s="53"/>
      <c r="F37" s="53"/>
      <c r="G37" s="89" t="s">
        <v>41</v>
      </c>
      <c r="H37" s="90" t="s">
        <v>42</v>
      </c>
      <c r="I37" s="53"/>
      <c r="J37" s="91">
        <f>SUM(J28:J35)</f>
        <v>119851.07</v>
      </c>
      <c r="K37" s="92"/>
      <c r="L37" s="25"/>
    </row>
    <row r="38" spans="2:12" s="1" customFormat="1" ht="14.45" customHeight="1">
      <c r="B38" s="25"/>
      <c r="L38" s="25"/>
    </row>
    <row r="39" spans="2:12" ht="14.45" customHeight="1">
      <c r="B39" s="16"/>
      <c r="L39" s="16"/>
    </row>
    <row r="40" spans="2:12" ht="14.45" customHeight="1">
      <c r="B40" s="16"/>
      <c r="L40" s="16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45</v>
      </c>
      <c r="E61" s="27"/>
      <c r="F61" s="93" t="s">
        <v>46</v>
      </c>
      <c r="G61" s="39" t="s">
        <v>45</v>
      </c>
      <c r="H61" s="27"/>
      <c r="I61" s="27"/>
      <c r="J61" s="94" t="s">
        <v>46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45</v>
      </c>
      <c r="E76" s="27"/>
      <c r="F76" s="93" t="s">
        <v>46</v>
      </c>
      <c r="G76" s="39" t="s">
        <v>45</v>
      </c>
      <c r="H76" s="27"/>
      <c r="I76" s="27"/>
      <c r="J76" s="94" t="s">
        <v>46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77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16.5" hidden="1" customHeight="1">
      <c r="B85" s="25"/>
      <c r="E85" s="178" t="str">
        <f>E7</f>
        <v>Instalacia fotovoltaickeho systemu</v>
      </c>
      <c r="F85" s="191"/>
      <c r="G85" s="191"/>
      <c r="H85" s="191"/>
      <c r="L85" s="25"/>
    </row>
    <row r="86" spans="2:47" s="1" customFormat="1" ht="6.95" hidden="1" customHeight="1">
      <c r="B86" s="25"/>
      <c r="L86" s="25"/>
    </row>
    <row r="87" spans="2:47" s="1" customFormat="1" ht="12" hidden="1" customHeight="1">
      <c r="B87" s="25"/>
      <c r="C87" s="22" t="s">
        <v>17</v>
      </c>
      <c r="F87" s="20" t="str">
        <f>F10</f>
        <v>Horská cesta 1804/9 , 909 01 Skalica</v>
      </c>
      <c r="I87" s="22" t="s">
        <v>18</v>
      </c>
      <c r="J87" s="48" t="str">
        <f>IF(J10="","",J10)</f>
        <v>24. 8. 2023</v>
      </c>
      <c r="L87" s="25"/>
    </row>
    <row r="88" spans="2:47" s="1" customFormat="1" ht="6.95" hidden="1" customHeight="1">
      <c r="B88" s="25"/>
      <c r="L88" s="25"/>
    </row>
    <row r="89" spans="2:47" s="1" customFormat="1" ht="15.2" hidden="1" customHeight="1">
      <c r="B89" s="25"/>
      <c r="C89" s="22" t="s">
        <v>20</v>
      </c>
      <c r="F89" s="20" t="str">
        <f>E13</f>
        <v>MOVIS-AGRO, AK, spol. s r.o.</v>
      </c>
      <c r="I89" s="22" t="s">
        <v>25</v>
      </c>
      <c r="J89" s="23" t="str">
        <f>E19</f>
        <v xml:space="preserve"> </v>
      </c>
      <c r="L89" s="25"/>
    </row>
    <row r="90" spans="2:47" s="1" customFormat="1" ht="15.2" hidden="1" customHeight="1">
      <c r="B90" s="25"/>
      <c r="C90" s="22" t="s">
        <v>23</v>
      </c>
      <c r="F90" s="20" t="str">
        <f>IF(E16="","",E16)</f>
        <v xml:space="preserve"> </v>
      </c>
      <c r="I90" s="22" t="s">
        <v>27</v>
      </c>
      <c r="J90" s="23" t="str">
        <f>E22</f>
        <v>Ing.Marian Magyar</v>
      </c>
      <c r="L90" s="25"/>
    </row>
    <row r="91" spans="2:47" s="1" customFormat="1" ht="10.35" hidden="1" customHeight="1">
      <c r="B91" s="25"/>
      <c r="L91" s="25"/>
    </row>
    <row r="92" spans="2:47" s="1" customFormat="1" ht="29.25" hidden="1" customHeight="1">
      <c r="B92" s="25"/>
      <c r="C92" s="95" t="s">
        <v>78</v>
      </c>
      <c r="D92" s="87"/>
      <c r="E92" s="87"/>
      <c r="F92" s="87"/>
      <c r="G92" s="87"/>
      <c r="H92" s="87"/>
      <c r="I92" s="87"/>
      <c r="J92" s="96" t="s">
        <v>79</v>
      </c>
      <c r="K92" s="87"/>
      <c r="L92" s="25"/>
    </row>
    <row r="93" spans="2:47" s="1" customFormat="1" ht="10.35" hidden="1" customHeight="1">
      <c r="B93" s="25"/>
      <c r="L93" s="25"/>
    </row>
    <row r="94" spans="2:47" s="1" customFormat="1" ht="22.9" hidden="1" customHeight="1">
      <c r="B94" s="25"/>
      <c r="C94" s="97" t="s">
        <v>80</v>
      </c>
      <c r="J94" s="62">
        <f>J115</f>
        <v>99875.88999999997</v>
      </c>
      <c r="L94" s="25"/>
      <c r="AU94" s="13" t="s">
        <v>81</v>
      </c>
    </row>
    <row r="95" spans="2:47" s="8" customFormat="1" ht="24.95" hidden="1" customHeight="1">
      <c r="B95" s="98"/>
      <c r="D95" s="99" t="s">
        <v>82</v>
      </c>
      <c r="E95" s="100"/>
      <c r="F95" s="100"/>
      <c r="G95" s="100"/>
      <c r="H95" s="100"/>
      <c r="I95" s="100"/>
      <c r="J95" s="101">
        <f>J116</f>
        <v>97025.88999999997</v>
      </c>
      <c r="L95" s="98"/>
    </row>
    <row r="96" spans="2:47" s="9" customFormat="1" ht="19.899999999999999" hidden="1" customHeight="1">
      <c r="B96" s="102"/>
      <c r="D96" s="103" t="s">
        <v>83</v>
      </c>
      <c r="E96" s="104"/>
      <c r="F96" s="104"/>
      <c r="G96" s="104"/>
      <c r="H96" s="104"/>
      <c r="I96" s="104"/>
      <c r="J96" s="105">
        <f>J117</f>
        <v>97025.88999999997</v>
      </c>
      <c r="L96" s="102"/>
    </row>
    <row r="97" spans="2:12" s="8" customFormat="1" ht="24.95" hidden="1" customHeight="1">
      <c r="B97" s="98"/>
      <c r="D97" s="99" t="s">
        <v>84</v>
      </c>
      <c r="E97" s="100"/>
      <c r="F97" s="100"/>
      <c r="G97" s="100"/>
      <c r="H97" s="100"/>
      <c r="I97" s="100"/>
      <c r="J97" s="101">
        <f>J132</f>
        <v>2850</v>
      </c>
      <c r="L97" s="98"/>
    </row>
    <row r="98" spans="2:12" s="1" customFormat="1" ht="21.75" hidden="1" customHeight="1">
      <c r="B98" s="25"/>
      <c r="L98" s="25"/>
    </row>
    <row r="99" spans="2:12" s="1" customFormat="1" ht="6.95" hidden="1" customHeight="1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25"/>
    </row>
    <row r="100" spans="2:12" hidden="1"/>
    <row r="101" spans="2:12" hidden="1"/>
    <row r="102" spans="2:12" hidden="1"/>
    <row r="103" spans="2:12" s="1" customFormat="1" ht="6.95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25"/>
    </row>
    <row r="104" spans="2:12" s="1" customFormat="1" ht="24.95" customHeight="1">
      <c r="B104" s="25"/>
      <c r="C104" s="17" t="s">
        <v>85</v>
      </c>
      <c r="L104" s="25"/>
    </row>
    <row r="105" spans="2:12" s="1" customFormat="1" ht="6.95" customHeight="1">
      <c r="B105" s="25"/>
      <c r="L105" s="25"/>
    </row>
    <row r="106" spans="2:12" s="1" customFormat="1" ht="12" customHeight="1">
      <c r="B106" s="25"/>
      <c r="C106" s="22" t="s">
        <v>13</v>
      </c>
      <c r="L106" s="25"/>
    </row>
    <row r="107" spans="2:12" s="1" customFormat="1" ht="16.5" customHeight="1">
      <c r="B107" s="25"/>
      <c r="E107" s="178" t="str">
        <f>E7</f>
        <v>Instalacia fotovoltaickeho systemu</v>
      </c>
      <c r="F107" s="191"/>
      <c r="G107" s="191"/>
      <c r="H107" s="191"/>
      <c r="L107" s="25"/>
    </row>
    <row r="108" spans="2:12" s="1" customFormat="1" ht="6.95" customHeight="1">
      <c r="B108" s="25"/>
      <c r="L108" s="25"/>
    </row>
    <row r="109" spans="2:12" s="1" customFormat="1" ht="12" customHeight="1">
      <c r="B109" s="25"/>
      <c r="C109" s="22" t="s">
        <v>17</v>
      </c>
      <c r="F109" s="20" t="str">
        <f>F10</f>
        <v>Horská cesta 1804/9 , 909 01 Skalica</v>
      </c>
      <c r="I109" s="22" t="s">
        <v>18</v>
      </c>
      <c r="J109" s="48" t="str">
        <f>IF(J10="","",J10)</f>
        <v>24. 8. 2023</v>
      </c>
      <c r="L109" s="25"/>
    </row>
    <row r="110" spans="2:12" s="1" customFormat="1" ht="6.95" customHeight="1">
      <c r="B110" s="25"/>
      <c r="L110" s="25"/>
    </row>
    <row r="111" spans="2:12" s="1" customFormat="1" ht="15.2" customHeight="1">
      <c r="B111" s="25"/>
      <c r="C111" s="22" t="s">
        <v>20</v>
      </c>
      <c r="F111" s="20" t="str">
        <f>E13</f>
        <v>MOVIS-AGRO, AK, spol. s r.o.</v>
      </c>
      <c r="I111" s="22" t="s">
        <v>25</v>
      </c>
      <c r="J111" s="23" t="str">
        <f>E19</f>
        <v xml:space="preserve"> </v>
      </c>
      <c r="L111" s="25"/>
    </row>
    <row r="112" spans="2:12" s="1" customFormat="1" ht="15.2" customHeight="1">
      <c r="B112" s="25"/>
      <c r="C112" s="22" t="s">
        <v>23</v>
      </c>
      <c r="F112" s="20" t="str">
        <f>IF(E16="","",E16)</f>
        <v xml:space="preserve"> </v>
      </c>
      <c r="I112" s="22" t="s">
        <v>27</v>
      </c>
      <c r="J112" s="23" t="str">
        <f>E22</f>
        <v>Ing.Marian Magyar</v>
      </c>
      <c r="L112" s="25"/>
    </row>
    <row r="113" spans="2:65" s="1" customFormat="1" ht="10.35" customHeight="1">
      <c r="B113" s="25"/>
      <c r="L113" s="25"/>
    </row>
    <row r="114" spans="2:65" s="10" customFormat="1" ht="29.25" customHeight="1">
      <c r="B114" s="106"/>
      <c r="C114" s="107" t="s">
        <v>86</v>
      </c>
      <c r="D114" s="108" t="s">
        <v>55</v>
      </c>
      <c r="E114" s="108" t="s">
        <v>51</v>
      </c>
      <c r="F114" s="108" t="s">
        <v>52</v>
      </c>
      <c r="G114" s="108" t="s">
        <v>87</v>
      </c>
      <c r="H114" s="108" t="s">
        <v>88</v>
      </c>
      <c r="I114" s="108" t="s">
        <v>89</v>
      </c>
      <c r="J114" s="109" t="s">
        <v>79</v>
      </c>
      <c r="K114" s="110" t="s">
        <v>90</v>
      </c>
      <c r="L114" s="106"/>
      <c r="M114" s="55" t="s">
        <v>1</v>
      </c>
      <c r="N114" s="56" t="s">
        <v>34</v>
      </c>
      <c r="O114" s="56" t="s">
        <v>91</v>
      </c>
      <c r="P114" s="56" t="s">
        <v>92</v>
      </c>
      <c r="Q114" s="56" t="s">
        <v>93</v>
      </c>
      <c r="R114" s="56" t="s">
        <v>94</v>
      </c>
      <c r="S114" s="56" t="s">
        <v>95</v>
      </c>
      <c r="T114" s="57" t="s">
        <v>96</v>
      </c>
    </row>
    <row r="115" spans="2:65" s="1" customFormat="1" ht="22.9" customHeight="1">
      <c r="B115" s="25"/>
      <c r="C115" s="60" t="s">
        <v>80</v>
      </c>
      <c r="J115" s="111">
        <f>BK115</f>
        <v>99875.88999999997</v>
      </c>
      <c r="L115" s="25"/>
      <c r="M115" s="58"/>
      <c r="N115" s="49"/>
      <c r="O115" s="49"/>
      <c r="P115" s="112">
        <f>P116+P132</f>
        <v>406.93200000000007</v>
      </c>
      <c r="Q115" s="49"/>
      <c r="R115" s="112">
        <f>R116+R132</f>
        <v>4.58514</v>
      </c>
      <c r="S115" s="49"/>
      <c r="T115" s="113">
        <f>T116+T132</f>
        <v>0</v>
      </c>
      <c r="AT115" s="13" t="s">
        <v>69</v>
      </c>
      <c r="AU115" s="13" t="s">
        <v>81</v>
      </c>
      <c r="BK115" s="114">
        <f>BK116+BK132</f>
        <v>99875.88999999997</v>
      </c>
    </row>
    <row r="116" spans="2:65" s="11" customFormat="1" ht="25.9" customHeight="1">
      <c r="B116" s="115"/>
      <c r="D116" s="116" t="s">
        <v>69</v>
      </c>
      <c r="E116" s="117" t="s">
        <v>97</v>
      </c>
      <c r="F116" s="117" t="s">
        <v>98</v>
      </c>
      <c r="J116" s="118">
        <f>BK116</f>
        <v>97025.88999999997</v>
      </c>
      <c r="L116" s="115"/>
      <c r="M116" s="119"/>
      <c r="P116" s="120">
        <f>P117</f>
        <v>406.93200000000007</v>
      </c>
      <c r="R116" s="120">
        <f>R117</f>
        <v>4.58514</v>
      </c>
      <c r="T116" s="121">
        <f>T117</f>
        <v>0</v>
      </c>
      <c r="AR116" s="116" t="s">
        <v>99</v>
      </c>
      <c r="AT116" s="122" t="s">
        <v>69</v>
      </c>
      <c r="AU116" s="122" t="s">
        <v>70</v>
      </c>
      <c r="AY116" s="116" t="s">
        <v>100</v>
      </c>
      <c r="BK116" s="123">
        <f>BK117</f>
        <v>97025.88999999997</v>
      </c>
    </row>
    <row r="117" spans="2:65" s="11" customFormat="1" ht="22.9" customHeight="1">
      <c r="B117" s="115"/>
      <c r="D117" s="116" t="s">
        <v>69</v>
      </c>
      <c r="E117" s="124" t="s">
        <v>101</v>
      </c>
      <c r="F117" s="124" t="s">
        <v>102</v>
      </c>
      <c r="J117" s="125">
        <f>BK117</f>
        <v>97025.88999999997</v>
      </c>
      <c r="L117" s="115"/>
      <c r="M117" s="119"/>
      <c r="P117" s="120">
        <f>SUM(P118:P131)</f>
        <v>406.93200000000007</v>
      </c>
      <c r="R117" s="120">
        <f>SUM(R118:R131)</f>
        <v>4.58514</v>
      </c>
      <c r="T117" s="121">
        <f>SUM(T118:T131)</f>
        <v>0</v>
      </c>
      <c r="AR117" s="116" t="s">
        <v>99</v>
      </c>
      <c r="AT117" s="122" t="s">
        <v>69</v>
      </c>
      <c r="AU117" s="122" t="s">
        <v>12</v>
      </c>
      <c r="AY117" s="116" t="s">
        <v>100</v>
      </c>
      <c r="BK117" s="123">
        <f>SUM(BK118:BK131)</f>
        <v>97025.88999999997</v>
      </c>
    </row>
    <row r="118" spans="2:65" s="1" customFormat="1" ht="24.2" customHeight="1">
      <c r="B118" s="126"/>
      <c r="C118" s="127" t="s">
        <v>12</v>
      </c>
      <c r="D118" s="127" t="s">
        <v>103</v>
      </c>
      <c r="E118" s="128" t="s">
        <v>104</v>
      </c>
      <c r="F118" s="129" t="s">
        <v>105</v>
      </c>
      <c r="G118" s="130" t="s">
        <v>106</v>
      </c>
      <c r="H118" s="131">
        <v>199</v>
      </c>
      <c r="I118" s="132">
        <v>7.98</v>
      </c>
      <c r="J118" s="132">
        <f t="shared" ref="J118:J131" si="0">ROUND(I118*H118,2)</f>
        <v>1588.02</v>
      </c>
      <c r="K118" s="133"/>
      <c r="L118" s="25"/>
      <c r="M118" s="134" t="s">
        <v>1</v>
      </c>
      <c r="N118" s="135" t="s">
        <v>36</v>
      </c>
      <c r="O118" s="136">
        <v>0.33300000000000002</v>
      </c>
      <c r="P118" s="136">
        <f t="shared" ref="P118:P131" si="1">O118*H118</f>
        <v>66.26700000000001</v>
      </c>
      <c r="Q118" s="136">
        <v>0</v>
      </c>
      <c r="R118" s="136">
        <f t="shared" ref="R118:R131" si="2">Q118*H118</f>
        <v>0</v>
      </c>
      <c r="S118" s="136">
        <v>0</v>
      </c>
      <c r="T118" s="137">
        <f t="shared" ref="T118:T131" si="3">S118*H118</f>
        <v>0</v>
      </c>
      <c r="AR118" s="138" t="s">
        <v>107</v>
      </c>
      <c r="AT118" s="138" t="s">
        <v>103</v>
      </c>
      <c r="AU118" s="138" t="s">
        <v>108</v>
      </c>
      <c r="AY118" s="13" t="s">
        <v>100</v>
      </c>
      <c r="BE118" s="139">
        <f t="shared" ref="BE118:BE131" si="4">IF(N118="základná",J118,0)</f>
        <v>0</v>
      </c>
      <c r="BF118" s="139">
        <f t="shared" ref="BF118:BF131" si="5">IF(N118="znížená",J118,0)</f>
        <v>1588.02</v>
      </c>
      <c r="BG118" s="139">
        <f t="shared" ref="BG118:BG131" si="6">IF(N118="zákl. prenesená",J118,0)</f>
        <v>0</v>
      </c>
      <c r="BH118" s="139">
        <f t="shared" ref="BH118:BH131" si="7">IF(N118="zníž. prenesená",J118,0)</f>
        <v>0</v>
      </c>
      <c r="BI118" s="139">
        <f t="shared" ref="BI118:BI131" si="8">IF(N118="nulová",J118,0)</f>
        <v>0</v>
      </c>
      <c r="BJ118" s="13" t="s">
        <v>108</v>
      </c>
      <c r="BK118" s="139">
        <f t="shared" ref="BK118:BK131" si="9">ROUND(I118*H118,2)</f>
        <v>1588.02</v>
      </c>
      <c r="BL118" s="13" t="s">
        <v>107</v>
      </c>
      <c r="BM118" s="138" t="s">
        <v>109</v>
      </c>
    </row>
    <row r="119" spans="2:65" s="1" customFormat="1" ht="24.2" customHeight="1">
      <c r="B119" s="126"/>
      <c r="C119" s="127" t="s">
        <v>108</v>
      </c>
      <c r="D119" s="127" t="s">
        <v>103</v>
      </c>
      <c r="E119" s="128" t="s">
        <v>110</v>
      </c>
      <c r="F119" s="129" t="s">
        <v>111</v>
      </c>
      <c r="G119" s="130" t="s">
        <v>112</v>
      </c>
      <c r="H119" s="131">
        <v>199</v>
      </c>
      <c r="I119" s="132">
        <v>24.25</v>
      </c>
      <c r="J119" s="132">
        <f t="shared" si="0"/>
        <v>4825.75</v>
      </c>
      <c r="K119" s="133"/>
      <c r="L119" s="25"/>
      <c r="M119" s="134" t="s">
        <v>1</v>
      </c>
      <c r="N119" s="135" t="s">
        <v>36</v>
      </c>
      <c r="O119" s="136">
        <v>1.06</v>
      </c>
      <c r="P119" s="136">
        <f t="shared" si="1"/>
        <v>210.94</v>
      </c>
      <c r="Q119" s="136">
        <v>0</v>
      </c>
      <c r="R119" s="136">
        <f t="shared" si="2"/>
        <v>0</v>
      </c>
      <c r="S119" s="136">
        <v>0</v>
      </c>
      <c r="T119" s="137">
        <f t="shared" si="3"/>
        <v>0</v>
      </c>
      <c r="AR119" s="138" t="s">
        <v>107</v>
      </c>
      <c r="AT119" s="138" t="s">
        <v>103</v>
      </c>
      <c r="AU119" s="138" t="s">
        <v>108</v>
      </c>
      <c r="AY119" s="13" t="s">
        <v>100</v>
      </c>
      <c r="BE119" s="139">
        <f t="shared" si="4"/>
        <v>0</v>
      </c>
      <c r="BF119" s="139">
        <f t="shared" si="5"/>
        <v>4825.75</v>
      </c>
      <c r="BG119" s="139">
        <f t="shared" si="6"/>
        <v>0</v>
      </c>
      <c r="BH119" s="139">
        <f t="shared" si="7"/>
        <v>0</v>
      </c>
      <c r="BI119" s="139">
        <f t="shared" si="8"/>
        <v>0</v>
      </c>
      <c r="BJ119" s="13" t="s">
        <v>108</v>
      </c>
      <c r="BK119" s="139">
        <f t="shared" si="9"/>
        <v>4825.75</v>
      </c>
      <c r="BL119" s="13" t="s">
        <v>107</v>
      </c>
      <c r="BM119" s="138" t="s">
        <v>113</v>
      </c>
    </row>
    <row r="120" spans="2:65" s="1" customFormat="1" ht="21.75" customHeight="1">
      <c r="B120" s="126"/>
      <c r="C120" s="140" t="s">
        <v>99</v>
      </c>
      <c r="D120" s="140" t="s">
        <v>97</v>
      </c>
      <c r="E120" s="141" t="s">
        <v>114</v>
      </c>
      <c r="F120" s="142" t="s">
        <v>115</v>
      </c>
      <c r="G120" s="143" t="s">
        <v>112</v>
      </c>
      <c r="H120" s="144">
        <v>199</v>
      </c>
      <c r="I120" s="145">
        <v>76.98</v>
      </c>
      <c r="J120" s="145">
        <f t="shared" si="0"/>
        <v>15319.02</v>
      </c>
      <c r="K120" s="146"/>
      <c r="L120" s="147"/>
      <c r="M120" s="148" t="s">
        <v>1</v>
      </c>
      <c r="N120" s="149" t="s">
        <v>36</v>
      </c>
      <c r="O120" s="136">
        <v>0</v>
      </c>
      <c r="P120" s="136">
        <f t="shared" si="1"/>
        <v>0</v>
      </c>
      <c r="Q120" s="136">
        <v>1E-3</v>
      </c>
      <c r="R120" s="136">
        <f t="shared" si="2"/>
        <v>0.19900000000000001</v>
      </c>
      <c r="S120" s="136">
        <v>0</v>
      </c>
      <c r="T120" s="137">
        <f t="shared" si="3"/>
        <v>0</v>
      </c>
      <c r="AR120" s="138" t="s">
        <v>116</v>
      </c>
      <c r="AT120" s="138" t="s">
        <v>97</v>
      </c>
      <c r="AU120" s="138" t="s">
        <v>108</v>
      </c>
      <c r="AY120" s="13" t="s">
        <v>100</v>
      </c>
      <c r="BE120" s="139">
        <f t="shared" si="4"/>
        <v>0</v>
      </c>
      <c r="BF120" s="139">
        <f t="shared" si="5"/>
        <v>15319.02</v>
      </c>
      <c r="BG120" s="139">
        <f t="shared" si="6"/>
        <v>0</v>
      </c>
      <c r="BH120" s="139">
        <f t="shared" si="7"/>
        <v>0</v>
      </c>
      <c r="BI120" s="139">
        <f t="shared" si="8"/>
        <v>0</v>
      </c>
      <c r="BJ120" s="13" t="s">
        <v>108</v>
      </c>
      <c r="BK120" s="139">
        <f t="shared" si="9"/>
        <v>15319.02</v>
      </c>
      <c r="BL120" s="13" t="s">
        <v>116</v>
      </c>
      <c r="BM120" s="138" t="s">
        <v>117</v>
      </c>
    </row>
    <row r="121" spans="2:65" s="1" customFormat="1" ht="24.2" customHeight="1">
      <c r="B121" s="126"/>
      <c r="C121" s="140" t="s">
        <v>118</v>
      </c>
      <c r="D121" s="140" t="s">
        <v>97</v>
      </c>
      <c r="E121" s="141" t="s">
        <v>119</v>
      </c>
      <c r="F121" s="142" t="s">
        <v>120</v>
      </c>
      <c r="G121" s="143" t="s">
        <v>112</v>
      </c>
      <c r="H121" s="144">
        <v>199</v>
      </c>
      <c r="I121" s="145">
        <v>36.03</v>
      </c>
      <c r="J121" s="145">
        <f t="shared" si="0"/>
        <v>7169.97</v>
      </c>
      <c r="K121" s="146"/>
      <c r="L121" s="147"/>
      <c r="M121" s="148" t="s">
        <v>1</v>
      </c>
      <c r="N121" s="149" t="s">
        <v>36</v>
      </c>
      <c r="O121" s="136">
        <v>0</v>
      </c>
      <c r="P121" s="136">
        <f t="shared" si="1"/>
        <v>0</v>
      </c>
      <c r="Q121" s="136">
        <v>4.0000000000000002E-4</v>
      </c>
      <c r="R121" s="136">
        <f t="shared" si="2"/>
        <v>7.9600000000000004E-2</v>
      </c>
      <c r="S121" s="136">
        <v>0</v>
      </c>
      <c r="T121" s="137">
        <f t="shared" si="3"/>
        <v>0</v>
      </c>
      <c r="AR121" s="138" t="s">
        <v>116</v>
      </c>
      <c r="AT121" s="138" t="s">
        <v>97</v>
      </c>
      <c r="AU121" s="138" t="s">
        <v>108</v>
      </c>
      <c r="AY121" s="13" t="s">
        <v>100</v>
      </c>
      <c r="BE121" s="139">
        <f t="shared" si="4"/>
        <v>0</v>
      </c>
      <c r="BF121" s="139">
        <f t="shared" si="5"/>
        <v>7169.97</v>
      </c>
      <c r="BG121" s="139">
        <f t="shared" si="6"/>
        <v>0</v>
      </c>
      <c r="BH121" s="139">
        <f t="shared" si="7"/>
        <v>0</v>
      </c>
      <c r="BI121" s="139">
        <f t="shared" si="8"/>
        <v>0</v>
      </c>
      <c r="BJ121" s="13" t="s">
        <v>108</v>
      </c>
      <c r="BK121" s="139">
        <f t="shared" si="9"/>
        <v>7169.97</v>
      </c>
      <c r="BL121" s="13" t="s">
        <v>116</v>
      </c>
      <c r="BM121" s="138" t="s">
        <v>121</v>
      </c>
    </row>
    <row r="122" spans="2:65" s="1" customFormat="1" ht="24.2" customHeight="1">
      <c r="B122" s="126"/>
      <c r="C122" s="127" t="s">
        <v>122</v>
      </c>
      <c r="D122" s="127" t="s">
        <v>103</v>
      </c>
      <c r="E122" s="128" t="s">
        <v>123</v>
      </c>
      <c r="F122" s="129" t="s">
        <v>124</v>
      </c>
      <c r="G122" s="130" t="s">
        <v>106</v>
      </c>
      <c r="H122" s="131">
        <v>199</v>
      </c>
      <c r="I122" s="132">
        <v>12.15</v>
      </c>
      <c r="J122" s="132">
        <f t="shared" si="0"/>
        <v>2417.85</v>
      </c>
      <c r="K122" s="133"/>
      <c r="L122" s="25"/>
      <c r="M122" s="134" t="s">
        <v>1</v>
      </c>
      <c r="N122" s="135" t="s">
        <v>36</v>
      </c>
      <c r="O122" s="136">
        <v>0.50700000000000001</v>
      </c>
      <c r="P122" s="136">
        <f t="shared" si="1"/>
        <v>100.893</v>
      </c>
      <c r="Q122" s="136">
        <v>0</v>
      </c>
      <c r="R122" s="136">
        <f t="shared" si="2"/>
        <v>0</v>
      </c>
      <c r="S122" s="136">
        <v>0</v>
      </c>
      <c r="T122" s="137">
        <f t="shared" si="3"/>
        <v>0</v>
      </c>
      <c r="AR122" s="138" t="s">
        <v>107</v>
      </c>
      <c r="AT122" s="138" t="s">
        <v>103</v>
      </c>
      <c r="AU122" s="138" t="s">
        <v>108</v>
      </c>
      <c r="AY122" s="13" t="s">
        <v>100</v>
      </c>
      <c r="BE122" s="139">
        <f t="shared" si="4"/>
        <v>0</v>
      </c>
      <c r="BF122" s="139">
        <f t="shared" si="5"/>
        <v>2417.85</v>
      </c>
      <c r="BG122" s="139">
        <f t="shared" si="6"/>
        <v>0</v>
      </c>
      <c r="BH122" s="139">
        <f t="shared" si="7"/>
        <v>0</v>
      </c>
      <c r="BI122" s="139">
        <f t="shared" si="8"/>
        <v>0</v>
      </c>
      <c r="BJ122" s="13" t="s">
        <v>108</v>
      </c>
      <c r="BK122" s="139">
        <f t="shared" si="9"/>
        <v>2417.85</v>
      </c>
      <c r="BL122" s="13" t="s">
        <v>107</v>
      </c>
      <c r="BM122" s="138" t="s">
        <v>125</v>
      </c>
    </row>
    <row r="123" spans="2:65" s="1" customFormat="1" ht="24.2" customHeight="1">
      <c r="B123" s="126"/>
      <c r="C123" s="140" t="s">
        <v>126</v>
      </c>
      <c r="D123" s="140" t="s">
        <v>97</v>
      </c>
      <c r="E123" s="141" t="s">
        <v>127</v>
      </c>
      <c r="F123" s="142" t="s">
        <v>128</v>
      </c>
      <c r="G123" s="143" t="s">
        <v>106</v>
      </c>
      <c r="H123" s="144">
        <v>199</v>
      </c>
      <c r="I123" s="145">
        <v>256</v>
      </c>
      <c r="J123" s="145">
        <f t="shared" si="0"/>
        <v>50944</v>
      </c>
      <c r="K123" s="146"/>
      <c r="L123" s="147"/>
      <c r="M123" s="148" t="s">
        <v>1</v>
      </c>
      <c r="N123" s="149" t="s">
        <v>36</v>
      </c>
      <c r="O123" s="136">
        <v>0</v>
      </c>
      <c r="P123" s="136">
        <f t="shared" si="1"/>
        <v>0</v>
      </c>
      <c r="Q123" s="136">
        <v>2.1000000000000001E-2</v>
      </c>
      <c r="R123" s="136">
        <f t="shared" si="2"/>
        <v>4.1790000000000003</v>
      </c>
      <c r="S123" s="136">
        <v>0</v>
      </c>
      <c r="T123" s="137">
        <f t="shared" si="3"/>
        <v>0</v>
      </c>
      <c r="AR123" s="138" t="s">
        <v>116</v>
      </c>
      <c r="AT123" s="138" t="s">
        <v>97</v>
      </c>
      <c r="AU123" s="138" t="s">
        <v>108</v>
      </c>
      <c r="AY123" s="13" t="s">
        <v>100</v>
      </c>
      <c r="BE123" s="139">
        <f t="shared" si="4"/>
        <v>0</v>
      </c>
      <c r="BF123" s="139">
        <f t="shared" si="5"/>
        <v>50944</v>
      </c>
      <c r="BG123" s="139">
        <f t="shared" si="6"/>
        <v>0</v>
      </c>
      <c r="BH123" s="139">
        <f t="shared" si="7"/>
        <v>0</v>
      </c>
      <c r="BI123" s="139">
        <f t="shared" si="8"/>
        <v>0</v>
      </c>
      <c r="BJ123" s="13" t="s">
        <v>108</v>
      </c>
      <c r="BK123" s="139">
        <f t="shared" si="9"/>
        <v>50944</v>
      </c>
      <c r="BL123" s="13" t="s">
        <v>116</v>
      </c>
      <c r="BM123" s="138" t="s">
        <v>129</v>
      </c>
    </row>
    <row r="124" spans="2:65" s="1" customFormat="1" ht="24.2" customHeight="1">
      <c r="B124" s="126"/>
      <c r="C124" s="127" t="s">
        <v>130</v>
      </c>
      <c r="D124" s="127" t="s">
        <v>103</v>
      </c>
      <c r="E124" s="128" t="s">
        <v>131</v>
      </c>
      <c r="F124" s="129" t="s">
        <v>132</v>
      </c>
      <c r="G124" s="130" t="s">
        <v>106</v>
      </c>
      <c r="H124" s="131">
        <v>1</v>
      </c>
      <c r="I124" s="132">
        <v>8.2899999999999991</v>
      </c>
      <c r="J124" s="132">
        <f t="shared" si="0"/>
        <v>8.2899999999999991</v>
      </c>
      <c r="K124" s="133"/>
      <c r="L124" s="25"/>
      <c r="M124" s="134" t="s">
        <v>1</v>
      </c>
      <c r="N124" s="135" t="s">
        <v>36</v>
      </c>
      <c r="O124" s="136">
        <v>0.34599999999999997</v>
      </c>
      <c r="P124" s="136">
        <f t="shared" si="1"/>
        <v>0.34599999999999997</v>
      </c>
      <c r="Q124" s="136">
        <v>0</v>
      </c>
      <c r="R124" s="136">
        <f t="shared" si="2"/>
        <v>0</v>
      </c>
      <c r="S124" s="136">
        <v>0</v>
      </c>
      <c r="T124" s="137">
        <f t="shared" si="3"/>
        <v>0</v>
      </c>
      <c r="AR124" s="138" t="s">
        <v>107</v>
      </c>
      <c r="AT124" s="138" t="s">
        <v>103</v>
      </c>
      <c r="AU124" s="138" t="s">
        <v>108</v>
      </c>
      <c r="AY124" s="13" t="s">
        <v>100</v>
      </c>
      <c r="BE124" s="139">
        <f t="shared" si="4"/>
        <v>0</v>
      </c>
      <c r="BF124" s="139">
        <f t="shared" si="5"/>
        <v>8.2899999999999991</v>
      </c>
      <c r="BG124" s="139">
        <f t="shared" si="6"/>
        <v>0</v>
      </c>
      <c r="BH124" s="139">
        <f t="shared" si="7"/>
        <v>0</v>
      </c>
      <c r="BI124" s="139">
        <f t="shared" si="8"/>
        <v>0</v>
      </c>
      <c r="BJ124" s="13" t="s">
        <v>108</v>
      </c>
      <c r="BK124" s="139">
        <f t="shared" si="9"/>
        <v>8.2899999999999991</v>
      </c>
      <c r="BL124" s="13" t="s">
        <v>107</v>
      </c>
      <c r="BM124" s="138" t="s">
        <v>133</v>
      </c>
    </row>
    <row r="125" spans="2:65" s="1" customFormat="1" ht="24.2" customHeight="1">
      <c r="B125" s="126"/>
      <c r="C125" s="140" t="s">
        <v>134</v>
      </c>
      <c r="D125" s="140" t="s">
        <v>97</v>
      </c>
      <c r="E125" s="141" t="s">
        <v>135</v>
      </c>
      <c r="F125" s="142" t="s">
        <v>136</v>
      </c>
      <c r="G125" s="143" t="s">
        <v>106</v>
      </c>
      <c r="H125" s="144">
        <v>1</v>
      </c>
      <c r="I125" s="145">
        <v>98.65</v>
      </c>
      <c r="J125" s="145">
        <f t="shared" si="0"/>
        <v>98.65</v>
      </c>
      <c r="K125" s="146"/>
      <c r="L125" s="147"/>
      <c r="M125" s="148" t="s">
        <v>1</v>
      </c>
      <c r="N125" s="149" t="s">
        <v>36</v>
      </c>
      <c r="O125" s="136">
        <v>0</v>
      </c>
      <c r="P125" s="136">
        <f t="shared" si="1"/>
        <v>0</v>
      </c>
      <c r="Q125" s="136">
        <v>6.4999999999999997E-4</v>
      </c>
      <c r="R125" s="136">
        <f t="shared" si="2"/>
        <v>6.4999999999999997E-4</v>
      </c>
      <c r="S125" s="136">
        <v>0</v>
      </c>
      <c r="T125" s="137">
        <f t="shared" si="3"/>
        <v>0</v>
      </c>
      <c r="AR125" s="138" t="s">
        <v>116</v>
      </c>
      <c r="AT125" s="138" t="s">
        <v>97</v>
      </c>
      <c r="AU125" s="138" t="s">
        <v>108</v>
      </c>
      <c r="AY125" s="13" t="s">
        <v>100</v>
      </c>
      <c r="BE125" s="139">
        <f t="shared" si="4"/>
        <v>0</v>
      </c>
      <c r="BF125" s="139">
        <f t="shared" si="5"/>
        <v>98.65</v>
      </c>
      <c r="BG125" s="139">
        <f t="shared" si="6"/>
        <v>0</v>
      </c>
      <c r="BH125" s="139">
        <f t="shared" si="7"/>
        <v>0</v>
      </c>
      <c r="BI125" s="139">
        <f t="shared" si="8"/>
        <v>0</v>
      </c>
      <c r="BJ125" s="13" t="s">
        <v>108</v>
      </c>
      <c r="BK125" s="139">
        <f t="shared" si="9"/>
        <v>98.65</v>
      </c>
      <c r="BL125" s="13" t="s">
        <v>116</v>
      </c>
      <c r="BM125" s="138" t="s">
        <v>137</v>
      </c>
    </row>
    <row r="126" spans="2:65" s="1" customFormat="1" ht="16.5" customHeight="1">
      <c r="B126" s="126"/>
      <c r="C126" s="140" t="s">
        <v>138</v>
      </c>
      <c r="D126" s="140" t="s">
        <v>97</v>
      </c>
      <c r="E126" s="141" t="s">
        <v>139</v>
      </c>
      <c r="F126" s="142" t="s">
        <v>140</v>
      </c>
      <c r="G126" s="143" t="s">
        <v>106</v>
      </c>
      <c r="H126" s="144">
        <v>1</v>
      </c>
      <c r="I126" s="145">
        <v>298.54000000000002</v>
      </c>
      <c r="J126" s="145">
        <f t="shared" si="0"/>
        <v>298.54000000000002</v>
      </c>
      <c r="K126" s="146"/>
      <c r="L126" s="147"/>
      <c r="M126" s="148" t="s">
        <v>1</v>
      </c>
      <c r="N126" s="149" t="s">
        <v>36</v>
      </c>
      <c r="O126" s="136">
        <v>0</v>
      </c>
      <c r="P126" s="136">
        <f t="shared" si="1"/>
        <v>0</v>
      </c>
      <c r="Q126" s="136">
        <v>8.8999999999999995E-4</v>
      </c>
      <c r="R126" s="136">
        <f t="shared" si="2"/>
        <v>8.8999999999999995E-4</v>
      </c>
      <c r="S126" s="136">
        <v>0</v>
      </c>
      <c r="T126" s="137">
        <f t="shared" si="3"/>
        <v>0</v>
      </c>
      <c r="AR126" s="138" t="s">
        <v>116</v>
      </c>
      <c r="AT126" s="138" t="s">
        <v>97</v>
      </c>
      <c r="AU126" s="138" t="s">
        <v>108</v>
      </c>
      <c r="AY126" s="13" t="s">
        <v>100</v>
      </c>
      <c r="BE126" s="139">
        <f t="shared" si="4"/>
        <v>0</v>
      </c>
      <c r="BF126" s="139">
        <f t="shared" si="5"/>
        <v>298.54000000000002</v>
      </c>
      <c r="BG126" s="139">
        <f t="shared" si="6"/>
        <v>0</v>
      </c>
      <c r="BH126" s="139">
        <f t="shared" si="7"/>
        <v>0</v>
      </c>
      <c r="BI126" s="139">
        <f t="shared" si="8"/>
        <v>0</v>
      </c>
      <c r="BJ126" s="13" t="s">
        <v>108</v>
      </c>
      <c r="BK126" s="139">
        <f t="shared" si="9"/>
        <v>298.54000000000002</v>
      </c>
      <c r="BL126" s="13" t="s">
        <v>116</v>
      </c>
      <c r="BM126" s="138" t="s">
        <v>141</v>
      </c>
    </row>
    <row r="127" spans="2:65" s="1" customFormat="1" ht="24.2" customHeight="1">
      <c r="B127" s="126"/>
      <c r="C127" s="127" t="s">
        <v>142</v>
      </c>
      <c r="D127" s="127" t="s">
        <v>103</v>
      </c>
      <c r="E127" s="128" t="s">
        <v>143</v>
      </c>
      <c r="F127" s="129" t="s">
        <v>144</v>
      </c>
      <c r="G127" s="130" t="s">
        <v>106</v>
      </c>
      <c r="H127" s="131">
        <v>1</v>
      </c>
      <c r="I127" s="132">
        <v>146.11000000000001</v>
      </c>
      <c r="J127" s="132">
        <f t="shared" si="0"/>
        <v>146.11000000000001</v>
      </c>
      <c r="K127" s="133"/>
      <c r="L127" s="25"/>
      <c r="M127" s="134" t="s">
        <v>1</v>
      </c>
      <c r="N127" s="135" t="s">
        <v>36</v>
      </c>
      <c r="O127" s="136">
        <v>6.1239999999999997</v>
      </c>
      <c r="P127" s="136">
        <f t="shared" si="1"/>
        <v>6.1239999999999997</v>
      </c>
      <c r="Q127" s="136">
        <v>0</v>
      </c>
      <c r="R127" s="136">
        <f t="shared" si="2"/>
        <v>0</v>
      </c>
      <c r="S127" s="136">
        <v>0</v>
      </c>
      <c r="T127" s="137">
        <f t="shared" si="3"/>
        <v>0</v>
      </c>
      <c r="AR127" s="138" t="s">
        <v>107</v>
      </c>
      <c r="AT127" s="138" t="s">
        <v>103</v>
      </c>
      <c r="AU127" s="138" t="s">
        <v>108</v>
      </c>
      <c r="AY127" s="13" t="s">
        <v>100</v>
      </c>
      <c r="BE127" s="139">
        <f t="shared" si="4"/>
        <v>0</v>
      </c>
      <c r="BF127" s="139">
        <f t="shared" si="5"/>
        <v>146.11000000000001</v>
      </c>
      <c r="BG127" s="139">
        <f t="shared" si="6"/>
        <v>0</v>
      </c>
      <c r="BH127" s="139">
        <f t="shared" si="7"/>
        <v>0</v>
      </c>
      <c r="BI127" s="139">
        <f t="shared" si="8"/>
        <v>0</v>
      </c>
      <c r="BJ127" s="13" t="s">
        <v>108</v>
      </c>
      <c r="BK127" s="139">
        <f t="shared" si="9"/>
        <v>146.11000000000001</v>
      </c>
      <c r="BL127" s="13" t="s">
        <v>107</v>
      </c>
      <c r="BM127" s="138" t="s">
        <v>145</v>
      </c>
    </row>
    <row r="128" spans="2:65" s="1" customFormat="1" ht="37.9" customHeight="1">
      <c r="B128" s="126"/>
      <c r="C128" s="140" t="s">
        <v>146</v>
      </c>
      <c r="D128" s="140" t="s">
        <v>97</v>
      </c>
      <c r="E128" s="141" t="s">
        <v>147</v>
      </c>
      <c r="F128" s="142" t="s">
        <v>148</v>
      </c>
      <c r="G128" s="143" t="s">
        <v>106</v>
      </c>
      <c r="H128" s="144">
        <v>1</v>
      </c>
      <c r="I128" s="145">
        <v>2564.98</v>
      </c>
      <c r="J128" s="145">
        <f t="shared" si="0"/>
        <v>2564.98</v>
      </c>
      <c r="K128" s="146"/>
      <c r="L128" s="147"/>
      <c r="M128" s="148" t="s">
        <v>1</v>
      </c>
      <c r="N128" s="149" t="s">
        <v>36</v>
      </c>
      <c r="O128" s="136">
        <v>0</v>
      </c>
      <c r="P128" s="136">
        <f t="shared" si="1"/>
        <v>0</v>
      </c>
      <c r="Q128" s="136">
        <v>6.6000000000000003E-2</v>
      </c>
      <c r="R128" s="136">
        <f t="shared" si="2"/>
        <v>6.6000000000000003E-2</v>
      </c>
      <c r="S128" s="136">
        <v>0</v>
      </c>
      <c r="T128" s="137">
        <f t="shared" si="3"/>
        <v>0</v>
      </c>
      <c r="AR128" s="138" t="s">
        <v>116</v>
      </c>
      <c r="AT128" s="138" t="s">
        <v>97</v>
      </c>
      <c r="AU128" s="138" t="s">
        <v>108</v>
      </c>
      <c r="AY128" s="13" t="s">
        <v>100</v>
      </c>
      <c r="BE128" s="139">
        <f t="shared" si="4"/>
        <v>0</v>
      </c>
      <c r="BF128" s="139">
        <f t="shared" si="5"/>
        <v>2564.98</v>
      </c>
      <c r="BG128" s="139">
        <f t="shared" si="6"/>
        <v>0</v>
      </c>
      <c r="BH128" s="139">
        <f t="shared" si="7"/>
        <v>0</v>
      </c>
      <c r="BI128" s="139">
        <f t="shared" si="8"/>
        <v>0</v>
      </c>
      <c r="BJ128" s="13" t="s">
        <v>108</v>
      </c>
      <c r="BK128" s="139">
        <f t="shared" si="9"/>
        <v>2564.98</v>
      </c>
      <c r="BL128" s="13" t="s">
        <v>116</v>
      </c>
      <c r="BM128" s="138" t="s">
        <v>149</v>
      </c>
    </row>
    <row r="129" spans="2:65" s="1" customFormat="1" ht="33" customHeight="1">
      <c r="B129" s="126"/>
      <c r="C129" s="127" t="s">
        <v>150</v>
      </c>
      <c r="D129" s="127" t="s">
        <v>103</v>
      </c>
      <c r="E129" s="128" t="s">
        <v>151</v>
      </c>
      <c r="F129" s="129" t="s">
        <v>152</v>
      </c>
      <c r="G129" s="130" t="s">
        <v>153</v>
      </c>
      <c r="H129" s="131">
        <v>1</v>
      </c>
      <c r="I129" s="132">
        <v>4598.6499999999996</v>
      </c>
      <c r="J129" s="132">
        <f t="shared" si="0"/>
        <v>4598.6499999999996</v>
      </c>
      <c r="K129" s="133"/>
      <c r="L129" s="25"/>
      <c r="M129" s="134" t="s">
        <v>1</v>
      </c>
      <c r="N129" s="135" t="s">
        <v>36</v>
      </c>
      <c r="O129" s="136">
        <v>16.225999999999999</v>
      </c>
      <c r="P129" s="136">
        <f t="shared" si="1"/>
        <v>16.225999999999999</v>
      </c>
      <c r="Q129" s="136">
        <v>0</v>
      </c>
      <c r="R129" s="136">
        <f t="shared" si="2"/>
        <v>0</v>
      </c>
      <c r="S129" s="136">
        <v>0</v>
      </c>
      <c r="T129" s="137">
        <f t="shared" si="3"/>
        <v>0</v>
      </c>
      <c r="AR129" s="138" t="s">
        <v>107</v>
      </c>
      <c r="AT129" s="138" t="s">
        <v>103</v>
      </c>
      <c r="AU129" s="138" t="s">
        <v>108</v>
      </c>
      <c r="AY129" s="13" t="s">
        <v>100</v>
      </c>
      <c r="BE129" s="139">
        <f t="shared" si="4"/>
        <v>0</v>
      </c>
      <c r="BF129" s="139">
        <f t="shared" si="5"/>
        <v>4598.6499999999996</v>
      </c>
      <c r="BG129" s="139">
        <f t="shared" si="6"/>
        <v>0</v>
      </c>
      <c r="BH129" s="139">
        <f t="shared" si="7"/>
        <v>0</v>
      </c>
      <c r="BI129" s="139">
        <f t="shared" si="8"/>
        <v>0</v>
      </c>
      <c r="BJ129" s="13" t="s">
        <v>108</v>
      </c>
      <c r="BK129" s="139">
        <f t="shared" si="9"/>
        <v>4598.6499999999996</v>
      </c>
      <c r="BL129" s="13" t="s">
        <v>107</v>
      </c>
      <c r="BM129" s="138" t="s">
        <v>154</v>
      </c>
    </row>
    <row r="130" spans="2:65" s="1" customFormat="1" ht="24.2" customHeight="1">
      <c r="B130" s="126"/>
      <c r="C130" s="127" t="s">
        <v>155</v>
      </c>
      <c r="D130" s="127" t="s">
        <v>103</v>
      </c>
      <c r="E130" s="128" t="s">
        <v>156</v>
      </c>
      <c r="F130" s="129" t="s">
        <v>157</v>
      </c>
      <c r="G130" s="130" t="s">
        <v>106</v>
      </c>
      <c r="H130" s="131">
        <v>1</v>
      </c>
      <c r="I130" s="132">
        <v>146.41</v>
      </c>
      <c r="J130" s="132">
        <f t="shared" si="0"/>
        <v>146.41</v>
      </c>
      <c r="K130" s="133"/>
      <c r="L130" s="25"/>
      <c r="M130" s="134" t="s">
        <v>1</v>
      </c>
      <c r="N130" s="135" t="s">
        <v>36</v>
      </c>
      <c r="O130" s="136">
        <v>6.1360000000000001</v>
      </c>
      <c r="P130" s="136">
        <f t="shared" si="1"/>
        <v>6.1360000000000001</v>
      </c>
      <c r="Q130" s="136">
        <v>0</v>
      </c>
      <c r="R130" s="136">
        <f t="shared" si="2"/>
        <v>0</v>
      </c>
      <c r="S130" s="136">
        <v>0</v>
      </c>
      <c r="T130" s="137">
        <f t="shared" si="3"/>
        <v>0</v>
      </c>
      <c r="AR130" s="138" t="s">
        <v>107</v>
      </c>
      <c r="AT130" s="138" t="s">
        <v>103</v>
      </c>
      <c r="AU130" s="138" t="s">
        <v>108</v>
      </c>
      <c r="AY130" s="13" t="s">
        <v>100</v>
      </c>
      <c r="BE130" s="139">
        <f t="shared" si="4"/>
        <v>0</v>
      </c>
      <c r="BF130" s="139">
        <f t="shared" si="5"/>
        <v>146.41</v>
      </c>
      <c r="BG130" s="139">
        <f t="shared" si="6"/>
        <v>0</v>
      </c>
      <c r="BH130" s="139">
        <f t="shared" si="7"/>
        <v>0</v>
      </c>
      <c r="BI130" s="139">
        <f t="shared" si="8"/>
        <v>0</v>
      </c>
      <c r="BJ130" s="13" t="s">
        <v>108</v>
      </c>
      <c r="BK130" s="139">
        <f t="shared" si="9"/>
        <v>146.41</v>
      </c>
      <c r="BL130" s="13" t="s">
        <v>107</v>
      </c>
      <c r="BM130" s="138" t="s">
        <v>158</v>
      </c>
    </row>
    <row r="131" spans="2:65" s="1" customFormat="1" ht="24.2" customHeight="1">
      <c r="B131" s="126"/>
      <c r="C131" s="140" t="s">
        <v>159</v>
      </c>
      <c r="D131" s="140" t="s">
        <v>97</v>
      </c>
      <c r="E131" s="141" t="s">
        <v>160</v>
      </c>
      <c r="F131" s="142" t="s">
        <v>161</v>
      </c>
      <c r="G131" s="143" t="s">
        <v>106</v>
      </c>
      <c r="H131" s="144">
        <v>1</v>
      </c>
      <c r="I131" s="145">
        <v>6899.65</v>
      </c>
      <c r="J131" s="145">
        <f t="shared" si="0"/>
        <v>6899.65</v>
      </c>
      <c r="K131" s="146"/>
      <c r="L131" s="147"/>
      <c r="M131" s="148" t="s">
        <v>1</v>
      </c>
      <c r="N131" s="149" t="s">
        <v>36</v>
      </c>
      <c r="O131" s="136">
        <v>0</v>
      </c>
      <c r="P131" s="136">
        <f t="shared" si="1"/>
        <v>0</v>
      </c>
      <c r="Q131" s="136">
        <v>0.06</v>
      </c>
      <c r="R131" s="136">
        <f t="shared" si="2"/>
        <v>0.06</v>
      </c>
      <c r="S131" s="136">
        <v>0</v>
      </c>
      <c r="T131" s="137">
        <f t="shared" si="3"/>
        <v>0</v>
      </c>
      <c r="AR131" s="138" t="s">
        <v>116</v>
      </c>
      <c r="AT131" s="138" t="s">
        <v>97</v>
      </c>
      <c r="AU131" s="138" t="s">
        <v>108</v>
      </c>
      <c r="AY131" s="13" t="s">
        <v>100</v>
      </c>
      <c r="BE131" s="139">
        <f t="shared" si="4"/>
        <v>0</v>
      </c>
      <c r="BF131" s="139">
        <f t="shared" si="5"/>
        <v>6899.65</v>
      </c>
      <c r="BG131" s="139">
        <f t="shared" si="6"/>
        <v>0</v>
      </c>
      <c r="BH131" s="139">
        <f t="shared" si="7"/>
        <v>0</v>
      </c>
      <c r="BI131" s="139">
        <f t="shared" si="8"/>
        <v>0</v>
      </c>
      <c r="BJ131" s="13" t="s">
        <v>108</v>
      </c>
      <c r="BK131" s="139">
        <f t="shared" si="9"/>
        <v>6899.65</v>
      </c>
      <c r="BL131" s="13" t="s">
        <v>116</v>
      </c>
      <c r="BM131" s="138" t="s">
        <v>162</v>
      </c>
    </row>
    <row r="132" spans="2:65" s="11" customFormat="1" ht="25.9" customHeight="1">
      <c r="B132" s="115"/>
      <c r="D132" s="116" t="s">
        <v>69</v>
      </c>
      <c r="E132" s="117" t="s">
        <v>163</v>
      </c>
      <c r="F132" s="117" t="s">
        <v>164</v>
      </c>
      <c r="J132" s="118">
        <f>BK132</f>
        <v>2850</v>
      </c>
      <c r="L132" s="115"/>
      <c r="M132" s="119"/>
      <c r="P132" s="120">
        <f>SUM(P133:P135)</f>
        <v>0</v>
      </c>
      <c r="R132" s="120">
        <f>SUM(R133:R135)</f>
        <v>0</v>
      </c>
      <c r="T132" s="121">
        <f>SUM(T133:T135)</f>
        <v>0</v>
      </c>
      <c r="AR132" s="116" t="s">
        <v>122</v>
      </c>
      <c r="AT132" s="122" t="s">
        <v>69</v>
      </c>
      <c r="AU132" s="122" t="s">
        <v>70</v>
      </c>
      <c r="AY132" s="116" t="s">
        <v>100</v>
      </c>
      <c r="BK132" s="123">
        <f>SUM(BK133:BK135)</f>
        <v>2850</v>
      </c>
    </row>
    <row r="133" spans="2:65" s="1" customFormat="1" ht="16.5" customHeight="1">
      <c r="B133" s="126"/>
      <c r="C133" s="127" t="s">
        <v>165</v>
      </c>
      <c r="D133" s="127" t="s">
        <v>103</v>
      </c>
      <c r="E133" s="128" t="s">
        <v>166</v>
      </c>
      <c r="F133" s="129" t="s">
        <v>167</v>
      </c>
      <c r="G133" s="130" t="s">
        <v>168</v>
      </c>
      <c r="H133" s="131">
        <v>1</v>
      </c>
      <c r="I133" s="132">
        <v>550</v>
      </c>
      <c r="J133" s="132">
        <f>ROUND(I133*H133,2)</f>
        <v>550</v>
      </c>
      <c r="K133" s="133"/>
      <c r="L133" s="25"/>
      <c r="M133" s="134" t="s">
        <v>1</v>
      </c>
      <c r="N133" s="135" t="s">
        <v>36</v>
      </c>
      <c r="O133" s="136">
        <v>0</v>
      </c>
      <c r="P133" s="136">
        <f>O133*H133</f>
        <v>0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R133" s="138" t="s">
        <v>169</v>
      </c>
      <c r="AT133" s="138" t="s">
        <v>103</v>
      </c>
      <c r="AU133" s="138" t="s">
        <v>12</v>
      </c>
      <c r="AY133" s="13" t="s">
        <v>100</v>
      </c>
      <c r="BE133" s="139">
        <f>IF(N133="základná",J133,0)</f>
        <v>0</v>
      </c>
      <c r="BF133" s="139">
        <f>IF(N133="znížená",J133,0)</f>
        <v>550</v>
      </c>
      <c r="BG133" s="139">
        <f>IF(N133="zákl. prenesená",J133,0)</f>
        <v>0</v>
      </c>
      <c r="BH133" s="139">
        <f>IF(N133="zníž. prenesená",J133,0)</f>
        <v>0</v>
      </c>
      <c r="BI133" s="139">
        <f>IF(N133="nulová",J133,0)</f>
        <v>0</v>
      </c>
      <c r="BJ133" s="13" t="s">
        <v>108</v>
      </c>
      <c r="BK133" s="139">
        <f>ROUND(I133*H133,2)</f>
        <v>550</v>
      </c>
      <c r="BL133" s="13" t="s">
        <v>169</v>
      </c>
      <c r="BM133" s="138" t="s">
        <v>170</v>
      </c>
    </row>
    <row r="134" spans="2:65" s="1" customFormat="1" ht="37.9" customHeight="1">
      <c r="B134" s="126"/>
      <c r="C134" s="127" t="s">
        <v>171</v>
      </c>
      <c r="D134" s="127" t="s">
        <v>103</v>
      </c>
      <c r="E134" s="128" t="s">
        <v>172</v>
      </c>
      <c r="F134" s="129" t="s">
        <v>173</v>
      </c>
      <c r="G134" s="130" t="s">
        <v>112</v>
      </c>
      <c r="H134" s="131">
        <v>1</v>
      </c>
      <c r="I134" s="132">
        <v>1650</v>
      </c>
      <c r="J134" s="132">
        <f>ROUND(I134*H134,2)</f>
        <v>1650</v>
      </c>
      <c r="K134" s="133"/>
      <c r="L134" s="25"/>
      <c r="M134" s="134" t="s">
        <v>1</v>
      </c>
      <c r="N134" s="135" t="s">
        <v>36</v>
      </c>
      <c r="O134" s="136">
        <v>0</v>
      </c>
      <c r="P134" s="136">
        <f>O134*H134</f>
        <v>0</v>
      </c>
      <c r="Q134" s="136">
        <v>0</v>
      </c>
      <c r="R134" s="136">
        <f>Q134*H134</f>
        <v>0</v>
      </c>
      <c r="S134" s="136">
        <v>0</v>
      </c>
      <c r="T134" s="137">
        <f>S134*H134</f>
        <v>0</v>
      </c>
      <c r="AR134" s="138" t="s">
        <v>169</v>
      </c>
      <c r="AT134" s="138" t="s">
        <v>103</v>
      </c>
      <c r="AU134" s="138" t="s">
        <v>12</v>
      </c>
      <c r="AY134" s="13" t="s">
        <v>100</v>
      </c>
      <c r="BE134" s="139">
        <f>IF(N134="základná",J134,0)</f>
        <v>0</v>
      </c>
      <c r="BF134" s="139">
        <f>IF(N134="znížená",J134,0)</f>
        <v>1650</v>
      </c>
      <c r="BG134" s="139">
        <f>IF(N134="zákl. prenesená",J134,0)</f>
        <v>0</v>
      </c>
      <c r="BH134" s="139">
        <f>IF(N134="zníž. prenesená",J134,0)</f>
        <v>0</v>
      </c>
      <c r="BI134" s="139">
        <f>IF(N134="nulová",J134,0)</f>
        <v>0</v>
      </c>
      <c r="BJ134" s="13" t="s">
        <v>108</v>
      </c>
      <c r="BK134" s="139">
        <f>ROUND(I134*H134,2)</f>
        <v>1650</v>
      </c>
      <c r="BL134" s="13" t="s">
        <v>169</v>
      </c>
      <c r="BM134" s="138" t="s">
        <v>174</v>
      </c>
    </row>
    <row r="135" spans="2:65" s="1" customFormat="1" ht="24.2" customHeight="1">
      <c r="B135" s="126"/>
      <c r="C135" s="127" t="s">
        <v>175</v>
      </c>
      <c r="D135" s="127" t="s">
        <v>103</v>
      </c>
      <c r="E135" s="128" t="s">
        <v>176</v>
      </c>
      <c r="F135" s="129" t="s">
        <v>177</v>
      </c>
      <c r="G135" s="130" t="s">
        <v>168</v>
      </c>
      <c r="H135" s="131">
        <v>1</v>
      </c>
      <c r="I135" s="132">
        <v>650</v>
      </c>
      <c r="J135" s="132">
        <f>ROUND(I135*H135,2)</f>
        <v>650</v>
      </c>
      <c r="K135" s="133"/>
      <c r="L135" s="25"/>
      <c r="M135" s="150" t="s">
        <v>1</v>
      </c>
      <c r="N135" s="151" t="s">
        <v>36</v>
      </c>
      <c r="O135" s="152">
        <v>0</v>
      </c>
      <c r="P135" s="152">
        <f>O135*H135</f>
        <v>0</v>
      </c>
      <c r="Q135" s="152">
        <v>0</v>
      </c>
      <c r="R135" s="152">
        <f>Q135*H135</f>
        <v>0</v>
      </c>
      <c r="S135" s="152">
        <v>0</v>
      </c>
      <c r="T135" s="153">
        <f>S135*H135</f>
        <v>0</v>
      </c>
      <c r="AR135" s="138" t="s">
        <v>169</v>
      </c>
      <c r="AT135" s="138" t="s">
        <v>103</v>
      </c>
      <c r="AU135" s="138" t="s">
        <v>12</v>
      </c>
      <c r="AY135" s="13" t="s">
        <v>100</v>
      </c>
      <c r="BE135" s="139">
        <f>IF(N135="základná",J135,0)</f>
        <v>0</v>
      </c>
      <c r="BF135" s="139">
        <f>IF(N135="znížená",J135,0)</f>
        <v>650</v>
      </c>
      <c r="BG135" s="139">
        <f>IF(N135="zákl. prenesená",J135,0)</f>
        <v>0</v>
      </c>
      <c r="BH135" s="139">
        <f>IF(N135="zníž. prenesená",J135,0)</f>
        <v>0</v>
      </c>
      <c r="BI135" s="139">
        <f>IF(N135="nulová",J135,0)</f>
        <v>0</v>
      </c>
      <c r="BJ135" s="13" t="s">
        <v>108</v>
      </c>
      <c r="BK135" s="139">
        <f>ROUND(I135*H135,2)</f>
        <v>650</v>
      </c>
      <c r="BL135" s="13" t="s">
        <v>169</v>
      </c>
      <c r="BM135" s="138" t="s">
        <v>178</v>
      </c>
    </row>
    <row r="136" spans="2:65" s="1" customFormat="1" ht="6.95" customHeight="1">
      <c r="B136" s="40"/>
      <c r="C136" s="41"/>
      <c r="D136" s="41"/>
      <c r="E136" s="41"/>
      <c r="F136" s="41"/>
      <c r="G136" s="41"/>
      <c r="H136" s="41"/>
      <c r="I136" s="41"/>
      <c r="J136" s="41"/>
      <c r="K136" s="41"/>
      <c r="L136" s="25"/>
    </row>
  </sheetData>
  <autoFilter ref="C114:K135" xr:uid="{00000000-0009-0000-0000-000001000000}"/>
  <mergeCells count="6">
    <mergeCell ref="E107:H107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1 - Instalacia fotovoltai...</vt:lpstr>
      <vt:lpstr>'1 - Instalacia fotovoltai...'!Názvy_tlače</vt:lpstr>
      <vt:lpstr>'Rekapitulácia stavby'!Názvy_tlače</vt:lpstr>
      <vt:lpstr>'1 - Instalacia fotovoltai...'!Oblasť_tlače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MM\42191</dc:creator>
  <cp:lastModifiedBy>Hanka Voglová</cp:lastModifiedBy>
  <dcterms:created xsi:type="dcterms:W3CDTF">2023-08-28T06:55:42Z</dcterms:created>
  <dcterms:modified xsi:type="dcterms:W3CDTF">2025-02-07T09:49:34Z</dcterms:modified>
</cp:coreProperties>
</file>