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O:\Technické odd\Veřejné zakázky\Výběrová řízení\2025\III.kat\VÝMĚNA ROZVODŮ VODOVODU A SPLAŠKOVÉ KANALIZACE DOMU KOVÁŘSKÁ 19_ZNOJMO\"/>
    </mc:Choice>
  </mc:AlternateContent>
  <xr:revisionPtr revIDLastSave="0" documentId="13_ncr:1_{9F2D943E-BBE4-41CC-8B38-5AFF63D0F29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2024-171 - SNMZ - Rekonst..." sheetId="2" r:id="rId2"/>
  </sheets>
  <definedNames>
    <definedName name="_xlnm._FilterDatabase" localSheetId="1" hidden="1">'2024-171 - SNMZ - Rekonst...'!$C$115:$K$247</definedName>
    <definedName name="_xlnm.Print_Titles" localSheetId="1">'2024-171 - SNMZ - Rekonst...'!$115:$115</definedName>
    <definedName name="_xlnm.Print_Titles" localSheetId="0">'Rekapitulace stavby'!$92:$92</definedName>
    <definedName name="_xlnm.Print_Area" localSheetId="1">'2024-171 - SNMZ - Rekonst...'!$C$4:$J$76,'2024-171 - SNMZ - Rekonst...'!$C$82:$J$99,'2024-171 - SNMZ - Rekonst...'!$C$105:$J$247</definedName>
    <definedName name="_xlnm.Print_Area" localSheetId="0">'Rekapitulace stavby'!$D$4:$AO$76,'Rekapitulace stavby'!$C$82:$AQ$96</definedName>
  </definedNames>
  <calcPr calcId="181029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37" i="2"/>
  <c r="BH237" i="2"/>
  <c r="BG237" i="2"/>
  <c r="BE237" i="2"/>
  <c r="T237" i="2"/>
  <c r="R237" i="2"/>
  <c r="P237" i="2"/>
  <c r="BI233" i="2"/>
  <c r="BH233" i="2"/>
  <c r="BG233" i="2"/>
  <c r="BE233" i="2"/>
  <c r="T233" i="2"/>
  <c r="R233" i="2"/>
  <c r="P233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187" i="2"/>
  <c r="BH187" i="2"/>
  <c r="BG187" i="2"/>
  <c r="BE187" i="2"/>
  <c r="T187" i="2"/>
  <c r="R187" i="2"/>
  <c r="P187" i="2"/>
  <c r="BI179" i="2"/>
  <c r="BH179" i="2"/>
  <c r="BG179" i="2"/>
  <c r="BE179" i="2"/>
  <c r="T179" i="2"/>
  <c r="R179" i="2"/>
  <c r="P179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BI120" i="2"/>
  <c r="BH120" i="2"/>
  <c r="BG120" i="2"/>
  <c r="BE120" i="2"/>
  <c r="T120" i="2"/>
  <c r="R120" i="2"/>
  <c r="P120" i="2"/>
  <c r="BI119" i="2"/>
  <c r="BH119" i="2"/>
  <c r="BG119" i="2"/>
  <c r="BE119" i="2"/>
  <c r="T119" i="2"/>
  <c r="R119" i="2"/>
  <c r="P119" i="2"/>
  <c r="F112" i="2"/>
  <c r="F110" i="2"/>
  <c r="E108" i="2"/>
  <c r="F89" i="2"/>
  <c r="F87" i="2"/>
  <c r="E85" i="2"/>
  <c r="J22" i="2"/>
  <c r="E22" i="2"/>
  <c r="J113" i="2" s="1"/>
  <c r="J21" i="2"/>
  <c r="J19" i="2"/>
  <c r="E19" i="2"/>
  <c r="J89" i="2" s="1"/>
  <c r="J18" i="2"/>
  <c r="J16" i="2"/>
  <c r="E16" i="2"/>
  <c r="F113" i="2" s="1"/>
  <c r="J15" i="2"/>
  <c r="J10" i="2"/>
  <c r="J110" i="2" s="1"/>
  <c r="L90" i="1"/>
  <c r="AM90" i="1"/>
  <c r="AM89" i="1"/>
  <c r="L89" i="1"/>
  <c r="AM87" i="1"/>
  <c r="L87" i="1"/>
  <c r="L85" i="1"/>
  <c r="L84" i="1"/>
  <c r="J142" i="2"/>
  <c r="J159" i="2"/>
  <c r="J119" i="2"/>
  <c r="J128" i="2"/>
  <c r="BK125" i="2"/>
  <c r="J135" i="2"/>
  <c r="BK139" i="2"/>
  <c r="J169" i="2"/>
  <c r="BK148" i="2"/>
  <c r="BK132" i="2"/>
  <c r="J175" i="2"/>
  <c r="J146" i="2"/>
  <c r="J134" i="2"/>
  <c r="BK121" i="2"/>
  <c r="J125" i="2"/>
  <c r="BK160" i="2"/>
  <c r="J237" i="2"/>
  <c r="BK141" i="2"/>
  <c r="J147" i="2"/>
  <c r="J124" i="2"/>
  <c r="J163" i="2"/>
  <c r="BK161" i="2"/>
  <c r="J122" i="2"/>
  <c r="BK137" i="2"/>
  <c r="J131" i="2"/>
  <c r="BK158" i="2"/>
  <c r="BK175" i="2"/>
  <c r="J140" i="2"/>
  <c r="BK187" i="2"/>
  <c r="J143" i="2"/>
  <c r="J126" i="2"/>
  <c r="BK122" i="2"/>
  <c r="J162" i="2"/>
  <c r="BK171" i="2"/>
  <c r="J151" i="2"/>
  <c r="BK162" i="2"/>
  <c r="J121" i="2"/>
  <c r="BK136" i="2"/>
  <c r="J245" i="2"/>
  <c r="J136" i="2"/>
  <c r="J150" i="2"/>
  <c r="AS94" i="1"/>
  <c r="J123" i="2"/>
  <c r="BK153" i="2"/>
  <c r="J152" i="2"/>
  <c r="BK247" i="2"/>
  <c r="J153" i="2"/>
  <c r="BK210" i="2"/>
  <c r="BK146" i="2"/>
  <c r="BK245" i="2"/>
  <c r="BK169" i="2"/>
  <c r="BK127" i="2"/>
  <c r="J164" i="2"/>
  <c r="J133" i="2"/>
  <c r="J166" i="2"/>
  <c r="BK151" i="2"/>
  <c r="BK167" i="2"/>
  <c r="J157" i="2"/>
  <c r="BK126" i="2"/>
  <c r="J158" i="2"/>
  <c r="BK128" i="2"/>
  <c r="BK145" i="2"/>
  <c r="BK233" i="2"/>
  <c r="J233" i="2"/>
  <c r="J160" i="2"/>
  <c r="BK140" i="2"/>
  <c r="BK143" i="2"/>
  <c r="BK155" i="2"/>
  <c r="BK124" i="2"/>
  <c r="J148" i="2"/>
  <c r="J187" i="2"/>
  <c r="J155" i="2"/>
  <c r="J139" i="2"/>
  <c r="J173" i="2"/>
  <c r="BK157" i="2"/>
  <c r="BK174" i="2"/>
  <c r="J170" i="2"/>
  <c r="J156" i="2"/>
  <c r="J120" i="2"/>
  <c r="BK159" i="2"/>
  <c r="J138" i="2"/>
  <c r="BK209" i="2"/>
  <c r="BK123" i="2"/>
  <c r="J145" i="2"/>
  <c r="BK138" i="2"/>
  <c r="BK147" i="2"/>
  <c r="J165" i="2"/>
  <c r="BK179" i="2"/>
  <c r="J174" i="2"/>
  <c r="BK164" i="2"/>
  <c r="BK211" i="2"/>
  <c r="J247" i="2"/>
  <c r="BK142" i="2"/>
  <c r="BK152" i="2"/>
  <c r="J211" i="2"/>
  <c r="J149" i="2"/>
  <c r="J246" i="2"/>
  <c r="BK166" i="2"/>
  <c r="J210" i="2"/>
  <c r="BK135" i="2"/>
  <c r="BK168" i="2"/>
  <c r="BK144" i="2"/>
  <c r="J168" i="2"/>
  <c r="BK150" i="2"/>
  <c r="J171" i="2"/>
  <c r="J141" i="2"/>
  <c r="J132" i="2"/>
  <c r="BK246" i="2"/>
  <c r="BK170" i="2"/>
  <c r="J144" i="2"/>
  <c r="J209" i="2"/>
  <c r="BK156" i="2"/>
  <c r="BK237" i="2"/>
  <c r="BK134" i="2"/>
  <c r="BK165" i="2"/>
  <c r="BK133" i="2"/>
  <c r="BK173" i="2"/>
  <c r="BK154" i="2"/>
  <c r="BK119" i="2"/>
  <c r="J154" i="2"/>
  <c r="J167" i="2"/>
  <c r="BK149" i="2"/>
  <c r="BK120" i="2"/>
  <c r="J179" i="2"/>
  <c r="J161" i="2"/>
  <c r="J127" i="2"/>
  <c r="BK163" i="2"/>
  <c r="BK131" i="2"/>
  <c r="BK129" i="2"/>
  <c r="J129" i="2"/>
  <c r="J137" i="2"/>
  <c r="R118" i="2" l="1"/>
  <c r="T118" i="2"/>
  <c r="BK130" i="2"/>
  <c r="J130" i="2" s="1"/>
  <c r="J97" i="2" s="1"/>
  <c r="P130" i="2"/>
  <c r="T130" i="2"/>
  <c r="BK172" i="2"/>
  <c r="J172" i="2" s="1"/>
  <c r="J98" i="2" s="1"/>
  <c r="P172" i="2"/>
  <c r="P118" i="2"/>
  <c r="R130" i="2"/>
  <c r="BK118" i="2"/>
  <c r="BK117" i="2" s="1"/>
  <c r="R172" i="2"/>
  <c r="T172" i="2"/>
  <c r="J87" i="2"/>
  <c r="BF120" i="2"/>
  <c r="BF246" i="2"/>
  <c r="F90" i="2"/>
  <c r="BF138" i="2"/>
  <c r="BF147" i="2"/>
  <c r="BF122" i="2"/>
  <c r="BF128" i="2"/>
  <c r="BF133" i="2"/>
  <c r="BF247" i="2"/>
  <c r="J90" i="2"/>
  <c r="J112" i="2"/>
  <c r="BF134" i="2"/>
  <c r="BF159" i="2"/>
  <c r="BF165" i="2"/>
  <c r="BF168" i="2"/>
  <c r="BF173" i="2"/>
  <c r="BF126" i="2"/>
  <c r="BF119" i="2"/>
  <c r="BF127" i="2"/>
  <c r="BF143" i="2"/>
  <c r="BF148" i="2"/>
  <c r="BF163" i="2"/>
  <c r="BF166" i="2"/>
  <c r="BF121" i="2"/>
  <c r="BF125" i="2"/>
  <c r="BF131" i="2"/>
  <c r="BF132" i="2"/>
  <c r="BF136" i="2"/>
  <c r="BF137" i="2"/>
  <c r="BF139" i="2"/>
  <c r="BF145" i="2"/>
  <c r="BF153" i="2"/>
  <c r="BF164" i="2"/>
  <c r="BF167" i="2"/>
  <c r="BF175" i="2"/>
  <c r="BF140" i="2"/>
  <c r="BF142" i="2"/>
  <c r="BF144" i="2"/>
  <c r="BF162" i="2"/>
  <c r="BF170" i="2"/>
  <c r="BF123" i="2"/>
  <c r="BF129" i="2"/>
  <c r="BF135" i="2"/>
  <c r="BF151" i="2"/>
  <c r="BF154" i="2"/>
  <c r="BF158" i="2"/>
  <c r="BF160" i="2"/>
  <c r="BF171" i="2"/>
  <c r="BF187" i="2"/>
  <c r="BF209" i="2"/>
  <c r="BF210" i="2"/>
  <c r="BF211" i="2"/>
  <c r="BF233" i="2"/>
  <c r="BF237" i="2"/>
  <c r="BF124" i="2"/>
  <c r="BF141" i="2"/>
  <c r="BF149" i="2"/>
  <c r="BF157" i="2"/>
  <c r="BF150" i="2"/>
  <c r="BF152" i="2"/>
  <c r="BF161" i="2"/>
  <c r="BF169" i="2"/>
  <c r="BF174" i="2"/>
  <c r="BF179" i="2"/>
  <c r="BF245" i="2"/>
  <c r="BF146" i="2"/>
  <c r="BF155" i="2"/>
  <c r="BF156" i="2"/>
  <c r="F35" i="2"/>
  <c r="BD95" i="1" s="1"/>
  <c r="BD94" i="1" s="1"/>
  <c r="W33" i="1" s="1"/>
  <c r="F31" i="2"/>
  <c r="AZ95" i="1" s="1"/>
  <c r="AZ94" i="1" s="1"/>
  <c r="W29" i="1" s="1"/>
  <c r="J31" i="2"/>
  <c r="AV95" i="1" s="1"/>
  <c r="F33" i="2"/>
  <c r="BB95" i="1" s="1"/>
  <c r="BB94" i="1" s="1"/>
  <c r="W31" i="1" s="1"/>
  <c r="F34" i="2"/>
  <c r="BC95" i="1" s="1"/>
  <c r="BC94" i="1" s="1"/>
  <c r="AY94" i="1" s="1"/>
  <c r="P117" i="2" l="1"/>
  <c r="BK116" i="2"/>
  <c r="J116" i="2" s="1"/>
  <c r="J28" i="2" s="1"/>
  <c r="AG95" i="1" s="1"/>
  <c r="P116" i="2"/>
  <c r="AU95" i="1" s="1"/>
  <c r="AU94" i="1" s="1"/>
  <c r="T117" i="2"/>
  <c r="T116" i="2" s="1"/>
  <c r="R117" i="2"/>
  <c r="R116" i="2" s="1"/>
  <c r="J117" i="2"/>
  <c r="J95" i="2" s="1"/>
  <c r="J118" i="2"/>
  <c r="J96" i="2" s="1"/>
  <c r="AX94" i="1"/>
  <c r="F32" i="2"/>
  <c r="BA95" i="1" s="1"/>
  <c r="BA94" i="1" s="1"/>
  <c r="W30" i="1" s="1"/>
  <c r="J32" i="2"/>
  <c r="AW95" i="1" s="1"/>
  <c r="AT95" i="1" s="1"/>
  <c r="AV94" i="1"/>
  <c r="AK29" i="1" s="1"/>
  <c r="W32" i="1"/>
  <c r="AN95" i="1" l="1"/>
  <c r="AG94" i="1"/>
  <c r="AK26" i="1" s="1"/>
  <c r="AK35" i="1" s="1"/>
  <c r="J94" i="2"/>
  <c r="J37" i="2"/>
  <c r="AW94" i="1"/>
  <c r="AK30" i="1" s="1"/>
  <c r="AT94" i="1" l="1"/>
  <c r="AN94" i="1" l="1"/>
</calcChain>
</file>

<file path=xl/sharedStrings.xml><?xml version="1.0" encoding="utf-8"?>
<sst xmlns="http://schemas.openxmlformats.org/spreadsheetml/2006/main" count="1729" uniqueCount="410">
  <si>
    <t>Export Komplet</t>
  </si>
  <si>
    <t/>
  </si>
  <si>
    <t>2.0</t>
  </si>
  <si>
    <t>False</t>
  </si>
  <si>
    <t>{34ae4bcc-eb4e-43d3-837b-7f1065dacd9b}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</si>
  <si>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</si>
  <si>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</si>
  <si>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</si>
  <si>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</si>
  <si>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</si>
  <si>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</si>
  <si>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</si>
  <si>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</si>
  <si>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</si>
  <si>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2024/171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</si>
  <si>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</si>
  <si>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</si>
  <si>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SNMZ - Rekonstrukce rozvodů vody a splaškové kanalizace v BD Kovářská p.č. 237/19</t>
  </si>
  <si>
    <t>KSO:</t>
  </si>
  <si>
    <t>CC-CZ:</t>
  </si>
  <si>
    <t>Místo:</t>
  </si>
  <si>
    <t>Znojmo, Kovářská 337/19</t>
  </si>
  <si>
    <t>Datum:</t>
  </si>
  <si>
    <t>Zadavatel:</t>
  </si>
  <si>
    <t>IČ:</t>
  </si>
  <si>
    <t>Správa nemovitosti města Znojma, Pontassievská 14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</si>
  <si>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</si>
  <si>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</si>
  <si>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</si>
  <si>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</si>
  <si>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</si>
  <si>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</si>
  <si>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</si>
  <si>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</si>
  <si>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</si>
  <si>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</si>
  <si>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</si>
  <si>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</si>
  <si>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</si>
  <si>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</si>
  <si>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</si>
  <si>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</si>
  <si>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</si>
  <si>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</si>
  <si>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</si>
  <si>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</si>
  <si>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</si>
  <si>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</si>
  <si>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</si>
  <si>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</si>
  <si>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</si>
  <si>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</si>
  <si>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</si>
  <si>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</si>
  <si>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</si>
  <si>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</si>
  <si>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</si>
  <si>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</si>
  <si>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</si>
  <si>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</si>
  <si>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</si>
  <si>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</si>
  <si>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</si>
  <si>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</si>
  <si>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</si>
  <si>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</si>
  <si>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</si>
  <si>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</si>
  <si>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</si>
  <si>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</si>
  <si>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</si>
  <si>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</si>
  <si>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</si>
  <si>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</si>
  <si>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</si>
  <si>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</si>
  <si>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</si>
  <si>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</si>
  <si>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</si>
  <si>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</si>
  <si>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</si>
  <si>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</si>
  <si>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</si>
  <si>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</si>
  <si>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</si>
  <si>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</si>
  <si>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</si>
  <si>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</si>
  <si>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721 - Zdravotechnika - vnitřní kanalizace</t>
  </si>
  <si>
    <t xml:space="preserve">    722 - Zdravotechnika - vnitřní vodovod</t>
  </si>
  <si>
    <t>HZS - Ostatní náklady, stavební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</si>
  <si>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</si>
  <si>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</si>
  <si>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</si>
  <si>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</si>
  <si>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</si>
  <si>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</si>
  <si>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</si>
  <si>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</si>
  <si>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</si>
  <si>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</si>
  <si>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</si>
  <si>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</si>
  <si>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</si>
  <si>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</si>
  <si>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</si>
  <si>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2</t>
  </si>
  <si>
    <t>ROZPOCET</t>
  </si>
  <si>
    <t>721</t>
  </si>
  <si>
    <t>Zdravotechnika - vnitřní kanalizace</t>
  </si>
  <si>
    <t>K</t>
  </si>
  <si>
    <t>m</t>
  </si>
  <si>
    <t>16</t>
  </si>
  <si>
    <t>101501786</t>
  </si>
  <si>
    <t>721110964</t>
  </si>
  <si>
    <t>Potrubí kameninové propojení potrubí DN 200</t>
  </si>
  <si>
    <t>kus</t>
  </si>
  <si>
    <t>70230944</t>
  </si>
  <si>
    <t>3</t>
  </si>
  <si>
    <t>721171916</t>
  </si>
  <si>
    <t>Potrubí z PP propojení potrubí DN 125</t>
  </si>
  <si>
    <t>1422556540</t>
  </si>
  <si>
    <t>4</t>
  </si>
  <si>
    <t>721173402</t>
  </si>
  <si>
    <t>Potrubí kanalizační z PVC SN 4 svodné DN 125</t>
  </si>
  <si>
    <t>1579278014</t>
  </si>
  <si>
    <t>5</t>
  </si>
  <si>
    <t>721174026</t>
  </si>
  <si>
    <t>Potrubí kanalizační z PP odpadní DN 125</t>
  </si>
  <si>
    <t>1999076360</t>
  </si>
  <si>
    <t>6</t>
  </si>
  <si>
    <t>721174045</t>
  </si>
  <si>
    <t>Potrubí kanalizační z PP připojovací DN 110</t>
  </si>
  <si>
    <t>-1599058057</t>
  </si>
  <si>
    <t>7</t>
  </si>
  <si>
    <t>721194109</t>
  </si>
  <si>
    <t>Vyvedení a upevnění odpadních výpustek DN 110</t>
  </si>
  <si>
    <t>-101093473</t>
  </si>
  <si>
    <t>8</t>
  </si>
  <si>
    <t>721273153</t>
  </si>
  <si>
    <t>-2073279299</t>
  </si>
  <si>
    <t>9</t>
  </si>
  <si>
    <t>721290111</t>
  </si>
  <si>
    <t>Zkouška těsnosti potrubí kanalizace vodou DN do 125</t>
  </si>
  <si>
    <t>776046378</t>
  </si>
  <si>
    <t>10</t>
  </si>
  <si>
    <t>767995111-1</t>
  </si>
  <si>
    <t xml:space="preserve">Uchycení potrubí + mtz </t>
  </si>
  <si>
    <t>ks</t>
  </si>
  <si>
    <t>2079007178</t>
  </si>
  <si>
    <t>11</t>
  </si>
  <si>
    <t>998721201</t>
  </si>
  <si>
    <t>Přesun hmot procentní pro vnitřní kanalizaci v objektech v do 6 m</t>
  </si>
  <si>
    <t>%</t>
  </si>
  <si>
    <t>-329384270</t>
  </si>
  <si>
    <t>722</t>
  </si>
  <si>
    <t>Zdravotechnika - vnitřní vodovod</t>
  </si>
  <si>
    <t>722130802</t>
  </si>
  <si>
    <t>Demontáž potrubí ocelové pozinkované závitové DN přes 25 do 40</t>
  </si>
  <si>
    <t>2051065203</t>
  </si>
  <si>
    <t>13</t>
  </si>
  <si>
    <t>722190901</t>
  </si>
  <si>
    <t>Uzavření nebo otevření vodovodního potrubí při opravách</t>
  </si>
  <si>
    <t>1522394695</t>
  </si>
  <si>
    <t>14</t>
  </si>
  <si>
    <t>722173985</t>
  </si>
  <si>
    <t>Potrubí plastové spoj elektrotvarovka D přes 32 do 40 mm</t>
  </si>
  <si>
    <t>-56804595</t>
  </si>
  <si>
    <t>15</t>
  </si>
  <si>
    <t>722131932</t>
  </si>
  <si>
    <t>Potrubí pozinkované závitové propojení potrubí DN 20</t>
  </si>
  <si>
    <t>-1269869915</t>
  </si>
  <si>
    <t>722175002</t>
  </si>
  <si>
    <t>Potrubí vodovodní plastové PP-RCT svar polyfúze D 20x2,8 mm</t>
  </si>
  <si>
    <t>1307246826</t>
  </si>
  <si>
    <t>17</t>
  </si>
  <si>
    <t>722175003</t>
  </si>
  <si>
    <t>Potrubí vodovodní plastové PP-RCT svar polyfúze D 25x3,5 mm</t>
  </si>
  <si>
    <t>1881020531</t>
  </si>
  <si>
    <t>18</t>
  </si>
  <si>
    <t>722175004</t>
  </si>
  <si>
    <t>Potrubí vodovodní plastové PP-RCT svar polyfúze D 32x4,4 mm</t>
  </si>
  <si>
    <t>985584627</t>
  </si>
  <si>
    <t>19</t>
  </si>
  <si>
    <t>722175005</t>
  </si>
  <si>
    <t>Potrubí vodovodní plastové PP-RCT svar polyfúze D 40x5,5 mm</t>
  </si>
  <si>
    <t>-1206468006</t>
  </si>
  <si>
    <t>20</t>
  </si>
  <si>
    <t>722130104</t>
  </si>
  <si>
    <t>Potrubí pro zavodněný požární systém ocelové hladké pozinkované spojované lisováním D 28x1,5 mm</t>
  </si>
  <si>
    <t>-536547678</t>
  </si>
  <si>
    <t>722140116</t>
  </si>
  <si>
    <t>Potrubí vodovodní z ušlechtilé oceli spojované lisováním D 42x1,5 mm</t>
  </si>
  <si>
    <t>-1997538178</t>
  </si>
  <si>
    <t>22</t>
  </si>
  <si>
    <t>M</t>
  </si>
  <si>
    <t>Uchyt.03</t>
  </si>
  <si>
    <t>Uchycení potrubí - objímky, závěsy</t>
  </si>
  <si>
    <t>32</t>
  </si>
  <si>
    <t>-1251860008</t>
  </si>
  <si>
    <t>23</t>
  </si>
  <si>
    <t>722182011</t>
  </si>
  <si>
    <t>Podpůrný žlab pro potrubí D 20</t>
  </si>
  <si>
    <t>1556465602</t>
  </si>
  <si>
    <t>24</t>
  </si>
  <si>
    <t>722182012</t>
  </si>
  <si>
    <t>Podpůrný žlab pro potrubí D 25</t>
  </si>
  <si>
    <t>-408055791</t>
  </si>
  <si>
    <t>25</t>
  </si>
  <si>
    <t>722182013</t>
  </si>
  <si>
    <t>Podpůrný žlab pro potrubí D 32</t>
  </si>
  <si>
    <t>216090755</t>
  </si>
  <si>
    <t>26</t>
  </si>
  <si>
    <t>722182014</t>
  </si>
  <si>
    <t>Podpůrný žlab pro potrubí D 40</t>
  </si>
  <si>
    <t>-398228444</t>
  </si>
  <si>
    <t>27</t>
  </si>
  <si>
    <t>722181222</t>
  </si>
  <si>
    <t>Ochrana vodovodního potrubí přilepenými termoizolačními trubicemi z PE tl přes 6 do 9 mm DN přes 22 do 45 mm</t>
  </si>
  <si>
    <t>-1941882653</t>
  </si>
  <si>
    <t>28</t>
  </si>
  <si>
    <t>722181221</t>
  </si>
  <si>
    <t>Ochrana vodovodního potrubí přilepenými termoizolačními trubicemi z PE tl přes 6 do 9 mm DN do 22 mm</t>
  </si>
  <si>
    <t>1953790363</t>
  </si>
  <si>
    <t>29</t>
  </si>
  <si>
    <t>722181231-1</t>
  </si>
  <si>
    <t>Ochrana vodovodního potrubí přilepenými termoizolačními trubicemi z minerální vaty s Al povrchem do D18 tl.20mm</t>
  </si>
  <si>
    <t>-1355913900</t>
  </si>
  <si>
    <t>30</t>
  </si>
  <si>
    <t>722181232-1</t>
  </si>
  <si>
    <t>Ochrana vodovodního potrubí přilepenými termoizolačními trubicemi z minerální vaty s Al povrchem do D42 tl.20mm</t>
  </si>
  <si>
    <t>1476737384</t>
  </si>
  <si>
    <t>31</t>
  </si>
  <si>
    <t>722190402</t>
  </si>
  <si>
    <t>Vyvedení a upevnění výpustku DN přes 25 do 50</t>
  </si>
  <si>
    <t>-1668006578</t>
  </si>
  <si>
    <t>722220232</t>
  </si>
  <si>
    <t>Přechodka dGK PPR PN 20 D 25 x G 3/4" s kovovým vnitřním závitem</t>
  </si>
  <si>
    <t>653831708</t>
  </si>
  <si>
    <t>33</t>
  </si>
  <si>
    <t>722220233</t>
  </si>
  <si>
    <t>Přechodka dGK PPR PN 20 D 32 x G 1" s kovovým vnitřním závitem</t>
  </si>
  <si>
    <t>1487041712</t>
  </si>
  <si>
    <t>34</t>
  </si>
  <si>
    <t>722220234</t>
  </si>
  <si>
    <t>Přechodka dGK PPR PN 20 D 40 x G 5/4" s kovovým vnitřním závitem</t>
  </si>
  <si>
    <t>66204091</t>
  </si>
  <si>
    <t>35</t>
  </si>
  <si>
    <t>722224115</t>
  </si>
  <si>
    <t>Kohout plnicí nebo vypouštěcí G 1/2" PN 10 s jedním závitem</t>
  </si>
  <si>
    <t>-828986039</t>
  </si>
  <si>
    <t>36</t>
  </si>
  <si>
    <t>722230102</t>
  </si>
  <si>
    <t>Ventil přímý G 3/4" se dvěma závity</t>
  </si>
  <si>
    <t>-753449355</t>
  </si>
  <si>
    <t>37</t>
  </si>
  <si>
    <t>722230103</t>
  </si>
  <si>
    <t>Ventil přímý G 1" se dvěma závity</t>
  </si>
  <si>
    <t>-1302408377</t>
  </si>
  <si>
    <t>38</t>
  </si>
  <si>
    <t>722230104</t>
  </si>
  <si>
    <t>Ventil přímý G 5/4" se dvěma závity</t>
  </si>
  <si>
    <t>-795869584</t>
  </si>
  <si>
    <t>39</t>
  </si>
  <si>
    <t>722230112</t>
  </si>
  <si>
    <t>Ventil přímý G 3/4" s odvodněním a dvěma závity</t>
  </si>
  <si>
    <t>818166899</t>
  </si>
  <si>
    <t>40</t>
  </si>
  <si>
    <t>722230113</t>
  </si>
  <si>
    <t>Ventil přímý G 1" s odvodněním a dvěma závity</t>
  </si>
  <si>
    <t>-85044802</t>
  </si>
  <si>
    <t>41</t>
  </si>
  <si>
    <t>722230114</t>
  </si>
  <si>
    <t>Ventil přímý G 5/4" s odvodněním a dvěma závity</t>
  </si>
  <si>
    <t>1964332474</t>
  </si>
  <si>
    <t>42</t>
  </si>
  <si>
    <t>722232503</t>
  </si>
  <si>
    <t>Potrubní oddělovač G 1" PN 10 do 65°C vnější závit</t>
  </si>
  <si>
    <t>1012383110</t>
  </si>
  <si>
    <t>43</t>
  </si>
  <si>
    <t>722234264</t>
  </si>
  <si>
    <t>Filtr mosazný G 3/4" PN 20 do 80°C s 2x vnitřním závitem</t>
  </si>
  <si>
    <t>1678948457</t>
  </si>
  <si>
    <t>44</t>
  </si>
  <si>
    <t>722250133-1</t>
  </si>
  <si>
    <t>Hydrantový systém s tvarově stálou hadicí D 19 x 30 m celoplechový</t>
  </si>
  <si>
    <t>soubor</t>
  </si>
  <si>
    <t>1773462435</t>
  </si>
  <si>
    <t>45</t>
  </si>
  <si>
    <t>Revize.hydrant01</t>
  </si>
  <si>
    <t>Revize hydrantu</t>
  </si>
  <si>
    <t>-1918419986</t>
  </si>
  <si>
    <t>46</t>
  </si>
  <si>
    <t>722262213</t>
  </si>
  <si>
    <t>Vodoměr závitový jednovtokový suchoběžný do 40°C G 3/4"x 130 mm Qn 1,5 m3/h horizontální</t>
  </si>
  <si>
    <t>1028337616</t>
  </si>
  <si>
    <t>47</t>
  </si>
  <si>
    <t>722270101</t>
  </si>
  <si>
    <t>Sestava vodoměrová závitová G 3/4"</t>
  </si>
  <si>
    <t>1031127431</t>
  </si>
  <si>
    <t>48</t>
  </si>
  <si>
    <t>722270102</t>
  </si>
  <si>
    <t>Sestava vodoměrová závitová G 1"</t>
  </si>
  <si>
    <t>919727650</t>
  </si>
  <si>
    <t>49</t>
  </si>
  <si>
    <t>722290234</t>
  </si>
  <si>
    <t>-619809000</t>
  </si>
  <si>
    <t>50</t>
  </si>
  <si>
    <t>722290246</t>
  </si>
  <si>
    <t>Zkouška těsnosti vodovodního potrubí plastového DN do 40</t>
  </si>
  <si>
    <t>-496529697</t>
  </si>
  <si>
    <t>51</t>
  </si>
  <si>
    <t>Dviřka02</t>
  </si>
  <si>
    <t>Dvířka 300x300</t>
  </si>
  <si>
    <t>-1435147630</t>
  </si>
  <si>
    <t>52</t>
  </si>
  <si>
    <t>998722201</t>
  </si>
  <si>
    <t>Přesun hmot procentní pro vnitřní vodovod v objektech v do 6 m</t>
  </si>
  <si>
    <t>519835788</t>
  </si>
  <si>
    <t>HZS</t>
  </si>
  <si>
    <t>Ostatní náklady, stavební práce</t>
  </si>
  <si>
    <t>53</t>
  </si>
  <si>
    <t>HZS2025</t>
  </si>
  <si>
    <t>Vybudování, provoz a odstranění zařízení staveniště</t>
  </si>
  <si>
    <t>kpl</t>
  </si>
  <si>
    <t>512</t>
  </si>
  <si>
    <t>-405188186</t>
  </si>
  <si>
    <t>54</t>
  </si>
  <si>
    <t>HZS2028</t>
  </si>
  <si>
    <t>Bezpečnostní a hygienická zařízení staveniště</t>
  </si>
  <si>
    <t>1318966934</t>
  </si>
  <si>
    <t>55</t>
  </si>
  <si>
    <t>HZS130225</t>
  </si>
  <si>
    <t>Průzkumné práce</t>
  </si>
  <si>
    <t>1276767785</t>
  </si>
  <si>
    <t>VV</t>
  </si>
  <si>
    <t>sondáž, kamerový průzkum atd.</t>
  </si>
  <si>
    <t>Součet</t>
  </si>
  <si>
    <t>56</t>
  </si>
  <si>
    <t>HZS130226</t>
  </si>
  <si>
    <t>Stavební přípomoce - odstranění podlahové krytiny, včetně očištění původních prvků</t>
  </si>
  <si>
    <t>m2</t>
  </si>
  <si>
    <t>-2006744943</t>
  </si>
  <si>
    <t xml:space="preserve">odstranění mramorové podlahové krytiny </t>
  </si>
  <si>
    <t>5,5</t>
  </si>
  <si>
    <t>odstranění podlahové krytiny půdovky</t>
  </si>
  <si>
    <t>3,9</t>
  </si>
  <si>
    <t>57</t>
  </si>
  <si>
    <t>HZS130224</t>
  </si>
  <si>
    <t>Stavební přípomoce  - sekání drážek, prostupů</t>
  </si>
  <si>
    <t>1810642523</t>
  </si>
  <si>
    <t>vodovod - byty (A)</t>
  </si>
  <si>
    <t>22,3</t>
  </si>
  <si>
    <t>vodovod - byty (B)</t>
  </si>
  <si>
    <t>13,7</t>
  </si>
  <si>
    <t>vodovod - podkroví</t>
  </si>
  <si>
    <t>17,3</t>
  </si>
  <si>
    <t>vodovod - ordinace (A)</t>
  </si>
  <si>
    <t>vodovod - ordinace (B)</t>
  </si>
  <si>
    <t xml:space="preserve">vodovod - WC čekárna </t>
  </si>
  <si>
    <t>2,5</t>
  </si>
  <si>
    <t>vodovod - hydrant</t>
  </si>
  <si>
    <t>1,4</t>
  </si>
  <si>
    <t>vodovod - WC nefunkční</t>
  </si>
  <si>
    <t>kanalizace - stoupačka (A)</t>
  </si>
  <si>
    <t>kanalizace - stoupačka (B)</t>
  </si>
  <si>
    <t>25,8</t>
  </si>
  <si>
    <t>58</t>
  </si>
  <si>
    <t>HZS20231</t>
  </si>
  <si>
    <t>Stavební práce - odvoz a likvidace demontovaného materiálu (potrubí kanal+voda)</t>
  </si>
  <si>
    <t>1671364721</t>
  </si>
  <si>
    <t>59</t>
  </si>
  <si>
    <t>HZS2023</t>
  </si>
  <si>
    <t>Stavební práce - odvoz a likvidace stavebního materiálu (suť)</t>
  </si>
  <si>
    <t>-1933851380</t>
  </si>
  <si>
    <t>60</t>
  </si>
  <si>
    <t>HZS2021</t>
  </si>
  <si>
    <t>-990241298</t>
  </si>
  <si>
    <t>61</t>
  </si>
  <si>
    <t>HZS2022</t>
  </si>
  <si>
    <t xml:space="preserve">Stavební práce - výmalba </t>
  </si>
  <si>
    <t>m3</t>
  </si>
  <si>
    <t>1023618398</t>
  </si>
  <si>
    <t>oškrábání původních nátěrů, zapravbení sádrových omítek, výmalba nátěrem ve třech vrstvách, barva bílá</t>
  </si>
  <si>
    <t>173,4</t>
  </si>
  <si>
    <t>62</t>
  </si>
  <si>
    <t>HZS2028.1</t>
  </si>
  <si>
    <t>Stavební práce -pokládka původních prvků popř. doplnění podlahové krytiny, doplnění podkladu, penetrace, cementové lepidlo atd.</t>
  </si>
  <si>
    <t>2091596455</t>
  </si>
  <si>
    <t xml:space="preserve">mramorové podlahové krytiny </t>
  </si>
  <si>
    <t>podlahové krytiny půdovky</t>
  </si>
  <si>
    <t>63</t>
  </si>
  <si>
    <t>HZS2024</t>
  </si>
  <si>
    <t>Montáž a demontáž lešení</t>
  </si>
  <si>
    <t>412746396</t>
  </si>
  <si>
    <t>64</t>
  </si>
  <si>
    <t>HZS2026</t>
  </si>
  <si>
    <t>Vyklízení a uklid staveniště</t>
  </si>
  <si>
    <t>1829778713</t>
  </si>
  <si>
    <t>65</t>
  </si>
  <si>
    <t>HZS2027</t>
  </si>
  <si>
    <t xml:space="preserve">Předání díla objednateli - doklady, zkoušky, dokumentace skutečného provedení </t>
  </si>
  <si>
    <t>1629391978</t>
  </si>
  <si>
    <t>721140806</t>
  </si>
  <si>
    <t>Demontáž potrubí z litinových trub D přes 100 do 200</t>
  </si>
  <si>
    <t>Proplach a dezinfekce vodovodního potrubí DN do 80, krácený rozbor</t>
  </si>
  <si>
    <t>nová podlahová krytina na chodbách (litografický Vápenec -SOLNHOFEN)</t>
  </si>
  <si>
    <t>odstranění podlahové krytiny na chodbách</t>
  </si>
  <si>
    <t>Hlavice ventilační kovová v barvě krytiny DN 110</t>
  </si>
  <si>
    <t>Stavební práce - zazdívání prostupů a drážek včetně oprav stávajících profilací za použití FEINPUTZ, doplnění zdiva kleneb v 1.PP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</si>
</sst>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67" workbookViewId="0">
      <selection activeCell="AN9" sqref="AN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00" t="s">
        <v>5</v>
      </c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86" t="s">
        <v>14</v>
      </c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R5" s="19"/>
      <c r="BE5" s="183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88" t="s">
        <v>17</v>
      </c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R6" s="19"/>
      <c r="BE6" s="184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84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/>
      <c r="AR8" s="19"/>
      <c r="BE8" s="184"/>
      <c r="BS8" s="16" t="s">
        <v>6</v>
      </c>
    </row>
    <row r="9" spans="1:74" ht="14.45" customHeight="1">
      <c r="B9" s="19"/>
      <c r="AR9" s="19"/>
      <c r="BE9" s="184"/>
      <c r="BS9" s="16" t="s">
        <v>6</v>
      </c>
    </row>
    <row r="10" spans="1:74" ht="12" customHeight="1">
      <c r="B10" s="19"/>
      <c r="D10" s="26" t="s">
        <v>23</v>
      </c>
      <c r="AK10" s="26" t="s">
        <v>24</v>
      </c>
      <c r="AN10" s="24" t="s">
        <v>1</v>
      </c>
      <c r="AR10" s="19"/>
      <c r="BE10" s="184"/>
      <c r="BS10" s="16" t="s">
        <v>6</v>
      </c>
    </row>
    <row r="11" spans="1:74" ht="18.399999999999999" customHeight="1">
      <c r="B11" s="19"/>
      <c r="E11" s="24" t="s">
        <v>25</v>
      </c>
      <c r="AK11" s="26" t="s">
        <v>26</v>
      </c>
      <c r="AN11" s="24" t="s">
        <v>1</v>
      </c>
      <c r="AR11" s="19"/>
      <c r="BE11" s="184"/>
      <c r="BS11" s="16" t="s">
        <v>6</v>
      </c>
    </row>
    <row r="12" spans="1:74" ht="6.95" customHeight="1">
      <c r="B12" s="19"/>
      <c r="AR12" s="19"/>
      <c r="BE12" s="184"/>
      <c r="BS12" s="16" t="s">
        <v>6</v>
      </c>
    </row>
    <row r="13" spans="1:74" ht="12" customHeight="1">
      <c r="B13" s="19"/>
      <c r="D13" s="26" t="s">
        <v>27</v>
      </c>
      <c r="AK13" s="26" t="s">
        <v>24</v>
      </c>
      <c r="AN13" s="28" t="s">
        <v>28</v>
      </c>
      <c r="AR13" s="19"/>
      <c r="BE13" s="184"/>
      <c r="BS13" s="16" t="s">
        <v>6</v>
      </c>
    </row>
    <row r="14" spans="1:74" ht="12.75">
      <c r="B14" s="19"/>
      <c r="E14" s="189" t="s">
        <v>28</v>
      </c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26" t="s">
        <v>26</v>
      </c>
      <c r="AN14" s="28" t="s">
        <v>28</v>
      </c>
      <c r="AR14" s="19"/>
      <c r="BE14" s="184"/>
      <c r="BS14" s="16" t="s">
        <v>6</v>
      </c>
    </row>
    <row r="15" spans="1:74" ht="6.95" customHeight="1">
      <c r="B15" s="19"/>
      <c r="AR15" s="19"/>
      <c r="BE15" s="184"/>
      <c r="BS15" s="16" t="s">
        <v>3</v>
      </c>
    </row>
    <row r="16" spans="1:74" ht="12" customHeight="1">
      <c r="B16" s="19"/>
      <c r="D16" s="26" t="s">
        <v>29</v>
      </c>
      <c r="AK16" s="26" t="s">
        <v>24</v>
      </c>
      <c r="AN16" s="24" t="s">
        <v>1</v>
      </c>
      <c r="AR16" s="19"/>
      <c r="BE16" s="184"/>
      <c r="BS16" s="16" t="s">
        <v>3</v>
      </c>
    </row>
    <row r="17" spans="2:71" ht="18.399999999999999" customHeight="1">
      <c r="B17" s="19"/>
      <c r="E17" s="24" t="s">
        <v>30</v>
      </c>
      <c r="AK17" s="26" t="s">
        <v>26</v>
      </c>
      <c r="AN17" s="24" t="s">
        <v>1</v>
      </c>
      <c r="AR17" s="19"/>
      <c r="BE17" s="184"/>
      <c r="BS17" s="16" t="s">
        <v>31</v>
      </c>
    </row>
    <row r="18" spans="2:71" ht="6.95" customHeight="1">
      <c r="B18" s="19"/>
      <c r="AR18" s="19"/>
      <c r="BE18" s="184"/>
      <c r="BS18" s="16" t="s">
        <v>6</v>
      </c>
    </row>
    <row r="19" spans="2:71" ht="12" customHeight="1">
      <c r="B19" s="19"/>
      <c r="D19" s="26" t="s">
        <v>32</v>
      </c>
      <c r="AK19" s="26" t="s">
        <v>24</v>
      </c>
      <c r="AN19" s="24" t="s">
        <v>1</v>
      </c>
      <c r="AR19" s="19"/>
      <c r="BE19" s="184"/>
      <c r="BS19" s="16" t="s">
        <v>6</v>
      </c>
    </row>
    <row r="20" spans="2:71" ht="18.399999999999999" customHeight="1">
      <c r="B20" s="19"/>
      <c r="E20" s="24" t="s">
        <v>30</v>
      </c>
      <c r="AK20" s="26" t="s">
        <v>26</v>
      </c>
      <c r="AN20" s="24" t="s">
        <v>1</v>
      </c>
      <c r="AR20" s="19"/>
      <c r="BE20" s="184"/>
      <c r="BS20" s="16" t="s">
        <v>31</v>
      </c>
    </row>
    <row r="21" spans="2:71" ht="6.95" customHeight="1">
      <c r="B21" s="19"/>
      <c r="AR21" s="19"/>
      <c r="BE21" s="184"/>
    </row>
    <row r="22" spans="2:71" ht="12" customHeight="1">
      <c r="B22" s="19"/>
      <c r="D22" s="26" t="s">
        <v>33</v>
      </c>
      <c r="AR22" s="19"/>
      <c r="BE22" s="184"/>
    </row>
    <row r="23" spans="2:71" ht="16.5" customHeight="1">
      <c r="B23" s="19"/>
      <c r="E23" s="191" t="s">
        <v>1</v>
      </c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R23" s="19"/>
      <c r="BE23" s="184"/>
    </row>
    <row r="24" spans="2:71" ht="6.95" customHeight="1">
      <c r="B24" s="19"/>
      <c r="AR24" s="19"/>
      <c r="BE24" s="184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84"/>
    </row>
    <row r="26" spans="2:71" s="1" customFormat="1" ht="25.9" customHeight="1">
      <c r="B26" s="31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92">
        <f>ROUND(AG94,2)</f>
        <v>0</v>
      </c>
      <c r="AL26" s="193"/>
      <c r="AM26" s="193"/>
      <c r="AN26" s="193"/>
      <c r="AO26" s="193"/>
      <c r="AR26" s="31"/>
      <c r="BE26" s="184"/>
    </row>
    <row r="27" spans="2:71" s="1" customFormat="1" ht="6.95" customHeight="1">
      <c r="B27" s="31"/>
      <c r="AR27" s="31"/>
      <c r="BE27" s="184"/>
    </row>
    <row r="28" spans="2:71" s="1" customFormat="1" ht="12.75">
      <c r="B28" s="31"/>
      <c r="L28" s="194" t="s">
        <v>35</v>
      </c>
      <c r="M28" s="194"/>
      <c r="N28" s="194"/>
      <c r="O28" s="194"/>
      <c r="P28" s="194"/>
      <c r="W28" s="194" t="s">
        <v>36</v>
      </c>
      <c r="X28" s="194"/>
      <c r="Y28" s="194"/>
      <c r="Z28" s="194"/>
      <c r="AA28" s="194"/>
      <c r="AB28" s="194"/>
      <c r="AC28" s="194"/>
      <c r="AD28" s="194"/>
      <c r="AE28" s="194"/>
      <c r="AK28" s="194" t="s">
        <v>37</v>
      </c>
      <c r="AL28" s="194"/>
      <c r="AM28" s="194"/>
      <c r="AN28" s="194"/>
      <c r="AO28" s="194"/>
      <c r="AR28" s="31"/>
      <c r="BE28" s="184"/>
    </row>
    <row r="29" spans="2:71" s="2" customFormat="1" ht="14.45" customHeight="1">
      <c r="B29" s="35"/>
      <c r="D29" s="26" t="s">
        <v>38</v>
      </c>
      <c r="F29" s="26" t="s">
        <v>39</v>
      </c>
      <c r="L29" s="182">
        <v>0.21</v>
      </c>
      <c r="M29" s="181"/>
      <c r="N29" s="181"/>
      <c r="O29" s="181"/>
      <c r="P29" s="181"/>
      <c r="W29" s="180">
        <f>ROUND(AZ94, 2)</f>
        <v>0</v>
      </c>
      <c r="X29" s="181"/>
      <c r="Y29" s="181"/>
      <c r="Z29" s="181"/>
      <c r="AA29" s="181"/>
      <c r="AB29" s="181"/>
      <c r="AC29" s="181"/>
      <c r="AD29" s="181"/>
      <c r="AE29" s="181"/>
      <c r="AK29" s="180">
        <f>ROUND(AV94, 2)</f>
        <v>0</v>
      </c>
      <c r="AL29" s="181"/>
      <c r="AM29" s="181"/>
      <c r="AN29" s="181"/>
      <c r="AO29" s="181"/>
      <c r="AR29" s="35"/>
      <c r="BE29" s="185"/>
    </row>
    <row r="30" spans="2:71" s="2" customFormat="1" ht="14.45" customHeight="1">
      <c r="B30" s="35"/>
      <c r="F30" s="26" t="s">
        <v>40</v>
      </c>
      <c r="L30" s="182">
        <v>0.12</v>
      </c>
      <c r="M30" s="181"/>
      <c r="N30" s="181"/>
      <c r="O30" s="181"/>
      <c r="P30" s="181"/>
      <c r="W30" s="180">
        <f>ROUND(BA94, 2)</f>
        <v>0</v>
      </c>
      <c r="X30" s="181"/>
      <c r="Y30" s="181"/>
      <c r="Z30" s="181"/>
      <c r="AA30" s="181"/>
      <c r="AB30" s="181"/>
      <c r="AC30" s="181"/>
      <c r="AD30" s="181"/>
      <c r="AE30" s="181"/>
      <c r="AK30" s="180">
        <f>ROUND(AW94, 2)</f>
        <v>0</v>
      </c>
      <c r="AL30" s="181"/>
      <c r="AM30" s="181"/>
      <c r="AN30" s="181"/>
      <c r="AO30" s="181"/>
      <c r="AR30" s="35"/>
      <c r="BE30" s="185"/>
    </row>
    <row r="31" spans="2:71" s="2" customFormat="1" ht="14.45" hidden="1" customHeight="1">
      <c r="B31" s="35"/>
      <c r="F31" s="26" t="s">
        <v>41</v>
      </c>
      <c r="L31" s="182">
        <v>0.21</v>
      </c>
      <c r="M31" s="181"/>
      <c r="N31" s="181"/>
      <c r="O31" s="181"/>
      <c r="P31" s="181"/>
      <c r="W31" s="180">
        <f>ROUND(BB94, 2)</f>
        <v>0</v>
      </c>
      <c r="X31" s="181"/>
      <c r="Y31" s="181"/>
      <c r="Z31" s="181"/>
      <c r="AA31" s="181"/>
      <c r="AB31" s="181"/>
      <c r="AC31" s="181"/>
      <c r="AD31" s="181"/>
      <c r="AE31" s="181"/>
      <c r="AK31" s="180">
        <v>0</v>
      </c>
      <c r="AL31" s="181"/>
      <c r="AM31" s="181"/>
      <c r="AN31" s="181"/>
      <c r="AO31" s="181"/>
      <c r="AR31" s="35"/>
      <c r="BE31" s="185"/>
    </row>
    <row r="32" spans="2:71" s="2" customFormat="1" ht="14.45" hidden="1" customHeight="1">
      <c r="B32" s="35"/>
      <c r="F32" s="26" t="s">
        <v>42</v>
      </c>
      <c r="L32" s="182">
        <v>0.12</v>
      </c>
      <c r="M32" s="181"/>
      <c r="N32" s="181"/>
      <c r="O32" s="181"/>
      <c r="P32" s="181"/>
      <c r="W32" s="180">
        <f>ROUND(BC94, 2)</f>
        <v>0</v>
      </c>
      <c r="X32" s="181"/>
      <c r="Y32" s="181"/>
      <c r="Z32" s="181"/>
      <c r="AA32" s="181"/>
      <c r="AB32" s="181"/>
      <c r="AC32" s="181"/>
      <c r="AD32" s="181"/>
      <c r="AE32" s="181"/>
      <c r="AK32" s="180">
        <v>0</v>
      </c>
      <c r="AL32" s="181"/>
      <c r="AM32" s="181"/>
      <c r="AN32" s="181"/>
      <c r="AO32" s="181"/>
      <c r="AR32" s="35"/>
      <c r="BE32" s="185"/>
    </row>
    <row r="33" spans="2:57" s="2" customFormat="1" ht="14.45" hidden="1" customHeight="1">
      <c r="B33" s="35"/>
      <c r="F33" s="26" t="s">
        <v>43</v>
      </c>
      <c r="L33" s="182">
        <v>0</v>
      </c>
      <c r="M33" s="181"/>
      <c r="N33" s="181"/>
      <c r="O33" s="181"/>
      <c r="P33" s="181"/>
      <c r="W33" s="180">
        <f>ROUND(BD94, 2)</f>
        <v>0</v>
      </c>
      <c r="X33" s="181"/>
      <c r="Y33" s="181"/>
      <c r="Z33" s="181"/>
      <c r="AA33" s="181"/>
      <c r="AB33" s="181"/>
      <c r="AC33" s="181"/>
      <c r="AD33" s="181"/>
      <c r="AE33" s="181"/>
      <c r="AK33" s="180">
        <v>0</v>
      </c>
      <c r="AL33" s="181"/>
      <c r="AM33" s="181"/>
      <c r="AN33" s="181"/>
      <c r="AO33" s="181"/>
      <c r="AR33" s="35"/>
      <c r="BE33" s="185"/>
    </row>
    <row r="34" spans="2:57" s="1" customFormat="1" ht="6.95" customHeight="1">
      <c r="B34" s="31"/>
      <c r="AR34" s="31"/>
      <c r="BE34" s="184"/>
    </row>
    <row r="35" spans="2:57" s="1" customFormat="1" ht="25.9" customHeight="1">
      <c r="B35" s="31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215" t="s">
        <v>46</v>
      </c>
      <c r="Y35" s="216"/>
      <c r="Z35" s="216"/>
      <c r="AA35" s="216"/>
      <c r="AB35" s="216"/>
      <c r="AC35" s="38"/>
      <c r="AD35" s="38"/>
      <c r="AE35" s="38"/>
      <c r="AF35" s="38"/>
      <c r="AG35" s="38"/>
      <c r="AH35" s="38"/>
      <c r="AI35" s="38"/>
      <c r="AJ35" s="38"/>
      <c r="AK35" s="217">
        <f>SUM(AK26:AK33)</f>
        <v>0</v>
      </c>
      <c r="AL35" s="216"/>
      <c r="AM35" s="216"/>
      <c r="AN35" s="216"/>
      <c r="AO35" s="218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49</v>
      </c>
      <c r="AI60" s="33"/>
      <c r="AJ60" s="33"/>
      <c r="AK60" s="33"/>
      <c r="AL60" s="33"/>
      <c r="AM60" s="42" t="s">
        <v>50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52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49</v>
      </c>
      <c r="AI75" s="33"/>
      <c r="AJ75" s="33"/>
      <c r="AK75" s="33"/>
      <c r="AL75" s="33"/>
      <c r="AM75" s="42" t="s">
        <v>50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0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0" s="1" customFormat="1" ht="24.95" customHeight="1">
      <c r="B82" s="31"/>
      <c r="C82" s="20" t="s">
        <v>53</v>
      </c>
      <c r="AR82" s="31"/>
    </row>
    <row r="83" spans="1:90" s="1" customFormat="1" ht="6.95" customHeight="1">
      <c r="B83" s="31"/>
      <c r="AR83" s="31"/>
    </row>
    <row r="84" spans="1:90" s="3" customFormat="1" ht="12" customHeight="1">
      <c r="B84" s="47"/>
      <c r="C84" s="26" t="s">
        <v>13</v>
      </c>
      <c r="L84" s="3" t="str">
        <f>K5</f>
        <v>2024/171</v>
      </c>
      <c r="AR84" s="47"/>
    </row>
    <row r="85" spans="1:90" s="4" customFormat="1" ht="36.950000000000003" customHeight="1">
      <c r="B85" s="48"/>
      <c r="C85" s="49" t="s">
        <v>16</v>
      </c>
      <c r="L85" s="206" t="str">
        <f>K6</f>
        <v>SNMZ - Rekonstrukce rozvodů vody a splaškové kanalizace v BD Kovářská p.č. 237/19</v>
      </c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R85" s="48"/>
    </row>
    <row r="86" spans="1:90" s="1" customFormat="1" ht="6.95" customHeight="1">
      <c r="B86" s="31"/>
      <c r="AR86" s="31"/>
    </row>
    <row r="87" spans="1:90" s="1" customFormat="1" ht="12" customHeight="1">
      <c r="B87" s="31"/>
      <c r="C87" s="26" t="s">
        <v>20</v>
      </c>
      <c r="L87" s="50" t="str">
        <f>IF(K8="","",K8)</f>
        <v>Znojmo, Kovářská 337/19</v>
      </c>
      <c r="AI87" s="26" t="s">
        <v>22</v>
      </c>
      <c r="AM87" s="208" t="str">
        <f>IF(AN8= "","",AN8)</f>
        <v/>
      </c>
      <c r="AN87" s="208"/>
      <c r="AR87" s="31"/>
    </row>
    <row r="88" spans="1:90" s="1" customFormat="1" ht="6.95" customHeight="1">
      <c r="B88" s="31"/>
      <c r="AR88" s="31"/>
    </row>
    <row r="89" spans="1:90" s="1" customFormat="1" ht="15.2" customHeight="1">
      <c r="B89" s="31"/>
      <c r="C89" s="26" t="s">
        <v>23</v>
      </c>
      <c r="L89" s="3" t="str">
        <f>IF(E11= "","",E11)</f>
        <v>Správa nemovitosti města Znojma, Pontassievská 14</v>
      </c>
      <c r="AI89" s="26" t="s">
        <v>29</v>
      </c>
      <c r="AM89" s="209" t="str">
        <f>IF(E17="","",E17)</f>
        <v xml:space="preserve"> </v>
      </c>
      <c r="AN89" s="210"/>
      <c r="AO89" s="210"/>
      <c r="AP89" s="210"/>
      <c r="AR89" s="31"/>
      <c r="AS89" s="211" t="s">
        <v>54</v>
      </c>
      <c r="AT89" s="21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0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32</v>
      </c>
      <c r="AM90" s="209" t="str">
        <f>IF(E20="","",E20)</f>
        <v xml:space="preserve"> </v>
      </c>
      <c r="AN90" s="210"/>
      <c r="AO90" s="210"/>
      <c r="AP90" s="210"/>
      <c r="AR90" s="31"/>
      <c r="AS90" s="213"/>
      <c r="AT90" s="214"/>
      <c r="BD90" s="54"/>
    </row>
    <row r="91" spans="1:90" s="1" customFormat="1" ht="10.9" customHeight="1">
      <c r="B91" s="31"/>
      <c r="AR91" s="31"/>
      <c r="AS91" s="213"/>
      <c r="AT91" s="214"/>
      <c r="BD91" s="54"/>
    </row>
    <row r="92" spans="1:90" s="1" customFormat="1" ht="29.25" customHeight="1">
      <c r="B92" s="31"/>
      <c r="C92" s="201" t="s">
        <v>55</v>
      </c>
      <c r="D92" s="202"/>
      <c r="E92" s="202"/>
      <c r="F92" s="202"/>
      <c r="G92" s="202"/>
      <c r="H92" s="55"/>
      <c r="I92" s="203" t="s">
        <v>56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4" t="s">
        <v>57</v>
      </c>
      <c r="AH92" s="202"/>
      <c r="AI92" s="202"/>
      <c r="AJ92" s="202"/>
      <c r="AK92" s="202"/>
      <c r="AL92" s="202"/>
      <c r="AM92" s="202"/>
      <c r="AN92" s="203" t="s">
        <v>58</v>
      </c>
      <c r="AO92" s="202"/>
      <c r="AP92" s="205"/>
      <c r="AQ92" s="56" t="s">
        <v>59</v>
      </c>
      <c r="AR92" s="31"/>
      <c r="AS92" s="57" t="s">
        <v>60</v>
      </c>
      <c r="AT92" s="58" t="s">
        <v>61</v>
      </c>
      <c r="AU92" s="58" t="s">
        <v>62</v>
      </c>
      <c r="AV92" s="58" t="s">
        <v>63</v>
      </c>
      <c r="AW92" s="58" t="s">
        <v>64</v>
      </c>
      <c r="AX92" s="58" t="s">
        <v>65</v>
      </c>
      <c r="AY92" s="58" t="s">
        <v>66</v>
      </c>
      <c r="AZ92" s="58" t="s">
        <v>67</v>
      </c>
      <c r="BA92" s="58" t="s">
        <v>68</v>
      </c>
      <c r="BB92" s="58" t="s">
        <v>69</v>
      </c>
      <c r="BC92" s="58" t="s">
        <v>70</v>
      </c>
      <c r="BD92" s="59" t="s">
        <v>71</v>
      </c>
    </row>
    <row r="93" spans="1:90" s="1" customFormat="1" ht="10.9" customHeight="1">
      <c r="B93" s="31"/>
      <c r="AR93" s="31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0" s="5" customFormat="1" ht="32.450000000000003" customHeight="1">
      <c r="B94" s="61"/>
      <c r="C94" s="62" t="s">
        <v>72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98">
        <f>ROUND(AG95,2)</f>
        <v>0</v>
      </c>
      <c r="AH94" s="198"/>
      <c r="AI94" s="198"/>
      <c r="AJ94" s="198"/>
      <c r="AK94" s="198"/>
      <c r="AL94" s="198"/>
      <c r="AM94" s="198"/>
      <c r="AN94" s="199">
        <f>SUM(AG94,AT94)</f>
        <v>0</v>
      </c>
      <c r="AO94" s="199"/>
      <c r="AP94" s="199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73</v>
      </c>
      <c r="BT94" s="70" t="s">
        <v>74</v>
      </c>
      <c r="BV94" s="70" t="s">
        <v>75</v>
      </c>
      <c r="BW94" s="70" t="s">
        <v>4</v>
      </c>
      <c r="BX94" s="70" t="s">
        <v>76</v>
      </c>
      <c r="CL94" s="70" t="s">
        <v>1</v>
      </c>
    </row>
    <row r="95" spans="1:90" s="6" customFormat="1" ht="37.5" customHeight="1">
      <c r="A95" s="71" t="s">
        <v>77</v>
      </c>
      <c r="B95" s="72"/>
      <c r="C95" s="73"/>
      <c r="D95" s="197" t="s">
        <v>14</v>
      </c>
      <c r="E95" s="197"/>
      <c r="F95" s="197"/>
      <c r="G95" s="197"/>
      <c r="H95" s="197"/>
      <c r="I95" s="74"/>
      <c r="J95" s="197" t="s">
        <v>17</v>
      </c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5">
        <f>'2024-171 - SNMZ - Rekonst...'!J28</f>
        <v>0</v>
      </c>
      <c r="AH95" s="196"/>
      <c r="AI95" s="196"/>
      <c r="AJ95" s="196"/>
      <c r="AK95" s="196"/>
      <c r="AL95" s="196"/>
      <c r="AM95" s="196"/>
      <c r="AN95" s="195">
        <f>SUM(AG95,AT95)</f>
        <v>0</v>
      </c>
      <c r="AO95" s="196"/>
      <c r="AP95" s="196"/>
      <c r="AQ95" s="75" t="s">
        <v>78</v>
      </c>
      <c r="AR95" s="72"/>
      <c r="AS95" s="76">
        <v>0</v>
      </c>
      <c r="AT95" s="77">
        <f>ROUND(SUM(AV95:AW95),2)</f>
        <v>0</v>
      </c>
      <c r="AU95" s="78">
        <f>'2024-171 - SNMZ - Rekonst...'!P116</f>
        <v>0</v>
      </c>
      <c r="AV95" s="77">
        <f>'2024-171 - SNMZ - Rekonst...'!J31</f>
        <v>0</v>
      </c>
      <c r="AW95" s="77">
        <f>'2024-171 - SNMZ - Rekonst...'!J32</f>
        <v>0</v>
      </c>
      <c r="AX95" s="77">
        <f>'2024-171 - SNMZ - Rekonst...'!J33</f>
        <v>0</v>
      </c>
      <c r="AY95" s="77">
        <f>'2024-171 - SNMZ - Rekonst...'!J34</f>
        <v>0</v>
      </c>
      <c r="AZ95" s="77">
        <f>'2024-171 - SNMZ - Rekonst...'!F31</f>
        <v>0</v>
      </c>
      <c r="BA95" s="77">
        <f>'2024-171 - SNMZ - Rekonst...'!F32</f>
        <v>0</v>
      </c>
      <c r="BB95" s="77">
        <f>'2024-171 - SNMZ - Rekonst...'!F33</f>
        <v>0</v>
      </c>
      <c r="BC95" s="77">
        <f>'2024-171 - SNMZ - Rekonst...'!F34</f>
        <v>0</v>
      </c>
      <c r="BD95" s="79">
        <f>'2024-171 - SNMZ - Rekonst...'!F35</f>
        <v>0</v>
      </c>
      <c r="BT95" s="80" t="s">
        <v>79</v>
      </c>
      <c r="BU95" s="80" t="s">
        <v>80</v>
      </c>
      <c r="BV95" s="80" t="s">
        <v>75</v>
      </c>
      <c r="BW95" s="80" t="s">
        <v>4</v>
      </c>
      <c r="BX95" s="80" t="s">
        <v>76</v>
      </c>
      <c r="CL95" s="80" t="s">
        <v>1</v>
      </c>
    </row>
    <row r="96" spans="1:90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mergeCells count="42"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W32:AE32"/>
    <mergeCell ref="AK32:AO32"/>
    <mergeCell ref="L32:P32"/>
  </mergeCells>
  <hyperlinks>
    <hyperlink ref="A95" location="'2024-171 - SNMZ - Rekonst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48"/>
  <sheetViews>
    <sheetView showGridLines="0" tabSelected="1" topLeftCell="A153" workbookViewId="0">
      <selection activeCell="F221" sqref="F22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0" t="s">
        <v>5</v>
      </c>
      <c r="M2" s="187"/>
      <c r="N2" s="187"/>
      <c r="O2" s="187"/>
      <c r="P2" s="187"/>
      <c r="Q2" s="187"/>
      <c r="R2" s="187"/>
      <c r="S2" s="187"/>
      <c r="T2" s="187"/>
      <c r="U2" s="187"/>
      <c r="V2" s="187"/>
      <c r="AT2" s="16" t="s">
        <v>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4.95" customHeight="1">
      <c r="B4" s="19"/>
      <c r="D4" s="20" t="s">
        <v>81</v>
      </c>
      <c r="L4" s="19"/>
      <c r="M4" s="81" t="s">
        <v>10</v>
      </c>
      <c r="AT4" s="16" t="s">
        <v>3</v>
      </c>
    </row>
    <row r="5" spans="2:46" ht="6.95" customHeight="1">
      <c r="B5" s="19"/>
      <c r="L5" s="19"/>
    </row>
    <row r="6" spans="2:46" s="1" customFormat="1" ht="12" customHeight="1">
      <c r="B6" s="31"/>
      <c r="D6" s="26" t="s">
        <v>16</v>
      </c>
      <c r="L6" s="31"/>
    </row>
    <row r="7" spans="2:46" s="1" customFormat="1" ht="30" customHeight="1">
      <c r="B7" s="31"/>
      <c r="E7" s="206" t="s">
        <v>17</v>
      </c>
      <c r="F7" s="219"/>
      <c r="G7" s="219"/>
      <c r="H7" s="219"/>
      <c r="L7" s="31"/>
    </row>
    <row r="8" spans="2:46" s="1" customFormat="1">
      <c r="B8" s="31"/>
      <c r="L8" s="31"/>
    </row>
    <row r="9" spans="2:46" s="1" customFormat="1" ht="12" customHeight="1">
      <c r="B9" s="31"/>
      <c r="D9" s="26" t="s">
        <v>18</v>
      </c>
      <c r="F9" s="24" t="s">
        <v>1</v>
      </c>
      <c r="I9" s="26" t="s">
        <v>19</v>
      </c>
      <c r="J9" s="24" t="s">
        <v>1</v>
      </c>
      <c r="L9" s="31"/>
    </row>
    <row r="10" spans="2:46" s="1" customFormat="1" ht="12" customHeight="1">
      <c r="B10" s="31"/>
      <c r="D10" s="26" t="s">
        <v>20</v>
      </c>
      <c r="F10" s="24" t="s">
        <v>21</v>
      </c>
      <c r="I10" s="26" t="s">
        <v>22</v>
      </c>
      <c r="J10" s="51">
        <f>'Rekapitulace stavby'!AN8</f>
        <v>0</v>
      </c>
      <c r="L10" s="31"/>
    </row>
    <row r="11" spans="2:46" s="1" customFormat="1" ht="10.9" customHeight="1">
      <c r="B11" s="31"/>
      <c r="L11" s="31"/>
    </row>
    <row r="12" spans="2:46" s="1" customFormat="1" ht="12" customHeight="1">
      <c r="B12" s="31"/>
      <c r="D12" s="26" t="s">
        <v>23</v>
      </c>
      <c r="I12" s="26" t="s">
        <v>24</v>
      </c>
      <c r="J12" s="24" t="s">
        <v>1</v>
      </c>
      <c r="L12" s="31"/>
    </row>
    <row r="13" spans="2:46" s="1" customFormat="1" ht="18" customHeight="1">
      <c r="B13" s="31"/>
      <c r="E13" s="24" t="s">
        <v>25</v>
      </c>
      <c r="I13" s="26" t="s">
        <v>26</v>
      </c>
      <c r="J13" s="24" t="s">
        <v>1</v>
      </c>
      <c r="L13" s="31"/>
    </row>
    <row r="14" spans="2:46" s="1" customFormat="1" ht="6.95" customHeight="1">
      <c r="B14" s="31"/>
      <c r="L14" s="31"/>
    </row>
    <row r="15" spans="2:46" s="1" customFormat="1" ht="12" customHeight="1">
      <c r="B15" s="31"/>
      <c r="D15" s="26" t="s">
        <v>27</v>
      </c>
      <c r="I15" s="26" t="s">
        <v>24</v>
      </c>
      <c r="J15" s="27" t="str">
        <f>'Rekapitulace stavby'!AN13</f>
        <v>Vyplň údaj</v>
      </c>
      <c r="L15" s="31"/>
    </row>
    <row r="16" spans="2:46" s="1" customFormat="1" ht="18" customHeight="1">
      <c r="B16" s="31"/>
      <c r="E16" s="220" t="str">
        <f>'Rekapitulace stavby'!E14</f>
        <v>Vyplň údaj</v>
      </c>
      <c r="F16" s="186"/>
      <c r="G16" s="186"/>
      <c r="H16" s="186"/>
      <c r="I16" s="26" t="s">
        <v>26</v>
      </c>
      <c r="J16" s="27" t="str">
        <f>'Rekapitulace stavby'!AN14</f>
        <v>Vyplň údaj</v>
      </c>
      <c r="L16" s="31"/>
    </row>
    <row r="17" spans="2:12" s="1" customFormat="1" ht="6.95" customHeight="1">
      <c r="B17" s="31"/>
      <c r="L17" s="31"/>
    </row>
    <row r="18" spans="2:12" s="1" customFormat="1" ht="12" customHeight="1">
      <c r="B18" s="31"/>
      <c r="D18" s="26" t="s">
        <v>29</v>
      </c>
      <c r="I18" s="26" t="s">
        <v>24</v>
      </c>
      <c r="J18" s="24" t="str">
        <f>IF('Rekapitulace stavby'!AN16="","",'Rekapitulace stavby'!AN16)</f>
        <v/>
      </c>
      <c r="L18" s="31"/>
    </row>
    <row r="19" spans="2:12" s="1" customFormat="1" ht="18" customHeight="1">
      <c r="B19" s="31"/>
      <c r="E19" s="24" t="str">
        <f>IF('Rekapitulace stavby'!E17="","",'Rekapitulace stavby'!E17)</f>
        <v xml:space="preserve"> </v>
      </c>
      <c r="I19" s="26" t="s">
        <v>26</v>
      </c>
      <c r="J19" s="24" t="str">
        <f>IF('Rekapitulace stavby'!AN17="","",'Rekapitulace stavby'!AN17)</f>
        <v/>
      </c>
      <c r="L19" s="31"/>
    </row>
    <row r="20" spans="2:12" s="1" customFormat="1" ht="6.95" customHeight="1">
      <c r="B20" s="31"/>
      <c r="L20" s="31"/>
    </row>
    <row r="21" spans="2:12" s="1" customFormat="1" ht="12" customHeight="1">
      <c r="B21" s="31"/>
      <c r="D21" s="26" t="s">
        <v>32</v>
      </c>
      <c r="I21" s="26" t="s">
        <v>24</v>
      </c>
      <c r="J21" s="24" t="str">
        <f>IF('Rekapitulace stavby'!AN19="","",'Rekapitulace stavby'!AN19)</f>
        <v/>
      </c>
      <c r="L21" s="31"/>
    </row>
    <row r="22" spans="2:12" s="1" customFormat="1" ht="18" customHeight="1">
      <c r="B22" s="31"/>
      <c r="E22" s="24" t="str">
        <f>IF('Rekapitulace stavby'!E20="","",'Rekapitulace stavby'!E20)</f>
        <v xml:space="preserve"> </v>
      </c>
      <c r="I22" s="26" t="s">
        <v>26</v>
      </c>
      <c r="J22" s="24" t="str">
        <f>IF('Rekapitulace stavby'!AN20="","",'Rekapitulace stavby'!AN20)</f>
        <v/>
      </c>
      <c r="L22" s="31"/>
    </row>
    <row r="23" spans="2:12" s="1" customFormat="1" ht="6.95" customHeight="1">
      <c r="B23" s="31"/>
      <c r="L23" s="31"/>
    </row>
    <row r="24" spans="2:12" s="1" customFormat="1" ht="12" customHeight="1">
      <c r="B24" s="31"/>
      <c r="D24" s="26" t="s">
        <v>33</v>
      </c>
      <c r="L24" s="31"/>
    </row>
    <row r="25" spans="2:12" s="7" customFormat="1" ht="16.5" customHeight="1">
      <c r="B25" s="82"/>
      <c r="E25" s="191" t="s">
        <v>1</v>
      </c>
      <c r="F25" s="191"/>
      <c r="G25" s="191"/>
      <c r="H25" s="191"/>
      <c r="L25" s="82"/>
    </row>
    <row r="26" spans="2:12" s="1" customFormat="1" ht="6.95" customHeight="1">
      <c r="B26" s="31"/>
      <c r="L26" s="31"/>
    </row>
    <row r="27" spans="2:12" s="1" customFormat="1" ht="6.95" customHeight="1">
      <c r="B27" s="31"/>
      <c r="D27" s="52"/>
      <c r="E27" s="52"/>
      <c r="F27" s="52"/>
      <c r="G27" s="52"/>
      <c r="H27" s="52"/>
      <c r="I27" s="52"/>
      <c r="J27" s="52"/>
      <c r="K27" s="52"/>
      <c r="L27" s="31"/>
    </row>
    <row r="28" spans="2:12" s="1" customFormat="1" ht="25.35" customHeight="1">
      <c r="B28" s="31"/>
      <c r="D28" s="83" t="s">
        <v>34</v>
      </c>
      <c r="J28" s="64">
        <f>ROUND(J116, 2)</f>
        <v>0</v>
      </c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14.45" customHeight="1">
      <c r="B30" s="31"/>
      <c r="F30" s="34" t="s">
        <v>36</v>
      </c>
      <c r="I30" s="34" t="s">
        <v>35</v>
      </c>
      <c r="J30" s="34" t="s">
        <v>37</v>
      </c>
      <c r="L30" s="31"/>
    </row>
    <row r="31" spans="2:12" s="1" customFormat="1" ht="14.45" customHeight="1">
      <c r="B31" s="31"/>
      <c r="D31" s="84" t="s">
        <v>38</v>
      </c>
      <c r="E31" s="26" t="s">
        <v>39</v>
      </c>
      <c r="F31" s="85">
        <f>ROUND((SUM(BE116:BE247)),  2)</f>
        <v>0</v>
      </c>
      <c r="I31" s="86">
        <v>0.21</v>
      </c>
      <c r="J31" s="85">
        <f>ROUND(((SUM(BE116:BE247))*I31),  2)</f>
        <v>0</v>
      </c>
      <c r="L31" s="31"/>
    </row>
    <row r="32" spans="2:12" s="1" customFormat="1" ht="14.45" customHeight="1">
      <c r="B32" s="31"/>
      <c r="E32" s="26" t="s">
        <v>40</v>
      </c>
      <c r="F32" s="85">
        <f>ROUND((SUM(BF116:BF247)),  2)</f>
        <v>0</v>
      </c>
      <c r="I32" s="86">
        <v>0.12</v>
      </c>
      <c r="J32" s="85">
        <f>ROUND(((SUM(BF116:BF247))*I32),  2)</f>
        <v>0</v>
      </c>
      <c r="L32" s="31"/>
    </row>
    <row r="33" spans="2:12" s="1" customFormat="1" ht="14.45" hidden="1" customHeight="1">
      <c r="B33" s="31"/>
      <c r="E33" s="26" t="s">
        <v>41</v>
      </c>
      <c r="F33" s="85">
        <f>ROUND((SUM(BG116:BG247)),  2)</f>
        <v>0</v>
      </c>
      <c r="I33" s="86">
        <v>0.21</v>
      </c>
      <c r="J33" s="85">
        <f>0</f>
        <v>0</v>
      </c>
      <c r="L33" s="31"/>
    </row>
    <row r="34" spans="2:12" s="1" customFormat="1" ht="14.45" hidden="1" customHeight="1">
      <c r="B34" s="31"/>
      <c r="E34" s="26" t="s">
        <v>42</v>
      </c>
      <c r="F34" s="85">
        <f>ROUND((SUM(BH116:BH247)),  2)</f>
        <v>0</v>
      </c>
      <c r="I34" s="86">
        <v>0.12</v>
      </c>
      <c r="J34" s="85">
        <f>0</f>
        <v>0</v>
      </c>
      <c r="L34" s="31"/>
    </row>
    <row r="35" spans="2:12" s="1" customFormat="1" ht="14.45" hidden="1" customHeight="1">
      <c r="B35" s="31"/>
      <c r="E35" s="26" t="s">
        <v>43</v>
      </c>
      <c r="F35" s="85">
        <f>ROUND((SUM(BI116:BI247)),  2)</f>
        <v>0</v>
      </c>
      <c r="I35" s="86">
        <v>0</v>
      </c>
      <c r="J35" s="85">
        <f>0</f>
        <v>0</v>
      </c>
      <c r="L35" s="31"/>
    </row>
    <row r="36" spans="2:12" s="1" customFormat="1" ht="6.95" customHeight="1">
      <c r="B36" s="31"/>
      <c r="L36" s="31"/>
    </row>
    <row r="37" spans="2:12" s="1" customFormat="1" ht="25.35" customHeight="1">
      <c r="B37" s="31"/>
      <c r="C37" s="87"/>
      <c r="D37" s="88" t="s">
        <v>44</v>
      </c>
      <c r="E37" s="55"/>
      <c r="F37" s="55"/>
      <c r="G37" s="89" t="s">
        <v>45</v>
      </c>
      <c r="H37" s="90" t="s">
        <v>46</v>
      </c>
      <c r="I37" s="55"/>
      <c r="J37" s="91">
        <f>SUM(J28:J35)</f>
        <v>0</v>
      </c>
      <c r="K37" s="92"/>
      <c r="L37" s="31"/>
    </row>
    <row r="38" spans="2:12" s="1" customFormat="1" ht="14.45" customHeight="1">
      <c r="B38" s="31"/>
      <c r="L38" s="31"/>
    </row>
    <row r="39" spans="2:12" ht="14.45" customHeight="1">
      <c r="B39" s="19"/>
      <c r="L39" s="19"/>
    </row>
    <row r="40" spans="2:12" ht="14.45" customHeight="1">
      <c r="B40" s="19"/>
      <c r="L40" s="19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49</v>
      </c>
      <c r="E61" s="33"/>
      <c r="F61" s="93" t="s">
        <v>50</v>
      </c>
      <c r="G61" s="42" t="s">
        <v>49</v>
      </c>
      <c r="H61" s="33"/>
      <c r="I61" s="33"/>
      <c r="J61" s="94" t="s">
        <v>50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49</v>
      </c>
      <c r="E76" s="33"/>
      <c r="F76" s="93" t="s">
        <v>50</v>
      </c>
      <c r="G76" s="42" t="s">
        <v>49</v>
      </c>
      <c r="H76" s="33"/>
      <c r="I76" s="33"/>
      <c r="J76" s="94" t="s">
        <v>50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82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30" customHeight="1">
      <c r="B85" s="31"/>
      <c r="E85" s="206" t="str">
        <f>E7</f>
        <v>SNMZ - Rekonstrukce rozvodů vody a splaškové kanalizace v BD Kovářská p.č. 237/19</v>
      </c>
      <c r="F85" s="219"/>
      <c r="G85" s="219"/>
      <c r="H85" s="219"/>
      <c r="L85" s="31"/>
    </row>
    <row r="86" spans="2:47" s="1" customFormat="1" ht="6.95" customHeight="1">
      <c r="B86" s="31"/>
      <c r="L86" s="31"/>
    </row>
    <row r="87" spans="2:47" s="1" customFormat="1" ht="12" customHeight="1">
      <c r="B87" s="31"/>
      <c r="C87" s="26" t="s">
        <v>20</v>
      </c>
      <c r="F87" s="24" t="str">
        <f>F10</f>
        <v>Znojmo, Kovářská 337/19</v>
      </c>
      <c r="I87" s="26" t="s">
        <v>22</v>
      </c>
      <c r="J87" s="51">
        <f>IF(J10="","",J10)</f>
        <v>0</v>
      </c>
      <c r="L87" s="31"/>
    </row>
    <row r="88" spans="2:47" s="1" customFormat="1" ht="6.95" customHeight="1">
      <c r="B88" s="31"/>
      <c r="L88" s="31"/>
    </row>
    <row r="89" spans="2:47" s="1" customFormat="1" ht="15.2" customHeight="1">
      <c r="B89" s="31"/>
      <c r="C89" s="26" t="s">
        <v>23</v>
      </c>
      <c r="F89" s="24" t="str">
        <f>E13</f>
        <v>Správa nemovitosti města Znojma, Pontassievská 14</v>
      </c>
      <c r="I89" s="26" t="s">
        <v>29</v>
      </c>
      <c r="J89" s="29" t="str">
        <f>E19</f>
        <v xml:space="preserve"> </v>
      </c>
      <c r="L89" s="31"/>
    </row>
    <row r="90" spans="2:47" s="1" customFormat="1" ht="15.2" customHeight="1">
      <c r="B90" s="31"/>
      <c r="C90" s="26" t="s">
        <v>27</v>
      </c>
      <c r="F90" s="24" t="str">
        <f>IF(E16="","",E16)</f>
        <v>Vyplň údaj</v>
      </c>
      <c r="I90" s="26" t="s">
        <v>32</v>
      </c>
      <c r="J90" s="29" t="str">
        <f>E22</f>
        <v xml:space="preserve"> </v>
      </c>
      <c r="L90" s="31"/>
    </row>
    <row r="91" spans="2:47" s="1" customFormat="1" ht="10.35" customHeight="1">
      <c r="B91" s="31"/>
      <c r="L91" s="31"/>
    </row>
    <row r="92" spans="2:47" s="1" customFormat="1" ht="29.25" customHeight="1">
      <c r="B92" s="31"/>
      <c r="C92" s="95" t="s">
        <v>83</v>
      </c>
      <c r="D92" s="87"/>
      <c r="E92" s="87"/>
      <c r="F92" s="87"/>
      <c r="G92" s="87"/>
      <c r="H92" s="87"/>
      <c r="I92" s="87"/>
      <c r="J92" s="96" t="s">
        <v>84</v>
      </c>
      <c r="K92" s="87"/>
      <c r="L92" s="31"/>
    </row>
    <row r="93" spans="2:47" s="1" customFormat="1" ht="10.35" customHeight="1">
      <c r="B93" s="31"/>
      <c r="L93" s="31"/>
    </row>
    <row r="94" spans="2:47" s="1" customFormat="1" ht="22.9" customHeight="1">
      <c r="B94" s="31"/>
      <c r="C94" s="97" t="s">
        <v>85</v>
      </c>
      <c r="J94" s="64">
        <f>J116</f>
        <v>0</v>
      </c>
      <c r="L94" s="31"/>
      <c r="AU94" s="16" t="s">
        <v>86</v>
      </c>
    </row>
    <row r="95" spans="2:47" s="8" customFormat="1" ht="24.95" customHeight="1">
      <c r="B95" s="98"/>
      <c r="D95" s="99" t="s">
        <v>87</v>
      </c>
      <c r="E95" s="100"/>
      <c r="F95" s="100"/>
      <c r="G95" s="100"/>
      <c r="H95" s="100"/>
      <c r="I95" s="100"/>
      <c r="J95" s="101">
        <f>J117</f>
        <v>0</v>
      </c>
      <c r="L95" s="98"/>
    </row>
    <row r="96" spans="2:47" s="9" customFormat="1" ht="19.899999999999999" customHeight="1">
      <c r="B96" s="102"/>
      <c r="D96" s="103" t="s">
        <v>88</v>
      </c>
      <c r="E96" s="104"/>
      <c r="F96" s="104"/>
      <c r="G96" s="104"/>
      <c r="H96" s="104"/>
      <c r="I96" s="104"/>
      <c r="J96" s="105">
        <f>J118</f>
        <v>0</v>
      </c>
      <c r="L96" s="102"/>
    </row>
    <row r="97" spans="2:12" s="9" customFormat="1" ht="19.899999999999999" customHeight="1">
      <c r="B97" s="102"/>
      <c r="D97" s="103" t="s">
        <v>89</v>
      </c>
      <c r="E97" s="104"/>
      <c r="F97" s="104"/>
      <c r="G97" s="104"/>
      <c r="H97" s="104"/>
      <c r="I97" s="104"/>
      <c r="J97" s="105">
        <f>J130</f>
        <v>0</v>
      </c>
      <c r="L97" s="102"/>
    </row>
    <row r="98" spans="2:12" s="8" customFormat="1" ht="24.95" customHeight="1">
      <c r="B98" s="98"/>
      <c r="D98" s="99" t="s">
        <v>90</v>
      </c>
      <c r="E98" s="100"/>
      <c r="F98" s="100"/>
      <c r="G98" s="100"/>
      <c r="H98" s="100"/>
      <c r="I98" s="100"/>
      <c r="J98" s="101">
        <f>J172</f>
        <v>0</v>
      </c>
      <c r="L98" s="98"/>
    </row>
    <row r="99" spans="2:12" s="1" customFormat="1" ht="21.75" customHeight="1">
      <c r="B99" s="31"/>
      <c r="L99" s="31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31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31"/>
    </row>
    <row r="105" spans="2:12" s="1" customFormat="1" ht="24.95" customHeight="1">
      <c r="B105" s="31"/>
      <c r="C105" s="20" t="s">
        <v>91</v>
      </c>
      <c r="L105" s="31"/>
    </row>
    <row r="106" spans="2:12" s="1" customFormat="1" ht="6.95" customHeight="1">
      <c r="B106" s="31"/>
      <c r="L106" s="31"/>
    </row>
    <row r="107" spans="2:12" s="1" customFormat="1" ht="12" customHeight="1">
      <c r="B107" s="31"/>
      <c r="C107" s="26" t="s">
        <v>16</v>
      </c>
      <c r="L107" s="31"/>
    </row>
    <row r="108" spans="2:12" s="1" customFormat="1" ht="30" customHeight="1">
      <c r="B108" s="31"/>
      <c r="E108" s="206" t="str">
        <f>E7</f>
        <v>SNMZ - Rekonstrukce rozvodů vody a splaškové kanalizace v BD Kovářská p.č. 237/19</v>
      </c>
      <c r="F108" s="219"/>
      <c r="G108" s="219"/>
      <c r="H108" s="219"/>
      <c r="L108" s="31"/>
    </row>
    <row r="109" spans="2:12" s="1" customFormat="1" ht="6.95" customHeight="1">
      <c r="B109" s="31"/>
      <c r="L109" s="31"/>
    </row>
    <row r="110" spans="2:12" s="1" customFormat="1" ht="12" customHeight="1">
      <c r="B110" s="31"/>
      <c r="C110" s="26" t="s">
        <v>20</v>
      </c>
      <c r="F110" s="24" t="str">
        <f>F10</f>
        <v>Znojmo, Kovářská 337/19</v>
      </c>
      <c r="I110" s="26" t="s">
        <v>22</v>
      </c>
      <c r="J110" s="51">
        <f>IF(J10="","",J10)</f>
        <v>0</v>
      </c>
      <c r="L110" s="31"/>
    </row>
    <row r="111" spans="2:12" s="1" customFormat="1" ht="6.95" customHeight="1">
      <c r="B111" s="31"/>
      <c r="L111" s="31"/>
    </row>
    <row r="112" spans="2:12" s="1" customFormat="1" ht="15.2" customHeight="1">
      <c r="B112" s="31"/>
      <c r="C112" s="26" t="s">
        <v>23</v>
      </c>
      <c r="F112" s="24" t="str">
        <f>E13</f>
        <v>Správa nemovitosti města Znojma, Pontassievská 14</v>
      </c>
      <c r="I112" s="26" t="s">
        <v>29</v>
      </c>
      <c r="J112" s="29" t="str">
        <f>E19</f>
        <v xml:space="preserve"> </v>
      </c>
      <c r="L112" s="31"/>
    </row>
    <row r="113" spans="2:65" s="1" customFormat="1" ht="15.2" customHeight="1">
      <c r="B113" s="31"/>
      <c r="C113" s="26" t="s">
        <v>27</v>
      </c>
      <c r="F113" s="24" t="str">
        <f>IF(E16="","",E16)</f>
        <v>Vyplň údaj</v>
      </c>
      <c r="I113" s="26" t="s">
        <v>32</v>
      </c>
      <c r="J113" s="29" t="str">
        <f>E22</f>
        <v xml:space="preserve"> </v>
      </c>
      <c r="L113" s="31"/>
    </row>
    <row r="114" spans="2:65" s="1" customFormat="1" ht="10.35" customHeight="1">
      <c r="B114" s="31"/>
      <c r="L114" s="31"/>
    </row>
    <row r="115" spans="2:65" s="10" customFormat="1" ht="29.25" customHeight="1">
      <c r="B115" s="106"/>
      <c r="C115" s="107" t="s">
        <v>92</v>
      </c>
      <c r="D115" s="108" t="s">
        <v>59</v>
      </c>
      <c r="E115" s="108" t="s">
        <v>55</v>
      </c>
      <c r="F115" s="108" t="s">
        <v>56</v>
      </c>
      <c r="G115" s="108" t="s">
        <v>93</v>
      </c>
      <c r="H115" s="108" t="s">
        <v>94</v>
      </c>
      <c r="I115" s="108" t="s">
        <v>95</v>
      </c>
      <c r="J115" s="109" t="s">
        <v>84</v>
      </c>
      <c r="K115" s="110" t="s">
        <v>96</v>
      </c>
      <c r="L115" s="106"/>
      <c r="M115" s="57" t="s">
        <v>1</v>
      </c>
      <c r="N115" s="58" t="s">
        <v>38</v>
      </c>
      <c r="O115" s="58" t="s">
        <v>97</v>
      </c>
      <c r="P115" s="58" t="s">
        <v>98</v>
      </c>
      <c r="Q115" s="58" t="s">
        <v>99</v>
      </c>
      <c r="R115" s="58" t="s">
        <v>100</v>
      </c>
      <c r="S115" s="58" t="s">
        <v>101</v>
      </c>
      <c r="T115" s="59" t="s">
        <v>102</v>
      </c>
    </row>
    <row r="116" spans="2:65" s="1" customFormat="1" ht="22.9" customHeight="1">
      <c r="B116" s="31"/>
      <c r="C116" s="62" t="s">
        <v>103</v>
      </c>
      <c r="J116" s="111">
        <f>BK116</f>
        <v>0</v>
      </c>
      <c r="L116" s="31"/>
      <c r="M116" s="60"/>
      <c r="N116" s="52"/>
      <c r="O116" s="52"/>
      <c r="P116" s="112">
        <f>P117+P172</f>
        <v>0</v>
      </c>
      <c r="Q116" s="52"/>
      <c r="R116" s="112">
        <f>R117+R172</f>
        <v>0.50509000000000004</v>
      </c>
      <c r="S116" s="52"/>
      <c r="T116" s="113">
        <f>T117+T172</f>
        <v>1.0889399999999998</v>
      </c>
      <c r="AT116" s="16" t="s">
        <v>73</v>
      </c>
      <c r="AU116" s="16" t="s">
        <v>86</v>
      </c>
      <c r="BK116" s="114">
        <f>BK117+BK172</f>
        <v>0</v>
      </c>
    </row>
    <row r="117" spans="2:65" s="11" customFormat="1" ht="25.9" customHeight="1">
      <c r="B117" s="115"/>
      <c r="D117" s="116" t="s">
        <v>73</v>
      </c>
      <c r="E117" s="117" t="s">
        <v>104</v>
      </c>
      <c r="F117" s="117" t="s">
        <v>105</v>
      </c>
      <c r="I117" s="118"/>
      <c r="J117" s="119">
        <f>BK117</f>
        <v>0</v>
      </c>
      <c r="L117" s="115"/>
      <c r="M117" s="120"/>
      <c r="P117" s="121">
        <f>P118+P130</f>
        <v>0</v>
      </c>
      <c r="R117" s="121">
        <f>R118+R130</f>
        <v>0.50509000000000004</v>
      </c>
      <c r="T117" s="122">
        <f>T118+T130</f>
        <v>1.0889399999999998</v>
      </c>
      <c r="AR117" s="116" t="s">
        <v>106</v>
      </c>
      <c r="AT117" s="123" t="s">
        <v>73</v>
      </c>
      <c r="AU117" s="123" t="s">
        <v>74</v>
      </c>
      <c r="AY117" s="116" t="s">
        <v>107</v>
      </c>
      <c r="BK117" s="124">
        <f>BK118+BK130</f>
        <v>0</v>
      </c>
    </row>
    <row r="118" spans="2:65" s="11" customFormat="1" ht="22.9" customHeight="1">
      <c r="B118" s="115"/>
      <c r="D118" s="116" t="s">
        <v>73</v>
      </c>
      <c r="E118" s="125" t="s">
        <v>108</v>
      </c>
      <c r="F118" s="125" t="s">
        <v>109</v>
      </c>
      <c r="I118" s="118"/>
      <c r="J118" s="126">
        <f>BK118</f>
        <v>0</v>
      </c>
      <c r="L118" s="115"/>
      <c r="M118" s="120"/>
      <c r="P118" s="121">
        <f>SUM(P119:P129)</f>
        <v>0</v>
      </c>
      <c r="R118" s="121">
        <f>SUM(R119:R129)</f>
        <v>0.15490999999999999</v>
      </c>
      <c r="T118" s="122">
        <f>SUM(T119:T129)</f>
        <v>0.22416</v>
      </c>
      <c r="AR118" s="116" t="s">
        <v>106</v>
      </c>
      <c r="AT118" s="123" t="s">
        <v>73</v>
      </c>
      <c r="AU118" s="123" t="s">
        <v>79</v>
      </c>
      <c r="AY118" s="116" t="s">
        <v>107</v>
      </c>
      <c r="BK118" s="124">
        <f>SUM(BK119:BK129)</f>
        <v>0</v>
      </c>
    </row>
    <row r="119" spans="2:65" s="1" customFormat="1" ht="16.5" customHeight="1">
      <c r="B119" s="127"/>
      <c r="C119" s="128" t="s">
        <v>79</v>
      </c>
      <c r="D119" s="128" t="s">
        <v>110</v>
      </c>
      <c r="E119" s="129" t="s">
        <v>403</v>
      </c>
      <c r="F119" s="130" t="s">
        <v>404</v>
      </c>
      <c r="G119" s="131" t="s">
        <v>111</v>
      </c>
      <c r="H119" s="132">
        <v>71</v>
      </c>
      <c r="I119" s="133"/>
      <c r="J119" s="134">
        <f t="shared" ref="J119:J129" si="0">ROUND(I119*H119,2)</f>
        <v>0</v>
      </c>
      <c r="K119" s="135"/>
      <c r="L119" s="31"/>
      <c r="M119" s="136" t="s">
        <v>1</v>
      </c>
      <c r="N119" s="137" t="s">
        <v>40</v>
      </c>
      <c r="P119" s="138">
        <f t="shared" ref="P119:P129" si="1">O119*H119</f>
        <v>0</v>
      </c>
      <c r="Q119" s="138">
        <v>0</v>
      </c>
      <c r="R119" s="138">
        <f t="shared" ref="R119:R129" si="2">Q119*H119</f>
        <v>0</v>
      </c>
      <c r="S119" s="138">
        <v>2.63E-3</v>
      </c>
      <c r="T119" s="139">
        <f t="shared" ref="T119:T129" si="3">S119*H119</f>
        <v>0.18673000000000001</v>
      </c>
      <c r="AR119" s="140" t="s">
        <v>112</v>
      </c>
      <c r="AT119" s="140" t="s">
        <v>110</v>
      </c>
      <c r="AU119" s="140" t="s">
        <v>106</v>
      </c>
      <c r="AY119" s="16" t="s">
        <v>107</v>
      </c>
      <c r="BE119" s="141">
        <f t="shared" ref="BE119:BE129" si="4">IF(N119="základní",J119,0)</f>
        <v>0</v>
      </c>
      <c r="BF119" s="141">
        <f t="shared" ref="BF119:BF129" si="5">IF(N119="snížená",J119,0)</f>
        <v>0</v>
      </c>
      <c r="BG119" s="141">
        <f t="shared" ref="BG119:BG129" si="6">IF(N119="zákl. přenesená",J119,0)</f>
        <v>0</v>
      </c>
      <c r="BH119" s="141">
        <f t="shared" ref="BH119:BH129" si="7">IF(N119="sníž. přenesená",J119,0)</f>
        <v>0</v>
      </c>
      <c r="BI119" s="141">
        <f t="shared" ref="BI119:BI129" si="8">IF(N119="nulová",J119,0)</f>
        <v>0</v>
      </c>
      <c r="BJ119" s="16" t="s">
        <v>106</v>
      </c>
      <c r="BK119" s="141">
        <f t="shared" ref="BK119:BK129" si="9">ROUND(I119*H119,2)</f>
        <v>0</v>
      </c>
      <c r="BL119" s="16" t="s">
        <v>112</v>
      </c>
      <c r="BM119" s="140" t="s">
        <v>113</v>
      </c>
    </row>
    <row r="120" spans="2:65" s="1" customFormat="1" ht="16.5" customHeight="1">
      <c r="B120" s="127"/>
      <c r="C120" s="128" t="s">
        <v>106</v>
      </c>
      <c r="D120" s="128" t="s">
        <v>110</v>
      </c>
      <c r="E120" s="129" t="s">
        <v>114</v>
      </c>
      <c r="F120" s="130" t="s">
        <v>115</v>
      </c>
      <c r="G120" s="131" t="s">
        <v>116</v>
      </c>
      <c r="H120" s="132">
        <v>1</v>
      </c>
      <c r="I120" s="133"/>
      <c r="J120" s="134">
        <f t="shared" si="0"/>
        <v>0</v>
      </c>
      <c r="K120" s="135"/>
      <c r="L120" s="31"/>
      <c r="M120" s="136" t="s">
        <v>1</v>
      </c>
      <c r="N120" s="137" t="s">
        <v>40</v>
      </c>
      <c r="P120" s="138">
        <f t="shared" si="1"/>
        <v>0</v>
      </c>
      <c r="Q120" s="138">
        <v>3.7429999999999998E-2</v>
      </c>
      <c r="R120" s="138">
        <f t="shared" si="2"/>
        <v>3.7429999999999998E-2</v>
      </c>
      <c r="S120" s="138">
        <v>3.7429999999999998E-2</v>
      </c>
      <c r="T120" s="139">
        <f t="shared" si="3"/>
        <v>3.7429999999999998E-2</v>
      </c>
      <c r="AR120" s="140" t="s">
        <v>112</v>
      </c>
      <c r="AT120" s="140" t="s">
        <v>110</v>
      </c>
      <c r="AU120" s="140" t="s">
        <v>106</v>
      </c>
      <c r="AY120" s="16" t="s">
        <v>107</v>
      </c>
      <c r="BE120" s="141">
        <f t="shared" si="4"/>
        <v>0</v>
      </c>
      <c r="BF120" s="141">
        <f t="shared" si="5"/>
        <v>0</v>
      </c>
      <c r="BG120" s="141">
        <f t="shared" si="6"/>
        <v>0</v>
      </c>
      <c r="BH120" s="141">
        <f t="shared" si="7"/>
        <v>0</v>
      </c>
      <c r="BI120" s="141">
        <f t="shared" si="8"/>
        <v>0</v>
      </c>
      <c r="BJ120" s="16" t="s">
        <v>106</v>
      </c>
      <c r="BK120" s="141">
        <f t="shared" si="9"/>
        <v>0</v>
      </c>
      <c r="BL120" s="16" t="s">
        <v>112</v>
      </c>
      <c r="BM120" s="140" t="s">
        <v>117</v>
      </c>
    </row>
    <row r="121" spans="2:65" s="1" customFormat="1" ht="16.5" customHeight="1">
      <c r="B121" s="127"/>
      <c r="C121" s="128" t="s">
        <v>118</v>
      </c>
      <c r="D121" s="128" t="s">
        <v>110</v>
      </c>
      <c r="E121" s="129" t="s">
        <v>119</v>
      </c>
      <c r="F121" s="130" t="s">
        <v>120</v>
      </c>
      <c r="G121" s="131" t="s">
        <v>116</v>
      </c>
      <c r="H121" s="132">
        <v>7</v>
      </c>
      <c r="I121" s="133"/>
      <c r="J121" s="134">
        <f t="shared" si="0"/>
        <v>0</v>
      </c>
      <c r="K121" s="135"/>
      <c r="L121" s="31"/>
      <c r="M121" s="136" t="s">
        <v>1</v>
      </c>
      <c r="N121" s="137" t="s">
        <v>40</v>
      </c>
      <c r="P121" s="138">
        <f t="shared" si="1"/>
        <v>0</v>
      </c>
      <c r="Q121" s="138">
        <v>1.1199999999999999E-3</v>
      </c>
      <c r="R121" s="138">
        <f t="shared" si="2"/>
        <v>7.8399999999999997E-3</v>
      </c>
      <c r="S121" s="138">
        <v>0</v>
      </c>
      <c r="T121" s="139">
        <f t="shared" si="3"/>
        <v>0</v>
      </c>
      <c r="AR121" s="140" t="s">
        <v>112</v>
      </c>
      <c r="AT121" s="140" t="s">
        <v>110</v>
      </c>
      <c r="AU121" s="140" t="s">
        <v>106</v>
      </c>
      <c r="AY121" s="16" t="s">
        <v>107</v>
      </c>
      <c r="BE121" s="141">
        <f t="shared" si="4"/>
        <v>0</v>
      </c>
      <c r="BF121" s="141">
        <f t="shared" si="5"/>
        <v>0</v>
      </c>
      <c r="BG121" s="141">
        <f t="shared" si="6"/>
        <v>0</v>
      </c>
      <c r="BH121" s="141">
        <f t="shared" si="7"/>
        <v>0</v>
      </c>
      <c r="BI121" s="141">
        <f t="shared" si="8"/>
        <v>0</v>
      </c>
      <c r="BJ121" s="16" t="s">
        <v>106</v>
      </c>
      <c r="BK121" s="141">
        <f t="shared" si="9"/>
        <v>0</v>
      </c>
      <c r="BL121" s="16" t="s">
        <v>112</v>
      </c>
      <c r="BM121" s="140" t="s">
        <v>121</v>
      </c>
    </row>
    <row r="122" spans="2:65" s="1" customFormat="1" ht="21.75" customHeight="1">
      <c r="B122" s="127"/>
      <c r="C122" s="128" t="s">
        <v>122</v>
      </c>
      <c r="D122" s="128" t="s">
        <v>110</v>
      </c>
      <c r="E122" s="129" t="s">
        <v>123</v>
      </c>
      <c r="F122" s="130" t="s">
        <v>124</v>
      </c>
      <c r="G122" s="131" t="s">
        <v>111</v>
      </c>
      <c r="H122" s="132">
        <v>5</v>
      </c>
      <c r="I122" s="133"/>
      <c r="J122" s="134">
        <f t="shared" si="0"/>
        <v>0</v>
      </c>
      <c r="K122" s="135"/>
      <c r="L122" s="31"/>
      <c r="M122" s="136" t="s">
        <v>1</v>
      </c>
      <c r="N122" s="137" t="s">
        <v>40</v>
      </c>
      <c r="P122" s="138">
        <f t="shared" si="1"/>
        <v>0</v>
      </c>
      <c r="Q122" s="138">
        <v>1.97E-3</v>
      </c>
      <c r="R122" s="138">
        <f t="shared" si="2"/>
        <v>9.8499999999999994E-3</v>
      </c>
      <c r="S122" s="138">
        <v>0</v>
      </c>
      <c r="T122" s="139">
        <f t="shared" si="3"/>
        <v>0</v>
      </c>
      <c r="AR122" s="140" t="s">
        <v>112</v>
      </c>
      <c r="AT122" s="140" t="s">
        <v>110</v>
      </c>
      <c r="AU122" s="140" t="s">
        <v>106</v>
      </c>
      <c r="AY122" s="16" t="s">
        <v>107</v>
      </c>
      <c r="BE122" s="141">
        <f t="shared" si="4"/>
        <v>0</v>
      </c>
      <c r="BF122" s="141">
        <f t="shared" si="5"/>
        <v>0</v>
      </c>
      <c r="BG122" s="141">
        <f t="shared" si="6"/>
        <v>0</v>
      </c>
      <c r="BH122" s="141">
        <f t="shared" si="7"/>
        <v>0</v>
      </c>
      <c r="BI122" s="141">
        <f t="shared" si="8"/>
        <v>0</v>
      </c>
      <c r="BJ122" s="16" t="s">
        <v>106</v>
      </c>
      <c r="BK122" s="141">
        <f t="shared" si="9"/>
        <v>0</v>
      </c>
      <c r="BL122" s="16" t="s">
        <v>112</v>
      </c>
      <c r="BM122" s="140" t="s">
        <v>125</v>
      </c>
    </row>
    <row r="123" spans="2:65" s="1" customFormat="1" ht="16.5" customHeight="1">
      <c r="B123" s="127"/>
      <c r="C123" s="128" t="s">
        <v>126</v>
      </c>
      <c r="D123" s="128" t="s">
        <v>110</v>
      </c>
      <c r="E123" s="129" t="s">
        <v>127</v>
      </c>
      <c r="F123" s="130" t="s">
        <v>128</v>
      </c>
      <c r="G123" s="131" t="s">
        <v>111</v>
      </c>
      <c r="H123" s="132">
        <v>46</v>
      </c>
      <c r="I123" s="133"/>
      <c r="J123" s="134">
        <f t="shared" si="0"/>
        <v>0</v>
      </c>
      <c r="K123" s="135"/>
      <c r="L123" s="31"/>
      <c r="M123" s="136" t="s">
        <v>1</v>
      </c>
      <c r="N123" s="137" t="s">
        <v>40</v>
      </c>
      <c r="P123" s="138">
        <f t="shared" si="1"/>
        <v>0</v>
      </c>
      <c r="Q123" s="138">
        <v>1.31E-3</v>
      </c>
      <c r="R123" s="138">
        <f t="shared" si="2"/>
        <v>6.0260000000000001E-2</v>
      </c>
      <c r="S123" s="138">
        <v>0</v>
      </c>
      <c r="T123" s="139">
        <f t="shared" si="3"/>
        <v>0</v>
      </c>
      <c r="AR123" s="140" t="s">
        <v>112</v>
      </c>
      <c r="AT123" s="140" t="s">
        <v>110</v>
      </c>
      <c r="AU123" s="140" t="s">
        <v>106</v>
      </c>
      <c r="AY123" s="16" t="s">
        <v>107</v>
      </c>
      <c r="BE123" s="141">
        <f t="shared" si="4"/>
        <v>0</v>
      </c>
      <c r="BF123" s="141">
        <f t="shared" si="5"/>
        <v>0</v>
      </c>
      <c r="BG123" s="141">
        <f t="shared" si="6"/>
        <v>0</v>
      </c>
      <c r="BH123" s="141">
        <f t="shared" si="7"/>
        <v>0</v>
      </c>
      <c r="BI123" s="141">
        <f t="shared" si="8"/>
        <v>0</v>
      </c>
      <c r="BJ123" s="16" t="s">
        <v>106</v>
      </c>
      <c r="BK123" s="141">
        <f t="shared" si="9"/>
        <v>0</v>
      </c>
      <c r="BL123" s="16" t="s">
        <v>112</v>
      </c>
      <c r="BM123" s="140" t="s">
        <v>129</v>
      </c>
    </row>
    <row r="124" spans="2:65" s="1" customFormat="1" ht="16.5" customHeight="1">
      <c r="B124" s="127"/>
      <c r="C124" s="128" t="s">
        <v>130</v>
      </c>
      <c r="D124" s="128" t="s">
        <v>110</v>
      </c>
      <c r="E124" s="129" t="s">
        <v>131</v>
      </c>
      <c r="F124" s="130" t="s">
        <v>132</v>
      </c>
      <c r="G124" s="131" t="s">
        <v>111</v>
      </c>
      <c r="H124" s="132">
        <v>25</v>
      </c>
      <c r="I124" s="133"/>
      <c r="J124" s="134">
        <f t="shared" si="0"/>
        <v>0</v>
      </c>
      <c r="K124" s="135"/>
      <c r="L124" s="31"/>
      <c r="M124" s="136" t="s">
        <v>1</v>
      </c>
      <c r="N124" s="137" t="s">
        <v>40</v>
      </c>
      <c r="P124" s="138">
        <f t="shared" si="1"/>
        <v>0</v>
      </c>
      <c r="Q124" s="138">
        <v>1.5299999999999999E-3</v>
      </c>
      <c r="R124" s="138">
        <f t="shared" si="2"/>
        <v>3.8249999999999999E-2</v>
      </c>
      <c r="S124" s="138">
        <v>0</v>
      </c>
      <c r="T124" s="139">
        <f t="shared" si="3"/>
        <v>0</v>
      </c>
      <c r="AR124" s="140" t="s">
        <v>112</v>
      </c>
      <c r="AT124" s="140" t="s">
        <v>110</v>
      </c>
      <c r="AU124" s="140" t="s">
        <v>106</v>
      </c>
      <c r="AY124" s="16" t="s">
        <v>107</v>
      </c>
      <c r="BE124" s="141">
        <f t="shared" si="4"/>
        <v>0</v>
      </c>
      <c r="BF124" s="141">
        <f t="shared" si="5"/>
        <v>0</v>
      </c>
      <c r="BG124" s="141">
        <f t="shared" si="6"/>
        <v>0</v>
      </c>
      <c r="BH124" s="141">
        <f t="shared" si="7"/>
        <v>0</v>
      </c>
      <c r="BI124" s="141">
        <f t="shared" si="8"/>
        <v>0</v>
      </c>
      <c r="BJ124" s="16" t="s">
        <v>106</v>
      </c>
      <c r="BK124" s="141">
        <f t="shared" si="9"/>
        <v>0</v>
      </c>
      <c r="BL124" s="16" t="s">
        <v>112</v>
      </c>
      <c r="BM124" s="140" t="s">
        <v>133</v>
      </c>
    </row>
    <row r="125" spans="2:65" s="1" customFormat="1" ht="21.75" customHeight="1">
      <c r="B125" s="127"/>
      <c r="C125" s="128" t="s">
        <v>134</v>
      </c>
      <c r="D125" s="128" t="s">
        <v>110</v>
      </c>
      <c r="E125" s="129" t="s">
        <v>135</v>
      </c>
      <c r="F125" s="130" t="s">
        <v>136</v>
      </c>
      <c r="G125" s="131" t="s">
        <v>116</v>
      </c>
      <c r="H125" s="132">
        <v>7</v>
      </c>
      <c r="I125" s="133"/>
      <c r="J125" s="134">
        <f t="shared" si="0"/>
        <v>0</v>
      </c>
      <c r="K125" s="135"/>
      <c r="L125" s="31"/>
      <c r="M125" s="136" t="s">
        <v>1</v>
      </c>
      <c r="N125" s="137" t="s">
        <v>40</v>
      </c>
      <c r="P125" s="138">
        <f t="shared" si="1"/>
        <v>0</v>
      </c>
      <c r="Q125" s="138">
        <v>0</v>
      </c>
      <c r="R125" s="138">
        <f t="shared" si="2"/>
        <v>0</v>
      </c>
      <c r="S125" s="138">
        <v>0</v>
      </c>
      <c r="T125" s="139">
        <f t="shared" si="3"/>
        <v>0</v>
      </c>
      <c r="AR125" s="140" t="s">
        <v>112</v>
      </c>
      <c r="AT125" s="140" t="s">
        <v>110</v>
      </c>
      <c r="AU125" s="140" t="s">
        <v>106</v>
      </c>
      <c r="AY125" s="16" t="s">
        <v>107</v>
      </c>
      <c r="BE125" s="141">
        <f t="shared" si="4"/>
        <v>0</v>
      </c>
      <c r="BF125" s="141">
        <f t="shared" si="5"/>
        <v>0</v>
      </c>
      <c r="BG125" s="141">
        <f t="shared" si="6"/>
        <v>0</v>
      </c>
      <c r="BH125" s="141">
        <f t="shared" si="7"/>
        <v>0</v>
      </c>
      <c r="BI125" s="141">
        <f t="shared" si="8"/>
        <v>0</v>
      </c>
      <c r="BJ125" s="16" t="s">
        <v>106</v>
      </c>
      <c r="BK125" s="141">
        <f t="shared" si="9"/>
        <v>0</v>
      </c>
      <c r="BL125" s="16" t="s">
        <v>112</v>
      </c>
      <c r="BM125" s="140" t="s">
        <v>137</v>
      </c>
    </row>
    <row r="126" spans="2:65" s="1" customFormat="1" ht="16.5" customHeight="1">
      <c r="B126" s="127"/>
      <c r="C126" s="128" t="s">
        <v>138</v>
      </c>
      <c r="D126" s="128" t="s">
        <v>110</v>
      </c>
      <c r="E126" s="129" t="s">
        <v>139</v>
      </c>
      <c r="F126" s="130" t="s">
        <v>408</v>
      </c>
      <c r="G126" s="131" t="s">
        <v>116</v>
      </c>
      <c r="H126" s="132">
        <v>2</v>
      </c>
      <c r="I126" s="133"/>
      <c r="J126" s="134">
        <f t="shared" si="0"/>
        <v>0</v>
      </c>
      <c r="K126" s="135"/>
      <c r="L126" s="31"/>
      <c r="M126" s="136" t="s">
        <v>1</v>
      </c>
      <c r="N126" s="137" t="s">
        <v>40</v>
      </c>
      <c r="P126" s="138">
        <f t="shared" si="1"/>
        <v>0</v>
      </c>
      <c r="Q126" s="138">
        <v>2.9E-4</v>
      </c>
      <c r="R126" s="138">
        <f t="shared" si="2"/>
        <v>5.8E-4</v>
      </c>
      <c r="S126" s="138">
        <v>0</v>
      </c>
      <c r="T126" s="139">
        <f t="shared" si="3"/>
        <v>0</v>
      </c>
      <c r="AR126" s="140" t="s">
        <v>112</v>
      </c>
      <c r="AT126" s="140" t="s">
        <v>110</v>
      </c>
      <c r="AU126" s="140" t="s">
        <v>106</v>
      </c>
      <c r="AY126" s="16" t="s">
        <v>107</v>
      </c>
      <c r="BE126" s="141">
        <f t="shared" si="4"/>
        <v>0</v>
      </c>
      <c r="BF126" s="141">
        <f t="shared" si="5"/>
        <v>0</v>
      </c>
      <c r="BG126" s="141">
        <f t="shared" si="6"/>
        <v>0</v>
      </c>
      <c r="BH126" s="141">
        <f t="shared" si="7"/>
        <v>0</v>
      </c>
      <c r="BI126" s="141">
        <f t="shared" si="8"/>
        <v>0</v>
      </c>
      <c r="BJ126" s="16" t="s">
        <v>106</v>
      </c>
      <c r="BK126" s="141">
        <f t="shared" si="9"/>
        <v>0</v>
      </c>
      <c r="BL126" s="16" t="s">
        <v>112</v>
      </c>
      <c r="BM126" s="140" t="s">
        <v>140</v>
      </c>
    </row>
    <row r="127" spans="2:65" s="1" customFormat="1" ht="21.75" customHeight="1">
      <c r="B127" s="127"/>
      <c r="C127" s="128" t="s">
        <v>141</v>
      </c>
      <c r="D127" s="128" t="s">
        <v>110</v>
      </c>
      <c r="E127" s="129" t="s">
        <v>142</v>
      </c>
      <c r="F127" s="130" t="s">
        <v>143</v>
      </c>
      <c r="G127" s="131" t="s">
        <v>111</v>
      </c>
      <c r="H127" s="132">
        <v>71</v>
      </c>
      <c r="I127" s="133"/>
      <c r="J127" s="134">
        <f t="shared" si="0"/>
        <v>0</v>
      </c>
      <c r="K127" s="135"/>
      <c r="L127" s="31"/>
      <c r="M127" s="136" t="s">
        <v>1</v>
      </c>
      <c r="N127" s="137" t="s">
        <v>40</v>
      </c>
      <c r="P127" s="138">
        <f t="shared" si="1"/>
        <v>0</v>
      </c>
      <c r="Q127" s="138">
        <v>0</v>
      </c>
      <c r="R127" s="138">
        <f t="shared" si="2"/>
        <v>0</v>
      </c>
      <c r="S127" s="138">
        <v>0</v>
      </c>
      <c r="T127" s="139">
        <f t="shared" si="3"/>
        <v>0</v>
      </c>
      <c r="AR127" s="140" t="s">
        <v>112</v>
      </c>
      <c r="AT127" s="140" t="s">
        <v>110</v>
      </c>
      <c r="AU127" s="140" t="s">
        <v>106</v>
      </c>
      <c r="AY127" s="16" t="s">
        <v>107</v>
      </c>
      <c r="BE127" s="141">
        <f t="shared" si="4"/>
        <v>0</v>
      </c>
      <c r="BF127" s="141">
        <f t="shared" si="5"/>
        <v>0</v>
      </c>
      <c r="BG127" s="141">
        <f t="shared" si="6"/>
        <v>0</v>
      </c>
      <c r="BH127" s="141">
        <f t="shared" si="7"/>
        <v>0</v>
      </c>
      <c r="BI127" s="141">
        <f t="shared" si="8"/>
        <v>0</v>
      </c>
      <c r="BJ127" s="16" t="s">
        <v>106</v>
      </c>
      <c r="BK127" s="141">
        <f t="shared" si="9"/>
        <v>0</v>
      </c>
      <c r="BL127" s="16" t="s">
        <v>112</v>
      </c>
      <c r="BM127" s="140" t="s">
        <v>144</v>
      </c>
    </row>
    <row r="128" spans="2:65" s="1" customFormat="1" ht="16.5" customHeight="1">
      <c r="B128" s="127"/>
      <c r="C128" s="128" t="s">
        <v>145</v>
      </c>
      <c r="D128" s="128" t="s">
        <v>110</v>
      </c>
      <c r="E128" s="129" t="s">
        <v>146</v>
      </c>
      <c r="F128" s="130" t="s">
        <v>147</v>
      </c>
      <c r="G128" s="131" t="s">
        <v>148</v>
      </c>
      <c r="H128" s="132">
        <v>10</v>
      </c>
      <c r="I128" s="133"/>
      <c r="J128" s="134">
        <f t="shared" si="0"/>
        <v>0</v>
      </c>
      <c r="K128" s="135"/>
      <c r="L128" s="31"/>
      <c r="M128" s="136" t="s">
        <v>1</v>
      </c>
      <c r="N128" s="137" t="s">
        <v>40</v>
      </c>
      <c r="P128" s="138">
        <f t="shared" si="1"/>
        <v>0</v>
      </c>
      <c r="Q128" s="138">
        <v>6.9999999999999994E-5</v>
      </c>
      <c r="R128" s="138">
        <f t="shared" si="2"/>
        <v>6.9999999999999988E-4</v>
      </c>
      <c r="S128" s="138">
        <v>0</v>
      </c>
      <c r="T128" s="139">
        <f t="shared" si="3"/>
        <v>0</v>
      </c>
      <c r="AR128" s="140" t="s">
        <v>112</v>
      </c>
      <c r="AT128" s="140" t="s">
        <v>110</v>
      </c>
      <c r="AU128" s="140" t="s">
        <v>106</v>
      </c>
      <c r="AY128" s="16" t="s">
        <v>107</v>
      </c>
      <c r="BE128" s="141">
        <f t="shared" si="4"/>
        <v>0</v>
      </c>
      <c r="BF128" s="141">
        <f t="shared" si="5"/>
        <v>0</v>
      </c>
      <c r="BG128" s="141">
        <f t="shared" si="6"/>
        <v>0</v>
      </c>
      <c r="BH128" s="141">
        <f t="shared" si="7"/>
        <v>0</v>
      </c>
      <c r="BI128" s="141">
        <f t="shared" si="8"/>
        <v>0</v>
      </c>
      <c r="BJ128" s="16" t="s">
        <v>106</v>
      </c>
      <c r="BK128" s="141">
        <f t="shared" si="9"/>
        <v>0</v>
      </c>
      <c r="BL128" s="16" t="s">
        <v>112</v>
      </c>
      <c r="BM128" s="140" t="s">
        <v>149</v>
      </c>
    </row>
    <row r="129" spans="2:65" s="1" customFormat="1" ht="24.2" customHeight="1">
      <c r="B129" s="127"/>
      <c r="C129" s="128" t="s">
        <v>150</v>
      </c>
      <c r="D129" s="128" t="s">
        <v>110</v>
      </c>
      <c r="E129" s="129" t="s">
        <v>151</v>
      </c>
      <c r="F129" s="130" t="s">
        <v>152</v>
      </c>
      <c r="G129" s="131" t="s">
        <v>153</v>
      </c>
      <c r="H129" s="142"/>
      <c r="I129" s="133"/>
      <c r="J129" s="134">
        <f t="shared" si="0"/>
        <v>0</v>
      </c>
      <c r="K129" s="135"/>
      <c r="L129" s="31"/>
      <c r="M129" s="136" t="s">
        <v>1</v>
      </c>
      <c r="N129" s="137" t="s">
        <v>40</v>
      </c>
      <c r="P129" s="138">
        <f t="shared" si="1"/>
        <v>0</v>
      </c>
      <c r="Q129" s="138">
        <v>0</v>
      </c>
      <c r="R129" s="138">
        <f t="shared" si="2"/>
        <v>0</v>
      </c>
      <c r="S129" s="138">
        <v>0</v>
      </c>
      <c r="T129" s="139">
        <f t="shared" si="3"/>
        <v>0</v>
      </c>
      <c r="AR129" s="140" t="s">
        <v>112</v>
      </c>
      <c r="AT129" s="140" t="s">
        <v>110</v>
      </c>
      <c r="AU129" s="140" t="s">
        <v>106</v>
      </c>
      <c r="AY129" s="16" t="s">
        <v>107</v>
      </c>
      <c r="BE129" s="141">
        <f t="shared" si="4"/>
        <v>0</v>
      </c>
      <c r="BF129" s="141">
        <f t="shared" si="5"/>
        <v>0</v>
      </c>
      <c r="BG129" s="141">
        <f t="shared" si="6"/>
        <v>0</v>
      </c>
      <c r="BH129" s="141">
        <f t="shared" si="7"/>
        <v>0</v>
      </c>
      <c r="BI129" s="141">
        <f t="shared" si="8"/>
        <v>0</v>
      </c>
      <c r="BJ129" s="16" t="s">
        <v>106</v>
      </c>
      <c r="BK129" s="141">
        <f t="shared" si="9"/>
        <v>0</v>
      </c>
      <c r="BL129" s="16" t="s">
        <v>112</v>
      </c>
      <c r="BM129" s="140" t="s">
        <v>154</v>
      </c>
    </row>
    <row r="130" spans="2:65" s="11" customFormat="1" ht="22.9" customHeight="1">
      <c r="B130" s="115"/>
      <c r="D130" s="116" t="s">
        <v>73</v>
      </c>
      <c r="E130" s="125" t="s">
        <v>155</v>
      </c>
      <c r="F130" s="125" t="s">
        <v>156</v>
      </c>
      <c r="I130" s="118"/>
      <c r="J130" s="126">
        <f>BK130</f>
        <v>0</v>
      </c>
      <c r="L130" s="115"/>
      <c r="M130" s="120"/>
      <c r="P130" s="121">
        <f>SUM(P131:P171)</f>
        <v>0</v>
      </c>
      <c r="R130" s="121">
        <f>SUM(R131:R171)</f>
        <v>0.35017999999999999</v>
      </c>
      <c r="T130" s="122">
        <f>SUM(T131:T171)</f>
        <v>0.86477999999999988</v>
      </c>
      <c r="AR130" s="116" t="s">
        <v>106</v>
      </c>
      <c r="AT130" s="123" t="s">
        <v>73</v>
      </c>
      <c r="AU130" s="123" t="s">
        <v>79</v>
      </c>
      <c r="AY130" s="116" t="s">
        <v>107</v>
      </c>
      <c r="BK130" s="124">
        <f>SUM(BK131:BK171)</f>
        <v>0</v>
      </c>
    </row>
    <row r="131" spans="2:65" s="1" customFormat="1" ht="24.2" customHeight="1">
      <c r="B131" s="127"/>
      <c r="C131" s="128" t="s">
        <v>8</v>
      </c>
      <c r="D131" s="128" t="s">
        <v>110</v>
      </c>
      <c r="E131" s="129" t="s">
        <v>157</v>
      </c>
      <c r="F131" s="130" t="s">
        <v>158</v>
      </c>
      <c r="G131" s="131" t="s">
        <v>111</v>
      </c>
      <c r="H131" s="132">
        <v>174</v>
      </c>
      <c r="I131" s="133"/>
      <c r="J131" s="134">
        <f t="shared" ref="J131:J171" si="10">ROUND(I131*H131,2)</f>
        <v>0</v>
      </c>
      <c r="K131" s="135"/>
      <c r="L131" s="31"/>
      <c r="M131" s="136" t="s">
        <v>1</v>
      </c>
      <c r="N131" s="137" t="s">
        <v>40</v>
      </c>
      <c r="P131" s="138">
        <f t="shared" ref="P131:P171" si="11">O131*H131</f>
        <v>0</v>
      </c>
      <c r="Q131" s="138">
        <v>0</v>
      </c>
      <c r="R131" s="138">
        <f t="shared" ref="R131:R171" si="12">Q131*H131</f>
        <v>0</v>
      </c>
      <c r="S131" s="138">
        <v>4.9699999999999996E-3</v>
      </c>
      <c r="T131" s="139">
        <f t="shared" ref="T131:T171" si="13">S131*H131</f>
        <v>0.86477999999999988</v>
      </c>
      <c r="AR131" s="140" t="s">
        <v>112</v>
      </c>
      <c r="AT131" s="140" t="s">
        <v>110</v>
      </c>
      <c r="AU131" s="140" t="s">
        <v>106</v>
      </c>
      <c r="AY131" s="16" t="s">
        <v>107</v>
      </c>
      <c r="BE131" s="141">
        <f t="shared" ref="BE131:BE171" si="14">IF(N131="základní",J131,0)</f>
        <v>0</v>
      </c>
      <c r="BF131" s="141">
        <f t="shared" ref="BF131:BF171" si="15">IF(N131="snížená",J131,0)</f>
        <v>0</v>
      </c>
      <c r="BG131" s="141">
        <f t="shared" ref="BG131:BG171" si="16">IF(N131="zákl. přenesená",J131,0)</f>
        <v>0</v>
      </c>
      <c r="BH131" s="141">
        <f t="shared" ref="BH131:BH171" si="17">IF(N131="sníž. přenesená",J131,0)</f>
        <v>0</v>
      </c>
      <c r="BI131" s="141">
        <f t="shared" ref="BI131:BI171" si="18">IF(N131="nulová",J131,0)</f>
        <v>0</v>
      </c>
      <c r="BJ131" s="16" t="s">
        <v>106</v>
      </c>
      <c r="BK131" s="141">
        <f t="shared" ref="BK131:BK171" si="19">ROUND(I131*H131,2)</f>
        <v>0</v>
      </c>
      <c r="BL131" s="16" t="s">
        <v>112</v>
      </c>
      <c r="BM131" s="140" t="s">
        <v>159</v>
      </c>
    </row>
    <row r="132" spans="2:65" s="1" customFormat="1" ht="24.2" customHeight="1">
      <c r="B132" s="127"/>
      <c r="C132" s="128" t="s">
        <v>160</v>
      </c>
      <c r="D132" s="128" t="s">
        <v>110</v>
      </c>
      <c r="E132" s="129" t="s">
        <v>161</v>
      </c>
      <c r="F132" s="130" t="s">
        <v>162</v>
      </c>
      <c r="G132" s="131" t="s">
        <v>116</v>
      </c>
      <c r="H132" s="132">
        <v>1</v>
      </c>
      <c r="I132" s="133"/>
      <c r="J132" s="134">
        <f t="shared" si="10"/>
        <v>0</v>
      </c>
      <c r="K132" s="135"/>
      <c r="L132" s="31"/>
      <c r="M132" s="136" t="s">
        <v>1</v>
      </c>
      <c r="N132" s="137" t="s">
        <v>40</v>
      </c>
      <c r="P132" s="138">
        <f t="shared" si="11"/>
        <v>0</v>
      </c>
      <c r="Q132" s="138">
        <v>0</v>
      </c>
      <c r="R132" s="138">
        <f t="shared" si="12"/>
        <v>0</v>
      </c>
      <c r="S132" s="138">
        <v>0</v>
      </c>
      <c r="T132" s="139">
        <f t="shared" si="13"/>
        <v>0</v>
      </c>
      <c r="AR132" s="140" t="s">
        <v>112</v>
      </c>
      <c r="AT132" s="140" t="s">
        <v>110</v>
      </c>
      <c r="AU132" s="140" t="s">
        <v>106</v>
      </c>
      <c r="AY132" s="16" t="s">
        <v>107</v>
      </c>
      <c r="BE132" s="141">
        <f t="shared" si="14"/>
        <v>0</v>
      </c>
      <c r="BF132" s="141">
        <f t="shared" si="15"/>
        <v>0</v>
      </c>
      <c r="BG132" s="141">
        <f t="shared" si="16"/>
        <v>0</v>
      </c>
      <c r="BH132" s="141">
        <f t="shared" si="17"/>
        <v>0</v>
      </c>
      <c r="BI132" s="141">
        <f t="shared" si="18"/>
        <v>0</v>
      </c>
      <c r="BJ132" s="16" t="s">
        <v>106</v>
      </c>
      <c r="BK132" s="141">
        <f t="shared" si="19"/>
        <v>0</v>
      </c>
      <c r="BL132" s="16" t="s">
        <v>112</v>
      </c>
      <c r="BM132" s="140" t="s">
        <v>163</v>
      </c>
    </row>
    <row r="133" spans="2:65" s="1" customFormat="1" ht="24.2" customHeight="1">
      <c r="B133" s="127"/>
      <c r="C133" s="128" t="s">
        <v>164</v>
      </c>
      <c r="D133" s="128" t="s">
        <v>110</v>
      </c>
      <c r="E133" s="129" t="s">
        <v>165</v>
      </c>
      <c r="F133" s="130" t="s">
        <v>166</v>
      </c>
      <c r="G133" s="131" t="s">
        <v>116</v>
      </c>
      <c r="H133" s="132">
        <v>1</v>
      </c>
      <c r="I133" s="133"/>
      <c r="J133" s="134">
        <f t="shared" si="10"/>
        <v>0</v>
      </c>
      <c r="K133" s="135"/>
      <c r="L133" s="31"/>
      <c r="M133" s="136" t="s">
        <v>1</v>
      </c>
      <c r="N133" s="137" t="s">
        <v>40</v>
      </c>
      <c r="P133" s="138">
        <f t="shared" si="11"/>
        <v>0</v>
      </c>
      <c r="Q133" s="138">
        <v>0</v>
      </c>
      <c r="R133" s="138">
        <f t="shared" si="12"/>
        <v>0</v>
      </c>
      <c r="S133" s="138">
        <v>0</v>
      </c>
      <c r="T133" s="139">
        <f t="shared" si="13"/>
        <v>0</v>
      </c>
      <c r="AR133" s="140" t="s">
        <v>112</v>
      </c>
      <c r="AT133" s="140" t="s">
        <v>110</v>
      </c>
      <c r="AU133" s="140" t="s">
        <v>106</v>
      </c>
      <c r="AY133" s="16" t="s">
        <v>107</v>
      </c>
      <c r="BE133" s="141">
        <f t="shared" si="14"/>
        <v>0</v>
      </c>
      <c r="BF133" s="141">
        <f t="shared" si="15"/>
        <v>0</v>
      </c>
      <c r="BG133" s="141">
        <f t="shared" si="16"/>
        <v>0</v>
      </c>
      <c r="BH133" s="141">
        <f t="shared" si="17"/>
        <v>0</v>
      </c>
      <c r="BI133" s="141">
        <f t="shared" si="18"/>
        <v>0</v>
      </c>
      <c r="BJ133" s="16" t="s">
        <v>106</v>
      </c>
      <c r="BK133" s="141">
        <f t="shared" si="19"/>
        <v>0</v>
      </c>
      <c r="BL133" s="16" t="s">
        <v>112</v>
      </c>
      <c r="BM133" s="140" t="s">
        <v>167</v>
      </c>
    </row>
    <row r="134" spans="2:65" s="1" customFormat="1" ht="21.75" customHeight="1">
      <c r="B134" s="127"/>
      <c r="C134" s="128" t="s">
        <v>168</v>
      </c>
      <c r="D134" s="128" t="s">
        <v>110</v>
      </c>
      <c r="E134" s="129" t="s">
        <v>169</v>
      </c>
      <c r="F134" s="130" t="s">
        <v>170</v>
      </c>
      <c r="G134" s="131" t="s">
        <v>116</v>
      </c>
      <c r="H134" s="132">
        <v>11</v>
      </c>
      <c r="I134" s="133"/>
      <c r="J134" s="134">
        <f t="shared" si="10"/>
        <v>0</v>
      </c>
      <c r="K134" s="135"/>
      <c r="L134" s="31"/>
      <c r="M134" s="136" t="s">
        <v>1</v>
      </c>
      <c r="N134" s="137" t="s">
        <v>40</v>
      </c>
      <c r="P134" s="138">
        <f t="shared" si="11"/>
        <v>0</v>
      </c>
      <c r="Q134" s="138">
        <v>4.2999999999999999E-4</v>
      </c>
      <c r="R134" s="138">
        <f t="shared" si="12"/>
        <v>4.7299999999999998E-3</v>
      </c>
      <c r="S134" s="138">
        <v>0</v>
      </c>
      <c r="T134" s="139">
        <f t="shared" si="13"/>
        <v>0</v>
      </c>
      <c r="AR134" s="140" t="s">
        <v>112</v>
      </c>
      <c r="AT134" s="140" t="s">
        <v>110</v>
      </c>
      <c r="AU134" s="140" t="s">
        <v>106</v>
      </c>
      <c r="AY134" s="16" t="s">
        <v>107</v>
      </c>
      <c r="BE134" s="141">
        <f t="shared" si="14"/>
        <v>0</v>
      </c>
      <c r="BF134" s="141">
        <f t="shared" si="15"/>
        <v>0</v>
      </c>
      <c r="BG134" s="141">
        <f t="shared" si="16"/>
        <v>0</v>
      </c>
      <c r="BH134" s="141">
        <f t="shared" si="17"/>
        <v>0</v>
      </c>
      <c r="BI134" s="141">
        <f t="shared" si="18"/>
        <v>0</v>
      </c>
      <c r="BJ134" s="16" t="s">
        <v>106</v>
      </c>
      <c r="BK134" s="141">
        <f t="shared" si="19"/>
        <v>0</v>
      </c>
      <c r="BL134" s="16" t="s">
        <v>112</v>
      </c>
      <c r="BM134" s="140" t="s">
        <v>171</v>
      </c>
    </row>
    <row r="135" spans="2:65" s="1" customFormat="1" ht="24.2" customHeight="1">
      <c r="B135" s="127"/>
      <c r="C135" s="128" t="s">
        <v>112</v>
      </c>
      <c r="D135" s="128" t="s">
        <v>110</v>
      </c>
      <c r="E135" s="129" t="s">
        <v>172</v>
      </c>
      <c r="F135" s="130" t="s">
        <v>173</v>
      </c>
      <c r="G135" s="131" t="s">
        <v>111</v>
      </c>
      <c r="H135" s="132">
        <v>20</v>
      </c>
      <c r="I135" s="133"/>
      <c r="J135" s="134">
        <f t="shared" si="10"/>
        <v>0</v>
      </c>
      <c r="K135" s="135"/>
      <c r="L135" s="31"/>
      <c r="M135" s="136" t="s">
        <v>1</v>
      </c>
      <c r="N135" s="137" t="s">
        <v>40</v>
      </c>
      <c r="P135" s="138">
        <f t="shared" si="11"/>
        <v>0</v>
      </c>
      <c r="Q135" s="138">
        <v>6.4000000000000005E-4</v>
      </c>
      <c r="R135" s="138">
        <f t="shared" si="12"/>
        <v>1.2800000000000001E-2</v>
      </c>
      <c r="S135" s="138">
        <v>0</v>
      </c>
      <c r="T135" s="139">
        <f t="shared" si="13"/>
        <v>0</v>
      </c>
      <c r="AR135" s="140" t="s">
        <v>112</v>
      </c>
      <c r="AT135" s="140" t="s">
        <v>110</v>
      </c>
      <c r="AU135" s="140" t="s">
        <v>106</v>
      </c>
      <c r="AY135" s="16" t="s">
        <v>107</v>
      </c>
      <c r="BE135" s="141">
        <f t="shared" si="14"/>
        <v>0</v>
      </c>
      <c r="BF135" s="141">
        <f t="shared" si="15"/>
        <v>0</v>
      </c>
      <c r="BG135" s="141">
        <f t="shared" si="16"/>
        <v>0</v>
      </c>
      <c r="BH135" s="141">
        <f t="shared" si="17"/>
        <v>0</v>
      </c>
      <c r="BI135" s="141">
        <f t="shared" si="18"/>
        <v>0</v>
      </c>
      <c r="BJ135" s="16" t="s">
        <v>106</v>
      </c>
      <c r="BK135" s="141">
        <f t="shared" si="19"/>
        <v>0</v>
      </c>
      <c r="BL135" s="16" t="s">
        <v>112</v>
      </c>
      <c r="BM135" s="140" t="s">
        <v>174</v>
      </c>
    </row>
    <row r="136" spans="2:65" s="1" customFormat="1" ht="24.2" customHeight="1">
      <c r="B136" s="127"/>
      <c r="C136" s="128" t="s">
        <v>175</v>
      </c>
      <c r="D136" s="128" t="s">
        <v>110</v>
      </c>
      <c r="E136" s="129" t="s">
        <v>176</v>
      </c>
      <c r="F136" s="130" t="s">
        <v>177</v>
      </c>
      <c r="G136" s="131" t="s">
        <v>111</v>
      </c>
      <c r="H136" s="132">
        <v>50</v>
      </c>
      <c r="I136" s="133"/>
      <c r="J136" s="134">
        <f t="shared" si="10"/>
        <v>0</v>
      </c>
      <c r="K136" s="135"/>
      <c r="L136" s="31"/>
      <c r="M136" s="136" t="s">
        <v>1</v>
      </c>
      <c r="N136" s="137" t="s">
        <v>40</v>
      </c>
      <c r="P136" s="138">
        <f t="shared" si="11"/>
        <v>0</v>
      </c>
      <c r="Q136" s="138">
        <v>9.7999999999999997E-4</v>
      </c>
      <c r="R136" s="138">
        <f t="shared" si="12"/>
        <v>4.9000000000000002E-2</v>
      </c>
      <c r="S136" s="138">
        <v>0</v>
      </c>
      <c r="T136" s="139">
        <f t="shared" si="13"/>
        <v>0</v>
      </c>
      <c r="AR136" s="140" t="s">
        <v>112</v>
      </c>
      <c r="AT136" s="140" t="s">
        <v>110</v>
      </c>
      <c r="AU136" s="140" t="s">
        <v>106</v>
      </c>
      <c r="AY136" s="16" t="s">
        <v>107</v>
      </c>
      <c r="BE136" s="141">
        <f t="shared" si="14"/>
        <v>0</v>
      </c>
      <c r="BF136" s="141">
        <f t="shared" si="15"/>
        <v>0</v>
      </c>
      <c r="BG136" s="141">
        <f t="shared" si="16"/>
        <v>0</v>
      </c>
      <c r="BH136" s="141">
        <f t="shared" si="17"/>
        <v>0</v>
      </c>
      <c r="BI136" s="141">
        <f t="shared" si="18"/>
        <v>0</v>
      </c>
      <c r="BJ136" s="16" t="s">
        <v>106</v>
      </c>
      <c r="BK136" s="141">
        <f t="shared" si="19"/>
        <v>0</v>
      </c>
      <c r="BL136" s="16" t="s">
        <v>112</v>
      </c>
      <c r="BM136" s="140" t="s">
        <v>178</v>
      </c>
    </row>
    <row r="137" spans="2:65" s="1" customFormat="1" ht="24.2" customHeight="1">
      <c r="B137" s="127"/>
      <c r="C137" s="128" t="s">
        <v>179</v>
      </c>
      <c r="D137" s="128" t="s">
        <v>110</v>
      </c>
      <c r="E137" s="129" t="s">
        <v>180</v>
      </c>
      <c r="F137" s="130" t="s">
        <v>181</v>
      </c>
      <c r="G137" s="131" t="s">
        <v>111</v>
      </c>
      <c r="H137" s="132">
        <v>60</v>
      </c>
      <c r="I137" s="133"/>
      <c r="J137" s="134">
        <f t="shared" si="10"/>
        <v>0</v>
      </c>
      <c r="K137" s="135"/>
      <c r="L137" s="31"/>
      <c r="M137" s="136" t="s">
        <v>1</v>
      </c>
      <c r="N137" s="137" t="s">
        <v>40</v>
      </c>
      <c r="P137" s="138">
        <f t="shared" si="11"/>
        <v>0</v>
      </c>
      <c r="Q137" s="138">
        <v>1.15E-3</v>
      </c>
      <c r="R137" s="138">
        <f t="shared" si="12"/>
        <v>6.9000000000000006E-2</v>
      </c>
      <c r="S137" s="138">
        <v>0</v>
      </c>
      <c r="T137" s="139">
        <f t="shared" si="13"/>
        <v>0</v>
      </c>
      <c r="AR137" s="140" t="s">
        <v>112</v>
      </c>
      <c r="AT137" s="140" t="s">
        <v>110</v>
      </c>
      <c r="AU137" s="140" t="s">
        <v>106</v>
      </c>
      <c r="AY137" s="16" t="s">
        <v>107</v>
      </c>
      <c r="BE137" s="141">
        <f t="shared" si="14"/>
        <v>0</v>
      </c>
      <c r="BF137" s="141">
        <f t="shared" si="15"/>
        <v>0</v>
      </c>
      <c r="BG137" s="141">
        <f t="shared" si="16"/>
        <v>0</v>
      </c>
      <c r="BH137" s="141">
        <f t="shared" si="17"/>
        <v>0</v>
      </c>
      <c r="BI137" s="141">
        <f t="shared" si="18"/>
        <v>0</v>
      </c>
      <c r="BJ137" s="16" t="s">
        <v>106</v>
      </c>
      <c r="BK137" s="141">
        <f t="shared" si="19"/>
        <v>0</v>
      </c>
      <c r="BL137" s="16" t="s">
        <v>112</v>
      </c>
      <c r="BM137" s="140" t="s">
        <v>182</v>
      </c>
    </row>
    <row r="138" spans="2:65" s="1" customFormat="1" ht="24.2" customHeight="1">
      <c r="B138" s="127"/>
      <c r="C138" s="128" t="s">
        <v>183</v>
      </c>
      <c r="D138" s="128" t="s">
        <v>110</v>
      </c>
      <c r="E138" s="129" t="s">
        <v>184</v>
      </c>
      <c r="F138" s="130" t="s">
        <v>185</v>
      </c>
      <c r="G138" s="131" t="s">
        <v>111</v>
      </c>
      <c r="H138" s="132">
        <v>20</v>
      </c>
      <c r="I138" s="133"/>
      <c r="J138" s="134">
        <f t="shared" si="10"/>
        <v>0</v>
      </c>
      <c r="K138" s="135"/>
      <c r="L138" s="31"/>
      <c r="M138" s="136" t="s">
        <v>1</v>
      </c>
      <c r="N138" s="137" t="s">
        <v>40</v>
      </c>
      <c r="P138" s="138">
        <f t="shared" si="11"/>
        <v>0</v>
      </c>
      <c r="Q138" s="138">
        <v>2.3700000000000001E-3</v>
      </c>
      <c r="R138" s="138">
        <f t="shared" si="12"/>
        <v>4.7400000000000005E-2</v>
      </c>
      <c r="S138" s="138">
        <v>0</v>
      </c>
      <c r="T138" s="139">
        <f t="shared" si="13"/>
        <v>0</v>
      </c>
      <c r="AR138" s="140" t="s">
        <v>112</v>
      </c>
      <c r="AT138" s="140" t="s">
        <v>110</v>
      </c>
      <c r="AU138" s="140" t="s">
        <v>106</v>
      </c>
      <c r="AY138" s="16" t="s">
        <v>107</v>
      </c>
      <c r="BE138" s="141">
        <f t="shared" si="14"/>
        <v>0</v>
      </c>
      <c r="BF138" s="141">
        <f t="shared" si="15"/>
        <v>0</v>
      </c>
      <c r="BG138" s="141">
        <f t="shared" si="16"/>
        <v>0</v>
      </c>
      <c r="BH138" s="141">
        <f t="shared" si="17"/>
        <v>0</v>
      </c>
      <c r="BI138" s="141">
        <f t="shared" si="18"/>
        <v>0</v>
      </c>
      <c r="BJ138" s="16" t="s">
        <v>106</v>
      </c>
      <c r="BK138" s="141">
        <f t="shared" si="19"/>
        <v>0</v>
      </c>
      <c r="BL138" s="16" t="s">
        <v>112</v>
      </c>
      <c r="BM138" s="140" t="s">
        <v>186</v>
      </c>
    </row>
    <row r="139" spans="2:65" s="1" customFormat="1" ht="33" customHeight="1">
      <c r="B139" s="127"/>
      <c r="C139" s="128" t="s">
        <v>187</v>
      </c>
      <c r="D139" s="128" t="s">
        <v>110</v>
      </c>
      <c r="E139" s="129" t="s">
        <v>188</v>
      </c>
      <c r="F139" s="130" t="s">
        <v>189</v>
      </c>
      <c r="G139" s="131" t="s">
        <v>111</v>
      </c>
      <c r="H139" s="132">
        <v>12</v>
      </c>
      <c r="I139" s="133"/>
      <c r="J139" s="134">
        <f t="shared" si="10"/>
        <v>0</v>
      </c>
      <c r="K139" s="135"/>
      <c r="L139" s="31"/>
      <c r="M139" s="136" t="s">
        <v>1</v>
      </c>
      <c r="N139" s="137" t="s">
        <v>40</v>
      </c>
      <c r="P139" s="138">
        <f t="shared" si="11"/>
        <v>0</v>
      </c>
      <c r="Q139" s="138">
        <v>1.1100000000000001E-3</v>
      </c>
      <c r="R139" s="138">
        <f t="shared" si="12"/>
        <v>1.3320000000000002E-2</v>
      </c>
      <c r="S139" s="138">
        <v>0</v>
      </c>
      <c r="T139" s="139">
        <f t="shared" si="13"/>
        <v>0</v>
      </c>
      <c r="AR139" s="140" t="s">
        <v>112</v>
      </c>
      <c r="AT139" s="140" t="s">
        <v>110</v>
      </c>
      <c r="AU139" s="140" t="s">
        <v>106</v>
      </c>
      <c r="AY139" s="16" t="s">
        <v>107</v>
      </c>
      <c r="BE139" s="141">
        <f t="shared" si="14"/>
        <v>0</v>
      </c>
      <c r="BF139" s="141">
        <f t="shared" si="15"/>
        <v>0</v>
      </c>
      <c r="BG139" s="141">
        <f t="shared" si="16"/>
        <v>0</v>
      </c>
      <c r="BH139" s="141">
        <f t="shared" si="17"/>
        <v>0</v>
      </c>
      <c r="BI139" s="141">
        <f t="shared" si="18"/>
        <v>0</v>
      </c>
      <c r="BJ139" s="16" t="s">
        <v>106</v>
      </c>
      <c r="BK139" s="141">
        <f t="shared" si="19"/>
        <v>0</v>
      </c>
      <c r="BL139" s="16" t="s">
        <v>112</v>
      </c>
      <c r="BM139" s="140" t="s">
        <v>190</v>
      </c>
    </row>
    <row r="140" spans="2:65" s="1" customFormat="1" ht="24.2" customHeight="1">
      <c r="B140" s="127"/>
      <c r="C140" s="128" t="s">
        <v>7</v>
      </c>
      <c r="D140" s="128" t="s">
        <v>110</v>
      </c>
      <c r="E140" s="129" t="s">
        <v>191</v>
      </c>
      <c r="F140" s="130" t="s">
        <v>192</v>
      </c>
      <c r="G140" s="131" t="s">
        <v>111</v>
      </c>
      <c r="H140" s="132">
        <v>12</v>
      </c>
      <c r="I140" s="133"/>
      <c r="J140" s="134">
        <f t="shared" si="10"/>
        <v>0</v>
      </c>
      <c r="K140" s="135"/>
      <c r="L140" s="31"/>
      <c r="M140" s="136" t="s">
        <v>1</v>
      </c>
      <c r="N140" s="137" t="s">
        <v>40</v>
      </c>
      <c r="P140" s="138">
        <f t="shared" si="11"/>
        <v>0</v>
      </c>
      <c r="Q140" s="138">
        <v>1.9400000000000001E-3</v>
      </c>
      <c r="R140" s="138">
        <f t="shared" si="12"/>
        <v>2.3280000000000002E-2</v>
      </c>
      <c r="S140" s="138">
        <v>0</v>
      </c>
      <c r="T140" s="139">
        <f t="shared" si="13"/>
        <v>0</v>
      </c>
      <c r="AR140" s="140" t="s">
        <v>112</v>
      </c>
      <c r="AT140" s="140" t="s">
        <v>110</v>
      </c>
      <c r="AU140" s="140" t="s">
        <v>106</v>
      </c>
      <c r="AY140" s="16" t="s">
        <v>107</v>
      </c>
      <c r="BE140" s="141">
        <f t="shared" si="14"/>
        <v>0</v>
      </c>
      <c r="BF140" s="141">
        <f t="shared" si="15"/>
        <v>0</v>
      </c>
      <c r="BG140" s="141">
        <f t="shared" si="16"/>
        <v>0</v>
      </c>
      <c r="BH140" s="141">
        <f t="shared" si="17"/>
        <v>0</v>
      </c>
      <c r="BI140" s="141">
        <f t="shared" si="18"/>
        <v>0</v>
      </c>
      <c r="BJ140" s="16" t="s">
        <v>106</v>
      </c>
      <c r="BK140" s="141">
        <f t="shared" si="19"/>
        <v>0</v>
      </c>
      <c r="BL140" s="16" t="s">
        <v>112</v>
      </c>
      <c r="BM140" s="140" t="s">
        <v>193</v>
      </c>
    </row>
    <row r="141" spans="2:65" s="1" customFormat="1" ht="16.5" customHeight="1">
      <c r="B141" s="127"/>
      <c r="C141" s="143" t="s">
        <v>194</v>
      </c>
      <c r="D141" s="143" t="s">
        <v>195</v>
      </c>
      <c r="E141" s="144" t="s">
        <v>196</v>
      </c>
      <c r="F141" s="145" t="s">
        <v>197</v>
      </c>
      <c r="G141" s="146" t="s">
        <v>148</v>
      </c>
      <c r="H141" s="147">
        <v>40</v>
      </c>
      <c r="I141" s="148"/>
      <c r="J141" s="149">
        <f t="shared" si="10"/>
        <v>0</v>
      </c>
      <c r="K141" s="150"/>
      <c r="L141" s="151"/>
      <c r="M141" s="152" t="s">
        <v>1</v>
      </c>
      <c r="N141" s="153" t="s">
        <v>40</v>
      </c>
      <c r="P141" s="138">
        <f t="shared" si="11"/>
        <v>0</v>
      </c>
      <c r="Q141" s="138">
        <v>0</v>
      </c>
      <c r="R141" s="138">
        <f t="shared" si="12"/>
        <v>0</v>
      </c>
      <c r="S141" s="138">
        <v>0</v>
      </c>
      <c r="T141" s="139">
        <f t="shared" si="13"/>
        <v>0</v>
      </c>
      <c r="AR141" s="140" t="s">
        <v>198</v>
      </c>
      <c r="AT141" s="140" t="s">
        <v>195</v>
      </c>
      <c r="AU141" s="140" t="s">
        <v>106</v>
      </c>
      <c r="AY141" s="16" t="s">
        <v>107</v>
      </c>
      <c r="BE141" s="141">
        <f t="shared" si="14"/>
        <v>0</v>
      </c>
      <c r="BF141" s="141">
        <f t="shared" si="15"/>
        <v>0</v>
      </c>
      <c r="BG141" s="141">
        <f t="shared" si="16"/>
        <v>0</v>
      </c>
      <c r="BH141" s="141">
        <f t="shared" si="17"/>
        <v>0</v>
      </c>
      <c r="BI141" s="141">
        <f t="shared" si="18"/>
        <v>0</v>
      </c>
      <c r="BJ141" s="16" t="s">
        <v>106</v>
      </c>
      <c r="BK141" s="141">
        <f t="shared" si="19"/>
        <v>0</v>
      </c>
      <c r="BL141" s="16" t="s">
        <v>112</v>
      </c>
      <c r="BM141" s="140" t="s">
        <v>199</v>
      </c>
    </row>
    <row r="142" spans="2:65" s="1" customFormat="1" ht="16.5" customHeight="1">
      <c r="B142" s="127"/>
      <c r="C142" s="128" t="s">
        <v>200</v>
      </c>
      <c r="D142" s="128" t="s">
        <v>110</v>
      </c>
      <c r="E142" s="129" t="s">
        <v>201</v>
      </c>
      <c r="F142" s="130" t="s">
        <v>202</v>
      </c>
      <c r="G142" s="131" t="s">
        <v>111</v>
      </c>
      <c r="H142" s="132">
        <v>15</v>
      </c>
      <c r="I142" s="133"/>
      <c r="J142" s="134">
        <f t="shared" si="10"/>
        <v>0</v>
      </c>
      <c r="K142" s="135"/>
      <c r="L142" s="31"/>
      <c r="M142" s="136" t="s">
        <v>1</v>
      </c>
      <c r="N142" s="137" t="s">
        <v>40</v>
      </c>
      <c r="P142" s="138">
        <f t="shared" si="11"/>
        <v>0</v>
      </c>
      <c r="Q142" s="138">
        <v>1.9000000000000001E-4</v>
      </c>
      <c r="R142" s="138">
        <f t="shared" si="12"/>
        <v>2.8500000000000001E-3</v>
      </c>
      <c r="S142" s="138">
        <v>0</v>
      </c>
      <c r="T142" s="139">
        <f t="shared" si="13"/>
        <v>0</v>
      </c>
      <c r="AR142" s="140" t="s">
        <v>112</v>
      </c>
      <c r="AT142" s="140" t="s">
        <v>110</v>
      </c>
      <c r="AU142" s="140" t="s">
        <v>106</v>
      </c>
      <c r="AY142" s="16" t="s">
        <v>107</v>
      </c>
      <c r="BE142" s="141">
        <f t="shared" si="14"/>
        <v>0</v>
      </c>
      <c r="BF142" s="141">
        <f t="shared" si="15"/>
        <v>0</v>
      </c>
      <c r="BG142" s="141">
        <f t="shared" si="16"/>
        <v>0</v>
      </c>
      <c r="BH142" s="141">
        <f t="shared" si="17"/>
        <v>0</v>
      </c>
      <c r="BI142" s="141">
        <f t="shared" si="18"/>
        <v>0</v>
      </c>
      <c r="BJ142" s="16" t="s">
        <v>106</v>
      </c>
      <c r="BK142" s="141">
        <f t="shared" si="19"/>
        <v>0</v>
      </c>
      <c r="BL142" s="16" t="s">
        <v>112</v>
      </c>
      <c r="BM142" s="140" t="s">
        <v>203</v>
      </c>
    </row>
    <row r="143" spans="2:65" s="1" customFormat="1" ht="16.5" customHeight="1">
      <c r="B143" s="127"/>
      <c r="C143" s="128" t="s">
        <v>204</v>
      </c>
      <c r="D143" s="128" t="s">
        <v>110</v>
      </c>
      <c r="E143" s="129" t="s">
        <v>205</v>
      </c>
      <c r="F143" s="130" t="s">
        <v>206</v>
      </c>
      <c r="G143" s="131" t="s">
        <v>111</v>
      </c>
      <c r="H143" s="132">
        <v>18</v>
      </c>
      <c r="I143" s="133"/>
      <c r="J143" s="134">
        <f t="shared" si="10"/>
        <v>0</v>
      </c>
      <c r="K143" s="135"/>
      <c r="L143" s="31"/>
      <c r="M143" s="136" t="s">
        <v>1</v>
      </c>
      <c r="N143" s="137" t="s">
        <v>40</v>
      </c>
      <c r="P143" s="138">
        <f t="shared" si="11"/>
        <v>0</v>
      </c>
      <c r="Q143" s="138">
        <v>2.5000000000000001E-4</v>
      </c>
      <c r="R143" s="138">
        <f t="shared" si="12"/>
        <v>4.5000000000000005E-3</v>
      </c>
      <c r="S143" s="138">
        <v>0</v>
      </c>
      <c r="T143" s="139">
        <f t="shared" si="13"/>
        <v>0</v>
      </c>
      <c r="AR143" s="140" t="s">
        <v>112</v>
      </c>
      <c r="AT143" s="140" t="s">
        <v>110</v>
      </c>
      <c r="AU143" s="140" t="s">
        <v>106</v>
      </c>
      <c r="AY143" s="16" t="s">
        <v>107</v>
      </c>
      <c r="BE143" s="141">
        <f t="shared" si="14"/>
        <v>0</v>
      </c>
      <c r="BF143" s="141">
        <f t="shared" si="15"/>
        <v>0</v>
      </c>
      <c r="BG143" s="141">
        <f t="shared" si="16"/>
        <v>0</v>
      </c>
      <c r="BH143" s="141">
        <f t="shared" si="17"/>
        <v>0</v>
      </c>
      <c r="BI143" s="141">
        <f t="shared" si="18"/>
        <v>0</v>
      </c>
      <c r="BJ143" s="16" t="s">
        <v>106</v>
      </c>
      <c r="BK143" s="141">
        <f t="shared" si="19"/>
        <v>0</v>
      </c>
      <c r="BL143" s="16" t="s">
        <v>112</v>
      </c>
      <c r="BM143" s="140" t="s">
        <v>207</v>
      </c>
    </row>
    <row r="144" spans="2:65" s="1" customFormat="1" ht="16.5" customHeight="1">
      <c r="B144" s="127"/>
      <c r="C144" s="128" t="s">
        <v>208</v>
      </c>
      <c r="D144" s="128" t="s">
        <v>110</v>
      </c>
      <c r="E144" s="129" t="s">
        <v>209</v>
      </c>
      <c r="F144" s="130" t="s">
        <v>210</v>
      </c>
      <c r="G144" s="131" t="s">
        <v>111</v>
      </c>
      <c r="H144" s="132">
        <v>10</v>
      </c>
      <c r="I144" s="133"/>
      <c r="J144" s="134">
        <f t="shared" si="10"/>
        <v>0</v>
      </c>
      <c r="K144" s="135"/>
      <c r="L144" s="31"/>
      <c r="M144" s="136" t="s">
        <v>1</v>
      </c>
      <c r="N144" s="137" t="s">
        <v>40</v>
      </c>
      <c r="P144" s="138">
        <f t="shared" si="11"/>
        <v>0</v>
      </c>
      <c r="Q144" s="138">
        <v>2.5999999999999998E-4</v>
      </c>
      <c r="R144" s="138">
        <f t="shared" si="12"/>
        <v>2.5999999999999999E-3</v>
      </c>
      <c r="S144" s="138">
        <v>0</v>
      </c>
      <c r="T144" s="139">
        <f t="shared" si="13"/>
        <v>0</v>
      </c>
      <c r="AR144" s="140" t="s">
        <v>112</v>
      </c>
      <c r="AT144" s="140" t="s">
        <v>110</v>
      </c>
      <c r="AU144" s="140" t="s">
        <v>106</v>
      </c>
      <c r="AY144" s="16" t="s">
        <v>107</v>
      </c>
      <c r="BE144" s="141">
        <f t="shared" si="14"/>
        <v>0</v>
      </c>
      <c r="BF144" s="141">
        <f t="shared" si="15"/>
        <v>0</v>
      </c>
      <c r="BG144" s="141">
        <f t="shared" si="16"/>
        <v>0</v>
      </c>
      <c r="BH144" s="141">
        <f t="shared" si="17"/>
        <v>0</v>
      </c>
      <c r="BI144" s="141">
        <f t="shared" si="18"/>
        <v>0</v>
      </c>
      <c r="BJ144" s="16" t="s">
        <v>106</v>
      </c>
      <c r="BK144" s="141">
        <f t="shared" si="19"/>
        <v>0</v>
      </c>
      <c r="BL144" s="16" t="s">
        <v>112</v>
      </c>
      <c r="BM144" s="140" t="s">
        <v>211</v>
      </c>
    </row>
    <row r="145" spans="2:65" s="1" customFormat="1" ht="16.5" customHeight="1">
      <c r="B145" s="127"/>
      <c r="C145" s="128" t="s">
        <v>212</v>
      </c>
      <c r="D145" s="128" t="s">
        <v>110</v>
      </c>
      <c r="E145" s="129" t="s">
        <v>213</v>
      </c>
      <c r="F145" s="130" t="s">
        <v>214</v>
      </c>
      <c r="G145" s="131" t="s">
        <v>111</v>
      </c>
      <c r="H145" s="132">
        <v>13</v>
      </c>
      <c r="I145" s="133"/>
      <c r="J145" s="134">
        <f t="shared" si="10"/>
        <v>0</v>
      </c>
      <c r="K145" s="135"/>
      <c r="L145" s="31"/>
      <c r="M145" s="136" t="s">
        <v>1</v>
      </c>
      <c r="N145" s="137" t="s">
        <v>40</v>
      </c>
      <c r="P145" s="138">
        <f t="shared" si="11"/>
        <v>0</v>
      </c>
      <c r="Q145" s="138">
        <v>2.7E-4</v>
      </c>
      <c r="R145" s="138">
        <f t="shared" si="12"/>
        <v>3.5100000000000001E-3</v>
      </c>
      <c r="S145" s="138">
        <v>0</v>
      </c>
      <c r="T145" s="139">
        <f t="shared" si="13"/>
        <v>0</v>
      </c>
      <c r="AR145" s="140" t="s">
        <v>112</v>
      </c>
      <c r="AT145" s="140" t="s">
        <v>110</v>
      </c>
      <c r="AU145" s="140" t="s">
        <v>106</v>
      </c>
      <c r="AY145" s="16" t="s">
        <v>107</v>
      </c>
      <c r="BE145" s="141">
        <f t="shared" si="14"/>
        <v>0</v>
      </c>
      <c r="BF145" s="141">
        <f t="shared" si="15"/>
        <v>0</v>
      </c>
      <c r="BG145" s="141">
        <f t="shared" si="16"/>
        <v>0</v>
      </c>
      <c r="BH145" s="141">
        <f t="shared" si="17"/>
        <v>0</v>
      </c>
      <c r="BI145" s="141">
        <f t="shared" si="18"/>
        <v>0</v>
      </c>
      <c r="BJ145" s="16" t="s">
        <v>106</v>
      </c>
      <c r="BK145" s="141">
        <f t="shared" si="19"/>
        <v>0</v>
      </c>
      <c r="BL145" s="16" t="s">
        <v>112</v>
      </c>
      <c r="BM145" s="140" t="s">
        <v>215</v>
      </c>
    </row>
    <row r="146" spans="2:65" s="1" customFormat="1" ht="37.9" customHeight="1">
      <c r="B146" s="127"/>
      <c r="C146" s="128" t="s">
        <v>216</v>
      </c>
      <c r="D146" s="128" t="s">
        <v>110</v>
      </c>
      <c r="E146" s="129" t="s">
        <v>217</v>
      </c>
      <c r="F146" s="130" t="s">
        <v>218</v>
      </c>
      <c r="G146" s="131" t="s">
        <v>111</v>
      </c>
      <c r="H146" s="132">
        <v>101</v>
      </c>
      <c r="I146" s="133"/>
      <c r="J146" s="134">
        <f t="shared" si="10"/>
        <v>0</v>
      </c>
      <c r="K146" s="135"/>
      <c r="L146" s="31"/>
      <c r="M146" s="136" t="s">
        <v>1</v>
      </c>
      <c r="N146" s="137" t="s">
        <v>40</v>
      </c>
      <c r="P146" s="138">
        <f t="shared" si="11"/>
        <v>0</v>
      </c>
      <c r="Q146" s="138">
        <v>8.0000000000000007E-5</v>
      </c>
      <c r="R146" s="138">
        <f t="shared" si="12"/>
        <v>8.0800000000000004E-3</v>
      </c>
      <c r="S146" s="138">
        <v>0</v>
      </c>
      <c r="T146" s="139">
        <f t="shared" si="13"/>
        <v>0</v>
      </c>
      <c r="AR146" s="140" t="s">
        <v>112</v>
      </c>
      <c r="AT146" s="140" t="s">
        <v>110</v>
      </c>
      <c r="AU146" s="140" t="s">
        <v>106</v>
      </c>
      <c r="AY146" s="16" t="s">
        <v>107</v>
      </c>
      <c r="BE146" s="141">
        <f t="shared" si="14"/>
        <v>0</v>
      </c>
      <c r="BF146" s="141">
        <f t="shared" si="15"/>
        <v>0</v>
      </c>
      <c r="BG146" s="141">
        <f t="shared" si="16"/>
        <v>0</v>
      </c>
      <c r="BH146" s="141">
        <f t="shared" si="17"/>
        <v>0</v>
      </c>
      <c r="BI146" s="141">
        <f t="shared" si="18"/>
        <v>0</v>
      </c>
      <c r="BJ146" s="16" t="s">
        <v>106</v>
      </c>
      <c r="BK146" s="141">
        <f t="shared" si="19"/>
        <v>0</v>
      </c>
      <c r="BL146" s="16" t="s">
        <v>112</v>
      </c>
      <c r="BM146" s="140" t="s">
        <v>219</v>
      </c>
    </row>
    <row r="147" spans="2:65" s="1" customFormat="1" ht="37.9" customHeight="1">
      <c r="B147" s="127"/>
      <c r="C147" s="128" t="s">
        <v>220</v>
      </c>
      <c r="D147" s="128" t="s">
        <v>110</v>
      </c>
      <c r="E147" s="129" t="s">
        <v>221</v>
      </c>
      <c r="F147" s="130" t="s">
        <v>222</v>
      </c>
      <c r="G147" s="131" t="s">
        <v>111</v>
      </c>
      <c r="H147" s="132">
        <v>5</v>
      </c>
      <c r="I147" s="133"/>
      <c r="J147" s="134">
        <f t="shared" si="10"/>
        <v>0</v>
      </c>
      <c r="K147" s="135"/>
      <c r="L147" s="31"/>
      <c r="M147" s="136" t="s">
        <v>1</v>
      </c>
      <c r="N147" s="137" t="s">
        <v>40</v>
      </c>
      <c r="P147" s="138">
        <f t="shared" si="11"/>
        <v>0</v>
      </c>
      <c r="Q147" s="138">
        <v>4.0000000000000003E-5</v>
      </c>
      <c r="R147" s="138">
        <f t="shared" si="12"/>
        <v>2.0000000000000001E-4</v>
      </c>
      <c r="S147" s="138">
        <v>0</v>
      </c>
      <c r="T147" s="139">
        <f t="shared" si="13"/>
        <v>0</v>
      </c>
      <c r="AR147" s="140" t="s">
        <v>112</v>
      </c>
      <c r="AT147" s="140" t="s">
        <v>110</v>
      </c>
      <c r="AU147" s="140" t="s">
        <v>106</v>
      </c>
      <c r="AY147" s="16" t="s">
        <v>107</v>
      </c>
      <c r="BE147" s="141">
        <f t="shared" si="14"/>
        <v>0</v>
      </c>
      <c r="BF147" s="141">
        <f t="shared" si="15"/>
        <v>0</v>
      </c>
      <c r="BG147" s="141">
        <f t="shared" si="16"/>
        <v>0</v>
      </c>
      <c r="BH147" s="141">
        <f t="shared" si="17"/>
        <v>0</v>
      </c>
      <c r="BI147" s="141">
        <f t="shared" si="18"/>
        <v>0</v>
      </c>
      <c r="BJ147" s="16" t="s">
        <v>106</v>
      </c>
      <c r="BK147" s="141">
        <f t="shared" si="19"/>
        <v>0</v>
      </c>
      <c r="BL147" s="16" t="s">
        <v>112</v>
      </c>
      <c r="BM147" s="140" t="s">
        <v>223</v>
      </c>
    </row>
    <row r="148" spans="2:65" s="1" customFormat="1" ht="37.9" customHeight="1">
      <c r="B148" s="127"/>
      <c r="C148" s="128" t="s">
        <v>224</v>
      </c>
      <c r="D148" s="128" t="s">
        <v>110</v>
      </c>
      <c r="E148" s="129" t="s">
        <v>225</v>
      </c>
      <c r="F148" s="130" t="s">
        <v>226</v>
      </c>
      <c r="G148" s="131" t="s">
        <v>111</v>
      </c>
      <c r="H148" s="132">
        <v>15</v>
      </c>
      <c r="I148" s="133"/>
      <c r="J148" s="134">
        <f t="shared" si="10"/>
        <v>0</v>
      </c>
      <c r="K148" s="135"/>
      <c r="L148" s="31"/>
      <c r="M148" s="136" t="s">
        <v>1</v>
      </c>
      <c r="N148" s="137" t="s">
        <v>40</v>
      </c>
      <c r="P148" s="138">
        <f t="shared" si="11"/>
        <v>0</v>
      </c>
      <c r="Q148" s="138">
        <v>3.4000000000000002E-4</v>
      </c>
      <c r="R148" s="138">
        <f t="shared" si="12"/>
        <v>5.1000000000000004E-3</v>
      </c>
      <c r="S148" s="138">
        <v>0</v>
      </c>
      <c r="T148" s="139">
        <f t="shared" si="13"/>
        <v>0</v>
      </c>
      <c r="AR148" s="140" t="s">
        <v>112</v>
      </c>
      <c r="AT148" s="140" t="s">
        <v>110</v>
      </c>
      <c r="AU148" s="140" t="s">
        <v>106</v>
      </c>
      <c r="AY148" s="16" t="s">
        <v>107</v>
      </c>
      <c r="BE148" s="141">
        <f t="shared" si="14"/>
        <v>0</v>
      </c>
      <c r="BF148" s="141">
        <f t="shared" si="15"/>
        <v>0</v>
      </c>
      <c r="BG148" s="141">
        <f t="shared" si="16"/>
        <v>0</v>
      </c>
      <c r="BH148" s="141">
        <f t="shared" si="17"/>
        <v>0</v>
      </c>
      <c r="BI148" s="141">
        <f t="shared" si="18"/>
        <v>0</v>
      </c>
      <c r="BJ148" s="16" t="s">
        <v>106</v>
      </c>
      <c r="BK148" s="141">
        <f t="shared" si="19"/>
        <v>0</v>
      </c>
      <c r="BL148" s="16" t="s">
        <v>112</v>
      </c>
      <c r="BM148" s="140" t="s">
        <v>227</v>
      </c>
    </row>
    <row r="149" spans="2:65" s="1" customFormat="1" ht="37.9" customHeight="1">
      <c r="B149" s="127"/>
      <c r="C149" s="128" t="s">
        <v>228</v>
      </c>
      <c r="D149" s="128" t="s">
        <v>110</v>
      </c>
      <c r="E149" s="129" t="s">
        <v>229</v>
      </c>
      <c r="F149" s="130" t="s">
        <v>230</v>
      </c>
      <c r="G149" s="131" t="s">
        <v>111</v>
      </c>
      <c r="H149" s="132">
        <v>50</v>
      </c>
      <c r="I149" s="133"/>
      <c r="J149" s="134">
        <f t="shared" si="10"/>
        <v>0</v>
      </c>
      <c r="K149" s="135"/>
      <c r="L149" s="31"/>
      <c r="M149" s="136" t="s">
        <v>1</v>
      </c>
      <c r="N149" s="137" t="s">
        <v>40</v>
      </c>
      <c r="P149" s="138">
        <f t="shared" si="11"/>
        <v>0</v>
      </c>
      <c r="Q149" s="138">
        <v>1E-4</v>
      </c>
      <c r="R149" s="138">
        <f t="shared" si="12"/>
        <v>5.0000000000000001E-3</v>
      </c>
      <c r="S149" s="138">
        <v>0</v>
      </c>
      <c r="T149" s="139">
        <f t="shared" si="13"/>
        <v>0</v>
      </c>
      <c r="AR149" s="140" t="s">
        <v>112</v>
      </c>
      <c r="AT149" s="140" t="s">
        <v>110</v>
      </c>
      <c r="AU149" s="140" t="s">
        <v>106</v>
      </c>
      <c r="AY149" s="16" t="s">
        <v>107</v>
      </c>
      <c r="BE149" s="141">
        <f t="shared" si="14"/>
        <v>0</v>
      </c>
      <c r="BF149" s="141">
        <f t="shared" si="15"/>
        <v>0</v>
      </c>
      <c r="BG149" s="141">
        <f t="shared" si="16"/>
        <v>0</v>
      </c>
      <c r="BH149" s="141">
        <f t="shared" si="17"/>
        <v>0</v>
      </c>
      <c r="BI149" s="141">
        <f t="shared" si="18"/>
        <v>0</v>
      </c>
      <c r="BJ149" s="16" t="s">
        <v>106</v>
      </c>
      <c r="BK149" s="141">
        <f t="shared" si="19"/>
        <v>0</v>
      </c>
      <c r="BL149" s="16" t="s">
        <v>112</v>
      </c>
      <c r="BM149" s="140" t="s">
        <v>231</v>
      </c>
    </row>
    <row r="150" spans="2:65" s="1" customFormat="1" ht="21.75" customHeight="1">
      <c r="B150" s="127"/>
      <c r="C150" s="128" t="s">
        <v>232</v>
      </c>
      <c r="D150" s="128" t="s">
        <v>110</v>
      </c>
      <c r="E150" s="129" t="s">
        <v>233</v>
      </c>
      <c r="F150" s="130" t="s">
        <v>234</v>
      </c>
      <c r="G150" s="131" t="s">
        <v>116</v>
      </c>
      <c r="H150" s="132">
        <v>1</v>
      </c>
      <c r="I150" s="133"/>
      <c r="J150" s="134">
        <f t="shared" si="10"/>
        <v>0</v>
      </c>
      <c r="K150" s="135"/>
      <c r="L150" s="31"/>
      <c r="M150" s="136" t="s">
        <v>1</v>
      </c>
      <c r="N150" s="137" t="s">
        <v>40</v>
      </c>
      <c r="P150" s="138">
        <f t="shared" si="11"/>
        <v>0</v>
      </c>
      <c r="Q150" s="138">
        <v>0</v>
      </c>
      <c r="R150" s="138">
        <f t="shared" si="12"/>
        <v>0</v>
      </c>
      <c r="S150" s="138">
        <v>0</v>
      </c>
      <c r="T150" s="139">
        <f t="shared" si="13"/>
        <v>0</v>
      </c>
      <c r="AR150" s="140" t="s">
        <v>112</v>
      </c>
      <c r="AT150" s="140" t="s">
        <v>110</v>
      </c>
      <c r="AU150" s="140" t="s">
        <v>106</v>
      </c>
      <c r="AY150" s="16" t="s">
        <v>107</v>
      </c>
      <c r="BE150" s="141">
        <f t="shared" si="14"/>
        <v>0</v>
      </c>
      <c r="BF150" s="141">
        <f t="shared" si="15"/>
        <v>0</v>
      </c>
      <c r="BG150" s="141">
        <f t="shared" si="16"/>
        <v>0</v>
      </c>
      <c r="BH150" s="141">
        <f t="shared" si="17"/>
        <v>0</v>
      </c>
      <c r="BI150" s="141">
        <f t="shared" si="18"/>
        <v>0</v>
      </c>
      <c r="BJ150" s="16" t="s">
        <v>106</v>
      </c>
      <c r="BK150" s="141">
        <f t="shared" si="19"/>
        <v>0</v>
      </c>
      <c r="BL150" s="16" t="s">
        <v>112</v>
      </c>
      <c r="BM150" s="140" t="s">
        <v>235</v>
      </c>
    </row>
    <row r="151" spans="2:65" s="1" customFormat="1" ht="24.2" customHeight="1">
      <c r="B151" s="127"/>
      <c r="C151" s="128" t="s">
        <v>198</v>
      </c>
      <c r="D151" s="128" t="s">
        <v>110</v>
      </c>
      <c r="E151" s="129" t="s">
        <v>236</v>
      </c>
      <c r="F151" s="130" t="s">
        <v>237</v>
      </c>
      <c r="G151" s="131" t="s">
        <v>116</v>
      </c>
      <c r="H151" s="132">
        <v>11</v>
      </c>
      <c r="I151" s="133"/>
      <c r="J151" s="134">
        <f t="shared" si="10"/>
        <v>0</v>
      </c>
      <c r="K151" s="135"/>
      <c r="L151" s="31"/>
      <c r="M151" s="136" t="s">
        <v>1</v>
      </c>
      <c r="N151" s="137" t="s">
        <v>40</v>
      </c>
      <c r="P151" s="138">
        <f t="shared" si="11"/>
        <v>0</v>
      </c>
      <c r="Q151" s="138">
        <v>1E-4</v>
      </c>
      <c r="R151" s="138">
        <f t="shared" si="12"/>
        <v>1.1000000000000001E-3</v>
      </c>
      <c r="S151" s="138">
        <v>0</v>
      </c>
      <c r="T151" s="139">
        <f t="shared" si="13"/>
        <v>0</v>
      </c>
      <c r="AR151" s="140" t="s">
        <v>112</v>
      </c>
      <c r="AT151" s="140" t="s">
        <v>110</v>
      </c>
      <c r="AU151" s="140" t="s">
        <v>106</v>
      </c>
      <c r="AY151" s="16" t="s">
        <v>107</v>
      </c>
      <c r="BE151" s="141">
        <f t="shared" si="14"/>
        <v>0</v>
      </c>
      <c r="BF151" s="141">
        <f t="shared" si="15"/>
        <v>0</v>
      </c>
      <c r="BG151" s="141">
        <f t="shared" si="16"/>
        <v>0</v>
      </c>
      <c r="BH151" s="141">
        <f t="shared" si="17"/>
        <v>0</v>
      </c>
      <c r="BI151" s="141">
        <f t="shared" si="18"/>
        <v>0</v>
      </c>
      <c r="BJ151" s="16" t="s">
        <v>106</v>
      </c>
      <c r="BK151" s="141">
        <f t="shared" si="19"/>
        <v>0</v>
      </c>
      <c r="BL151" s="16" t="s">
        <v>112</v>
      </c>
      <c r="BM151" s="140" t="s">
        <v>238</v>
      </c>
    </row>
    <row r="152" spans="2:65" s="1" customFormat="1" ht="24.2" customHeight="1">
      <c r="B152" s="127"/>
      <c r="C152" s="128" t="s">
        <v>239</v>
      </c>
      <c r="D152" s="128" t="s">
        <v>110</v>
      </c>
      <c r="E152" s="129" t="s">
        <v>240</v>
      </c>
      <c r="F152" s="130" t="s">
        <v>241</v>
      </c>
      <c r="G152" s="131" t="s">
        <v>116</v>
      </c>
      <c r="H152" s="132">
        <v>9</v>
      </c>
      <c r="I152" s="133"/>
      <c r="J152" s="134">
        <f t="shared" si="10"/>
        <v>0</v>
      </c>
      <c r="K152" s="135"/>
      <c r="L152" s="31"/>
      <c r="M152" s="136" t="s">
        <v>1</v>
      </c>
      <c r="N152" s="137" t="s">
        <v>40</v>
      </c>
      <c r="P152" s="138">
        <f t="shared" si="11"/>
        <v>0</v>
      </c>
      <c r="Q152" s="138">
        <v>1.8000000000000001E-4</v>
      </c>
      <c r="R152" s="138">
        <f t="shared" si="12"/>
        <v>1.6200000000000001E-3</v>
      </c>
      <c r="S152" s="138">
        <v>0</v>
      </c>
      <c r="T152" s="139">
        <f t="shared" si="13"/>
        <v>0</v>
      </c>
      <c r="AR152" s="140" t="s">
        <v>112</v>
      </c>
      <c r="AT152" s="140" t="s">
        <v>110</v>
      </c>
      <c r="AU152" s="140" t="s">
        <v>106</v>
      </c>
      <c r="AY152" s="16" t="s">
        <v>107</v>
      </c>
      <c r="BE152" s="141">
        <f t="shared" si="14"/>
        <v>0</v>
      </c>
      <c r="BF152" s="141">
        <f t="shared" si="15"/>
        <v>0</v>
      </c>
      <c r="BG152" s="141">
        <f t="shared" si="16"/>
        <v>0</v>
      </c>
      <c r="BH152" s="141">
        <f t="shared" si="17"/>
        <v>0</v>
      </c>
      <c r="BI152" s="141">
        <f t="shared" si="18"/>
        <v>0</v>
      </c>
      <c r="BJ152" s="16" t="s">
        <v>106</v>
      </c>
      <c r="BK152" s="141">
        <f t="shared" si="19"/>
        <v>0</v>
      </c>
      <c r="BL152" s="16" t="s">
        <v>112</v>
      </c>
      <c r="BM152" s="140" t="s">
        <v>242</v>
      </c>
    </row>
    <row r="153" spans="2:65" s="1" customFormat="1" ht="24.2" customHeight="1">
      <c r="B153" s="127"/>
      <c r="C153" s="128" t="s">
        <v>243</v>
      </c>
      <c r="D153" s="128" t="s">
        <v>110</v>
      </c>
      <c r="E153" s="129" t="s">
        <v>244</v>
      </c>
      <c r="F153" s="130" t="s">
        <v>245</v>
      </c>
      <c r="G153" s="131" t="s">
        <v>116</v>
      </c>
      <c r="H153" s="132">
        <v>1</v>
      </c>
      <c r="I153" s="133"/>
      <c r="J153" s="134">
        <f t="shared" si="10"/>
        <v>0</v>
      </c>
      <c r="K153" s="135"/>
      <c r="L153" s="31"/>
      <c r="M153" s="136" t="s">
        <v>1</v>
      </c>
      <c r="N153" s="137" t="s">
        <v>40</v>
      </c>
      <c r="P153" s="138">
        <f t="shared" si="11"/>
        <v>0</v>
      </c>
      <c r="Q153" s="138">
        <v>2.9999999999999997E-4</v>
      </c>
      <c r="R153" s="138">
        <f t="shared" si="12"/>
        <v>2.9999999999999997E-4</v>
      </c>
      <c r="S153" s="138">
        <v>0</v>
      </c>
      <c r="T153" s="139">
        <f t="shared" si="13"/>
        <v>0</v>
      </c>
      <c r="AR153" s="140" t="s">
        <v>112</v>
      </c>
      <c r="AT153" s="140" t="s">
        <v>110</v>
      </c>
      <c r="AU153" s="140" t="s">
        <v>106</v>
      </c>
      <c r="AY153" s="16" t="s">
        <v>107</v>
      </c>
      <c r="BE153" s="141">
        <f t="shared" si="14"/>
        <v>0</v>
      </c>
      <c r="BF153" s="141">
        <f t="shared" si="15"/>
        <v>0</v>
      </c>
      <c r="BG153" s="141">
        <f t="shared" si="16"/>
        <v>0</v>
      </c>
      <c r="BH153" s="141">
        <f t="shared" si="17"/>
        <v>0</v>
      </c>
      <c r="BI153" s="141">
        <f t="shared" si="18"/>
        <v>0</v>
      </c>
      <c r="BJ153" s="16" t="s">
        <v>106</v>
      </c>
      <c r="BK153" s="141">
        <f t="shared" si="19"/>
        <v>0</v>
      </c>
      <c r="BL153" s="16" t="s">
        <v>112</v>
      </c>
      <c r="BM153" s="140" t="s">
        <v>246</v>
      </c>
    </row>
    <row r="154" spans="2:65" s="1" customFormat="1" ht="24.2" customHeight="1">
      <c r="B154" s="127"/>
      <c r="C154" s="128" t="s">
        <v>247</v>
      </c>
      <c r="D154" s="128" t="s">
        <v>110</v>
      </c>
      <c r="E154" s="129" t="s">
        <v>248</v>
      </c>
      <c r="F154" s="130" t="s">
        <v>249</v>
      </c>
      <c r="G154" s="131" t="s">
        <v>116</v>
      </c>
      <c r="H154" s="132">
        <v>3</v>
      </c>
      <c r="I154" s="133"/>
      <c r="J154" s="134">
        <f t="shared" si="10"/>
        <v>0</v>
      </c>
      <c r="K154" s="135"/>
      <c r="L154" s="31"/>
      <c r="M154" s="136" t="s">
        <v>1</v>
      </c>
      <c r="N154" s="137" t="s">
        <v>40</v>
      </c>
      <c r="P154" s="138">
        <f t="shared" si="11"/>
        <v>0</v>
      </c>
      <c r="Q154" s="138">
        <v>2.2000000000000001E-4</v>
      </c>
      <c r="R154" s="138">
        <f t="shared" si="12"/>
        <v>6.6E-4</v>
      </c>
      <c r="S154" s="138">
        <v>0</v>
      </c>
      <c r="T154" s="139">
        <f t="shared" si="13"/>
        <v>0</v>
      </c>
      <c r="AR154" s="140" t="s">
        <v>112</v>
      </c>
      <c r="AT154" s="140" t="s">
        <v>110</v>
      </c>
      <c r="AU154" s="140" t="s">
        <v>106</v>
      </c>
      <c r="AY154" s="16" t="s">
        <v>107</v>
      </c>
      <c r="BE154" s="141">
        <f t="shared" si="14"/>
        <v>0</v>
      </c>
      <c r="BF154" s="141">
        <f t="shared" si="15"/>
        <v>0</v>
      </c>
      <c r="BG154" s="141">
        <f t="shared" si="16"/>
        <v>0</v>
      </c>
      <c r="BH154" s="141">
        <f t="shared" si="17"/>
        <v>0</v>
      </c>
      <c r="BI154" s="141">
        <f t="shared" si="18"/>
        <v>0</v>
      </c>
      <c r="BJ154" s="16" t="s">
        <v>106</v>
      </c>
      <c r="BK154" s="141">
        <f t="shared" si="19"/>
        <v>0</v>
      </c>
      <c r="BL154" s="16" t="s">
        <v>112</v>
      </c>
      <c r="BM154" s="140" t="s">
        <v>250</v>
      </c>
    </row>
    <row r="155" spans="2:65" s="1" customFormat="1" ht="16.5" customHeight="1">
      <c r="B155" s="127"/>
      <c r="C155" s="128" t="s">
        <v>251</v>
      </c>
      <c r="D155" s="128" t="s">
        <v>110</v>
      </c>
      <c r="E155" s="129" t="s">
        <v>252</v>
      </c>
      <c r="F155" s="130" t="s">
        <v>253</v>
      </c>
      <c r="G155" s="131" t="s">
        <v>116</v>
      </c>
      <c r="H155" s="132">
        <v>4</v>
      </c>
      <c r="I155" s="133"/>
      <c r="J155" s="134">
        <f t="shared" si="10"/>
        <v>0</v>
      </c>
      <c r="K155" s="135"/>
      <c r="L155" s="31"/>
      <c r="M155" s="136" t="s">
        <v>1</v>
      </c>
      <c r="N155" s="137" t="s">
        <v>40</v>
      </c>
      <c r="P155" s="138">
        <f t="shared" si="11"/>
        <v>0</v>
      </c>
      <c r="Q155" s="138">
        <v>5.6999999999999998E-4</v>
      </c>
      <c r="R155" s="138">
        <f t="shared" si="12"/>
        <v>2.2799999999999999E-3</v>
      </c>
      <c r="S155" s="138">
        <v>0</v>
      </c>
      <c r="T155" s="139">
        <f t="shared" si="13"/>
        <v>0</v>
      </c>
      <c r="AR155" s="140" t="s">
        <v>112</v>
      </c>
      <c r="AT155" s="140" t="s">
        <v>110</v>
      </c>
      <c r="AU155" s="140" t="s">
        <v>106</v>
      </c>
      <c r="AY155" s="16" t="s">
        <v>107</v>
      </c>
      <c r="BE155" s="141">
        <f t="shared" si="14"/>
        <v>0</v>
      </c>
      <c r="BF155" s="141">
        <f t="shared" si="15"/>
        <v>0</v>
      </c>
      <c r="BG155" s="141">
        <f t="shared" si="16"/>
        <v>0</v>
      </c>
      <c r="BH155" s="141">
        <f t="shared" si="17"/>
        <v>0</v>
      </c>
      <c r="BI155" s="141">
        <f t="shared" si="18"/>
        <v>0</v>
      </c>
      <c r="BJ155" s="16" t="s">
        <v>106</v>
      </c>
      <c r="BK155" s="141">
        <f t="shared" si="19"/>
        <v>0</v>
      </c>
      <c r="BL155" s="16" t="s">
        <v>112</v>
      </c>
      <c r="BM155" s="140" t="s">
        <v>254</v>
      </c>
    </row>
    <row r="156" spans="2:65" s="1" customFormat="1" ht="16.5" customHeight="1">
      <c r="B156" s="127"/>
      <c r="C156" s="128" t="s">
        <v>255</v>
      </c>
      <c r="D156" s="128" t="s">
        <v>110</v>
      </c>
      <c r="E156" s="129" t="s">
        <v>256</v>
      </c>
      <c r="F156" s="130" t="s">
        <v>257</v>
      </c>
      <c r="G156" s="131" t="s">
        <v>116</v>
      </c>
      <c r="H156" s="132">
        <v>2</v>
      </c>
      <c r="I156" s="133"/>
      <c r="J156" s="134">
        <f t="shared" si="10"/>
        <v>0</v>
      </c>
      <c r="K156" s="135"/>
      <c r="L156" s="31"/>
      <c r="M156" s="136" t="s">
        <v>1</v>
      </c>
      <c r="N156" s="137" t="s">
        <v>40</v>
      </c>
      <c r="P156" s="138">
        <f t="shared" si="11"/>
        <v>0</v>
      </c>
      <c r="Q156" s="138">
        <v>7.2000000000000005E-4</v>
      </c>
      <c r="R156" s="138">
        <f t="shared" si="12"/>
        <v>1.4400000000000001E-3</v>
      </c>
      <c r="S156" s="138">
        <v>0</v>
      </c>
      <c r="T156" s="139">
        <f t="shared" si="13"/>
        <v>0</v>
      </c>
      <c r="AR156" s="140" t="s">
        <v>112</v>
      </c>
      <c r="AT156" s="140" t="s">
        <v>110</v>
      </c>
      <c r="AU156" s="140" t="s">
        <v>106</v>
      </c>
      <c r="AY156" s="16" t="s">
        <v>107</v>
      </c>
      <c r="BE156" s="141">
        <f t="shared" si="14"/>
        <v>0</v>
      </c>
      <c r="BF156" s="141">
        <f t="shared" si="15"/>
        <v>0</v>
      </c>
      <c r="BG156" s="141">
        <f t="shared" si="16"/>
        <v>0</v>
      </c>
      <c r="BH156" s="141">
        <f t="shared" si="17"/>
        <v>0</v>
      </c>
      <c r="BI156" s="141">
        <f t="shared" si="18"/>
        <v>0</v>
      </c>
      <c r="BJ156" s="16" t="s">
        <v>106</v>
      </c>
      <c r="BK156" s="141">
        <f t="shared" si="19"/>
        <v>0</v>
      </c>
      <c r="BL156" s="16" t="s">
        <v>112</v>
      </c>
      <c r="BM156" s="140" t="s">
        <v>258</v>
      </c>
    </row>
    <row r="157" spans="2:65" s="1" customFormat="1" ht="16.5" customHeight="1">
      <c r="B157" s="127"/>
      <c r="C157" s="128" t="s">
        <v>259</v>
      </c>
      <c r="D157" s="128" t="s">
        <v>110</v>
      </c>
      <c r="E157" s="129" t="s">
        <v>260</v>
      </c>
      <c r="F157" s="130" t="s">
        <v>261</v>
      </c>
      <c r="G157" s="131" t="s">
        <v>116</v>
      </c>
      <c r="H157" s="132">
        <v>5</v>
      </c>
      <c r="I157" s="133"/>
      <c r="J157" s="134">
        <f t="shared" si="10"/>
        <v>0</v>
      </c>
      <c r="K157" s="135"/>
      <c r="L157" s="31"/>
      <c r="M157" s="136" t="s">
        <v>1</v>
      </c>
      <c r="N157" s="137" t="s">
        <v>40</v>
      </c>
      <c r="P157" s="138">
        <f t="shared" si="11"/>
        <v>0</v>
      </c>
      <c r="Q157" s="138">
        <v>1.32E-3</v>
      </c>
      <c r="R157" s="138">
        <f t="shared" si="12"/>
        <v>6.6E-3</v>
      </c>
      <c r="S157" s="138">
        <v>0</v>
      </c>
      <c r="T157" s="139">
        <f t="shared" si="13"/>
        <v>0</v>
      </c>
      <c r="AR157" s="140" t="s">
        <v>112</v>
      </c>
      <c r="AT157" s="140" t="s">
        <v>110</v>
      </c>
      <c r="AU157" s="140" t="s">
        <v>106</v>
      </c>
      <c r="AY157" s="16" t="s">
        <v>107</v>
      </c>
      <c r="BE157" s="141">
        <f t="shared" si="14"/>
        <v>0</v>
      </c>
      <c r="BF157" s="141">
        <f t="shared" si="15"/>
        <v>0</v>
      </c>
      <c r="BG157" s="141">
        <f t="shared" si="16"/>
        <v>0</v>
      </c>
      <c r="BH157" s="141">
        <f t="shared" si="17"/>
        <v>0</v>
      </c>
      <c r="BI157" s="141">
        <f t="shared" si="18"/>
        <v>0</v>
      </c>
      <c r="BJ157" s="16" t="s">
        <v>106</v>
      </c>
      <c r="BK157" s="141">
        <f t="shared" si="19"/>
        <v>0</v>
      </c>
      <c r="BL157" s="16" t="s">
        <v>112</v>
      </c>
      <c r="BM157" s="140" t="s">
        <v>262</v>
      </c>
    </row>
    <row r="158" spans="2:65" s="1" customFormat="1" ht="21.75" customHeight="1">
      <c r="B158" s="127"/>
      <c r="C158" s="128" t="s">
        <v>263</v>
      </c>
      <c r="D158" s="128" t="s">
        <v>110</v>
      </c>
      <c r="E158" s="129" t="s">
        <v>264</v>
      </c>
      <c r="F158" s="130" t="s">
        <v>265</v>
      </c>
      <c r="G158" s="131" t="s">
        <v>116</v>
      </c>
      <c r="H158" s="132">
        <v>10</v>
      </c>
      <c r="I158" s="133"/>
      <c r="J158" s="134">
        <f t="shared" si="10"/>
        <v>0</v>
      </c>
      <c r="K158" s="135"/>
      <c r="L158" s="31"/>
      <c r="M158" s="136" t="s">
        <v>1</v>
      </c>
      <c r="N158" s="137" t="s">
        <v>40</v>
      </c>
      <c r="P158" s="138">
        <f t="shared" si="11"/>
        <v>0</v>
      </c>
      <c r="Q158" s="138">
        <v>5.6999999999999998E-4</v>
      </c>
      <c r="R158" s="138">
        <f t="shared" si="12"/>
        <v>5.7000000000000002E-3</v>
      </c>
      <c r="S158" s="138">
        <v>0</v>
      </c>
      <c r="T158" s="139">
        <f t="shared" si="13"/>
        <v>0</v>
      </c>
      <c r="AR158" s="140" t="s">
        <v>112</v>
      </c>
      <c r="AT158" s="140" t="s">
        <v>110</v>
      </c>
      <c r="AU158" s="140" t="s">
        <v>106</v>
      </c>
      <c r="AY158" s="16" t="s">
        <v>107</v>
      </c>
      <c r="BE158" s="141">
        <f t="shared" si="14"/>
        <v>0</v>
      </c>
      <c r="BF158" s="141">
        <f t="shared" si="15"/>
        <v>0</v>
      </c>
      <c r="BG158" s="141">
        <f t="shared" si="16"/>
        <v>0</v>
      </c>
      <c r="BH158" s="141">
        <f t="shared" si="17"/>
        <v>0</v>
      </c>
      <c r="BI158" s="141">
        <f t="shared" si="18"/>
        <v>0</v>
      </c>
      <c r="BJ158" s="16" t="s">
        <v>106</v>
      </c>
      <c r="BK158" s="141">
        <f t="shared" si="19"/>
        <v>0</v>
      </c>
      <c r="BL158" s="16" t="s">
        <v>112</v>
      </c>
      <c r="BM158" s="140" t="s">
        <v>266</v>
      </c>
    </row>
    <row r="159" spans="2:65" s="1" customFormat="1" ht="16.5" customHeight="1">
      <c r="B159" s="127"/>
      <c r="C159" s="128" t="s">
        <v>267</v>
      </c>
      <c r="D159" s="128" t="s">
        <v>110</v>
      </c>
      <c r="E159" s="129" t="s">
        <v>268</v>
      </c>
      <c r="F159" s="130" t="s">
        <v>269</v>
      </c>
      <c r="G159" s="131" t="s">
        <v>116</v>
      </c>
      <c r="H159" s="132">
        <v>1</v>
      </c>
      <c r="I159" s="133"/>
      <c r="J159" s="134">
        <f t="shared" si="10"/>
        <v>0</v>
      </c>
      <c r="K159" s="135"/>
      <c r="L159" s="31"/>
      <c r="M159" s="136" t="s">
        <v>1</v>
      </c>
      <c r="N159" s="137" t="s">
        <v>40</v>
      </c>
      <c r="P159" s="138">
        <f t="shared" si="11"/>
        <v>0</v>
      </c>
      <c r="Q159" s="138">
        <v>7.2000000000000005E-4</v>
      </c>
      <c r="R159" s="138">
        <f t="shared" si="12"/>
        <v>7.2000000000000005E-4</v>
      </c>
      <c r="S159" s="138">
        <v>0</v>
      </c>
      <c r="T159" s="139">
        <f t="shared" si="13"/>
        <v>0</v>
      </c>
      <c r="AR159" s="140" t="s">
        <v>112</v>
      </c>
      <c r="AT159" s="140" t="s">
        <v>110</v>
      </c>
      <c r="AU159" s="140" t="s">
        <v>106</v>
      </c>
      <c r="AY159" s="16" t="s">
        <v>107</v>
      </c>
      <c r="BE159" s="141">
        <f t="shared" si="14"/>
        <v>0</v>
      </c>
      <c r="BF159" s="141">
        <f t="shared" si="15"/>
        <v>0</v>
      </c>
      <c r="BG159" s="141">
        <f t="shared" si="16"/>
        <v>0</v>
      </c>
      <c r="BH159" s="141">
        <f t="shared" si="17"/>
        <v>0</v>
      </c>
      <c r="BI159" s="141">
        <f t="shared" si="18"/>
        <v>0</v>
      </c>
      <c r="BJ159" s="16" t="s">
        <v>106</v>
      </c>
      <c r="BK159" s="141">
        <f t="shared" si="19"/>
        <v>0</v>
      </c>
      <c r="BL159" s="16" t="s">
        <v>112</v>
      </c>
      <c r="BM159" s="140" t="s">
        <v>270</v>
      </c>
    </row>
    <row r="160" spans="2:65" s="1" customFormat="1" ht="21.75" customHeight="1">
      <c r="B160" s="127"/>
      <c r="C160" s="128" t="s">
        <v>271</v>
      </c>
      <c r="D160" s="128" t="s">
        <v>110</v>
      </c>
      <c r="E160" s="129" t="s">
        <v>272</v>
      </c>
      <c r="F160" s="130" t="s">
        <v>273</v>
      </c>
      <c r="G160" s="131" t="s">
        <v>116</v>
      </c>
      <c r="H160" s="132">
        <v>1</v>
      </c>
      <c r="I160" s="133"/>
      <c r="J160" s="134">
        <f t="shared" si="10"/>
        <v>0</v>
      </c>
      <c r="K160" s="135"/>
      <c r="L160" s="31"/>
      <c r="M160" s="136" t="s">
        <v>1</v>
      </c>
      <c r="N160" s="137" t="s">
        <v>40</v>
      </c>
      <c r="P160" s="138">
        <f t="shared" si="11"/>
        <v>0</v>
      </c>
      <c r="Q160" s="138">
        <v>1.32E-3</v>
      </c>
      <c r="R160" s="138">
        <f t="shared" si="12"/>
        <v>1.32E-3</v>
      </c>
      <c r="S160" s="138">
        <v>0</v>
      </c>
      <c r="T160" s="139">
        <f t="shared" si="13"/>
        <v>0</v>
      </c>
      <c r="AR160" s="140" t="s">
        <v>112</v>
      </c>
      <c r="AT160" s="140" t="s">
        <v>110</v>
      </c>
      <c r="AU160" s="140" t="s">
        <v>106</v>
      </c>
      <c r="AY160" s="16" t="s">
        <v>107</v>
      </c>
      <c r="BE160" s="141">
        <f t="shared" si="14"/>
        <v>0</v>
      </c>
      <c r="BF160" s="141">
        <f t="shared" si="15"/>
        <v>0</v>
      </c>
      <c r="BG160" s="141">
        <f t="shared" si="16"/>
        <v>0</v>
      </c>
      <c r="BH160" s="141">
        <f t="shared" si="17"/>
        <v>0</v>
      </c>
      <c r="BI160" s="141">
        <f t="shared" si="18"/>
        <v>0</v>
      </c>
      <c r="BJ160" s="16" t="s">
        <v>106</v>
      </c>
      <c r="BK160" s="141">
        <f t="shared" si="19"/>
        <v>0</v>
      </c>
      <c r="BL160" s="16" t="s">
        <v>112</v>
      </c>
      <c r="BM160" s="140" t="s">
        <v>274</v>
      </c>
    </row>
    <row r="161" spans="2:65" s="1" customFormat="1" ht="21.75" customHeight="1">
      <c r="B161" s="127"/>
      <c r="C161" s="128" t="s">
        <v>275</v>
      </c>
      <c r="D161" s="128" t="s">
        <v>110</v>
      </c>
      <c r="E161" s="129" t="s">
        <v>276</v>
      </c>
      <c r="F161" s="130" t="s">
        <v>277</v>
      </c>
      <c r="G161" s="131" t="s">
        <v>116</v>
      </c>
      <c r="H161" s="132">
        <v>1</v>
      </c>
      <c r="I161" s="133"/>
      <c r="J161" s="134">
        <f t="shared" si="10"/>
        <v>0</v>
      </c>
      <c r="K161" s="135"/>
      <c r="L161" s="31"/>
      <c r="M161" s="136" t="s">
        <v>1</v>
      </c>
      <c r="N161" s="137" t="s">
        <v>40</v>
      </c>
      <c r="P161" s="138">
        <f t="shared" si="11"/>
        <v>0</v>
      </c>
      <c r="Q161" s="138">
        <v>2.32E-3</v>
      </c>
      <c r="R161" s="138">
        <f t="shared" si="12"/>
        <v>2.32E-3</v>
      </c>
      <c r="S161" s="138">
        <v>0</v>
      </c>
      <c r="T161" s="139">
        <f t="shared" si="13"/>
        <v>0</v>
      </c>
      <c r="AR161" s="140" t="s">
        <v>112</v>
      </c>
      <c r="AT161" s="140" t="s">
        <v>110</v>
      </c>
      <c r="AU161" s="140" t="s">
        <v>106</v>
      </c>
      <c r="AY161" s="16" t="s">
        <v>107</v>
      </c>
      <c r="BE161" s="141">
        <f t="shared" si="14"/>
        <v>0</v>
      </c>
      <c r="BF161" s="141">
        <f t="shared" si="15"/>
        <v>0</v>
      </c>
      <c r="BG161" s="141">
        <f t="shared" si="16"/>
        <v>0</v>
      </c>
      <c r="BH161" s="141">
        <f t="shared" si="17"/>
        <v>0</v>
      </c>
      <c r="BI161" s="141">
        <f t="shared" si="18"/>
        <v>0</v>
      </c>
      <c r="BJ161" s="16" t="s">
        <v>106</v>
      </c>
      <c r="BK161" s="141">
        <f t="shared" si="19"/>
        <v>0</v>
      </c>
      <c r="BL161" s="16" t="s">
        <v>112</v>
      </c>
      <c r="BM161" s="140" t="s">
        <v>278</v>
      </c>
    </row>
    <row r="162" spans="2:65" s="1" customFormat="1" ht="24.2" customHeight="1">
      <c r="B162" s="127"/>
      <c r="C162" s="128" t="s">
        <v>279</v>
      </c>
      <c r="D162" s="128" t="s">
        <v>110</v>
      </c>
      <c r="E162" s="129" t="s">
        <v>280</v>
      </c>
      <c r="F162" s="130" t="s">
        <v>281</v>
      </c>
      <c r="G162" s="131" t="s">
        <v>116</v>
      </c>
      <c r="H162" s="132">
        <v>1</v>
      </c>
      <c r="I162" s="133"/>
      <c r="J162" s="134">
        <f t="shared" si="10"/>
        <v>0</v>
      </c>
      <c r="K162" s="135"/>
      <c r="L162" s="31"/>
      <c r="M162" s="136" t="s">
        <v>1</v>
      </c>
      <c r="N162" s="137" t="s">
        <v>40</v>
      </c>
      <c r="P162" s="138">
        <f t="shared" si="11"/>
        <v>0</v>
      </c>
      <c r="Q162" s="138">
        <v>2.3000000000000001E-4</v>
      </c>
      <c r="R162" s="138">
        <f t="shared" si="12"/>
        <v>2.3000000000000001E-4</v>
      </c>
      <c r="S162" s="138">
        <v>0</v>
      </c>
      <c r="T162" s="139">
        <f t="shared" si="13"/>
        <v>0</v>
      </c>
      <c r="AR162" s="140" t="s">
        <v>112</v>
      </c>
      <c r="AT162" s="140" t="s">
        <v>110</v>
      </c>
      <c r="AU162" s="140" t="s">
        <v>106</v>
      </c>
      <c r="AY162" s="16" t="s">
        <v>107</v>
      </c>
      <c r="BE162" s="141">
        <f t="shared" si="14"/>
        <v>0</v>
      </c>
      <c r="BF162" s="141">
        <f t="shared" si="15"/>
        <v>0</v>
      </c>
      <c r="BG162" s="141">
        <f t="shared" si="16"/>
        <v>0</v>
      </c>
      <c r="BH162" s="141">
        <f t="shared" si="17"/>
        <v>0</v>
      </c>
      <c r="BI162" s="141">
        <f t="shared" si="18"/>
        <v>0</v>
      </c>
      <c r="BJ162" s="16" t="s">
        <v>106</v>
      </c>
      <c r="BK162" s="141">
        <f t="shared" si="19"/>
        <v>0</v>
      </c>
      <c r="BL162" s="16" t="s">
        <v>112</v>
      </c>
      <c r="BM162" s="140" t="s">
        <v>282</v>
      </c>
    </row>
    <row r="163" spans="2:65" s="1" customFormat="1" ht="24.2" customHeight="1">
      <c r="B163" s="127"/>
      <c r="C163" s="128" t="s">
        <v>283</v>
      </c>
      <c r="D163" s="128" t="s">
        <v>110</v>
      </c>
      <c r="E163" s="129" t="s">
        <v>284</v>
      </c>
      <c r="F163" s="130" t="s">
        <v>285</v>
      </c>
      <c r="G163" s="131" t="s">
        <v>286</v>
      </c>
      <c r="H163" s="132">
        <v>1</v>
      </c>
      <c r="I163" s="133"/>
      <c r="J163" s="134">
        <f t="shared" si="10"/>
        <v>0</v>
      </c>
      <c r="K163" s="135"/>
      <c r="L163" s="31"/>
      <c r="M163" s="136" t="s">
        <v>1</v>
      </c>
      <c r="N163" s="137" t="s">
        <v>40</v>
      </c>
      <c r="P163" s="138">
        <f t="shared" si="11"/>
        <v>0</v>
      </c>
      <c r="Q163" s="138">
        <v>2.913E-2</v>
      </c>
      <c r="R163" s="138">
        <f t="shared" si="12"/>
        <v>2.913E-2</v>
      </c>
      <c r="S163" s="138">
        <v>0</v>
      </c>
      <c r="T163" s="139">
        <f t="shared" si="13"/>
        <v>0</v>
      </c>
      <c r="AR163" s="140" t="s">
        <v>112</v>
      </c>
      <c r="AT163" s="140" t="s">
        <v>110</v>
      </c>
      <c r="AU163" s="140" t="s">
        <v>106</v>
      </c>
      <c r="AY163" s="16" t="s">
        <v>107</v>
      </c>
      <c r="BE163" s="141">
        <f t="shared" si="14"/>
        <v>0</v>
      </c>
      <c r="BF163" s="141">
        <f t="shared" si="15"/>
        <v>0</v>
      </c>
      <c r="BG163" s="141">
        <f t="shared" si="16"/>
        <v>0</v>
      </c>
      <c r="BH163" s="141">
        <f t="shared" si="17"/>
        <v>0</v>
      </c>
      <c r="BI163" s="141">
        <f t="shared" si="18"/>
        <v>0</v>
      </c>
      <c r="BJ163" s="16" t="s">
        <v>106</v>
      </c>
      <c r="BK163" s="141">
        <f t="shared" si="19"/>
        <v>0</v>
      </c>
      <c r="BL163" s="16" t="s">
        <v>112</v>
      </c>
      <c r="BM163" s="140" t="s">
        <v>287</v>
      </c>
    </row>
    <row r="164" spans="2:65" s="1" customFormat="1" ht="16.5" customHeight="1">
      <c r="B164" s="127"/>
      <c r="C164" s="143" t="s">
        <v>288</v>
      </c>
      <c r="D164" s="143" t="s">
        <v>195</v>
      </c>
      <c r="E164" s="144" t="s">
        <v>289</v>
      </c>
      <c r="F164" s="145" t="s">
        <v>290</v>
      </c>
      <c r="G164" s="146" t="s">
        <v>148</v>
      </c>
      <c r="H164" s="147">
        <v>1</v>
      </c>
      <c r="I164" s="148"/>
      <c r="J164" s="149">
        <f t="shared" si="10"/>
        <v>0</v>
      </c>
      <c r="K164" s="150"/>
      <c r="L164" s="151"/>
      <c r="M164" s="152" t="s">
        <v>1</v>
      </c>
      <c r="N164" s="153" t="s">
        <v>40</v>
      </c>
      <c r="P164" s="138">
        <f t="shared" si="11"/>
        <v>0</v>
      </c>
      <c r="Q164" s="138">
        <v>0</v>
      </c>
      <c r="R164" s="138">
        <f t="shared" si="12"/>
        <v>0</v>
      </c>
      <c r="S164" s="138">
        <v>0</v>
      </c>
      <c r="T164" s="139">
        <f t="shared" si="13"/>
        <v>0</v>
      </c>
      <c r="AR164" s="140" t="s">
        <v>198</v>
      </c>
      <c r="AT164" s="140" t="s">
        <v>195</v>
      </c>
      <c r="AU164" s="140" t="s">
        <v>106</v>
      </c>
      <c r="AY164" s="16" t="s">
        <v>107</v>
      </c>
      <c r="BE164" s="141">
        <f t="shared" si="14"/>
        <v>0</v>
      </c>
      <c r="BF164" s="141">
        <f t="shared" si="15"/>
        <v>0</v>
      </c>
      <c r="BG164" s="141">
        <f t="shared" si="16"/>
        <v>0</v>
      </c>
      <c r="BH164" s="141">
        <f t="shared" si="17"/>
        <v>0</v>
      </c>
      <c r="BI164" s="141">
        <f t="shared" si="18"/>
        <v>0</v>
      </c>
      <c r="BJ164" s="16" t="s">
        <v>106</v>
      </c>
      <c r="BK164" s="141">
        <f t="shared" si="19"/>
        <v>0</v>
      </c>
      <c r="BL164" s="16" t="s">
        <v>112</v>
      </c>
      <c r="BM164" s="140" t="s">
        <v>291</v>
      </c>
    </row>
    <row r="165" spans="2:65" s="1" customFormat="1" ht="33" customHeight="1">
      <c r="B165" s="127"/>
      <c r="C165" s="128" t="s">
        <v>292</v>
      </c>
      <c r="D165" s="128" t="s">
        <v>110</v>
      </c>
      <c r="E165" s="129" t="s">
        <v>293</v>
      </c>
      <c r="F165" s="130" t="s">
        <v>294</v>
      </c>
      <c r="G165" s="131" t="s">
        <v>116</v>
      </c>
      <c r="H165" s="132">
        <v>11</v>
      </c>
      <c r="I165" s="133"/>
      <c r="J165" s="134">
        <f t="shared" si="10"/>
        <v>0</v>
      </c>
      <c r="K165" s="135"/>
      <c r="L165" s="31"/>
      <c r="M165" s="136" t="s">
        <v>1</v>
      </c>
      <c r="N165" s="137" t="s">
        <v>40</v>
      </c>
      <c r="P165" s="138">
        <f t="shared" si="11"/>
        <v>0</v>
      </c>
      <c r="Q165" s="138">
        <v>1.47E-3</v>
      </c>
      <c r="R165" s="138">
        <f t="shared" si="12"/>
        <v>1.617E-2</v>
      </c>
      <c r="S165" s="138">
        <v>0</v>
      </c>
      <c r="T165" s="139">
        <f t="shared" si="13"/>
        <v>0</v>
      </c>
      <c r="AR165" s="140" t="s">
        <v>112</v>
      </c>
      <c r="AT165" s="140" t="s">
        <v>110</v>
      </c>
      <c r="AU165" s="140" t="s">
        <v>106</v>
      </c>
      <c r="AY165" s="16" t="s">
        <v>107</v>
      </c>
      <c r="BE165" s="141">
        <f t="shared" si="14"/>
        <v>0</v>
      </c>
      <c r="BF165" s="141">
        <f t="shared" si="15"/>
        <v>0</v>
      </c>
      <c r="BG165" s="141">
        <f t="shared" si="16"/>
        <v>0</v>
      </c>
      <c r="BH165" s="141">
        <f t="shared" si="17"/>
        <v>0</v>
      </c>
      <c r="BI165" s="141">
        <f t="shared" si="18"/>
        <v>0</v>
      </c>
      <c r="BJ165" s="16" t="s">
        <v>106</v>
      </c>
      <c r="BK165" s="141">
        <f t="shared" si="19"/>
        <v>0</v>
      </c>
      <c r="BL165" s="16" t="s">
        <v>112</v>
      </c>
      <c r="BM165" s="140" t="s">
        <v>295</v>
      </c>
    </row>
    <row r="166" spans="2:65" s="1" customFormat="1" ht="16.5" customHeight="1">
      <c r="B166" s="127"/>
      <c r="C166" s="128" t="s">
        <v>296</v>
      </c>
      <c r="D166" s="128" t="s">
        <v>110</v>
      </c>
      <c r="E166" s="129" t="s">
        <v>297</v>
      </c>
      <c r="F166" s="130" t="s">
        <v>298</v>
      </c>
      <c r="G166" s="131" t="s">
        <v>286</v>
      </c>
      <c r="H166" s="132">
        <v>11</v>
      </c>
      <c r="I166" s="133"/>
      <c r="J166" s="134">
        <f t="shared" si="10"/>
        <v>0</v>
      </c>
      <c r="K166" s="135"/>
      <c r="L166" s="31"/>
      <c r="M166" s="136" t="s">
        <v>1</v>
      </c>
      <c r="N166" s="137" t="s">
        <v>40</v>
      </c>
      <c r="P166" s="138">
        <f t="shared" si="11"/>
        <v>0</v>
      </c>
      <c r="Q166" s="138">
        <v>2E-3</v>
      </c>
      <c r="R166" s="138">
        <f t="shared" si="12"/>
        <v>2.1999999999999999E-2</v>
      </c>
      <c r="S166" s="138">
        <v>0</v>
      </c>
      <c r="T166" s="139">
        <f t="shared" si="13"/>
        <v>0</v>
      </c>
      <c r="AR166" s="140" t="s">
        <v>112</v>
      </c>
      <c r="AT166" s="140" t="s">
        <v>110</v>
      </c>
      <c r="AU166" s="140" t="s">
        <v>106</v>
      </c>
      <c r="AY166" s="16" t="s">
        <v>107</v>
      </c>
      <c r="BE166" s="141">
        <f t="shared" si="14"/>
        <v>0</v>
      </c>
      <c r="BF166" s="141">
        <f t="shared" si="15"/>
        <v>0</v>
      </c>
      <c r="BG166" s="141">
        <f t="shared" si="16"/>
        <v>0</v>
      </c>
      <c r="BH166" s="141">
        <f t="shared" si="17"/>
        <v>0</v>
      </c>
      <c r="BI166" s="141">
        <f t="shared" si="18"/>
        <v>0</v>
      </c>
      <c r="BJ166" s="16" t="s">
        <v>106</v>
      </c>
      <c r="BK166" s="141">
        <f t="shared" si="19"/>
        <v>0</v>
      </c>
      <c r="BL166" s="16" t="s">
        <v>112</v>
      </c>
      <c r="BM166" s="140" t="s">
        <v>299</v>
      </c>
    </row>
    <row r="167" spans="2:65" s="1" customFormat="1" ht="16.5" customHeight="1">
      <c r="B167" s="127"/>
      <c r="C167" s="128" t="s">
        <v>300</v>
      </c>
      <c r="D167" s="128" t="s">
        <v>110</v>
      </c>
      <c r="E167" s="129" t="s">
        <v>301</v>
      </c>
      <c r="F167" s="130" t="s">
        <v>302</v>
      </c>
      <c r="G167" s="131" t="s">
        <v>286</v>
      </c>
      <c r="H167" s="132">
        <v>1</v>
      </c>
      <c r="I167" s="133"/>
      <c r="J167" s="134">
        <f t="shared" si="10"/>
        <v>0</v>
      </c>
      <c r="K167" s="135"/>
      <c r="L167" s="31"/>
      <c r="M167" s="136" t="s">
        <v>1</v>
      </c>
      <c r="N167" s="137" t="s">
        <v>40</v>
      </c>
      <c r="P167" s="138">
        <f t="shared" si="11"/>
        <v>0</v>
      </c>
      <c r="Q167" s="138">
        <v>2E-3</v>
      </c>
      <c r="R167" s="138">
        <f t="shared" si="12"/>
        <v>2E-3</v>
      </c>
      <c r="S167" s="138">
        <v>0</v>
      </c>
      <c r="T167" s="139">
        <f t="shared" si="13"/>
        <v>0</v>
      </c>
      <c r="AR167" s="140" t="s">
        <v>112</v>
      </c>
      <c r="AT167" s="140" t="s">
        <v>110</v>
      </c>
      <c r="AU167" s="140" t="s">
        <v>106</v>
      </c>
      <c r="AY167" s="16" t="s">
        <v>107</v>
      </c>
      <c r="BE167" s="141">
        <f t="shared" si="14"/>
        <v>0</v>
      </c>
      <c r="BF167" s="141">
        <f t="shared" si="15"/>
        <v>0</v>
      </c>
      <c r="BG167" s="141">
        <f t="shared" si="16"/>
        <v>0</v>
      </c>
      <c r="BH167" s="141">
        <f t="shared" si="17"/>
        <v>0</v>
      </c>
      <c r="BI167" s="141">
        <f t="shared" si="18"/>
        <v>0</v>
      </c>
      <c r="BJ167" s="16" t="s">
        <v>106</v>
      </c>
      <c r="BK167" s="141">
        <f t="shared" si="19"/>
        <v>0</v>
      </c>
      <c r="BL167" s="16" t="s">
        <v>112</v>
      </c>
      <c r="BM167" s="140" t="s">
        <v>303</v>
      </c>
    </row>
    <row r="168" spans="2:65" s="1" customFormat="1" ht="21.75" customHeight="1">
      <c r="B168" s="127"/>
      <c r="C168" s="128" t="s">
        <v>304</v>
      </c>
      <c r="D168" s="128" t="s">
        <v>110</v>
      </c>
      <c r="E168" s="129" t="s">
        <v>305</v>
      </c>
      <c r="F168" s="130" t="s">
        <v>405</v>
      </c>
      <c r="G168" s="131" t="s">
        <v>111</v>
      </c>
      <c r="H168" s="132">
        <v>174</v>
      </c>
      <c r="I168" s="133"/>
      <c r="J168" s="134">
        <f t="shared" si="10"/>
        <v>0</v>
      </c>
      <c r="K168" s="135"/>
      <c r="L168" s="31"/>
      <c r="M168" s="136" t="s">
        <v>1</v>
      </c>
      <c r="N168" s="137" t="s">
        <v>40</v>
      </c>
      <c r="P168" s="138">
        <f t="shared" si="11"/>
        <v>0</v>
      </c>
      <c r="Q168" s="138">
        <v>1.0000000000000001E-5</v>
      </c>
      <c r="R168" s="138">
        <f t="shared" si="12"/>
        <v>1.7400000000000002E-3</v>
      </c>
      <c r="S168" s="138">
        <v>0</v>
      </c>
      <c r="T168" s="139">
        <f t="shared" si="13"/>
        <v>0</v>
      </c>
      <c r="AR168" s="140" t="s">
        <v>112</v>
      </c>
      <c r="AT168" s="140" t="s">
        <v>110</v>
      </c>
      <c r="AU168" s="140" t="s">
        <v>106</v>
      </c>
      <c r="AY168" s="16" t="s">
        <v>107</v>
      </c>
      <c r="BE168" s="141">
        <f t="shared" si="14"/>
        <v>0</v>
      </c>
      <c r="BF168" s="141">
        <f t="shared" si="15"/>
        <v>0</v>
      </c>
      <c r="BG168" s="141">
        <f t="shared" si="16"/>
        <v>0</v>
      </c>
      <c r="BH168" s="141">
        <f t="shared" si="17"/>
        <v>0</v>
      </c>
      <c r="BI168" s="141">
        <f t="shared" si="18"/>
        <v>0</v>
      </c>
      <c r="BJ168" s="16" t="s">
        <v>106</v>
      </c>
      <c r="BK168" s="141">
        <f t="shared" si="19"/>
        <v>0</v>
      </c>
      <c r="BL168" s="16" t="s">
        <v>112</v>
      </c>
      <c r="BM168" s="140" t="s">
        <v>306</v>
      </c>
    </row>
    <row r="169" spans="2:65" s="1" customFormat="1" ht="24.2" customHeight="1">
      <c r="B169" s="127"/>
      <c r="C169" s="128" t="s">
        <v>307</v>
      </c>
      <c r="D169" s="128" t="s">
        <v>110</v>
      </c>
      <c r="E169" s="129" t="s">
        <v>308</v>
      </c>
      <c r="F169" s="130" t="s">
        <v>309</v>
      </c>
      <c r="G169" s="131" t="s">
        <v>111</v>
      </c>
      <c r="H169" s="132">
        <v>174</v>
      </c>
      <c r="I169" s="133"/>
      <c r="J169" s="134">
        <f t="shared" si="10"/>
        <v>0</v>
      </c>
      <c r="K169" s="135"/>
      <c r="L169" s="31"/>
      <c r="M169" s="136" t="s">
        <v>1</v>
      </c>
      <c r="N169" s="137" t="s">
        <v>40</v>
      </c>
      <c r="P169" s="138">
        <f t="shared" si="11"/>
        <v>0</v>
      </c>
      <c r="Q169" s="138">
        <v>2.0000000000000002E-5</v>
      </c>
      <c r="R169" s="138">
        <f t="shared" si="12"/>
        <v>3.4800000000000005E-3</v>
      </c>
      <c r="S169" s="138">
        <v>0</v>
      </c>
      <c r="T169" s="139">
        <f t="shared" si="13"/>
        <v>0</v>
      </c>
      <c r="AR169" s="140" t="s">
        <v>112</v>
      </c>
      <c r="AT169" s="140" t="s">
        <v>110</v>
      </c>
      <c r="AU169" s="140" t="s">
        <v>106</v>
      </c>
      <c r="AY169" s="16" t="s">
        <v>107</v>
      </c>
      <c r="BE169" s="141">
        <f t="shared" si="14"/>
        <v>0</v>
      </c>
      <c r="BF169" s="141">
        <f t="shared" si="15"/>
        <v>0</v>
      </c>
      <c r="BG169" s="141">
        <f t="shared" si="16"/>
        <v>0</v>
      </c>
      <c r="BH169" s="141">
        <f t="shared" si="17"/>
        <v>0</v>
      </c>
      <c r="BI169" s="141">
        <f t="shared" si="18"/>
        <v>0</v>
      </c>
      <c r="BJ169" s="16" t="s">
        <v>106</v>
      </c>
      <c r="BK169" s="141">
        <f t="shared" si="19"/>
        <v>0</v>
      </c>
      <c r="BL169" s="16" t="s">
        <v>112</v>
      </c>
      <c r="BM169" s="140" t="s">
        <v>310</v>
      </c>
    </row>
    <row r="170" spans="2:65" s="1" customFormat="1" ht="16.5" customHeight="1">
      <c r="B170" s="127"/>
      <c r="C170" s="143" t="s">
        <v>311</v>
      </c>
      <c r="D170" s="143" t="s">
        <v>195</v>
      </c>
      <c r="E170" s="144" t="s">
        <v>312</v>
      </c>
      <c r="F170" s="145" t="s">
        <v>313</v>
      </c>
      <c r="G170" s="146" t="s">
        <v>148</v>
      </c>
      <c r="H170" s="147">
        <v>1</v>
      </c>
      <c r="I170" s="148"/>
      <c r="J170" s="149">
        <f t="shared" si="10"/>
        <v>0</v>
      </c>
      <c r="K170" s="150"/>
      <c r="L170" s="151"/>
      <c r="M170" s="152" t="s">
        <v>1</v>
      </c>
      <c r="N170" s="153" t="s">
        <v>40</v>
      </c>
      <c r="P170" s="138">
        <f t="shared" si="11"/>
        <v>0</v>
      </c>
      <c r="Q170" s="138">
        <v>0</v>
      </c>
      <c r="R170" s="138">
        <f t="shared" si="12"/>
        <v>0</v>
      </c>
      <c r="S170" s="138">
        <v>0</v>
      </c>
      <c r="T170" s="139">
        <f t="shared" si="13"/>
        <v>0</v>
      </c>
      <c r="AR170" s="140" t="s">
        <v>198</v>
      </c>
      <c r="AT170" s="140" t="s">
        <v>195</v>
      </c>
      <c r="AU170" s="140" t="s">
        <v>106</v>
      </c>
      <c r="AY170" s="16" t="s">
        <v>107</v>
      </c>
      <c r="BE170" s="141">
        <f t="shared" si="14"/>
        <v>0</v>
      </c>
      <c r="BF170" s="141">
        <f t="shared" si="15"/>
        <v>0</v>
      </c>
      <c r="BG170" s="141">
        <f t="shared" si="16"/>
        <v>0</v>
      </c>
      <c r="BH170" s="141">
        <f t="shared" si="17"/>
        <v>0</v>
      </c>
      <c r="BI170" s="141">
        <f t="shared" si="18"/>
        <v>0</v>
      </c>
      <c r="BJ170" s="16" t="s">
        <v>106</v>
      </c>
      <c r="BK170" s="141">
        <f t="shared" si="19"/>
        <v>0</v>
      </c>
      <c r="BL170" s="16" t="s">
        <v>112</v>
      </c>
      <c r="BM170" s="140" t="s">
        <v>314</v>
      </c>
    </row>
    <row r="171" spans="2:65" s="1" customFormat="1" ht="24.2" customHeight="1">
      <c r="B171" s="127"/>
      <c r="C171" s="128" t="s">
        <v>315</v>
      </c>
      <c r="D171" s="128" t="s">
        <v>110</v>
      </c>
      <c r="E171" s="129" t="s">
        <v>316</v>
      </c>
      <c r="F171" s="130" t="s">
        <v>317</v>
      </c>
      <c r="G171" s="131" t="s">
        <v>153</v>
      </c>
      <c r="H171" s="142"/>
      <c r="I171" s="133"/>
      <c r="J171" s="134">
        <f t="shared" si="10"/>
        <v>0</v>
      </c>
      <c r="K171" s="135"/>
      <c r="L171" s="31"/>
      <c r="M171" s="136" t="s">
        <v>1</v>
      </c>
      <c r="N171" s="137" t="s">
        <v>40</v>
      </c>
      <c r="P171" s="138">
        <f t="shared" si="11"/>
        <v>0</v>
      </c>
      <c r="Q171" s="138">
        <v>0</v>
      </c>
      <c r="R171" s="138">
        <f t="shared" si="12"/>
        <v>0</v>
      </c>
      <c r="S171" s="138">
        <v>0</v>
      </c>
      <c r="T171" s="139">
        <f t="shared" si="13"/>
        <v>0</v>
      </c>
      <c r="AR171" s="140" t="s">
        <v>112</v>
      </c>
      <c r="AT171" s="140" t="s">
        <v>110</v>
      </c>
      <c r="AU171" s="140" t="s">
        <v>106</v>
      </c>
      <c r="AY171" s="16" t="s">
        <v>107</v>
      </c>
      <c r="BE171" s="141">
        <f t="shared" si="14"/>
        <v>0</v>
      </c>
      <c r="BF171" s="141">
        <f t="shared" si="15"/>
        <v>0</v>
      </c>
      <c r="BG171" s="141">
        <f t="shared" si="16"/>
        <v>0</v>
      </c>
      <c r="BH171" s="141">
        <f t="shared" si="17"/>
        <v>0</v>
      </c>
      <c r="BI171" s="141">
        <f t="shared" si="18"/>
        <v>0</v>
      </c>
      <c r="BJ171" s="16" t="s">
        <v>106</v>
      </c>
      <c r="BK171" s="141">
        <f t="shared" si="19"/>
        <v>0</v>
      </c>
      <c r="BL171" s="16" t="s">
        <v>112</v>
      </c>
      <c r="BM171" s="140" t="s">
        <v>318</v>
      </c>
    </row>
    <row r="172" spans="2:65" s="11" customFormat="1" ht="25.9" customHeight="1">
      <c r="B172" s="115"/>
      <c r="D172" s="116" t="s">
        <v>73</v>
      </c>
      <c r="E172" s="117" t="s">
        <v>319</v>
      </c>
      <c r="F172" s="117" t="s">
        <v>320</v>
      </c>
      <c r="I172" s="118"/>
      <c r="J172" s="119">
        <f>BK172</f>
        <v>0</v>
      </c>
      <c r="L172" s="115"/>
      <c r="M172" s="120"/>
      <c r="P172" s="121">
        <f>SUM(P173:P247)</f>
        <v>0</v>
      </c>
      <c r="R172" s="121">
        <f>SUM(R173:R247)</f>
        <v>0</v>
      </c>
      <c r="T172" s="122">
        <f>SUM(T173:T247)</f>
        <v>0</v>
      </c>
      <c r="AR172" s="116" t="s">
        <v>122</v>
      </c>
      <c r="AT172" s="123" t="s">
        <v>73</v>
      </c>
      <c r="AU172" s="123" t="s">
        <v>74</v>
      </c>
      <c r="AY172" s="116" t="s">
        <v>107</v>
      </c>
      <c r="BK172" s="124">
        <f>SUM(BK173:BK247)</f>
        <v>0</v>
      </c>
    </row>
    <row r="173" spans="2:65" s="1" customFormat="1" ht="21.75" customHeight="1">
      <c r="B173" s="127"/>
      <c r="C173" s="128" t="s">
        <v>321</v>
      </c>
      <c r="D173" s="128" t="s">
        <v>110</v>
      </c>
      <c r="E173" s="129" t="s">
        <v>322</v>
      </c>
      <c r="F173" s="130" t="s">
        <v>323</v>
      </c>
      <c r="G173" s="131" t="s">
        <v>324</v>
      </c>
      <c r="H173" s="132">
        <v>1</v>
      </c>
      <c r="I173" s="133"/>
      <c r="J173" s="134">
        <f>ROUND(I173*H173,2)</f>
        <v>0</v>
      </c>
      <c r="K173" s="135"/>
      <c r="L173" s="31"/>
      <c r="M173" s="136" t="s">
        <v>1</v>
      </c>
      <c r="N173" s="137" t="s">
        <v>40</v>
      </c>
      <c r="P173" s="138">
        <f>O173*H173</f>
        <v>0</v>
      </c>
      <c r="Q173" s="138">
        <v>0</v>
      </c>
      <c r="R173" s="138">
        <f>Q173*H173</f>
        <v>0</v>
      </c>
      <c r="S173" s="138">
        <v>0</v>
      </c>
      <c r="T173" s="139">
        <f>S173*H173</f>
        <v>0</v>
      </c>
      <c r="AR173" s="140" t="s">
        <v>325</v>
      </c>
      <c r="AT173" s="140" t="s">
        <v>110</v>
      </c>
      <c r="AU173" s="140" t="s">
        <v>79</v>
      </c>
      <c r="AY173" s="16" t="s">
        <v>107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6" t="s">
        <v>106</v>
      </c>
      <c r="BK173" s="141">
        <f>ROUND(I173*H173,2)</f>
        <v>0</v>
      </c>
      <c r="BL173" s="16" t="s">
        <v>325</v>
      </c>
      <c r="BM173" s="140" t="s">
        <v>326</v>
      </c>
    </row>
    <row r="174" spans="2:65" s="1" customFormat="1" ht="16.5" customHeight="1">
      <c r="B174" s="127"/>
      <c r="C174" s="128" t="s">
        <v>327</v>
      </c>
      <c r="D174" s="128" t="s">
        <v>110</v>
      </c>
      <c r="E174" s="129" t="s">
        <v>328</v>
      </c>
      <c r="F174" s="130" t="s">
        <v>329</v>
      </c>
      <c r="G174" s="131" t="s">
        <v>324</v>
      </c>
      <c r="H174" s="132">
        <v>1</v>
      </c>
      <c r="I174" s="133"/>
      <c r="J174" s="134">
        <f>ROUND(I174*H174,2)</f>
        <v>0</v>
      </c>
      <c r="K174" s="135"/>
      <c r="L174" s="31"/>
      <c r="M174" s="136" t="s">
        <v>1</v>
      </c>
      <c r="N174" s="137" t="s">
        <v>40</v>
      </c>
      <c r="P174" s="138">
        <f>O174*H174</f>
        <v>0</v>
      </c>
      <c r="Q174" s="138">
        <v>0</v>
      </c>
      <c r="R174" s="138">
        <f>Q174*H174</f>
        <v>0</v>
      </c>
      <c r="S174" s="138">
        <v>0</v>
      </c>
      <c r="T174" s="139">
        <f>S174*H174</f>
        <v>0</v>
      </c>
      <c r="AR174" s="140" t="s">
        <v>325</v>
      </c>
      <c r="AT174" s="140" t="s">
        <v>110</v>
      </c>
      <c r="AU174" s="140" t="s">
        <v>79</v>
      </c>
      <c r="AY174" s="16" t="s">
        <v>107</v>
      </c>
      <c r="BE174" s="141">
        <f>IF(N174="základní",J174,0)</f>
        <v>0</v>
      </c>
      <c r="BF174" s="141">
        <f>IF(N174="snížená",J174,0)</f>
        <v>0</v>
      </c>
      <c r="BG174" s="141">
        <f>IF(N174="zákl. přenesená",J174,0)</f>
        <v>0</v>
      </c>
      <c r="BH174" s="141">
        <f>IF(N174="sníž. přenesená",J174,0)</f>
        <v>0</v>
      </c>
      <c r="BI174" s="141">
        <f>IF(N174="nulová",J174,0)</f>
        <v>0</v>
      </c>
      <c r="BJ174" s="16" t="s">
        <v>106</v>
      </c>
      <c r="BK174" s="141">
        <f>ROUND(I174*H174,2)</f>
        <v>0</v>
      </c>
      <c r="BL174" s="16" t="s">
        <v>325</v>
      </c>
      <c r="BM174" s="140" t="s">
        <v>330</v>
      </c>
    </row>
    <row r="175" spans="2:65" s="1" customFormat="1" ht="16.5" customHeight="1">
      <c r="B175" s="127"/>
      <c r="C175" s="128" t="s">
        <v>331</v>
      </c>
      <c r="D175" s="128" t="s">
        <v>110</v>
      </c>
      <c r="E175" s="129" t="s">
        <v>332</v>
      </c>
      <c r="F175" s="130" t="s">
        <v>333</v>
      </c>
      <c r="G175" s="131" t="s">
        <v>324</v>
      </c>
      <c r="H175" s="132">
        <v>1</v>
      </c>
      <c r="I175" s="133"/>
      <c r="J175" s="134">
        <f>ROUND(I175*H175,2)</f>
        <v>0</v>
      </c>
      <c r="K175" s="135"/>
      <c r="L175" s="31"/>
      <c r="M175" s="136" t="s">
        <v>1</v>
      </c>
      <c r="N175" s="137" t="s">
        <v>40</v>
      </c>
      <c r="P175" s="138">
        <f>O175*H175</f>
        <v>0</v>
      </c>
      <c r="Q175" s="138">
        <v>0</v>
      </c>
      <c r="R175" s="138">
        <f>Q175*H175</f>
        <v>0</v>
      </c>
      <c r="S175" s="138">
        <v>0</v>
      </c>
      <c r="T175" s="139">
        <f>S175*H175</f>
        <v>0</v>
      </c>
      <c r="AR175" s="140" t="s">
        <v>325</v>
      </c>
      <c r="AT175" s="140" t="s">
        <v>110</v>
      </c>
      <c r="AU175" s="140" t="s">
        <v>79</v>
      </c>
      <c r="AY175" s="16" t="s">
        <v>107</v>
      </c>
      <c r="BE175" s="141">
        <f>IF(N175="základní",J175,0)</f>
        <v>0</v>
      </c>
      <c r="BF175" s="141">
        <f>IF(N175="snížená",J175,0)</f>
        <v>0</v>
      </c>
      <c r="BG175" s="141">
        <f>IF(N175="zákl. přenesená",J175,0)</f>
        <v>0</v>
      </c>
      <c r="BH175" s="141">
        <f>IF(N175="sníž. přenesená",J175,0)</f>
        <v>0</v>
      </c>
      <c r="BI175" s="141">
        <f>IF(N175="nulová",J175,0)</f>
        <v>0</v>
      </c>
      <c r="BJ175" s="16" t="s">
        <v>106</v>
      </c>
      <c r="BK175" s="141">
        <f>ROUND(I175*H175,2)</f>
        <v>0</v>
      </c>
      <c r="BL175" s="16" t="s">
        <v>325</v>
      </c>
      <c r="BM175" s="140" t="s">
        <v>334</v>
      </c>
    </row>
    <row r="176" spans="2:65" s="12" customFormat="1">
      <c r="B176" s="154"/>
      <c r="D176" s="155" t="s">
        <v>335</v>
      </c>
      <c r="E176" s="156" t="s">
        <v>1</v>
      </c>
      <c r="F176" s="157" t="s">
        <v>336</v>
      </c>
      <c r="H176" s="156" t="s">
        <v>1</v>
      </c>
      <c r="I176" s="158"/>
      <c r="L176" s="154"/>
      <c r="M176" s="159"/>
      <c r="T176" s="160"/>
      <c r="AT176" s="156" t="s">
        <v>335</v>
      </c>
      <c r="AU176" s="156" t="s">
        <v>79</v>
      </c>
      <c r="AV176" s="12" t="s">
        <v>79</v>
      </c>
      <c r="AW176" s="12" t="s">
        <v>31</v>
      </c>
      <c r="AX176" s="12" t="s">
        <v>74</v>
      </c>
      <c r="AY176" s="156" t="s">
        <v>107</v>
      </c>
    </row>
    <row r="177" spans="2:65" s="13" customFormat="1">
      <c r="B177" s="161"/>
      <c r="D177" s="155" t="s">
        <v>335</v>
      </c>
      <c r="E177" s="162" t="s">
        <v>1</v>
      </c>
      <c r="F177" s="163" t="s">
        <v>79</v>
      </c>
      <c r="H177" s="164">
        <v>1</v>
      </c>
      <c r="I177" s="165"/>
      <c r="L177" s="161"/>
      <c r="M177" s="166"/>
      <c r="T177" s="167"/>
      <c r="AT177" s="162" t="s">
        <v>335</v>
      </c>
      <c r="AU177" s="162" t="s">
        <v>79</v>
      </c>
      <c r="AV177" s="13" t="s">
        <v>106</v>
      </c>
      <c r="AW177" s="13" t="s">
        <v>31</v>
      </c>
      <c r="AX177" s="13" t="s">
        <v>74</v>
      </c>
      <c r="AY177" s="162" t="s">
        <v>107</v>
      </c>
    </row>
    <row r="178" spans="2:65" s="14" customFormat="1">
      <c r="B178" s="168"/>
      <c r="D178" s="155" t="s">
        <v>335</v>
      </c>
      <c r="E178" s="169" t="s">
        <v>1</v>
      </c>
      <c r="F178" s="170" t="s">
        <v>337</v>
      </c>
      <c r="H178" s="171">
        <v>1</v>
      </c>
      <c r="I178" s="172"/>
      <c r="L178" s="168"/>
      <c r="M178" s="173"/>
      <c r="T178" s="174"/>
      <c r="AT178" s="169" t="s">
        <v>335</v>
      </c>
      <c r="AU178" s="169" t="s">
        <v>79</v>
      </c>
      <c r="AV178" s="14" t="s">
        <v>122</v>
      </c>
      <c r="AW178" s="14" t="s">
        <v>31</v>
      </c>
      <c r="AX178" s="14" t="s">
        <v>79</v>
      </c>
      <c r="AY178" s="169" t="s">
        <v>107</v>
      </c>
    </row>
    <row r="179" spans="2:65" s="1" customFormat="1" ht="24.2" customHeight="1">
      <c r="B179" s="127"/>
      <c r="C179" s="128" t="s">
        <v>338</v>
      </c>
      <c r="D179" s="128" t="s">
        <v>110</v>
      </c>
      <c r="E179" s="129" t="s">
        <v>339</v>
      </c>
      <c r="F179" s="130" t="s">
        <v>340</v>
      </c>
      <c r="G179" s="131" t="s">
        <v>341</v>
      </c>
      <c r="H179" s="132">
        <v>20.9</v>
      </c>
      <c r="I179" s="133"/>
      <c r="J179" s="134">
        <f>ROUND(I179*H179,2)</f>
        <v>0</v>
      </c>
      <c r="K179" s="135"/>
      <c r="L179" s="31"/>
      <c r="M179" s="136" t="s">
        <v>1</v>
      </c>
      <c r="N179" s="137" t="s">
        <v>40</v>
      </c>
      <c r="P179" s="138">
        <f>O179*H179</f>
        <v>0</v>
      </c>
      <c r="Q179" s="138">
        <v>0</v>
      </c>
      <c r="R179" s="138">
        <f>Q179*H179</f>
        <v>0</v>
      </c>
      <c r="S179" s="138">
        <v>0</v>
      </c>
      <c r="T179" s="139">
        <f>S179*H179</f>
        <v>0</v>
      </c>
      <c r="AR179" s="140" t="s">
        <v>325</v>
      </c>
      <c r="AT179" s="140" t="s">
        <v>110</v>
      </c>
      <c r="AU179" s="140" t="s">
        <v>79</v>
      </c>
      <c r="AY179" s="16" t="s">
        <v>107</v>
      </c>
      <c r="BE179" s="141">
        <f>IF(N179="základní",J179,0)</f>
        <v>0</v>
      </c>
      <c r="BF179" s="141">
        <f>IF(N179="snížená",J179,0)</f>
        <v>0</v>
      </c>
      <c r="BG179" s="141">
        <f>IF(N179="zákl. přenesená",J179,0)</f>
        <v>0</v>
      </c>
      <c r="BH179" s="141">
        <f>IF(N179="sníž. přenesená",J179,0)</f>
        <v>0</v>
      </c>
      <c r="BI179" s="141">
        <f>IF(N179="nulová",J179,0)</f>
        <v>0</v>
      </c>
      <c r="BJ179" s="16" t="s">
        <v>106</v>
      </c>
      <c r="BK179" s="141">
        <f>ROUND(I179*H179,2)</f>
        <v>0</v>
      </c>
      <c r="BL179" s="16" t="s">
        <v>325</v>
      </c>
      <c r="BM179" s="140" t="s">
        <v>342</v>
      </c>
    </row>
    <row r="180" spans="2:65" s="12" customFormat="1">
      <c r="B180" s="154"/>
      <c r="D180" s="155" t="s">
        <v>335</v>
      </c>
      <c r="E180" s="156" t="s">
        <v>1</v>
      </c>
      <c r="F180" s="157" t="s">
        <v>343</v>
      </c>
      <c r="H180" s="156" t="s">
        <v>1</v>
      </c>
      <c r="I180" s="158"/>
      <c r="L180" s="154"/>
      <c r="M180" s="159"/>
      <c r="T180" s="160"/>
      <c r="AT180" s="156" t="s">
        <v>335</v>
      </c>
      <c r="AU180" s="156" t="s">
        <v>79</v>
      </c>
      <c r="AV180" s="12" t="s">
        <v>79</v>
      </c>
      <c r="AW180" s="12" t="s">
        <v>31</v>
      </c>
      <c r="AX180" s="12" t="s">
        <v>74</v>
      </c>
      <c r="AY180" s="156" t="s">
        <v>107</v>
      </c>
    </row>
    <row r="181" spans="2:65" s="13" customFormat="1">
      <c r="B181" s="161"/>
      <c r="D181" s="155" t="s">
        <v>335</v>
      </c>
      <c r="E181" s="162" t="s">
        <v>1</v>
      </c>
      <c r="F181" s="163" t="s">
        <v>344</v>
      </c>
      <c r="H181" s="164">
        <v>5.5</v>
      </c>
      <c r="I181" s="165"/>
      <c r="L181" s="161"/>
      <c r="M181" s="166"/>
      <c r="T181" s="167"/>
      <c r="AT181" s="162" t="s">
        <v>335</v>
      </c>
      <c r="AU181" s="162" t="s">
        <v>79</v>
      </c>
      <c r="AV181" s="13" t="s">
        <v>106</v>
      </c>
      <c r="AW181" s="13" t="s">
        <v>31</v>
      </c>
      <c r="AX181" s="13" t="s">
        <v>74</v>
      </c>
      <c r="AY181" s="162" t="s">
        <v>107</v>
      </c>
    </row>
    <row r="182" spans="2:65" s="12" customFormat="1">
      <c r="B182" s="154"/>
      <c r="D182" s="155" t="s">
        <v>335</v>
      </c>
      <c r="E182" s="156" t="s">
        <v>1</v>
      </c>
      <c r="F182" s="157" t="s">
        <v>345</v>
      </c>
      <c r="H182" s="156" t="s">
        <v>1</v>
      </c>
      <c r="I182" s="158"/>
      <c r="L182" s="154"/>
      <c r="M182" s="159"/>
      <c r="T182" s="160"/>
      <c r="AT182" s="156" t="s">
        <v>335</v>
      </c>
      <c r="AU182" s="156" t="s">
        <v>79</v>
      </c>
      <c r="AV182" s="12" t="s">
        <v>79</v>
      </c>
      <c r="AW182" s="12" t="s">
        <v>31</v>
      </c>
      <c r="AX182" s="12" t="s">
        <v>74</v>
      </c>
      <c r="AY182" s="156" t="s">
        <v>107</v>
      </c>
    </row>
    <row r="183" spans="2:65" s="13" customFormat="1">
      <c r="B183" s="161"/>
      <c r="D183" s="155" t="s">
        <v>335</v>
      </c>
      <c r="E183" s="162" t="s">
        <v>1</v>
      </c>
      <c r="F183" s="163" t="s">
        <v>346</v>
      </c>
      <c r="H183" s="164">
        <v>3.9</v>
      </c>
      <c r="I183" s="165"/>
      <c r="L183" s="161"/>
      <c r="M183" s="166"/>
      <c r="T183" s="167"/>
      <c r="AT183" s="162" t="s">
        <v>335</v>
      </c>
      <c r="AU183" s="162" t="s">
        <v>79</v>
      </c>
      <c r="AV183" s="13" t="s">
        <v>106</v>
      </c>
      <c r="AW183" s="13" t="s">
        <v>31</v>
      </c>
      <c r="AX183" s="13" t="s">
        <v>74</v>
      </c>
      <c r="AY183" s="162" t="s">
        <v>107</v>
      </c>
    </row>
    <row r="184" spans="2:65" s="13" customFormat="1">
      <c r="B184" s="161"/>
      <c r="D184" s="155"/>
      <c r="E184" s="162"/>
      <c r="F184" s="157" t="s">
        <v>407</v>
      </c>
      <c r="H184" s="164"/>
      <c r="I184" s="165"/>
      <c r="L184" s="161"/>
      <c r="M184" s="166"/>
      <c r="T184" s="167"/>
      <c r="AT184" s="162"/>
      <c r="AU184" s="162"/>
      <c r="AY184" s="162"/>
    </row>
    <row r="185" spans="2:65" s="13" customFormat="1">
      <c r="B185" s="161"/>
      <c r="D185" s="155"/>
      <c r="E185" s="162"/>
      <c r="F185" s="163">
        <v>11.5</v>
      </c>
      <c r="H185" s="164">
        <v>11.5</v>
      </c>
      <c r="I185" s="165"/>
      <c r="L185" s="161"/>
      <c r="M185" s="166"/>
      <c r="T185" s="167"/>
      <c r="AT185" s="162"/>
      <c r="AU185" s="162"/>
      <c r="AY185" s="162"/>
    </row>
    <row r="186" spans="2:65" s="14" customFormat="1">
      <c r="B186" s="168"/>
      <c r="D186" s="155" t="s">
        <v>335</v>
      </c>
      <c r="E186" s="169" t="s">
        <v>1</v>
      </c>
      <c r="F186" s="170" t="s">
        <v>337</v>
      </c>
      <c r="H186" s="171">
        <v>20.9</v>
      </c>
      <c r="I186" s="172"/>
      <c r="L186" s="168"/>
      <c r="M186" s="173"/>
      <c r="T186" s="174"/>
      <c r="AT186" s="169" t="s">
        <v>335</v>
      </c>
      <c r="AU186" s="169" t="s">
        <v>79</v>
      </c>
      <c r="AV186" s="14" t="s">
        <v>122</v>
      </c>
      <c r="AW186" s="14" t="s">
        <v>31</v>
      </c>
      <c r="AX186" s="14" t="s">
        <v>79</v>
      </c>
      <c r="AY186" s="169" t="s">
        <v>107</v>
      </c>
    </row>
    <row r="187" spans="2:65" s="1" customFormat="1" ht="16.5" customHeight="1">
      <c r="B187" s="127"/>
      <c r="C187" s="128" t="s">
        <v>347</v>
      </c>
      <c r="D187" s="128" t="s">
        <v>110</v>
      </c>
      <c r="E187" s="129" t="s">
        <v>348</v>
      </c>
      <c r="F187" s="130" t="s">
        <v>349</v>
      </c>
      <c r="G187" s="131" t="s">
        <v>111</v>
      </c>
      <c r="H187" s="132">
        <v>117</v>
      </c>
      <c r="I187" s="133"/>
      <c r="J187" s="134">
        <f>ROUND(I187*H187,2)</f>
        <v>0</v>
      </c>
      <c r="K187" s="135"/>
      <c r="L187" s="31"/>
      <c r="M187" s="136" t="s">
        <v>1</v>
      </c>
      <c r="N187" s="137" t="s">
        <v>40</v>
      </c>
      <c r="P187" s="138">
        <f>O187*H187</f>
        <v>0</v>
      </c>
      <c r="Q187" s="138">
        <v>0</v>
      </c>
      <c r="R187" s="138">
        <f>Q187*H187</f>
        <v>0</v>
      </c>
      <c r="S187" s="138">
        <v>0</v>
      </c>
      <c r="T187" s="139">
        <f>S187*H187</f>
        <v>0</v>
      </c>
      <c r="AR187" s="140" t="s">
        <v>325</v>
      </c>
      <c r="AT187" s="140" t="s">
        <v>110</v>
      </c>
      <c r="AU187" s="140" t="s">
        <v>79</v>
      </c>
      <c r="AY187" s="16" t="s">
        <v>107</v>
      </c>
      <c r="BE187" s="141">
        <f>IF(N187="základní",J187,0)</f>
        <v>0</v>
      </c>
      <c r="BF187" s="141">
        <f>IF(N187="snížená",J187,0)</f>
        <v>0</v>
      </c>
      <c r="BG187" s="141">
        <f>IF(N187="zákl. přenesená",J187,0)</f>
        <v>0</v>
      </c>
      <c r="BH187" s="141">
        <f>IF(N187="sníž. přenesená",J187,0)</f>
        <v>0</v>
      </c>
      <c r="BI187" s="141">
        <f>IF(N187="nulová",J187,0)</f>
        <v>0</v>
      </c>
      <c r="BJ187" s="16" t="s">
        <v>106</v>
      </c>
      <c r="BK187" s="141">
        <f>ROUND(I187*H187,2)</f>
        <v>0</v>
      </c>
      <c r="BL187" s="16" t="s">
        <v>325</v>
      </c>
      <c r="BM187" s="140" t="s">
        <v>350</v>
      </c>
    </row>
    <row r="188" spans="2:65" s="12" customFormat="1">
      <c r="B188" s="154"/>
      <c r="D188" s="155" t="s">
        <v>335</v>
      </c>
      <c r="E188" s="156" t="s">
        <v>1</v>
      </c>
      <c r="F188" s="157" t="s">
        <v>351</v>
      </c>
      <c r="H188" s="156" t="s">
        <v>1</v>
      </c>
      <c r="I188" s="158"/>
      <c r="L188" s="154"/>
      <c r="M188" s="159"/>
      <c r="T188" s="160"/>
      <c r="AT188" s="156" t="s">
        <v>335</v>
      </c>
      <c r="AU188" s="156" t="s">
        <v>79</v>
      </c>
      <c r="AV188" s="12" t="s">
        <v>79</v>
      </c>
      <c r="AW188" s="12" t="s">
        <v>31</v>
      </c>
      <c r="AX188" s="12" t="s">
        <v>74</v>
      </c>
      <c r="AY188" s="156" t="s">
        <v>107</v>
      </c>
    </row>
    <row r="189" spans="2:65" s="13" customFormat="1">
      <c r="B189" s="161"/>
      <c r="D189" s="155" t="s">
        <v>335</v>
      </c>
      <c r="E189" s="162" t="s">
        <v>1</v>
      </c>
      <c r="F189" s="163" t="s">
        <v>352</v>
      </c>
      <c r="H189" s="164">
        <v>22.3</v>
      </c>
      <c r="I189" s="165"/>
      <c r="L189" s="161"/>
      <c r="M189" s="166"/>
      <c r="T189" s="167"/>
      <c r="AT189" s="162" t="s">
        <v>335</v>
      </c>
      <c r="AU189" s="162" t="s">
        <v>79</v>
      </c>
      <c r="AV189" s="13" t="s">
        <v>106</v>
      </c>
      <c r="AW189" s="13" t="s">
        <v>31</v>
      </c>
      <c r="AX189" s="13" t="s">
        <v>74</v>
      </c>
      <c r="AY189" s="162" t="s">
        <v>107</v>
      </c>
    </row>
    <row r="190" spans="2:65" s="12" customFormat="1">
      <c r="B190" s="154"/>
      <c r="D190" s="155" t="s">
        <v>335</v>
      </c>
      <c r="E190" s="156" t="s">
        <v>1</v>
      </c>
      <c r="F190" s="157" t="s">
        <v>353</v>
      </c>
      <c r="H190" s="156" t="s">
        <v>1</v>
      </c>
      <c r="I190" s="158"/>
      <c r="L190" s="154"/>
      <c r="M190" s="159"/>
      <c r="T190" s="160"/>
      <c r="AT190" s="156" t="s">
        <v>335</v>
      </c>
      <c r="AU190" s="156" t="s">
        <v>79</v>
      </c>
      <c r="AV190" s="12" t="s">
        <v>79</v>
      </c>
      <c r="AW190" s="12" t="s">
        <v>31</v>
      </c>
      <c r="AX190" s="12" t="s">
        <v>74</v>
      </c>
      <c r="AY190" s="156" t="s">
        <v>107</v>
      </c>
    </row>
    <row r="191" spans="2:65" s="13" customFormat="1">
      <c r="B191" s="161"/>
      <c r="D191" s="155" t="s">
        <v>335</v>
      </c>
      <c r="E191" s="162" t="s">
        <v>1</v>
      </c>
      <c r="F191" s="163" t="s">
        <v>354</v>
      </c>
      <c r="H191" s="164">
        <v>13.7</v>
      </c>
      <c r="I191" s="165"/>
      <c r="L191" s="161"/>
      <c r="M191" s="166"/>
      <c r="T191" s="167"/>
      <c r="AT191" s="162" t="s">
        <v>335</v>
      </c>
      <c r="AU191" s="162" t="s">
        <v>79</v>
      </c>
      <c r="AV191" s="13" t="s">
        <v>106</v>
      </c>
      <c r="AW191" s="13" t="s">
        <v>31</v>
      </c>
      <c r="AX191" s="13" t="s">
        <v>74</v>
      </c>
      <c r="AY191" s="162" t="s">
        <v>107</v>
      </c>
    </row>
    <row r="192" spans="2:65" s="12" customFormat="1">
      <c r="B192" s="154"/>
      <c r="D192" s="155" t="s">
        <v>335</v>
      </c>
      <c r="E192" s="156" t="s">
        <v>1</v>
      </c>
      <c r="F192" s="157" t="s">
        <v>355</v>
      </c>
      <c r="H192" s="156" t="s">
        <v>1</v>
      </c>
      <c r="I192" s="158"/>
      <c r="L192" s="154"/>
      <c r="M192" s="159"/>
      <c r="T192" s="160"/>
      <c r="AT192" s="156" t="s">
        <v>335</v>
      </c>
      <c r="AU192" s="156" t="s">
        <v>79</v>
      </c>
      <c r="AV192" s="12" t="s">
        <v>79</v>
      </c>
      <c r="AW192" s="12" t="s">
        <v>31</v>
      </c>
      <c r="AX192" s="12" t="s">
        <v>74</v>
      </c>
      <c r="AY192" s="156" t="s">
        <v>107</v>
      </c>
    </row>
    <row r="193" spans="2:51" s="13" customFormat="1">
      <c r="B193" s="161"/>
      <c r="D193" s="155" t="s">
        <v>335</v>
      </c>
      <c r="E193" s="162" t="s">
        <v>1</v>
      </c>
      <c r="F193" s="163" t="s">
        <v>356</v>
      </c>
      <c r="H193" s="164">
        <v>17.3</v>
      </c>
      <c r="I193" s="165"/>
      <c r="L193" s="161"/>
      <c r="M193" s="166"/>
      <c r="T193" s="167"/>
      <c r="AT193" s="162" t="s">
        <v>335</v>
      </c>
      <c r="AU193" s="162" t="s">
        <v>79</v>
      </c>
      <c r="AV193" s="13" t="s">
        <v>106</v>
      </c>
      <c r="AW193" s="13" t="s">
        <v>31</v>
      </c>
      <c r="AX193" s="13" t="s">
        <v>74</v>
      </c>
      <c r="AY193" s="162" t="s">
        <v>107</v>
      </c>
    </row>
    <row r="194" spans="2:51" s="12" customFormat="1">
      <c r="B194" s="154"/>
      <c r="D194" s="155" t="s">
        <v>335</v>
      </c>
      <c r="E194" s="156" t="s">
        <v>1</v>
      </c>
      <c r="F194" s="157" t="s">
        <v>357</v>
      </c>
      <c r="H194" s="156" t="s">
        <v>1</v>
      </c>
      <c r="I194" s="158"/>
      <c r="L194" s="154"/>
      <c r="M194" s="159"/>
      <c r="T194" s="160"/>
      <c r="AT194" s="156" t="s">
        <v>335</v>
      </c>
      <c r="AU194" s="156" t="s">
        <v>79</v>
      </c>
      <c r="AV194" s="12" t="s">
        <v>79</v>
      </c>
      <c r="AW194" s="12" t="s">
        <v>31</v>
      </c>
      <c r="AX194" s="12" t="s">
        <v>74</v>
      </c>
      <c r="AY194" s="156" t="s">
        <v>107</v>
      </c>
    </row>
    <row r="195" spans="2:51" s="13" customFormat="1">
      <c r="B195" s="161"/>
      <c r="D195" s="155" t="s">
        <v>335</v>
      </c>
      <c r="E195" s="162" t="s">
        <v>1</v>
      </c>
      <c r="F195" s="163" t="s">
        <v>79</v>
      </c>
      <c r="H195" s="164">
        <v>1</v>
      </c>
      <c r="I195" s="165"/>
      <c r="L195" s="161"/>
      <c r="M195" s="166"/>
      <c r="T195" s="167"/>
      <c r="AT195" s="162" t="s">
        <v>335</v>
      </c>
      <c r="AU195" s="162" t="s">
        <v>79</v>
      </c>
      <c r="AV195" s="13" t="s">
        <v>106</v>
      </c>
      <c r="AW195" s="13" t="s">
        <v>31</v>
      </c>
      <c r="AX195" s="13" t="s">
        <v>74</v>
      </c>
      <c r="AY195" s="162" t="s">
        <v>107</v>
      </c>
    </row>
    <row r="196" spans="2:51" s="12" customFormat="1">
      <c r="B196" s="154"/>
      <c r="D196" s="155" t="s">
        <v>335</v>
      </c>
      <c r="E196" s="156" t="s">
        <v>1</v>
      </c>
      <c r="F196" s="157" t="s">
        <v>358</v>
      </c>
      <c r="H196" s="156" t="s">
        <v>1</v>
      </c>
      <c r="I196" s="158"/>
      <c r="L196" s="154"/>
      <c r="M196" s="159"/>
      <c r="T196" s="160"/>
      <c r="AT196" s="156" t="s">
        <v>335</v>
      </c>
      <c r="AU196" s="156" t="s">
        <v>79</v>
      </c>
      <c r="AV196" s="12" t="s">
        <v>79</v>
      </c>
      <c r="AW196" s="12" t="s">
        <v>31</v>
      </c>
      <c r="AX196" s="12" t="s">
        <v>74</v>
      </c>
      <c r="AY196" s="156" t="s">
        <v>107</v>
      </c>
    </row>
    <row r="197" spans="2:51" s="13" customFormat="1">
      <c r="B197" s="161"/>
      <c r="D197" s="155" t="s">
        <v>335</v>
      </c>
      <c r="E197" s="162" t="s">
        <v>1</v>
      </c>
      <c r="F197" s="163" t="s">
        <v>79</v>
      </c>
      <c r="H197" s="164">
        <v>1</v>
      </c>
      <c r="I197" s="165"/>
      <c r="L197" s="161"/>
      <c r="M197" s="166"/>
      <c r="T197" s="167"/>
      <c r="AT197" s="162" t="s">
        <v>335</v>
      </c>
      <c r="AU197" s="162" t="s">
        <v>79</v>
      </c>
      <c r="AV197" s="13" t="s">
        <v>106</v>
      </c>
      <c r="AW197" s="13" t="s">
        <v>31</v>
      </c>
      <c r="AX197" s="13" t="s">
        <v>74</v>
      </c>
      <c r="AY197" s="162" t="s">
        <v>107</v>
      </c>
    </row>
    <row r="198" spans="2:51" s="12" customFormat="1">
      <c r="B198" s="154"/>
      <c r="D198" s="155" t="s">
        <v>335</v>
      </c>
      <c r="E198" s="156" t="s">
        <v>1</v>
      </c>
      <c r="F198" s="157" t="s">
        <v>359</v>
      </c>
      <c r="H198" s="156" t="s">
        <v>1</v>
      </c>
      <c r="I198" s="158"/>
      <c r="L198" s="154"/>
      <c r="M198" s="159"/>
      <c r="T198" s="160"/>
      <c r="AT198" s="156" t="s">
        <v>335</v>
      </c>
      <c r="AU198" s="156" t="s">
        <v>79</v>
      </c>
      <c r="AV198" s="12" t="s">
        <v>79</v>
      </c>
      <c r="AW198" s="12" t="s">
        <v>31</v>
      </c>
      <c r="AX198" s="12" t="s">
        <v>74</v>
      </c>
      <c r="AY198" s="156" t="s">
        <v>107</v>
      </c>
    </row>
    <row r="199" spans="2:51" s="13" customFormat="1">
      <c r="B199" s="161"/>
      <c r="D199" s="155" t="s">
        <v>335</v>
      </c>
      <c r="E199" s="162" t="s">
        <v>1</v>
      </c>
      <c r="F199" s="163" t="s">
        <v>360</v>
      </c>
      <c r="H199" s="164">
        <v>2.5</v>
      </c>
      <c r="I199" s="165"/>
      <c r="L199" s="161"/>
      <c r="M199" s="166"/>
      <c r="T199" s="167"/>
      <c r="AT199" s="162" t="s">
        <v>335</v>
      </c>
      <c r="AU199" s="162" t="s">
        <v>79</v>
      </c>
      <c r="AV199" s="13" t="s">
        <v>106</v>
      </c>
      <c r="AW199" s="13" t="s">
        <v>31</v>
      </c>
      <c r="AX199" s="13" t="s">
        <v>74</v>
      </c>
      <c r="AY199" s="162" t="s">
        <v>107</v>
      </c>
    </row>
    <row r="200" spans="2:51" s="12" customFormat="1">
      <c r="B200" s="154"/>
      <c r="D200" s="155" t="s">
        <v>335</v>
      </c>
      <c r="E200" s="156" t="s">
        <v>1</v>
      </c>
      <c r="F200" s="157" t="s">
        <v>361</v>
      </c>
      <c r="H200" s="156" t="s">
        <v>1</v>
      </c>
      <c r="I200" s="158"/>
      <c r="L200" s="154"/>
      <c r="M200" s="159"/>
      <c r="T200" s="160"/>
      <c r="AT200" s="156" t="s">
        <v>335</v>
      </c>
      <c r="AU200" s="156" t="s">
        <v>79</v>
      </c>
      <c r="AV200" s="12" t="s">
        <v>79</v>
      </c>
      <c r="AW200" s="12" t="s">
        <v>31</v>
      </c>
      <c r="AX200" s="12" t="s">
        <v>74</v>
      </c>
      <c r="AY200" s="156" t="s">
        <v>107</v>
      </c>
    </row>
    <row r="201" spans="2:51" s="13" customFormat="1">
      <c r="B201" s="161"/>
      <c r="D201" s="155" t="s">
        <v>335</v>
      </c>
      <c r="E201" s="162" t="s">
        <v>1</v>
      </c>
      <c r="F201" s="163" t="s">
        <v>362</v>
      </c>
      <c r="H201" s="164">
        <v>1.4</v>
      </c>
      <c r="I201" s="165"/>
      <c r="L201" s="161"/>
      <c r="M201" s="166"/>
      <c r="T201" s="167"/>
      <c r="AT201" s="162" t="s">
        <v>335</v>
      </c>
      <c r="AU201" s="162" t="s">
        <v>79</v>
      </c>
      <c r="AV201" s="13" t="s">
        <v>106</v>
      </c>
      <c r="AW201" s="13" t="s">
        <v>31</v>
      </c>
      <c r="AX201" s="13" t="s">
        <v>74</v>
      </c>
      <c r="AY201" s="162" t="s">
        <v>107</v>
      </c>
    </row>
    <row r="202" spans="2:51" s="12" customFormat="1">
      <c r="B202" s="154"/>
      <c r="D202" s="155" t="s">
        <v>335</v>
      </c>
      <c r="E202" s="156" t="s">
        <v>1</v>
      </c>
      <c r="F202" s="157" t="s">
        <v>363</v>
      </c>
      <c r="H202" s="156" t="s">
        <v>1</v>
      </c>
      <c r="I202" s="158"/>
      <c r="L202" s="154"/>
      <c r="M202" s="159"/>
      <c r="T202" s="160"/>
      <c r="AT202" s="156" t="s">
        <v>335</v>
      </c>
      <c r="AU202" s="156" t="s">
        <v>79</v>
      </c>
      <c r="AV202" s="12" t="s">
        <v>79</v>
      </c>
      <c r="AW202" s="12" t="s">
        <v>31</v>
      </c>
      <c r="AX202" s="12" t="s">
        <v>74</v>
      </c>
      <c r="AY202" s="156" t="s">
        <v>107</v>
      </c>
    </row>
    <row r="203" spans="2:51" s="13" customFormat="1">
      <c r="B203" s="161"/>
      <c r="D203" s="155" t="s">
        <v>335</v>
      </c>
      <c r="E203" s="162" t="s">
        <v>1</v>
      </c>
      <c r="F203" s="163" t="s">
        <v>106</v>
      </c>
      <c r="H203" s="164">
        <v>2</v>
      </c>
      <c r="I203" s="165"/>
      <c r="L203" s="161"/>
      <c r="M203" s="166"/>
      <c r="T203" s="167"/>
      <c r="AT203" s="162" t="s">
        <v>335</v>
      </c>
      <c r="AU203" s="162" t="s">
        <v>79</v>
      </c>
      <c r="AV203" s="13" t="s">
        <v>106</v>
      </c>
      <c r="AW203" s="13" t="s">
        <v>31</v>
      </c>
      <c r="AX203" s="13" t="s">
        <v>74</v>
      </c>
      <c r="AY203" s="162" t="s">
        <v>107</v>
      </c>
    </row>
    <row r="204" spans="2:51" s="12" customFormat="1">
      <c r="B204" s="154"/>
      <c r="D204" s="155" t="s">
        <v>335</v>
      </c>
      <c r="E204" s="156" t="s">
        <v>1</v>
      </c>
      <c r="F204" s="157" t="s">
        <v>364</v>
      </c>
      <c r="H204" s="156" t="s">
        <v>1</v>
      </c>
      <c r="I204" s="158"/>
      <c r="L204" s="154"/>
      <c r="M204" s="159"/>
      <c r="T204" s="160"/>
      <c r="AT204" s="156" t="s">
        <v>335</v>
      </c>
      <c r="AU204" s="156" t="s">
        <v>79</v>
      </c>
      <c r="AV204" s="12" t="s">
        <v>79</v>
      </c>
      <c r="AW204" s="12" t="s">
        <v>31</v>
      </c>
      <c r="AX204" s="12" t="s">
        <v>74</v>
      </c>
      <c r="AY204" s="156" t="s">
        <v>107</v>
      </c>
    </row>
    <row r="205" spans="2:51" s="13" customFormat="1">
      <c r="B205" s="161"/>
      <c r="D205" s="155" t="s">
        <v>335</v>
      </c>
      <c r="E205" s="162" t="s">
        <v>1</v>
      </c>
      <c r="F205" s="163" t="s">
        <v>228</v>
      </c>
      <c r="H205" s="164">
        <v>30</v>
      </c>
      <c r="I205" s="165"/>
      <c r="L205" s="161"/>
      <c r="M205" s="166"/>
      <c r="T205" s="167"/>
      <c r="AT205" s="162" t="s">
        <v>335</v>
      </c>
      <c r="AU205" s="162" t="s">
        <v>79</v>
      </c>
      <c r="AV205" s="13" t="s">
        <v>106</v>
      </c>
      <c r="AW205" s="13" t="s">
        <v>31</v>
      </c>
      <c r="AX205" s="13" t="s">
        <v>74</v>
      </c>
      <c r="AY205" s="162" t="s">
        <v>107</v>
      </c>
    </row>
    <row r="206" spans="2:51" s="12" customFormat="1">
      <c r="B206" s="154"/>
      <c r="D206" s="155" t="s">
        <v>335</v>
      </c>
      <c r="E206" s="156" t="s">
        <v>1</v>
      </c>
      <c r="F206" s="157" t="s">
        <v>365</v>
      </c>
      <c r="H206" s="156" t="s">
        <v>1</v>
      </c>
      <c r="I206" s="158"/>
      <c r="L206" s="154"/>
      <c r="M206" s="159"/>
      <c r="T206" s="160"/>
      <c r="AT206" s="156" t="s">
        <v>335</v>
      </c>
      <c r="AU206" s="156" t="s">
        <v>79</v>
      </c>
      <c r="AV206" s="12" t="s">
        <v>79</v>
      </c>
      <c r="AW206" s="12" t="s">
        <v>31</v>
      </c>
      <c r="AX206" s="12" t="s">
        <v>74</v>
      </c>
      <c r="AY206" s="156" t="s">
        <v>107</v>
      </c>
    </row>
    <row r="207" spans="2:51" s="13" customFormat="1">
      <c r="B207" s="161"/>
      <c r="D207" s="155" t="s">
        <v>335</v>
      </c>
      <c r="E207" s="162" t="s">
        <v>1</v>
      </c>
      <c r="F207" s="163" t="s">
        <v>366</v>
      </c>
      <c r="H207" s="164">
        <v>25.8</v>
      </c>
      <c r="I207" s="165"/>
      <c r="L207" s="161"/>
      <c r="M207" s="166"/>
      <c r="T207" s="167"/>
      <c r="AT207" s="162" t="s">
        <v>335</v>
      </c>
      <c r="AU207" s="162" t="s">
        <v>79</v>
      </c>
      <c r="AV207" s="13" t="s">
        <v>106</v>
      </c>
      <c r="AW207" s="13" t="s">
        <v>31</v>
      </c>
      <c r="AX207" s="13" t="s">
        <v>74</v>
      </c>
      <c r="AY207" s="162" t="s">
        <v>107</v>
      </c>
    </row>
    <row r="208" spans="2:51" s="14" customFormat="1">
      <c r="B208" s="168"/>
      <c r="D208" s="155" t="s">
        <v>335</v>
      </c>
      <c r="E208" s="169" t="s">
        <v>1</v>
      </c>
      <c r="F208" s="170" t="s">
        <v>337</v>
      </c>
      <c r="H208" s="171">
        <v>116.99999999999999</v>
      </c>
      <c r="I208" s="172"/>
      <c r="L208" s="168"/>
      <c r="M208" s="173"/>
      <c r="T208" s="174"/>
      <c r="AT208" s="169" t="s">
        <v>335</v>
      </c>
      <c r="AU208" s="169" t="s">
        <v>79</v>
      </c>
      <c r="AV208" s="14" t="s">
        <v>122</v>
      </c>
      <c r="AW208" s="14" t="s">
        <v>31</v>
      </c>
      <c r="AX208" s="14" t="s">
        <v>79</v>
      </c>
      <c r="AY208" s="169" t="s">
        <v>107</v>
      </c>
    </row>
    <row r="209" spans="2:65" s="1" customFormat="1" ht="24.2" customHeight="1">
      <c r="B209" s="127"/>
      <c r="C209" s="128" t="s">
        <v>367</v>
      </c>
      <c r="D209" s="128" t="s">
        <v>110</v>
      </c>
      <c r="E209" s="129" t="s">
        <v>368</v>
      </c>
      <c r="F209" s="130" t="s">
        <v>369</v>
      </c>
      <c r="G209" s="131" t="s">
        <v>324</v>
      </c>
      <c r="H209" s="132">
        <v>1</v>
      </c>
      <c r="I209" s="133"/>
      <c r="J209" s="134">
        <f>ROUND(I209*H209,2)</f>
        <v>0</v>
      </c>
      <c r="K209" s="135"/>
      <c r="L209" s="31"/>
      <c r="M209" s="136" t="s">
        <v>1</v>
      </c>
      <c r="N209" s="137" t="s">
        <v>40</v>
      </c>
      <c r="P209" s="138">
        <f>O209*H209</f>
        <v>0</v>
      </c>
      <c r="Q209" s="138">
        <v>0</v>
      </c>
      <c r="R209" s="138">
        <f>Q209*H209</f>
        <v>0</v>
      </c>
      <c r="S209" s="138">
        <v>0</v>
      </c>
      <c r="T209" s="139">
        <f>S209*H209</f>
        <v>0</v>
      </c>
      <c r="AR209" s="140" t="s">
        <v>325</v>
      </c>
      <c r="AT209" s="140" t="s">
        <v>110</v>
      </c>
      <c r="AU209" s="140" t="s">
        <v>79</v>
      </c>
      <c r="AY209" s="16" t="s">
        <v>107</v>
      </c>
      <c r="BE209" s="141">
        <f>IF(N209="základní",J209,0)</f>
        <v>0</v>
      </c>
      <c r="BF209" s="141">
        <f>IF(N209="snížená",J209,0)</f>
        <v>0</v>
      </c>
      <c r="BG209" s="141">
        <f>IF(N209="zákl. přenesená",J209,0)</f>
        <v>0</v>
      </c>
      <c r="BH209" s="141">
        <f>IF(N209="sníž. přenesená",J209,0)</f>
        <v>0</v>
      </c>
      <c r="BI209" s="141">
        <f>IF(N209="nulová",J209,0)</f>
        <v>0</v>
      </c>
      <c r="BJ209" s="16" t="s">
        <v>106</v>
      </c>
      <c r="BK209" s="141">
        <f>ROUND(I209*H209,2)</f>
        <v>0</v>
      </c>
      <c r="BL209" s="16" t="s">
        <v>325</v>
      </c>
      <c r="BM209" s="140" t="s">
        <v>370</v>
      </c>
    </row>
    <row r="210" spans="2:65" s="1" customFormat="1" ht="24.2" customHeight="1">
      <c r="B210" s="127"/>
      <c r="C210" s="128" t="s">
        <v>371</v>
      </c>
      <c r="D210" s="128" t="s">
        <v>110</v>
      </c>
      <c r="E210" s="129" t="s">
        <v>372</v>
      </c>
      <c r="F210" s="130" t="s">
        <v>373</v>
      </c>
      <c r="G210" s="131" t="s">
        <v>324</v>
      </c>
      <c r="H210" s="132">
        <v>1</v>
      </c>
      <c r="I210" s="133"/>
      <c r="J210" s="134">
        <f>ROUND(I210*H210,2)</f>
        <v>0</v>
      </c>
      <c r="K210" s="135"/>
      <c r="L210" s="31"/>
      <c r="M210" s="136" t="s">
        <v>1</v>
      </c>
      <c r="N210" s="137" t="s">
        <v>40</v>
      </c>
      <c r="P210" s="138">
        <f>O210*H210</f>
        <v>0</v>
      </c>
      <c r="Q210" s="138">
        <v>0</v>
      </c>
      <c r="R210" s="138">
        <f>Q210*H210</f>
        <v>0</v>
      </c>
      <c r="S210" s="138">
        <v>0</v>
      </c>
      <c r="T210" s="139">
        <f>S210*H210</f>
        <v>0</v>
      </c>
      <c r="AR210" s="140" t="s">
        <v>325</v>
      </c>
      <c r="AT210" s="140" t="s">
        <v>110</v>
      </c>
      <c r="AU210" s="140" t="s">
        <v>79</v>
      </c>
      <c r="AY210" s="16" t="s">
        <v>107</v>
      </c>
      <c r="BE210" s="141">
        <f>IF(N210="základní",J210,0)</f>
        <v>0</v>
      </c>
      <c r="BF210" s="141">
        <f>IF(N210="snížená",J210,0)</f>
        <v>0</v>
      </c>
      <c r="BG210" s="141">
        <f>IF(N210="zákl. přenesená",J210,0)</f>
        <v>0</v>
      </c>
      <c r="BH210" s="141">
        <f>IF(N210="sníž. přenesená",J210,0)</f>
        <v>0</v>
      </c>
      <c r="BI210" s="141">
        <f>IF(N210="nulová",J210,0)</f>
        <v>0</v>
      </c>
      <c r="BJ210" s="16" t="s">
        <v>106</v>
      </c>
      <c r="BK210" s="141">
        <f>ROUND(I210*H210,2)</f>
        <v>0</v>
      </c>
      <c r="BL210" s="16" t="s">
        <v>325</v>
      </c>
      <c r="BM210" s="140" t="s">
        <v>374</v>
      </c>
    </row>
    <row r="211" spans="2:65" s="1" customFormat="1" ht="49.5" customHeight="1">
      <c r="B211" s="127"/>
      <c r="C211" s="128" t="s">
        <v>375</v>
      </c>
      <c r="D211" s="128" t="s">
        <v>110</v>
      </c>
      <c r="E211" s="129" t="s">
        <v>376</v>
      </c>
      <c r="F211" s="130" t="s">
        <v>409</v>
      </c>
      <c r="G211" s="131" t="s">
        <v>111</v>
      </c>
      <c r="H211" s="132">
        <v>117</v>
      </c>
      <c r="I211" s="133"/>
      <c r="J211" s="134">
        <f>ROUND(I211*H211,2)</f>
        <v>0</v>
      </c>
      <c r="K211" s="135"/>
      <c r="L211" s="31"/>
      <c r="M211" s="136" t="s">
        <v>1</v>
      </c>
      <c r="N211" s="137" t="s">
        <v>40</v>
      </c>
      <c r="P211" s="138">
        <f>O211*H211</f>
        <v>0</v>
      </c>
      <c r="Q211" s="138">
        <v>0</v>
      </c>
      <c r="R211" s="138">
        <f>Q211*H211</f>
        <v>0</v>
      </c>
      <c r="S211" s="138">
        <v>0</v>
      </c>
      <c r="T211" s="139">
        <f>S211*H211</f>
        <v>0</v>
      </c>
      <c r="AR211" s="140" t="s">
        <v>325</v>
      </c>
      <c r="AT211" s="140" t="s">
        <v>110</v>
      </c>
      <c r="AU211" s="140" t="s">
        <v>79</v>
      </c>
      <c r="AY211" s="16" t="s">
        <v>107</v>
      </c>
      <c r="BE211" s="141">
        <f>IF(N211="základní",J211,0)</f>
        <v>0</v>
      </c>
      <c r="BF211" s="141">
        <f>IF(N211="snížená",J211,0)</f>
        <v>0</v>
      </c>
      <c r="BG211" s="141">
        <f>IF(N211="zákl. přenesená",J211,0)</f>
        <v>0</v>
      </c>
      <c r="BH211" s="141">
        <f>IF(N211="sníž. přenesená",J211,0)</f>
        <v>0</v>
      </c>
      <c r="BI211" s="141">
        <f>IF(N211="nulová",J211,0)</f>
        <v>0</v>
      </c>
      <c r="BJ211" s="16" t="s">
        <v>106</v>
      </c>
      <c r="BK211" s="141">
        <f>ROUND(I211*H211,2)</f>
        <v>0</v>
      </c>
      <c r="BL211" s="16" t="s">
        <v>325</v>
      </c>
      <c r="BM211" s="140" t="s">
        <v>377</v>
      </c>
    </row>
    <row r="212" spans="2:65" s="12" customFormat="1">
      <c r="B212" s="154"/>
      <c r="D212" s="155" t="s">
        <v>335</v>
      </c>
      <c r="E212" s="156" t="s">
        <v>1</v>
      </c>
      <c r="F212" s="157" t="s">
        <v>351</v>
      </c>
      <c r="H212" s="156" t="s">
        <v>1</v>
      </c>
      <c r="I212" s="158"/>
      <c r="L212" s="154"/>
      <c r="M212" s="159"/>
      <c r="T212" s="160"/>
      <c r="AT212" s="156" t="s">
        <v>335</v>
      </c>
      <c r="AU212" s="156" t="s">
        <v>79</v>
      </c>
      <c r="AV212" s="12" t="s">
        <v>79</v>
      </c>
      <c r="AW212" s="12" t="s">
        <v>31</v>
      </c>
      <c r="AX212" s="12" t="s">
        <v>74</v>
      </c>
      <c r="AY212" s="156" t="s">
        <v>107</v>
      </c>
    </row>
    <row r="213" spans="2:65" s="13" customFormat="1">
      <c r="B213" s="161"/>
      <c r="D213" s="155" t="s">
        <v>335</v>
      </c>
      <c r="E213" s="162" t="s">
        <v>1</v>
      </c>
      <c r="F213" s="163" t="s">
        <v>352</v>
      </c>
      <c r="H213" s="164">
        <v>22.3</v>
      </c>
      <c r="I213" s="165"/>
      <c r="L213" s="161"/>
      <c r="M213" s="166"/>
      <c r="T213" s="167"/>
      <c r="AT213" s="162" t="s">
        <v>335</v>
      </c>
      <c r="AU213" s="162" t="s">
        <v>79</v>
      </c>
      <c r="AV213" s="13" t="s">
        <v>106</v>
      </c>
      <c r="AW213" s="13" t="s">
        <v>31</v>
      </c>
      <c r="AX213" s="13" t="s">
        <v>74</v>
      </c>
      <c r="AY213" s="162" t="s">
        <v>107</v>
      </c>
    </row>
    <row r="214" spans="2:65" s="12" customFormat="1">
      <c r="B214" s="154"/>
      <c r="D214" s="155" t="s">
        <v>335</v>
      </c>
      <c r="E214" s="156" t="s">
        <v>1</v>
      </c>
      <c r="F214" s="157" t="s">
        <v>353</v>
      </c>
      <c r="H214" s="156" t="s">
        <v>1</v>
      </c>
      <c r="I214" s="158"/>
      <c r="L214" s="154"/>
      <c r="M214" s="159"/>
      <c r="T214" s="160"/>
      <c r="AT214" s="156" t="s">
        <v>335</v>
      </c>
      <c r="AU214" s="156" t="s">
        <v>79</v>
      </c>
      <c r="AV214" s="12" t="s">
        <v>79</v>
      </c>
      <c r="AW214" s="12" t="s">
        <v>31</v>
      </c>
      <c r="AX214" s="12" t="s">
        <v>74</v>
      </c>
      <c r="AY214" s="156" t="s">
        <v>107</v>
      </c>
    </row>
    <row r="215" spans="2:65" s="13" customFormat="1">
      <c r="B215" s="161"/>
      <c r="D215" s="155" t="s">
        <v>335</v>
      </c>
      <c r="E215" s="162" t="s">
        <v>1</v>
      </c>
      <c r="F215" s="163" t="s">
        <v>354</v>
      </c>
      <c r="H215" s="164">
        <v>13.7</v>
      </c>
      <c r="I215" s="165"/>
      <c r="L215" s="161"/>
      <c r="M215" s="166"/>
      <c r="T215" s="167"/>
      <c r="AT215" s="162" t="s">
        <v>335</v>
      </c>
      <c r="AU215" s="162" t="s">
        <v>79</v>
      </c>
      <c r="AV215" s="13" t="s">
        <v>106</v>
      </c>
      <c r="AW215" s="13" t="s">
        <v>31</v>
      </c>
      <c r="AX215" s="13" t="s">
        <v>74</v>
      </c>
      <c r="AY215" s="162" t="s">
        <v>107</v>
      </c>
    </row>
    <row r="216" spans="2:65" s="12" customFormat="1">
      <c r="B216" s="154"/>
      <c r="D216" s="155" t="s">
        <v>335</v>
      </c>
      <c r="E216" s="156" t="s">
        <v>1</v>
      </c>
      <c r="F216" s="157" t="s">
        <v>355</v>
      </c>
      <c r="H216" s="156" t="s">
        <v>1</v>
      </c>
      <c r="I216" s="158"/>
      <c r="L216" s="154"/>
      <c r="M216" s="159"/>
      <c r="T216" s="160"/>
      <c r="AT216" s="156" t="s">
        <v>335</v>
      </c>
      <c r="AU216" s="156" t="s">
        <v>79</v>
      </c>
      <c r="AV216" s="12" t="s">
        <v>79</v>
      </c>
      <c r="AW216" s="12" t="s">
        <v>31</v>
      </c>
      <c r="AX216" s="12" t="s">
        <v>74</v>
      </c>
      <c r="AY216" s="156" t="s">
        <v>107</v>
      </c>
    </row>
    <row r="217" spans="2:65" s="13" customFormat="1">
      <c r="B217" s="161"/>
      <c r="D217" s="155" t="s">
        <v>335</v>
      </c>
      <c r="E217" s="162" t="s">
        <v>1</v>
      </c>
      <c r="F217" s="163" t="s">
        <v>356</v>
      </c>
      <c r="H217" s="164">
        <v>17.3</v>
      </c>
      <c r="I217" s="165"/>
      <c r="L217" s="161"/>
      <c r="M217" s="166"/>
      <c r="T217" s="167"/>
      <c r="AT217" s="162" t="s">
        <v>335</v>
      </c>
      <c r="AU217" s="162" t="s">
        <v>79</v>
      </c>
      <c r="AV217" s="13" t="s">
        <v>106</v>
      </c>
      <c r="AW217" s="13" t="s">
        <v>31</v>
      </c>
      <c r="AX217" s="13" t="s">
        <v>74</v>
      </c>
      <c r="AY217" s="162" t="s">
        <v>107</v>
      </c>
    </row>
    <row r="218" spans="2:65" s="12" customFormat="1">
      <c r="B218" s="154"/>
      <c r="D218" s="155" t="s">
        <v>335</v>
      </c>
      <c r="E218" s="156" t="s">
        <v>1</v>
      </c>
      <c r="F218" s="157" t="s">
        <v>357</v>
      </c>
      <c r="H218" s="156" t="s">
        <v>1</v>
      </c>
      <c r="I218" s="158"/>
      <c r="L218" s="154"/>
      <c r="M218" s="159"/>
      <c r="T218" s="160"/>
      <c r="AT218" s="156" t="s">
        <v>335</v>
      </c>
      <c r="AU218" s="156" t="s">
        <v>79</v>
      </c>
      <c r="AV218" s="12" t="s">
        <v>79</v>
      </c>
      <c r="AW218" s="12" t="s">
        <v>31</v>
      </c>
      <c r="AX218" s="12" t="s">
        <v>74</v>
      </c>
      <c r="AY218" s="156" t="s">
        <v>107</v>
      </c>
    </row>
    <row r="219" spans="2:65" s="13" customFormat="1">
      <c r="B219" s="161"/>
      <c r="D219" s="155" t="s">
        <v>335</v>
      </c>
      <c r="E219" s="162" t="s">
        <v>1</v>
      </c>
      <c r="F219" s="163" t="s">
        <v>79</v>
      </c>
      <c r="H219" s="164">
        <v>1</v>
      </c>
      <c r="I219" s="165"/>
      <c r="L219" s="161"/>
      <c r="M219" s="166"/>
      <c r="T219" s="167"/>
      <c r="AT219" s="162" t="s">
        <v>335</v>
      </c>
      <c r="AU219" s="162" t="s">
        <v>79</v>
      </c>
      <c r="AV219" s="13" t="s">
        <v>106</v>
      </c>
      <c r="AW219" s="13" t="s">
        <v>31</v>
      </c>
      <c r="AX219" s="13" t="s">
        <v>74</v>
      </c>
      <c r="AY219" s="162" t="s">
        <v>107</v>
      </c>
    </row>
    <row r="220" spans="2:65" s="12" customFormat="1">
      <c r="B220" s="154"/>
      <c r="D220" s="155" t="s">
        <v>335</v>
      </c>
      <c r="E220" s="156" t="s">
        <v>1</v>
      </c>
      <c r="F220" s="157" t="s">
        <v>358</v>
      </c>
      <c r="H220" s="156" t="s">
        <v>1</v>
      </c>
      <c r="I220" s="158"/>
      <c r="L220" s="154"/>
      <c r="M220" s="159"/>
      <c r="T220" s="160"/>
      <c r="AT220" s="156" t="s">
        <v>335</v>
      </c>
      <c r="AU220" s="156" t="s">
        <v>79</v>
      </c>
      <c r="AV220" s="12" t="s">
        <v>79</v>
      </c>
      <c r="AW220" s="12" t="s">
        <v>31</v>
      </c>
      <c r="AX220" s="12" t="s">
        <v>74</v>
      </c>
      <c r="AY220" s="156" t="s">
        <v>107</v>
      </c>
    </row>
    <row r="221" spans="2:65" s="13" customFormat="1">
      <c r="B221" s="161"/>
      <c r="D221" s="155" t="s">
        <v>335</v>
      </c>
      <c r="E221" s="162" t="s">
        <v>1</v>
      </c>
      <c r="F221" s="163" t="s">
        <v>79</v>
      </c>
      <c r="H221" s="164">
        <v>1</v>
      </c>
      <c r="I221" s="165"/>
      <c r="L221" s="161"/>
      <c r="M221" s="166"/>
      <c r="T221" s="167"/>
      <c r="AT221" s="162" t="s">
        <v>335</v>
      </c>
      <c r="AU221" s="162" t="s">
        <v>79</v>
      </c>
      <c r="AV221" s="13" t="s">
        <v>106</v>
      </c>
      <c r="AW221" s="13" t="s">
        <v>31</v>
      </c>
      <c r="AX221" s="13" t="s">
        <v>74</v>
      </c>
      <c r="AY221" s="162" t="s">
        <v>107</v>
      </c>
    </row>
    <row r="222" spans="2:65" s="12" customFormat="1">
      <c r="B222" s="154"/>
      <c r="D222" s="155" t="s">
        <v>335</v>
      </c>
      <c r="E222" s="156" t="s">
        <v>1</v>
      </c>
      <c r="F222" s="157" t="s">
        <v>359</v>
      </c>
      <c r="H222" s="156" t="s">
        <v>1</v>
      </c>
      <c r="I222" s="158"/>
      <c r="L222" s="154"/>
      <c r="M222" s="159"/>
      <c r="T222" s="160"/>
      <c r="AT222" s="156" t="s">
        <v>335</v>
      </c>
      <c r="AU222" s="156" t="s">
        <v>79</v>
      </c>
      <c r="AV222" s="12" t="s">
        <v>79</v>
      </c>
      <c r="AW222" s="12" t="s">
        <v>31</v>
      </c>
      <c r="AX222" s="12" t="s">
        <v>74</v>
      </c>
      <c r="AY222" s="156" t="s">
        <v>107</v>
      </c>
    </row>
    <row r="223" spans="2:65" s="13" customFormat="1">
      <c r="B223" s="161"/>
      <c r="D223" s="155" t="s">
        <v>335</v>
      </c>
      <c r="E223" s="162" t="s">
        <v>1</v>
      </c>
      <c r="F223" s="163" t="s">
        <v>360</v>
      </c>
      <c r="H223" s="164">
        <v>2.5</v>
      </c>
      <c r="I223" s="165"/>
      <c r="L223" s="161"/>
      <c r="M223" s="166"/>
      <c r="T223" s="167"/>
      <c r="AT223" s="162" t="s">
        <v>335</v>
      </c>
      <c r="AU223" s="162" t="s">
        <v>79</v>
      </c>
      <c r="AV223" s="13" t="s">
        <v>106</v>
      </c>
      <c r="AW223" s="13" t="s">
        <v>31</v>
      </c>
      <c r="AX223" s="13" t="s">
        <v>74</v>
      </c>
      <c r="AY223" s="162" t="s">
        <v>107</v>
      </c>
    </row>
    <row r="224" spans="2:65" s="12" customFormat="1">
      <c r="B224" s="154"/>
      <c r="D224" s="155" t="s">
        <v>335</v>
      </c>
      <c r="E224" s="156" t="s">
        <v>1</v>
      </c>
      <c r="F224" s="157" t="s">
        <v>361</v>
      </c>
      <c r="H224" s="156" t="s">
        <v>1</v>
      </c>
      <c r="I224" s="158"/>
      <c r="L224" s="154"/>
      <c r="M224" s="159"/>
      <c r="T224" s="160"/>
      <c r="AT224" s="156" t="s">
        <v>335</v>
      </c>
      <c r="AU224" s="156" t="s">
        <v>79</v>
      </c>
      <c r="AV224" s="12" t="s">
        <v>79</v>
      </c>
      <c r="AW224" s="12" t="s">
        <v>31</v>
      </c>
      <c r="AX224" s="12" t="s">
        <v>74</v>
      </c>
      <c r="AY224" s="156" t="s">
        <v>107</v>
      </c>
    </row>
    <row r="225" spans="2:65" s="13" customFormat="1">
      <c r="B225" s="161"/>
      <c r="D225" s="155" t="s">
        <v>335</v>
      </c>
      <c r="E225" s="162" t="s">
        <v>1</v>
      </c>
      <c r="F225" s="163" t="s">
        <v>362</v>
      </c>
      <c r="H225" s="164">
        <v>1.4</v>
      </c>
      <c r="I225" s="165"/>
      <c r="L225" s="161"/>
      <c r="M225" s="166"/>
      <c r="T225" s="167"/>
      <c r="AT225" s="162" t="s">
        <v>335</v>
      </c>
      <c r="AU225" s="162" t="s">
        <v>79</v>
      </c>
      <c r="AV225" s="13" t="s">
        <v>106</v>
      </c>
      <c r="AW225" s="13" t="s">
        <v>31</v>
      </c>
      <c r="AX225" s="13" t="s">
        <v>74</v>
      </c>
      <c r="AY225" s="162" t="s">
        <v>107</v>
      </c>
    </row>
    <row r="226" spans="2:65" s="12" customFormat="1">
      <c r="B226" s="154"/>
      <c r="D226" s="155" t="s">
        <v>335</v>
      </c>
      <c r="E226" s="156" t="s">
        <v>1</v>
      </c>
      <c r="F226" s="157" t="s">
        <v>363</v>
      </c>
      <c r="H226" s="156" t="s">
        <v>1</v>
      </c>
      <c r="I226" s="158"/>
      <c r="L226" s="154"/>
      <c r="M226" s="159"/>
      <c r="T226" s="160"/>
      <c r="AT226" s="156" t="s">
        <v>335</v>
      </c>
      <c r="AU226" s="156" t="s">
        <v>79</v>
      </c>
      <c r="AV226" s="12" t="s">
        <v>79</v>
      </c>
      <c r="AW226" s="12" t="s">
        <v>31</v>
      </c>
      <c r="AX226" s="12" t="s">
        <v>74</v>
      </c>
      <c r="AY226" s="156" t="s">
        <v>107</v>
      </c>
    </row>
    <row r="227" spans="2:65" s="13" customFormat="1">
      <c r="B227" s="161"/>
      <c r="D227" s="155" t="s">
        <v>335</v>
      </c>
      <c r="E227" s="162" t="s">
        <v>1</v>
      </c>
      <c r="F227" s="163" t="s">
        <v>106</v>
      </c>
      <c r="H227" s="164">
        <v>2</v>
      </c>
      <c r="I227" s="165"/>
      <c r="L227" s="161"/>
      <c r="M227" s="166"/>
      <c r="T227" s="167"/>
      <c r="AT227" s="162" t="s">
        <v>335</v>
      </c>
      <c r="AU227" s="162" t="s">
        <v>79</v>
      </c>
      <c r="AV227" s="13" t="s">
        <v>106</v>
      </c>
      <c r="AW227" s="13" t="s">
        <v>31</v>
      </c>
      <c r="AX227" s="13" t="s">
        <v>74</v>
      </c>
      <c r="AY227" s="162" t="s">
        <v>107</v>
      </c>
    </row>
    <row r="228" spans="2:65" s="12" customFormat="1">
      <c r="B228" s="154"/>
      <c r="D228" s="155" t="s">
        <v>335</v>
      </c>
      <c r="E228" s="156" t="s">
        <v>1</v>
      </c>
      <c r="F228" s="157" t="s">
        <v>364</v>
      </c>
      <c r="H228" s="156" t="s">
        <v>1</v>
      </c>
      <c r="I228" s="158"/>
      <c r="L228" s="154"/>
      <c r="M228" s="159"/>
      <c r="T228" s="160"/>
      <c r="AT228" s="156" t="s">
        <v>335</v>
      </c>
      <c r="AU228" s="156" t="s">
        <v>79</v>
      </c>
      <c r="AV228" s="12" t="s">
        <v>79</v>
      </c>
      <c r="AW228" s="12" t="s">
        <v>31</v>
      </c>
      <c r="AX228" s="12" t="s">
        <v>74</v>
      </c>
      <c r="AY228" s="156" t="s">
        <v>107</v>
      </c>
    </row>
    <row r="229" spans="2:65" s="13" customFormat="1">
      <c r="B229" s="161"/>
      <c r="D229" s="155" t="s">
        <v>335</v>
      </c>
      <c r="E229" s="162" t="s">
        <v>1</v>
      </c>
      <c r="F229" s="163" t="s">
        <v>228</v>
      </c>
      <c r="H229" s="164">
        <v>30</v>
      </c>
      <c r="I229" s="165"/>
      <c r="L229" s="161"/>
      <c r="M229" s="166"/>
      <c r="T229" s="167"/>
      <c r="AT229" s="162" t="s">
        <v>335</v>
      </c>
      <c r="AU229" s="162" t="s">
        <v>79</v>
      </c>
      <c r="AV229" s="13" t="s">
        <v>106</v>
      </c>
      <c r="AW229" s="13" t="s">
        <v>31</v>
      </c>
      <c r="AX229" s="13" t="s">
        <v>74</v>
      </c>
      <c r="AY229" s="162" t="s">
        <v>107</v>
      </c>
    </row>
    <row r="230" spans="2:65" s="12" customFormat="1">
      <c r="B230" s="154"/>
      <c r="D230" s="155" t="s">
        <v>335</v>
      </c>
      <c r="E230" s="156" t="s">
        <v>1</v>
      </c>
      <c r="F230" s="157" t="s">
        <v>365</v>
      </c>
      <c r="H230" s="156" t="s">
        <v>1</v>
      </c>
      <c r="I230" s="158"/>
      <c r="L230" s="154"/>
      <c r="M230" s="159"/>
      <c r="T230" s="160"/>
      <c r="AT230" s="156" t="s">
        <v>335</v>
      </c>
      <c r="AU230" s="156" t="s">
        <v>79</v>
      </c>
      <c r="AV230" s="12" t="s">
        <v>79</v>
      </c>
      <c r="AW230" s="12" t="s">
        <v>31</v>
      </c>
      <c r="AX230" s="12" t="s">
        <v>74</v>
      </c>
      <c r="AY230" s="156" t="s">
        <v>107</v>
      </c>
    </row>
    <row r="231" spans="2:65" s="13" customFormat="1">
      <c r="B231" s="161"/>
      <c r="D231" s="155" t="s">
        <v>335</v>
      </c>
      <c r="E231" s="162" t="s">
        <v>1</v>
      </c>
      <c r="F231" s="163" t="s">
        <v>366</v>
      </c>
      <c r="H231" s="164">
        <v>25.8</v>
      </c>
      <c r="I231" s="165"/>
      <c r="L231" s="161"/>
      <c r="M231" s="166"/>
      <c r="T231" s="167"/>
      <c r="AT231" s="162" t="s">
        <v>335</v>
      </c>
      <c r="AU231" s="162" t="s">
        <v>79</v>
      </c>
      <c r="AV231" s="13" t="s">
        <v>106</v>
      </c>
      <c r="AW231" s="13" t="s">
        <v>31</v>
      </c>
      <c r="AX231" s="13" t="s">
        <v>74</v>
      </c>
      <c r="AY231" s="162" t="s">
        <v>107</v>
      </c>
    </row>
    <row r="232" spans="2:65" s="14" customFormat="1">
      <c r="B232" s="168"/>
      <c r="D232" s="155" t="s">
        <v>335</v>
      </c>
      <c r="E232" s="169" t="s">
        <v>1</v>
      </c>
      <c r="F232" s="170" t="s">
        <v>337</v>
      </c>
      <c r="H232" s="171">
        <v>117</v>
      </c>
      <c r="I232" s="172"/>
      <c r="L232" s="168"/>
      <c r="M232" s="173"/>
      <c r="T232" s="174"/>
      <c r="AT232" s="169" t="s">
        <v>335</v>
      </c>
      <c r="AU232" s="169" t="s">
        <v>79</v>
      </c>
      <c r="AV232" s="14" t="s">
        <v>122</v>
      </c>
      <c r="AW232" s="14" t="s">
        <v>31</v>
      </c>
      <c r="AX232" s="14" t="s">
        <v>79</v>
      </c>
      <c r="AY232" s="169" t="s">
        <v>107</v>
      </c>
    </row>
    <row r="233" spans="2:65" s="1" customFormat="1" ht="16.5" customHeight="1">
      <c r="B233" s="127"/>
      <c r="C233" s="128" t="s">
        <v>378</v>
      </c>
      <c r="D233" s="128" t="s">
        <v>110</v>
      </c>
      <c r="E233" s="129" t="s">
        <v>379</v>
      </c>
      <c r="F233" s="130" t="s">
        <v>380</v>
      </c>
      <c r="G233" s="131" t="s">
        <v>381</v>
      </c>
      <c r="H233" s="132">
        <v>173.4</v>
      </c>
      <c r="I233" s="133"/>
      <c r="J233" s="134">
        <f>ROUND(I233*H233,2)</f>
        <v>0</v>
      </c>
      <c r="K233" s="135"/>
      <c r="L233" s="31"/>
      <c r="M233" s="136" t="s">
        <v>1</v>
      </c>
      <c r="N233" s="137" t="s">
        <v>40</v>
      </c>
      <c r="P233" s="138">
        <f>O233*H233</f>
        <v>0</v>
      </c>
      <c r="Q233" s="138">
        <v>0</v>
      </c>
      <c r="R233" s="138">
        <f>Q233*H233</f>
        <v>0</v>
      </c>
      <c r="S233" s="138">
        <v>0</v>
      </c>
      <c r="T233" s="139">
        <f>S233*H233</f>
        <v>0</v>
      </c>
      <c r="AR233" s="140" t="s">
        <v>325</v>
      </c>
      <c r="AT233" s="140" t="s">
        <v>110</v>
      </c>
      <c r="AU233" s="140" t="s">
        <v>79</v>
      </c>
      <c r="AY233" s="16" t="s">
        <v>107</v>
      </c>
      <c r="BE233" s="141">
        <f>IF(N233="základní",J233,0)</f>
        <v>0</v>
      </c>
      <c r="BF233" s="141">
        <f>IF(N233="snížená",J233,0)</f>
        <v>0</v>
      </c>
      <c r="BG233" s="141">
        <f>IF(N233="zákl. přenesená",J233,0)</f>
        <v>0</v>
      </c>
      <c r="BH233" s="141">
        <f>IF(N233="sníž. přenesená",J233,0)</f>
        <v>0</v>
      </c>
      <c r="BI233" s="141">
        <f>IF(N233="nulová",J233,0)</f>
        <v>0</v>
      </c>
      <c r="BJ233" s="16" t="s">
        <v>106</v>
      </c>
      <c r="BK233" s="141">
        <f>ROUND(I233*H233,2)</f>
        <v>0</v>
      </c>
      <c r="BL233" s="16" t="s">
        <v>325</v>
      </c>
      <c r="BM233" s="140" t="s">
        <v>382</v>
      </c>
    </row>
    <row r="234" spans="2:65" s="12" customFormat="1" ht="22.5">
      <c r="B234" s="154"/>
      <c r="D234" s="155" t="s">
        <v>335</v>
      </c>
      <c r="E234" s="156" t="s">
        <v>1</v>
      </c>
      <c r="F234" s="157" t="s">
        <v>383</v>
      </c>
      <c r="H234" s="156" t="s">
        <v>1</v>
      </c>
      <c r="I234" s="158"/>
      <c r="L234" s="154"/>
      <c r="M234" s="159"/>
      <c r="T234" s="160"/>
      <c r="AT234" s="156" t="s">
        <v>335</v>
      </c>
      <c r="AU234" s="156" t="s">
        <v>79</v>
      </c>
      <c r="AV234" s="12" t="s">
        <v>79</v>
      </c>
      <c r="AW234" s="12" t="s">
        <v>31</v>
      </c>
      <c r="AX234" s="12" t="s">
        <v>74</v>
      </c>
      <c r="AY234" s="156" t="s">
        <v>107</v>
      </c>
    </row>
    <row r="235" spans="2:65" s="13" customFormat="1">
      <c r="B235" s="161"/>
      <c r="D235" s="155" t="s">
        <v>335</v>
      </c>
      <c r="E235" s="162" t="s">
        <v>1</v>
      </c>
      <c r="F235" s="163" t="s">
        <v>384</v>
      </c>
      <c r="H235" s="164">
        <v>173.4</v>
      </c>
      <c r="I235" s="165"/>
      <c r="L235" s="161"/>
      <c r="M235" s="166"/>
      <c r="T235" s="167"/>
      <c r="AT235" s="162" t="s">
        <v>335</v>
      </c>
      <c r="AU235" s="162" t="s">
        <v>79</v>
      </c>
      <c r="AV235" s="13" t="s">
        <v>106</v>
      </c>
      <c r="AW235" s="13" t="s">
        <v>31</v>
      </c>
      <c r="AX235" s="13" t="s">
        <v>74</v>
      </c>
      <c r="AY235" s="162" t="s">
        <v>107</v>
      </c>
    </row>
    <row r="236" spans="2:65" s="14" customFormat="1">
      <c r="B236" s="168"/>
      <c r="D236" s="155" t="s">
        <v>335</v>
      </c>
      <c r="E236" s="169" t="s">
        <v>1</v>
      </c>
      <c r="F236" s="170" t="s">
        <v>337</v>
      </c>
      <c r="H236" s="171">
        <v>173.4</v>
      </c>
      <c r="I236" s="172"/>
      <c r="L236" s="168"/>
      <c r="M236" s="173"/>
      <c r="T236" s="174"/>
      <c r="AT236" s="169" t="s">
        <v>335</v>
      </c>
      <c r="AU236" s="169" t="s">
        <v>79</v>
      </c>
      <c r="AV236" s="14" t="s">
        <v>122</v>
      </c>
      <c r="AW236" s="14" t="s">
        <v>31</v>
      </c>
      <c r="AX236" s="14" t="s">
        <v>79</v>
      </c>
      <c r="AY236" s="169" t="s">
        <v>107</v>
      </c>
    </row>
    <row r="237" spans="2:65" s="1" customFormat="1" ht="37.9" customHeight="1">
      <c r="B237" s="127"/>
      <c r="C237" s="128" t="s">
        <v>385</v>
      </c>
      <c r="D237" s="128" t="s">
        <v>110</v>
      </c>
      <c r="E237" s="129" t="s">
        <v>386</v>
      </c>
      <c r="F237" s="130" t="s">
        <v>387</v>
      </c>
      <c r="G237" s="131" t="s">
        <v>341</v>
      </c>
      <c r="H237" s="132">
        <v>20.9</v>
      </c>
      <c r="I237" s="133"/>
      <c r="J237" s="134">
        <f>ROUND(I237*H237,2)</f>
        <v>0</v>
      </c>
      <c r="K237" s="135"/>
      <c r="L237" s="31"/>
      <c r="M237" s="136" t="s">
        <v>1</v>
      </c>
      <c r="N237" s="137" t="s">
        <v>40</v>
      </c>
      <c r="P237" s="138">
        <f>O237*H237</f>
        <v>0</v>
      </c>
      <c r="Q237" s="138">
        <v>0</v>
      </c>
      <c r="R237" s="138">
        <f>Q237*H237</f>
        <v>0</v>
      </c>
      <c r="S237" s="138">
        <v>0</v>
      </c>
      <c r="T237" s="139">
        <f>S237*H237</f>
        <v>0</v>
      </c>
      <c r="AR237" s="140" t="s">
        <v>325</v>
      </c>
      <c r="AT237" s="140" t="s">
        <v>110</v>
      </c>
      <c r="AU237" s="140" t="s">
        <v>79</v>
      </c>
      <c r="AY237" s="16" t="s">
        <v>107</v>
      </c>
      <c r="BE237" s="141">
        <f>IF(N237="základní",J237,0)</f>
        <v>0</v>
      </c>
      <c r="BF237" s="141">
        <f>IF(N237="snížená",J237,0)</f>
        <v>0</v>
      </c>
      <c r="BG237" s="141">
        <f>IF(N237="zákl. přenesená",J237,0)</f>
        <v>0</v>
      </c>
      <c r="BH237" s="141">
        <f>IF(N237="sníž. přenesená",J237,0)</f>
        <v>0</v>
      </c>
      <c r="BI237" s="141">
        <f>IF(N237="nulová",J237,0)</f>
        <v>0</v>
      </c>
      <c r="BJ237" s="16" t="s">
        <v>106</v>
      </c>
      <c r="BK237" s="141">
        <f>ROUND(I237*H237,2)</f>
        <v>0</v>
      </c>
      <c r="BL237" s="16" t="s">
        <v>325</v>
      </c>
      <c r="BM237" s="140" t="s">
        <v>388</v>
      </c>
    </row>
    <row r="238" spans="2:65" s="12" customFormat="1">
      <c r="B238" s="154"/>
      <c r="D238" s="155" t="s">
        <v>335</v>
      </c>
      <c r="E238" s="156" t="s">
        <v>1</v>
      </c>
      <c r="F238" s="157" t="s">
        <v>389</v>
      </c>
      <c r="H238" s="156" t="s">
        <v>1</v>
      </c>
      <c r="I238" s="158"/>
      <c r="L238" s="154"/>
      <c r="M238" s="159"/>
      <c r="T238" s="160"/>
      <c r="AT238" s="156" t="s">
        <v>335</v>
      </c>
      <c r="AU238" s="156" t="s">
        <v>79</v>
      </c>
      <c r="AV238" s="12" t="s">
        <v>79</v>
      </c>
      <c r="AW238" s="12" t="s">
        <v>31</v>
      </c>
      <c r="AX238" s="12" t="s">
        <v>74</v>
      </c>
      <c r="AY238" s="156" t="s">
        <v>107</v>
      </c>
    </row>
    <row r="239" spans="2:65" s="13" customFormat="1">
      <c r="B239" s="161"/>
      <c r="D239" s="155" t="s">
        <v>335</v>
      </c>
      <c r="E239" s="162" t="s">
        <v>1</v>
      </c>
      <c r="F239" s="163" t="s">
        <v>344</v>
      </c>
      <c r="H239" s="164">
        <v>5.5</v>
      </c>
      <c r="I239" s="165"/>
      <c r="L239" s="161"/>
      <c r="M239" s="166"/>
      <c r="T239" s="167"/>
      <c r="AT239" s="162" t="s">
        <v>335</v>
      </c>
      <c r="AU239" s="162" t="s">
        <v>79</v>
      </c>
      <c r="AV239" s="13" t="s">
        <v>106</v>
      </c>
      <c r="AW239" s="13" t="s">
        <v>31</v>
      </c>
      <c r="AX239" s="13" t="s">
        <v>74</v>
      </c>
      <c r="AY239" s="162" t="s">
        <v>107</v>
      </c>
    </row>
    <row r="240" spans="2:65" s="12" customFormat="1">
      <c r="B240" s="154"/>
      <c r="D240" s="155" t="s">
        <v>335</v>
      </c>
      <c r="E240" s="156" t="s">
        <v>1</v>
      </c>
      <c r="F240" s="157" t="s">
        <v>390</v>
      </c>
      <c r="H240" s="156" t="s">
        <v>1</v>
      </c>
      <c r="I240" s="158"/>
      <c r="L240" s="154"/>
      <c r="M240" s="159"/>
      <c r="T240" s="160"/>
      <c r="AT240" s="156" t="s">
        <v>335</v>
      </c>
      <c r="AU240" s="156" t="s">
        <v>79</v>
      </c>
      <c r="AV240" s="12" t="s">
        <v>79</v>
      </c>
      <c r="AW240" s="12" t="s">
        <v>31</v>
      </c>
      <c r="AX240" s="12" t="s">
        <v>74</v>
      </c>
      <c r="AY240" s="156" t="s">
        <v>107</v>
      </c>
    </row>
    <row r="241" spans="2:65" s="13" customFormat="1">
      <c r="B241" s="161"/>
      <c r="D241" s="155" t="s">
        <v>335</v>
      </c>
      <c r="E241" s="162" t="s">
        <v>1</v>
      </c>
      <c r="F241" s="163" t="s">
        <v>346</v>
      </c>
      <c r="H241" s="164">
        <v>3.9</v>
      </c>
      <c r="I241" s="165"/>
      <c r="L241" s="161"/>
      <c r="M241" s="166"/>
      <c r="T241" s="167"/>
      <c r="AT241" s="162" t="s">
        <v>335</v>
      </c>
      <c r="AU241" s="162" t="s">
        <v>79</v>
      </c>
      <c r="AV241" s="13" t="s">
        <v>106</v>
      </c>
      <c r="AW241" s="13" t="s">
        <v>31</v>
      </c>
      <c r="AX241" s="13" t="s">
        <v>74</v>
      </c>
      <c r="AY241" s="162" t="s">
        <v>107</v>
      </c>
    </row>
    <row r="242" spans="2:65" s="13" customFormat="1" ht="22.5">
      <c r="B242" s="161"/>
      <c r="D242" s="155"/>
      <c r="E242" s="162"/>
      <c r="F242" s="157" t="s">
        <v>406</v>
      </c>
      <c r="H242" s="164"/>
      <c r="I242" s="165"/>
      <c r="L242" s="161"/>
      <c r="M242" s="166"/>
      <c r="T242" s="167"/>
      <c r="AT242" s="162"/>
      <c r="AU242" s="162"/>
      <c r="AY242" s="162"/>
    </row>
    <row r="243" spans="2:65" s="13" customFormat="1">
      <c r="B243" s="161"/>
      <c r="D243" s="155"/>
      <c r="E243" s="162"/>
      <c r="F243" s="163">
        <v>11.5</v>
      </c>
      <c r="H243" s="164">
        <v>11.5</v>
      </c>
      <c r="I243" s="165"/>
      <c r="L243" s="161"/>
      <c r="M243" s="166"/>
      <c r="T243" s="167"/>
      <c r="AT243" s="162"/>
      <c r="AU243" s="162"/>
      <c r="AY243" s="162"/>
    </row>
    <row r="244" spans="2:65" s="14" customFormat="1">
      <c r="B244" s="168"/>
      <c r="D244" s="155" t="s">
        <v>335</v>
      </c>
      <c r="E244" s="169" t="s">
        <v>1</v>
      </c>
      <c r="F244" s="170" t="s">
        <v>337</v>
      </c>
      <c r="H244" s="171">
        <v>20.9</v>
      </c>
      <c r="I244" s="172"/>
      <c r="L244" s="168"/>
      <c r="M244" s="173"/>
      <c r="T244" s="174"/>
      <c r="AT244" s="169" t="s">
        <v>335</v>
      </c>
      <c r="AU244" s="169" t="s">
        <v>79</v>
      </c>
      <c r="AV244" s="14" t="s">
        <v>122</v>
      </c>
      <c r="AW244" s="14" t="s">
        <v>31</v>
      </c>
      <c r="AX244" s="14" t="s">
        <v>79</v>
      </c>
      <c r="AY244" s="169" t="s">
        <v>107</v>
      </c>
    </row>
    <row r="245" spans="2:65" s="1" customFormat="1" ht="16.5" customHeight="1">
      <c r="B245" s="127"/>
      <c r="C245" s="128" t="s">
        <v>391</v>
      </c>
      <c r="D245" s="128" t="s">
        <v>110</v>
      </c>
      <c r="E245" s="129" t="s">
        <v>392</v>
      </c>
      <c r="F245" s="130" t="s">
        <v>393</v>
      </c>
      <c r="G245" s="131" t="s">
        <v>324</v>
      </c>
      <c r="H245" s="132">
        <v>1</v>
      </c>
      <c r="I245" s="133"/>
      <c r="J245" s="134">
        <f>ROUND(I245*H245,2)</f>
        <v>0</v>
      </c>
      <c r="K245" s="135"/>
      <c r="L245" s="31"/>
      <c r="M245" s="136" t="s">
        <v>1</v>
      </c>
      <c r="N245" s="137" t="s">
        <v>40</v>
      </c>
      <c r="P245" s="138">
        <f>O245*H245</f>
        <v>0</v>
      </c>
      <c r="Q245" s="138">
        <v>0</v>
      </c>
      <c r="R245" s="138">
        <f>Q245*H245</f>
        <v>0</v>
      </c>
      <c r="S245" s="138">
        <v>0</v>
      </c>
      <c r="T245" s="139">
        <f>S245*H245</f>
        <v>0</v>
      </c>
      <c r="AR245" s="140" t="s">
        <v>325</v>
      </c>
      <c r="AT245" s="140" t="s">
        <v>110</v>
      </c>
      <c r="AU245" s="140" t="s">
        <v>79</v>
      </c>
      <c r="AY245" s="16" t="s">
        <v>107</v>
      </c>
      <c r="BE245" s="141">
        <f>IF(N245="základní",J245,0)</f>
        <v>0</v>
      </c>
      <c r="BF245" s="141">
        <f>IF(N245="snížená",J245,0)</f>
        <v>0</v>
      </c>
      <c r="BG245" s="141">
        <f>IF(N245="zákl. přenesená",J245,0)</f>
        <v>0</v>
      </c>
      <c r="BH245" s="141">
        <f>IF(N245="sníž. přenesená",J245,0)</f>
        <v>0</v>
      </c>
      <c r="BI245" s="141">
        <f>IF(N245="nulová",J245,0)</f>
        <v>0</v>
      </c>
      <c r="BJ245" s="16" t="s">
        <v>106</v>
      </c>
      <c r="BK245" s="141">
        <f>ROUND(I245*H245,2)</f>
        <v>0</v>
      </c>
      <c r="BL245" s="16" t="s">
        <v>325</v>
      </c>
      <c r="BM245" s="140" t="s">
        <v>394</v>
      </c>
    </row>
    <row r="246" spans="2:65" s="1" customFormat="1" ht="16.5" customHeight="1">
      <c r="B246" s="127"/>
      <c r="C246" s="128" t="s">
        <v>395</v>
      </c>
      <c r="D246" s="128" t="s">
        <v>110</v>
      </c>
      <c r="E246" s="129" t="s">
        <v>396</v>
      </c>
      <c r="F246" s="130" t="s">
        <v>397</v>
      </c>
      <c r="G246" s="131" t="s">
        <v>324</v>
      </c>
      <c r="H246" s="132">
        <v>1</v>
      </c>
      <c r="I246" s="133"/>
      <c r="J246" s="134">
        <f>ROUND(I246*H246,2)</f>
        <v>0</v>
      </c>
      <c r="K246" s="135"/>
      <c r="L246" s="31"/>
      <c r="M246" s="136" t="s">
        <v>1</v>
      </c>
      <c r="N246" s="137" t="s">
        <v>40</v>
      </c>
      <c r="P246" s="138">
        <f>O246*H246</f>
        <v>0</v>
      </c>
      <c r="Q246" s="138">
        <v>0</v>
      </c>
      <c r="R246" s="138">
        <f>Q246*H246</f>
        <v>0</v>
      </c>
      <c r="S246" s="138">
        <v>0</v>
      </c>
      <c r="T246" s="139">
        <f>S246*H246</f>
        <v>0</v>
      </c>
      <c r="AR246" s="140" t="s">
        <v>325</v>
      </c>
      <c r="AT246" s="140" t="s">
        <v>110</v>
      </c>
      <c r="AU246" s="140" t="s">
        <v>79</v>
      </c>
      <c r="AY246" s="16" t="s">
        <v>107</v>
      </c>
      <c r="BE246" s="141">
        <f>IF(N246="základní",J246,0)</f>
        <v>0</v>
      </c>
      <c r="BF246" s="141">
        <f>IF(N246="snížená",J246,0)</f>
        <v>0</v>
      </c>
      <c r="BG246" s="141">
        <f>IF(N246="zákl. přenesená",J246,0)</f>
        <v>0</v>
      </c>
      <c r="BH246" s="141">
        <f>IF(N246="sníž. přenesená",J246,0)</f>
        <v>0</v>
      </c>
      <c r="BI246" s="141">
        <f>IF(N246="nulová",J246,0)</f>
        <v>0</v>
      </c>
      <c r="BJ246" s="16" t="s">
        <v>106</v>
      </c>
      <c r="BK246" s="141">
        <f>ROUND(I246*H246,2)</f>
        <v>0</v>
      </c>
      <c r="BL246" s="16" t="s">
        <v>325</v>
      </c>
      <c r="BM246" s="140" t="s">
        <v>398</v>
      </c>
    </row>
    <row r="247" spans="2:65" s="1" customFormat="1" ht="24.2" customHeight="1">
      <c r="B247" s="127"/>
      <c r="C247" s="128" t="s">
        <v>399</v>
      </c>
      <c r="D247" s="128" t="s">
        <v>110</v>
      </c>
      <c r="E247" s="129" t="s">
        <v>400</v>
      </c>
      <c r="F247" s="130" t="s">
        <v>401</v>
      </c>
      <c r="G247" s="131" t="s">
        <v>324</v>
      </c>
      <c r="H247" s="132">
        <v>1</v>
      </c>
      <c r="I247" s="133"/>
      <c r="J247" s="134">
        <f>ROUND(I247*H247,2)</f>
        <v>0</v>
      </c>
      <c r="K247" s="135"/>
      <c r="L247" s="31"/>
      <c r="M247" s="175" t="s">
        <v>1</v>
      </c>
      <c r="N247" s="176" t="s">
        <v>40</v>
      </c>
      <c r="O247" s="177"/>
      <c r="P247" s="178">
        <f>O247*H247</f>
        <v>0</v>
      </c>
      <c r="Q247" s="178">
        <v>0</v>
      </c>
      <c r="R247" s="178">
        <f>Q247*H247</f>
        <v>0</v>
      </c>
      <c r="S247" s="178">
        <v>0</v>
      </c>
      <c r="T247" s="179">
        <f>S247*H247</f>
        <v>0</v>
      </c>
      <c r="AR247" s="140" t="s">
        <v>325</v>
      </c>
      <c r="AT247" s="140" t="s">
        <v>110</v>
      </c>
      <c r="AU247" s="140" t="s">
        <v>79</v>
      </c>
      <c r="AY247" s="16" t="s">
        <v>107</v>
      </c>
      <c r="BE247" s="141">
        <f>IF(N247="základní",J247,0)</f>
        <v>0</v>
      </c>
      <c r="BF247" s="141">
        <f>IF(N247="snížená",J247,0)</f>
        <v>0</v>
      </c>
      <c r="BG247" s="141">
        <f>IF(N247="zákl. přenesená",J247,0)</f>
        <v>0</v>
      </c>
      <c r="BH247" s="141">
        <f>IF(N247="sníž. přenesená",J247,0)</f>
        <v>0</v>
      </c>
      <c r="BI247" s="141">
        <f>IF(N247="nulová",J247,0)</f>
        <v>0</v>
      </c>
      <c r="BJ247" s="16" t="s">
        <v>106</v>
      </c>
      <c r="BK247" s="141">
        <f>ROUND(I247*H247,2)</f>
        <v>0</v>
      </c>
      <c r="BL247" s="16" t="s">
        <v>325</v>
      </c>
      <c r="BM247" s="140" t="s">
        <v>402</v>
      </c>
    </row>
    <row r="248" spans="2:65" s="1" customFormat="1" ht="6.95" customHeight="1">
      <c r="B248" s="43"/>
      <c r="C248" s="44"/>
      <c r="D248" s="44"/>
      <c r="E248" s="44"/>
      <c r="F248" s="44"/>
      <c r="G248" s="44"/>
      <c r="H248" s="44"/>
      <c r="I248" s="44"/>
      <c r="J248" s="44"/>
      <c r="K248" s="44"/>
      <c r="L248" s="31"/>
    </row>
  </sheetData>
  <autoFilter ref="C115:K247" xr:uid="{00000000-0009-0000-0000-000001000000}"/>
  <mergeCells count="6">
    <mergeCell ref="E108:H108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2024-171 - SNMZ - Rekonst...</vt:lpstr>
      <vt:lpstr>'2024-171 - SNMZ - Rekonst...'!Názvy_tisku</vt:lpstr>
      <vt:lpstr>'Rekapitulace stavby'!Názvy_tisku</vt:lpstr>
      <vt:lpstr>'2024-171 - SNMZ - Rekonst...'!Oblast_tisku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DESKTOP-7G72NI9\navrkal</dc:creator>
  <cp:lastModifiedBy>admin</cp:lastModifiedBy>
  <dcterms:created xsi:type="dcterms:W3CDTF">2024-11-26T14:12:24Z</dcterms:created>
  <dcterms:modified xsi:type="dcterms:W3CDTF">2025-02-17T08:35:43Z</dcterms:modified>
</cp:coreProperties>
</file>