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_Projekty\Cyklochodníky\07_Finálna verzia\05_Žiadosti o vysvetlenie ponúk\6_Odpoveď finál\01_Vysvetlenie a doplnenie SP\"/>
    </mc:Choice>
  </mc:AlternateContent>
  <bookViews>
    <workbookView xWindow="405" yWindow="630" windowWidth="11730" windowHeight="11730" firstSheet="1" activeTab="1"/>
  </bookViews>
  <sheets>
    <sheet name="Rekapitulácia stavby" sheetId="1" state="veryHidden" r:id="rId1"/>
    <sheet name="Časť 3" sheetId="2" r:id="rId2"/>
    <sheet name="Zoznam figúr" sheetId="3" state="hidden" r:id="rId3"/>
  </sheets>
  <definedNames>
    <definedName name="_xlnm._FilterDatabase" localSheetId="1" hidden="1">'Časť 3'!$C$122:$K$336</definedName>
    <definedName name="_xlnm.Print_Titles" localSheetId="1">'Časť 3'!$110:$122</definedName>
    <definedName name="_xlnm.Print_Titles" localSheetId="0">'Rekapitulácia stavby'!$92:$92</definedName>
    <definedName name="_xlnm.Print_Titles" localSheetId="2">'Zoznam figúr'!$9:$9</definedName>
    <definedName name="_xlnm.Print_Area" localSheetId="1">'Časť 3'!$C$4:$J$76,'Časť 3'!$C$82:$J$104,'Časť 3'!$C$110:$J$336</definedName>
    <definedName name="_xlnm.Print_Area" localSheetId="0">'Rekapitulácia stavby'!$D$4:$AO$76,'Rekapitulácia stavby'!$C$82:$AQ$96</definedName>
    <definedName name="_xlnm.Print_Area" localSheetId="2">'Zoznam figúr'!$C$4:$G$140</definedName>
  </definedNames>
  <calcPr calcId="152511" fullPrecision="0"/>
</workbook>
</file>

<file path=xl/calcChain.xml><?xml version="1.0" encoding="utf-8"?>
<calcChain xmlns="http://schemas.openxmlformats.org/spreadsheetml/2006/main">
  <c r="BK142" i="2" l="1"/>
  <c r="BI142" i="2"/>
  <c r="BH142" i="2"/>
  <c r="BG142" i="2"/>
  <c r="BE142" i="2"/>
  <c r="T142" i="2"/>
  <c r="R142" i="2"/>
  <c r="P142" i="2"/>
  <c r="J142" i="2"/>
  <c r="BF142" i="2" s="1"/>
  <c r="D7" i="3" l="1"/>
  <c r="J37" i="2"/>
  <c r="J36" i="2"/>
  <c r="AY95" i="1" s="1"/>
  <c r="J35" i="2"/>
  <c r="AX95" i="1" s="1"/>
  <c r="BI336" i="2"/>
  <c r="BH336" i="2"/>
  <c r="BG336" i="2"/>
  <c r="BE336" i="2"/>
  <c r="T336" i="2"/>
  <c r="T335" i="2" s="1"/>
  <c r="R336" i="2"/>
  <c r="R335" i="2" s="1"/>
  <c r="P336" i="2"/>
  <c r="P335" i="2" s="1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2" i="2"/>
  <c r="BH222" i="2"/>
  <c r="BG222" i="2"/>
  <c r="BE222" i="2"/>
  <c r="T222" i="2"/>
  <c r="R222" i="2"/>
  <c r="P222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BI126" i="2"/>
  <c r="BH126" i="2"/>
  <c r="BG126" i="2"/>
  <c r="BE126" i="2"/>
  <c r="T126" i="2"/>
  <c r="R126" i="2"/>
  <c r="P126" i="2"/>
  <c r="F120" i="2"/>
  <c r="J119" i="2"/>
  <c r="F117" i="2"/>
  <c r="E115" i="2"/>
  <c r="F92" i="2"/>
  <c r="J91" i="2"/>
  <c r="F89" i="2"/>
  <c r="E87" i="2"/>
  <c r="J24" i="2"/>
  <c r="E24" i="2"/>
  <c r="J92" i="2" s="1"/>
  <c r="J23" i="2"/>
  <c r="F91" i="2"/>
  <c r="J117" i="2"/>
  <c r="E7" i="2"/>
  <c r="E113" i="2" s="1"/>
  <c r="L90" i="1"/>
  <c r="AM90" i="1"/>
  <c r="AM89" i="1"/>
  <c r="L89" i="1"/>
  <c r="AM87" i="1"/>
  <c r="L87" i="1"/>
  <c r="L85" i="1"/>
  <c r="L84" i="1"/>
  <c r="BK336" i="2"/>
  <c r="J326" i="2"/>
  <c r="J325" i="2"/>
  <c r="J324" i="2"/>
  <c r="BK315" i="2"/>
  <c r="BK312" i="2"/>
  <c r="J307" i="2"/>
  <c r="BK303" i="2"/>
  <c r="J295" i="2"/>
  <c r="J291" i="2"/>
  <c r="BK288" i="2"/>
  <c r="BK277" i="2"/>
  <c r="BK275" i="2"/>
  <c r="J271" i="2"/>
  <c r="J269" i="2"/>
  <c r="BK267" i="2"/>
  <c r="BK261" i="2"/>
  <c r="J258" i="2"/>
  <c r="BK256" i="2"/>
  <c r="BK251" i="2"/>
  <c r="J249" i="2"/>
  <c r="J245" i="2"/>
  <c r="J243" i="2"/>
  <c r="J240" i="2"/>
  <c r="BK237" i="2"/>
  <c r="BK234" i="2"/>
  <c r="J229" i="2"/>
  <c r="J227" i="2"/>
  <c r="BK222" i="2"/>
  <c r="J218" i="2"/>
  <c r="J214" i="2"/>
  <c r="BK212" i="2"/>
  <c r="J210" i="2"/>
  <c r="BK207" i="2"/>
  <c r="J196" i="2"/>
  <c r="BK194" i="2"/>
  <c r="J191" i="2"/>
  <c r="BK189" i="2"/>
  <c r="BK187" i="2"/>
  <c r="J184" i="2"/>
  <c r="J175" i="2"/>
  <c r="BK160" i="2"/>
  <c r="J151" i="2"/>
  <c r="J148" i="2"/>
  <c r="BK328" i="2"/>
  <c r="BK326" i="2"/>
  <c r="J322" i="2"/>
  <c r="BK321" i="2"/>
  <c r="BK319" i="2"/>
  <c r="J317" i="2"/>
  <c r="BK309" i="2"/>
  <c r="BK305" i="2"/>
  <c r="BK286" i="2"/>
  <c r="BK281" i="2"/>
  <c r="J275" i="2"/>
  <c r="J273" i="2"/>
  <c r="J267" i="2"/>
  <c r="J265" i="2"/>
  <c r="J263" i="2"/>
  <c r="J261" i="2"/>
  <c r="BK259" i="2"/>
  <c r="J253" i="2"/>
  <c r="BK243" i="2"/>
  <c r="J241" i="2"/>
  <c r="BK240" i="2"/>
  <c r="BK231" i="2"/>
  <c r="BK225" i="2"/>
  <c r="BK218" i="2"/>
  <c r="J208" i="2"/>
  <c r="J204" i="2"/>
  <c r="J201" i="2"/>
  <c r="J198" i="2"/>
  <c r="BK196" i="2"/>
  <c r="J192" i="2"/>
  <c r="BK182" i="2"/>
  <c r="BK172" i="2"/>
  <c r="J163" i="2"/>
  <c r="J155" i="2"/>
  <c r="J153" i="2"/>
  <c r="BK151" i="2"/>
  <c r="J336" i="2"/>
  <c r="J328" i="2"/>
  <c r="BK325" i="2"/>
  <c r="BK324" i="2"/>
  <c r="J321" i="2"/>
  <c r="J319" i="2"/>
  <c r="J315" i="2"/>
  <c r="J314" i="2"/>
  <c r="J312" i="2"/>
  <c r="J309" i="2"/>
  <c r="BK307" i="2"/>
  <c r="BK300" i="2"/>
  <c r="BK293" i="2"/>
  <c r="BK284" i="2"/>
  <c r="BK280" i="2"/>
  <c r="J277" i="2"/>
  <c r="BK273" i="2"/>
  <c r="BK263" i="2"/>
  <c r="J259" i="2"/>
  <c r="BK258" i="2"/>
  <c r="J256" i="2"/>
  <c r="J251" i="2"/>
  <c r="J247" i="2"/>
  <c r="BK245" i="2"/>
  <c r="BK241" i="2"/>
  <c r="J237" i="2"/>
  <c r="J234" i="2"/>
  <c r="BK229" i="2"/>
  <c r="BK219" i="2"/>
  <c r="J216" i="2"/>
  <c r="BK214" i="2"/>
  <c r="J212" i="2"/>
  <c r="BK210" i="2"/>
  <c r="BK208" i="2"/>
  <c r="J207" i="2"/>
  <c r="J206" i="2"/>
  <c r="BK204" i="2"/>
  <c r="BK201" i="2"/>
  <c r="BK192" i="2"/>
  <c r="J187" i="2"/>
  <c r="J182" i="2"/>
  <c r="J172" i="2"/>
  <c r="J158" i="2"/>
  <c r="BK155" i="2"/>
  <c r="BK153" i="2"/>
  <c r="BK148" i="2"/>
  <c r="J145" i="2"/>
  <c r="BK134" i="2"/>
  <c r="BK132" i="2"/>
  <c r="BK129" i="2"/>
  <c r="BK126" i="2"/>
  <c r="AS94" i="1"/>
  <c r="BK322" i="2"/>
  <c r="BK317" i="2"/>
  <c r="BK314" i="2"/>
  <c r="J305" i="2"/>
  <c r="J303" i="2"/>
  <c r="J300" i="2"/>
  <c r="BK295" i="2"/>
  <c r="J293" i="2"/>
  <c r="BK291" i="2"/>
  <c r="J288" i="2"/>
  <c r="J286" i="2"/>
  <c r="J284" i="2"/>
  <c r="J281" i="2"/>
  <c r="J280" i="2"/>
  <c r="BK271" i="2"/>
  <c r="BK269" i="2"/>
  <c r="BK265" i="2"/>
  <c r="BK253" i="2"/>
  <c r="BK249" i="2"/>
  <c r="BK247" i="2"/>
  <c r="J231" i="2"/>
  <c r="BK227" i="2"/>
  <c r="J225" i="2"/>
  <c r="J222" i="2"/>
  <c r="J219" i="2"/>
  <c r="BK216" i="2"/>
  <c r="BK206" i="2"/>
  <c r="BK198" i="2"/>
  <c r="J194" i="2"/>
  <c r="BK191" i="2"/>
  <c r="J189" i="2"/>
  <c r="BK184" i="2"/>
  <c r="BK175" i="2"/>
  <c r="BK163" i="2"/>
  <c r="J160" i="2"/>
  <c r="BK158" i="2"/>
  <c r="BK145" i="2"/>
  <c r="J134" i="2"/>
  <c r="J132" i="2"/>
  <c r="J129" i="2"/>
  <c r="J126" i="2"/>
  <c r="R125" i="2" l="1"/>
  <c r="BK125" i="2"/>
  <c r="T125" i="2"/>
  <c r="P200" i="2"/>
  <c r="T200" i="2"/>
  <c r="P221" i="2"/>
  <c r="R221" i="2"/>
  <c r="BK255" i="2"/>
  <c r="J255" i="2" s="1"/>
  <c r="J101" i="2" s="1"/>
  <c r="R255" i="2"/>
  <c r="R262" i="2"/>
  <c r="P125" i="2"/>
  <c r="BK200" i="2"/>
  <c r="J200" i="2" s="1"/>
  <c r="J99" i="2" s="1"/>
  <c r="R200" i="2"/>
  <c r="BK221" i="2"/>
  <c r="J221" i="2" s="1"/>
  <c r="J100" i="2" s="1"/>
  <c r="T221" i="2"/>
  <c r="P255" i="2"/>
  <c r="T255" i="2"/>
  <c r="BK262" i="2"/>
  <c r="J262" i="2" s="1"/>
  <c r="J102" i="2" s="1"/>
  <c r="P262" i="2"/>
  <c r="T262" i="2"/>
  <c r="E85" i="2"/>
  <c r="J89" i="2"/>
  <c r="F119" i="2"/>
  <c r="J120" i="2"/>
  <c r="BF134" i="2"/>
  <c r="BF148" i="2"/>
  <c r="BF158" i="2"/>
  <c r="BF160" i="2"/>
  <c r="BF192" i="2"/>
  <c r="BF208" i="2"/>
  <c r="BF214" i="2"/>
  <c r="BF218" i="2"/>
  <c r="BF219" i="2"/>
  <c r="BF222" i="2"/>
  <c r="BF229" i="2"/>
  <c r="BF258" i="2"/>
  <c r="BF259" i="2"/>
  <c r="BF277" i="2"/>
  <c r="BF280" i="2"/>
  <c r="BF281" i="2"/>
  <c r="BF284" i="2"/>
  <c r="BF286" i="2"/>
  <c r="BF291" i="2"/>
  <c r="BF295" i="2"/>
  <c r="BF303" i="2"/>
  <c r="BF321" i="2"/>
  <c r="BF155" i="2"/>
  <c r="BF163" i="2"/>
  <c r="BF175" i="2"/>
  <c r="BF182" i="2"/>
  <c r="BF184" i="2"/>
  <c r="BF187" i="2"/>
  <c r="BF194" i="2"/>
  <c r="BF198" i="2"/>
  <c r="BF204" i="2"/>
  <c r="BF207" i="2"/>
  <c r="BF210" i="2"/>
  <c r="BF216" i="2"/>
  <c r="BF231" i="2"/>
  <c r="BF234" i="2"/>
  <c r="BF245" i="2"/>
  <c r="BF247" i="2"/>
  <c r="BF249" i="2"/>
  <c r="BF253" i="2"/>
  <c r="BF261" i="2"/>
  <c r="BF275" i="2"/>
  <c r="BF300" i="2"/>
  <c r="BF305" i="2"/>
  <c r="BF307" i="2"/>
  <c r="BF309" i="2"/>
  <c r="BF312" i="2"/>
  <c r="BF314" i="2"/>
  <c r="BF317" i="2"/>
  <c r="BF319" i="2"/>
  <c r="BF322" i="2"/>
  <c r="BF145" i="2"/>
  <c r="BF151" i="2"/>
  <c r="BF153" i="2"/>
  <c r="BF191" i="2"/>
  <c r="BF196" i="2"/>
  <c r="BF201" i="2"/>
  <c r="BF240" i="2"/>
  <c r="BF241" i="2"/>
  <c r="BF256" i="2"/>
  <c r="BF263" i="2"/>
  <c r="BF265" i="2"/>
  <c r="BF267" i="2"/>
  <c r="BF271" i="2"/>
  <c r="BF273" i="2"/>
  <c r="BF315" i="2"/>
  <c r="BF324" i="2"/>
  <c r="BF325" i="2"/>
  <c r="BF328" i="2"/>
  <c r="BF126" i="2"/>
  <c r="BF129" i="2"/>
  <c r="BF132" i="2"/>
  <c r="BF172" i="2"/>
  <c r="BF189" i="2"/>
  <c r="BF206" i="2"/>
  <c r="BF212" i="2"/>
  <c r="BF225" i="2"/>
  <c r="BF227" i="2"/>
  <c r="BF237" i="2"/>
  <c r="BF243" i="2"/>
  <c r="BF251" i="2"/>
  <c r="BF269" i="2"/>
  <c r="BF288" i="2"/>
  <c r="BF293" i="2"/>
  <c r="BF326" i="2"/>
  <c r="BF336" i="2"/>
  <c r="BK335" i="2"/>
  <c r="J335" i="2"/>
  <c r="J103" i="2" s="1"/>
  <c r="F35" i="2"/>
  <c r="BB95" i="1" s="1"/>
  <c r="BB94" i="1" s="1"/>
  <c r="W31" i="1" s="1"/>
  <c r="F33" i="2"/>
  <c r="AZ95" i="1" s="1"/>
  <c r="AZ94" i="1" s="1"/>
  <c r="W29" i="1" s="1"/>
  <c r="F37" i="2"/>
  <c r="BD95" i="1" s="1"/>
  <c r="BD94" i="1" s="1"/>
  <c r="W33" i="1" s="1"/>
  <c r="J33" i="2"/>
  <c r="AV95" i="1" s="1"/>
  <c r="F36" i="2"/>
  <c r="BC95" i="1" s="1"/>
  <c r="BC94" i="1" s="1"/>
  <c r="W32" i="1" s="1"/>
  <c r="J125" i="2" l="1"/>
  <c r="J98" i="2" s="1"/>
  <c r="P124" i="2"/>
  <c r="P123" i="2" s="1"/>
  <c r="AU95" i="1" s="1"/>
  <c r="AU94" i="1" s="1"/>
  <c r="R124" i="2"/>
  <c r="R123" i="2" s="1"/>
  <c r="T124" i="2"/>
  <c r="T123" i="2" s="1"/>
  <c r="BK124" i="2"/>
  <c r="J124" i="2" s="1"/>
  <c r="J97" i="2" s="1"/>
  <c r="AV94" i="1"/>
  <c r="AK29" i="1" s="1"/>
  <c r="AX94" i="1"/>
  <c r="F34" i="2"/>
  <c r="BA95" i="1" s="1"/>
  <c r="BA94" i="1" s="1"/>
  <c r="AW94" i="1" s="1"/>
  <c r="AK30" i="1" s="1"/>
  <c r="AY94" i="1"/>
  <c r="J34" i="2"/>
  <c r="AW95" i="1" s="1"/>
  <c r="AT95" i="1" s="1"/>
  <c r="BK123" i="2" l="1"/>
  <c r="J123" i="2" s="1"/>
  <c r="J96" i="2" s="1"/>
  <c r="AT94" i="1"/>
  <c r="W30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<sst xmlns="http://schemas.openxmlformats.org/spreadsheetml/2006/main" count="2976" uniqueCount="619">
  <si>
    <t>Export Komplet</t>
  </si>
  <si>
    <t/>
  </si>
  <si>
    <t>2.0</t>
  </si>
  <si>
    <t>False</t>
  </si>
  <si>
    <t>{152639c3-e6ea-4a5c-aea9-38d2f3a6bfda}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</si>
  <si>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</si>
  <si>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</si>
  <si>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</si>
  <si>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</si>
  <si>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</si>
  <si>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</si>
  <si>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</si>
  <si>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CYK2020opr2</t>
  </si>
  <si>
    <t>Stavba:</t>
  </si>
  <si>
    <t>Cyklistický chodník Hrabušice - Smižany</t>
  </si>
  <si>
    <t>JKSO:</t>
  </si>
  <si>
    <t>KS:</t>
  </si>
  <si>
    <t>Miesto:</t>
  </si>
  <si>
    <t>Letanovce, Spišské Tomášovce, Smižany</t>
  </si>
  <si>
    <t>Dátum:</t>
  </si>
  <si>
    <t>5.10.2020</t>
  </si>
  <si>
    <t>Objednávateľ:</t>
  </si>
  <si>
    <t>IČO:</t>
  </si>
  <si>
    <t xml:space="preserve"> </t>
  </si>
  <si>
    <t>IČ DPH:</t>
  </si>
  <si>
    <t>Zhotoviteľ:</t>
  </si>
  <si>
    <t>Projektant:</t>
  </si>
  <si>
    <t>35412194</t>
  </si>
  <si>
    <t>Ing. Dunajská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</si>
  <si>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</si>
  <si>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</si>
  <si>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</si>
  <si>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</si>
  <si>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</si>
  <si>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</si>
  <si>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</si>
  <si>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</si>
  <si>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</si>
  <si>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</si>
  <si>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</si>
  <si>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</si>
  <si>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</si>
  <si>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</si>
  <si>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</si>
  <si>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</si>
  <si>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</si>
  <si>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</si>
  <si>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</si>
  <si>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</si>
  <si>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</si>
  <si>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</si>
  <si>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</si>
  <si>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</si>
  <si>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</si>
  <si>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</si>
  <si>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</si>
  <si>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</si>
  <si>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</si>
  <si>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</si>
  <si>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</si>
  <si>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</si>
  <si>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</si>
  <si>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</si>
  <si>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</si>
  <si>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</si>
  <si>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</si>
  <si>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</si>
  <si>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</si>
  <si>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</si>
  <si>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</si>
  <si>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</si>
  <si>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</si>
  <si>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</si>
  <si>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</si>
  <si>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</si>
  <si>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</si>
  <si>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</si>
  <si>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04</t>
  </si>
  <si>
    <t>SO 04.1 Výstavba chodníka v k.ú. Smižany</t>
  </si>
  <si>
    <t>STA</t>
  </si>
  <si>
    <t>1</t>
  </si>
  <si>
    <t>{22d40b10-53f7-42a9-9a29-9c957f07cb3f}</t>
  </si>
  <si>
    <t>AO</t>
  </si>
  <si>
    <t>asf. plocha - kryt chodníka</t>
  </si>
  <si>
    <t>m2</t>
  </si>
  <si>
    <t>4451,416</t>
  </si>
  <si>
    <t>3</t>
  </si>
  <si>
    <t>KamRig</t>
  </si>
  <si>
    <t>úprava rigolu okolo priepustu DN1000 a DN400 kameňom pre 1 priepust z oboch strán</t>
  </si>
  <si>
    <t>58</t>
  </si>
  <si>
    <t>KRYCÍ LIST ROZPOČTU</t>
  </si>
  <si>
    <t>KR</t>
  </si>
  <si>
    <t>dĺžka krajníc</t>
  </si>
  <si>
    <t>m</t>
  </si>
  <si>
    <t>3134,8</t>
  </si>
  <si>
    <t>OS</t>
  </si>
  <si>
    <t>regulačný zábranový stĺpik</t>
  </si>
  <si>
    <t>ks</t>
  </si>
  <si>
    <t>19</t>
  </si>
  <si>
    <t>OZ</t>
  </si>
  <si>
    <t>ochranné zábradlie červenobiele</t>
  </si>
  <si>
    <t>50</t>
  </si>
  <si>
    <t>OZM</t>
  </si>
  <si>
    <t>ochranné zábradlie inej farby ako čer.biele</t>
  </si>
  <si>
    <t>Objekt:</t>
  </si>
  <si>
    <t>PL</t>
  </si>
  <si>
    <t>pláň pod CYK - priemerná šírka</t>
  </si>
  <si>
    <t>8620,7</t>
  </si>
  <si>
    <t>R1000</t>
  </si>
  <si>
    <t>žb rúra DN 1000</t>
  </si>
  <si>
    <t>8</t>
  </si>
  <si>
    <t>ro</t>
  </si>
  <si>
    <t>rovný obrubník</t>
  </si>
  <si>
    <t>su</t>
  </si>
  <si>
    <t>sadove úpravy</t>
  </si>
  <si>
    <t>k.ú. Smižany</t>
  </si>
  <si>
    <t>T</t>
  </si>
  <si>
    <t>trativody DN100</t>
  </si>
  <si>
    <t>14</t>
  </si>
  <si>
    <t>TYPA</t>
  </si>
  <si>
    <t>stavebná úprava TYP A</t>
  </si>
  <si>
    <t>1307,4</t>
  </si>
  <si>
    <t>TYPC</t>
  </si>
  <si>
    <t>stavebná úprava TYP C</t>
  </si>
  <si>
    <t>260</t>
  </si>
  <si>
    <t>V</t>
  </si>
  <si>
    <t>výkop pod konštrukciu</t>
  </si>
  <si>
    <t>m3</t>
  </si>
  <si>
    <t>ZDZ</t>
  </si>
  <si>
    <t>zvislá dopravná značka podľa špecifikácie(výkresu)</t>
  </si>
  <si>
    <t>45</t>
  </si>
  <si>
    <t>ZRig</t>
  </si>
  <si>
    <t>zemný rigol 80% dĺžky krajníc</t>
  </si>
  <si>
    <t>2507,84</t>
  </si>
  <si>
    <t>ž</t>
  </si>
  <si>
    <t>žľab NW400 s liat.mriežkou pozdĺžnou, spodný odtok DN200</t>
  </si>
  <si>
    <t>R300</t>
  </si>
  <si>
    <t>R400</t>
  </si>
  <si>
    <t>21</t>
  </si>
  <si>
    <t>R600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</si>
  <si>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</si>
  <si>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</si>
  <si>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</si>
  <si>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</si>
  <si>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</si>
  <si>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</si>
  <si>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</si>
  <si>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</si>
  <si>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</si>
  <si>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</si>
  <si>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</si>
  <si>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</si>
  <si>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</si>
  <si>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</si>
  <si>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</si>
  <si>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</si>
  <si>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</si>
  <si>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</si>
  <si>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</si>
  <si>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</si>
  <si>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</si>
  <si>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</si>
  <si>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</si>
  <si>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</si>
  <si>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</si>
  <si>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</si>
  <si>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</si>
  <si>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</si>
  <si>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</si>
  <si>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121101113</t>
  </si>
  <si>
    <t>Odstránenie ornice s premiestn. na hromady, so zložením na vzdialenosť do 100 m a do 10000 m3</t>
  </si>
  <si>
    <t>4</t>
  </si>
  <si>
    <t>2</t>
  </si>
  <si>
    <t>-2121642197</t>
  </si>
  <si>
    <t>P</t>
  </si>
  <si>
    <t>Poznámka k položke:_x000D_
ponechá sa vedľa trasy na spätnú úpravu</t>
  </si>
  <si>
    <t>VV</t>
  </si>
  <si>
    <t>PL*0,15</t>
  </si>
  <si>
    <t>122201103</t>
  </si>
  <si>
    <t>Odkopávka a prekopávka nezapažená v hornine 3, nad 1000 do 10000 m3</t>
  </si>
  <si>
    <t>-1733731416</t>
  </si>
  <si>
    <t>priemerný odkop v trasách pre konštrukciu na 50% plochy</t>
  </si>
  <si>
    <t>PL*0,3*0,5</t>
  </si>
  <si>
    <t>122201109</t>
  </si>
  <si>
    <t>Odkopávky a prekopávky nezapažené. Príplatok k cenám za lepivosť horniny 3</t>
  </si>
  <si>
    <t>1088860682</t>
  </si>
  <si>
    <t>122501403</t>
  </si>
  <si>
    <t>Výkop v zemníku na suchu v hornine 6, nad 1000 do 10000 m3</t>
  </si>
  <si>
    <t>-1907087630</t>
  </si>
  <si>
    <t>materiál na dorovnanie pláne v častiach násypu 20% plochy</t>
  </si>
  <si>
    <t>PL*0,15*0,2</t>
  </si>
  <si>
    <t>materiál - lomový kameň do mokrín(40% TYPC) - nutnosť pripočítať 30% objemu(potápanie kameňa)</t>
  </si>
  <si>
    <t>TYPC*4,4*1*1,3*0,4</t>
  </si>
  <si>
    <t>TYPC na stabilizáciu</t>
  </si>
  <si>
    <t>TYPC*3,5*0,12*1,2</t>
  </si>
  <si>
    <t>Súčet</t>
  </si>
  <si>
    <t>5</t>
  </si>
  <si>
    <t>M</t>
  </si>
  <si>
    <t>5839501600</t>
  </si>
  <si>
    <t>Kameň - balvanitý</t>
  </si>
  <si>
    <t>t</t>
  </si>
  <si>
    <t>1394951365</t>
  </si>
  <si>
    <t>Poznámka k položke:_x000D_
potreba lom.kameňa na 60% mokrín - TYPC, +30% na objem pre zhutnenie</t>
  </si>
  <si>
    <t>TYPC*1*4,4*1,3*0,4*1,5</t>
  </si>
  <si>
    <t>6</t>
  </si>
  <si>
    <t>132101101</t>
  </si>
  <si>
    <t>Výkop ryhy do šírky 600 mm v horn.1a2 do 100 m3</t>
  </si>
  <si>
    <t>-1091925001</t>
  </si>
  <si>
    <t>Poznámka k položke:_x000D_
obrubníky, trativod, rúry</t>
  </si>
  <si>
    <t>(ro)*0,5*0,3+T*0,5*0,5</t>
  </si>
  <si>
    <t>7</t>
  </si>
  <si>
    <t>132201109</t>
  </si>
  <si>
    <t>Príplatok k cene za lepivosť pri hĺbení rýh šírky do 600 mm zapažených i nezapažených s urovnaním dna v hornine 3</t>
  </si>
  <si>
    <t>664839071</t>
  </si>
  <si>
    <t>132201201</t>
  </si>
  <si>
    <t>Výkop ryhy šírky 600-2000mm horn.3 do 100m3</t>
  </si>
  <si>
    <t>-1307069091</t>
  </si>
  <si>
    <t>9</t>
  </si>
  <si>
    <t>132201203</t>
  </si>
  <si>
    <t>Výkop ryhy šírky 600-2000mm horn.3 nad 1000 do 10000m3</t>
  </si>
  <si>
    <t>1463978053</t>
  </si>
  <si>
    <t>Poznámka k položke:_x000D_
ponechá sa v trase na dosypávku zemnej časti krajníc</t>
  </si>
  <si>
    <t>ZRig*1,5*0,6/2+R1000*1,2*1,2</t>
  </si>
  <si>
    <t>10</t>
  </si>
  <si>
    <t>132201209</t>
  </si>
  <si>
    <t>Príplatok k cenám za lepivosť pri hĺbení rýh š. nad 600 do 2 000 mm zapaž. i nezapažených, s urovnaním dna v hornine 3</t>
  </si>
  <si>
    <t>395863784</t>
  </si>
  <si>
    <t>R1000*1,2*1,2+ZRig*1,5*0,6/2</t>
  </si>
  <si>
    <t>11</t>
  </si>
  <si>
    <t>162301161</t>
  </si>
  <si>
    <t xml:space="preserve">Vodorovné premiestnenie výkopku po nespevnenej ceste z horniny tr.1-4, nad 1000 do 10000 m3 na vzdialenosť nad 50 do 500 m </t>
  </si>
  <si>
    <t>496978745</t>
  </si>
  <si>
    <t>Poznámka k položke:_x000D_
premiestňovanie zeminy z ponechaných skládokna dosypávky</t>
  </si>
  <si>
    <t>12</t>
  </si>
  <si>
    <t>162501142</t>
  </si>
  <si>
    <t xml:space="preserve">Vodorovné premiestnenie výkopku po spevnenej ceste z horniny tr.1-4, nad 1000 do 10000 m3 na vzdialenosť do 3000 m </t>
  </si>
  <si>
    <t>-623000647</t>
  </si>
  <si>
    <t>Poznámka k položke:_x000D_
dovoz materiálu</t>
  </si>
  <si>
    <t>TYPC*3,5*1*1,3*0,4</t>
  </si>
  <si>
    <t>priemerný odkop v trasách pre konštrukciu</t>
  </si>
  <si>
    <t>PL*0,3*0,2</t>
  </si>
  <si>
    <t>13</t>
  </si>
  <si>
    <t>162501143</t>
  </si>
  <si>
    <t>Vodorovné premiestnenie výkopku po spevnenej ceste z horniny tr.1-4, nad 1000 do 10000 m3, príplatok k cene za každých ďalšich a začatých 1000 m</t>
  </si>
  <si>
    <t>1403536699</t>
  </si>
  <si>
    <t>0*5 'Přepočítané koeficientom množstva</t>
  </si>
  <si>
    <t>162501162</t>
  </si>
  <si>
    <t xml:space="preserve">Vodorovné premiestnenie výkopku po nespevnenej ceste z horniny tr.1-4, nad 1000 do 10000 m3 na vzdialenosť do 3000 m </t>
  </si>
  <si>
    <t>-1544047851</t>
  </si>
  <si>
    <t>priepusty - ryhy</t>
  </si>
  <si>
    <t>R600*1,0*1,2+(R400+R300)*0,6*1,1</t>
  </si>
  <si>
    <t>Rigol a trativody</t>
  </si>
  <si>
    <t>ZRig*1,5*0,6/2+T*0,5*0,5</t>
  </si>
  <si>
    <t>1249,063</t>
  </si>
  <si>
    <t>15</t>
  </si>
  <si>
    <t>167102102</t>
  </si>
  <si>
    <t>Nakladanie neuľahnutého výkopku z hornín tr.1-4 nad 1000 do 10000 m3</t>
  </si>
  <si>
    <t>666673947</t>
  </si>
  <si>
    <t>2417,751</t>
  </si>
  <si>
    <t>16</t>
  </si>
  <si>
    <t>171201203</t>
  </si>
  <si>
    <t>Uloženie sypaniny na skládky nad 1000 do 10000 m3</t>
  </si>
  <si>
    <t>-1130777871</t>
  </si>
  <si>
    <t>Poznámka k položke:_x000D_
skládka investora na druhotné využitie</t>
  </si>
  <si>
    <t>17</t>
  </si>
  <si>
    <t>171203111</t>
  </si>
  <si>
    <t>Uloženie a hrubé rozhrnutie výkopku bez zhutnenia v rovine alebo na svahu do 1:5</t>
  </si>
  <si>
    <t>-441529401</t>
  </si>
  <si>
    <t>18</t>
  </si>
  <si>
    <t>180402111</t>
  </si>
  <si>
    <t>Založenie trávnika parkového výsevom v rovine do 1:5</t>
  </si>
  <si>
    <t>1987248084</t>
  </si>
  <si>
    <t>0057211200</t>
  </si>
  <si>
    <t>Trávové semeno - parková zmes</t>
  </si>
  <si>
    <t>kg</t>
  </si>
  <si>
    <t>-1534088747</t>
  </si>
  <si>
    <t>181101102</t>
  </si>
  <si>
    <t>Úprava pláne v zárezoch v hornine 1-4 so zhutnením</t>
  </si>
  <si>
    <t>-1676174883</t>
  </si>
  <si>
    <t>182001121</t>
  </si>
  <si>
    <t>Plošná úprava terénu pri nerovnostiach terénu nad 100-150 mm v rovine alebo na svahu do 1:5</t>
  </si>
  <si>
    <t>1405571860</t>
  </si>
  <si>
    <t>22</t>
  </si>
  <si>
    <t>182101101</t>
  </si>
  <si>
    <t>Svahovanie trvalých svahov v zárezoch v hornine triedy 1-4</t>
  </si>
  <si>
    <t>-1319465116</t>
  </si>
  <si>
    <t>ZRig*2</t>
  </si>
  <si>
    <t>23</t>
  </si>
  <si>
    <t>182301122</t>
  </si>
  <si>
    <t>Rozprestretie ornice na svahu so sklonom nad 1:5, plocha do 500 m2,hr.nad 100 do 150 mm</t>
  </si>
  <si>
    <t>1610521759</t>
  </si>
  <si>
    <t>Zakladanie</t>
  </si>
  <si>
    <t>24</t>
  </si>
  <si>
    <t>211521111</t>
  </si>
  <si>
    <t>Výplň odvodňovacieho rebra alebo trativodu do rýh kamenivom hrubým drveným frakcie 16-125</t>
  </si>
  <si>
    <t>1065386886</t>
  </si>
  <si>
    <t>Poznámka k položke:_x000D_
štrková ryha</t>
  </si>
  <si>
    <t>T*0,5*0,7</t>
  </si>
  <si>
    <t>25</t>
  </si>
  <si>
    <t>211571111</t>
  </si>
  <si>
    <t>Výplň odvodňovacieho rebra alebo trativodu do rýh s úpravou povrchu výplne štrkopieskom</t>
  </si>
  <si>
    <t>498142614</t>
  </si>
  <si>
    <t>26</t>
  </si>
  <si>
    <t>211971110</t>
  </si>
  <si>
    <t>Zhotovenie opláštenia výplne z geotextílie, v ryhe alebo v záreze so stenami šikmými o skl. do 1:2,5</t>
  </si>
  <si>
    <t>-293973487</t>
  </si>
  <si>
    <t>27</t>
  </si>
  <si>
    <t>6936654100</t>
  </si>
  <si>
    <t xml:space="preserve">Separačná, filtračná a spevňovacia geotextília </t>
  </si>
  <si>
    <t>-173902784</t>
  </si>
  <si>
    <t>28</t>
  </si>
  <si>
    <t>212312111</t>
  </si>
  <si>
    <t>Lôžko pre  rúry z betónu prostého</t>
  </si>
  <si>
    <t>-1827376577</t>
  </si>
  <si>
    <t>R1000*1,5*0,25</t>
  </si>
  <si>
    <t>29</t>
  </si>
  <si>
    <t>212572111</t>
  </si>
  <si>
    <t>Lôžko pod rúry zo štrkopiesku triedeného</t>
  </si>
  <si>
    <t>487450257</t>
  </si>
  <si>
    <t>R1000*1,5*0,15</t>
  </si>
  <si>
    <t>30</t>
  </si>
  <si>
    <t>212755114</t>
  </si>
  <si>
    <t>Trativod z drenážnych rúrok bez lôžka, vnútorného priem. rúrok 100 mm</t>
  </si>
  <si>
    <t>1652591277</t>
  </si>
  <si>
    <t>31</t>
  </si>
  <si>
    <t>273362411</t>
  </si>
  <si>
    <t>Výstuž základových dosiek zo zvár. sietí KARI, priemer drôtu 5/5 mm, veľkosť oka 100x100 mm</t>
  </si>
  <si>
    <t>1916055997</t>
  </si>
  <si>
    <t>R1000*1,5</t>
  </si>
  <si>
    <t>32</t>
  </si>
  <si>
    <t>289971212</t>
  </si>
  <si>
    <t>Zhotovenie vrstvy z geotextílie na upravenom povrchu sklon do 1 : 5 , šírky nad 3 do 6 m</t>
  </si>
  <si>
    <t>-1701689034</t>
  </si>
  <si>
    <t>33</t>
  </si>
  <si>
    <t>1747497664</t>
  </si>
  <si>
    <t>34</t>
  </si>
  <si>
    <t>289971443</t>
  </si>
  <si>
    <t xml:space="preserve">Geomreža pre stabilizáciu podkladu, tuhá trojosá z polypropylénu sklon do 1 : 5   </t>
  </si>
  <si>
    <t>-305684648</t>
  </si>
  <si>
    <t>Komunikácie</t>
  </si>
  <si>
    <t>35</t>
  </si>
  <si>
    <t>561091122</t>
  </si>
  <si>
    <t>Zhotovenie podkladu zo zeminy stabilizovanej hydraulickými spojivami systémom (Road Mix) hr. do 350 mm plochy do 5000 m2</t>
  </si>
  <si>
    <t>-1829807153</t>
  </si>
  <si>
    <t>Poznámka k položke:_x000D_
zemina z trasy</t>
  </si>
  <si>
    <t>172,414*0 'Přepočítané koeficientom množstva</t>
  </si>
  <si>
    <t>85</t>
  </si>
  <si>
    <t>561091133</t>
  </si>
  <si>
    <t>Zhotovenie podkladu zo zeminy stabilizovanej hydraulickými spojivami systémom (Road Mix) hr. do 400 mm plochy nad 5000 m2</t>
  </si>
  <si>
    <t>-183880850</t>
  </si>
  <si>
    <t>PL-TYPC*4,4</t>
  </si>
  <si>
    <t>36</t>
  </si>
  <si>
    <t>5852119000</t>
  </si>
  <si>
    <t>Cement portlandský CEM I 32,5 voľne ložený</t>
  </si>
  <si>
    <t>-180425770</t>
  </si>
  <si>
    <t>37</t>
  </si>
  <si>
    <t>5853101000</t>
  </si>
  <si>
    <t>Vápno CL90-Q (nehasené, bielé, jemne mleté, voľne ložené) - spojivo vhodné na stabilizáciu zemín</t>
  </si>
  <si>
    <t>56204025</t>
  </si>
  <si>
    <t>PL*0,4*0,04</t>
  </si>
  <si>
    <t>38</t>
  </si>
  <si>
    <t>564851111</t>
  </si>
  <si>
    <t>Podklad zo štrkodrviny s rozprestretím a zhutnením, po zhutnení hr. 150 mm</t>
  </si>
  <si>
    <t>-1647627139</t>
  </si>
  <si>
    <t>Poznámka k položke:_x000D_
napláni š.4,4 m, ďalšia vrstva š. 3,5 m</t>
  </si>
  <si>
    <t>(TYPC+TYPA)*4,4+(TYPA+TYPC)*3,5</t>
  </si>
  <si>
    <t>39</t>
  </si>
  <si>
    <t>564871111</t>
  </si>
  <si>
    <t>Podklad zo štrkodrviny s rozprestretím a zhutnením, po zhutnení hr. 250 mm</t>
  </si>
  <si>
    <t>1561442887</t>
  </si>
  <si>
    <t>Poznámka k položke:_x000D_
ZJAZD-Dosypávky poľných ciest pred PD</t>
  </si>
  <si>
    <t>100</t>
  </si>
  <si>
    <t>40</t>
  </si>
  <si>
    <t>567121115</t>
  </si>
  <si>
    <t>Podklad z prostého betónu tr. B 7, 5 hr. 150 mm</t>
  </si>
  <si>
    <t>1517658956</t>
  </si>
  <si>
    <t>Poznámka k položke:_x000D_
nad priepustom+koniec trasy SM3 - medzi cestou a CYK</t>
  </si>
  <si>
    <t>60*0,5+8*1,5</t>
  </si>
  <si>
    <t>41</t>
  </si>
  <si>
    <t>567123811</t>
  </si>
  <si>
    <t>Podklad z kameniva spevneného cementom na diaľnici s rozprestretím a zhutnením CBGM C 8/10 (C 6/8), hr. 120 mm</t>
  </si>
  <si>
    <t>2105922082</t>
  </si>
  <si>
    <t>42</t>
  </si>
  <si>
    <t>5833365000</t>
  </si>
  <si>
    <t>Kamenivo ťažené hrubé frakcia 8-16 STN EN 13242 + A1</t>
  </si>
  <si>
    <t>-2064396259</t>
  </si>
  <si>
    <t>43</t>
  </si>
  <si>
    <t>569231111</t>
  </si>
  <si>
    <t>Spevnenie krajníc alebo komun. pre peších s rozpr. a zhutnením, štrk. alebo kamen. ťaženým hr. 100 mm</t>
  </si>
  <si>
    <t>-2082525152</t>
  </si>
  <si>
    <t>KR*0,5</t>
  </si>
  <si>
    <t>44</t>
  </si>
  <si>
    <t>5833367800</t>
  </si>
  <si>
    <t>Kamenivo ťažené hrubé frakcia 16-32 STN EN 13242 + A1</t>
  </si>
  <si>
    <t>-653061220</t>
  </si>
  <si>
    <t>KR*0,5*0,1*1,2*2</t>
  </si>
  <si>
    <t>569903311</t>
  </si>
  <si>
    <t>Zhotovenie zemných krajníc z hornín akejkoľvek triedy so zhutnením</t>
  </si>
  <si>
    <t>480227792</t>
  </si>
  <si>
    <t>KR*0,7*0,5</t>
  </si>
  <si>
    <t>46</t>
  </si>
  <si>
    <t>573231111</t>
  </si>
  <si>
    <t>Postrek asfaltový  bez posypu kamenivom z cestnej emulzie v množstve od 0,40 do 0,80 kg/m2</t>
  </si>
  <si>
    <t>1013947967</t>
  </si>
  <si>
    <t>47</t>
  </si>
  <si>
    <t>577164331</t>
  </si>
  <si>
    <t>Asfaltový betón vrstva obrusná alebo ložná AC 16 v pruhu š. do 3 m z nemodifik. asfaltu tr. II, po zhutnení hr. 70 mm</t>
  </si>
  <si>
    <t>1859842910</t>
  </si>
  <si>
    <t>48</t>
  </si>
  <si>
    <t>597161111</t>
  </si>
  <si>
    <t>Rigol dláždený do lôžka z betónu prostého tr. C 8/10 hr. 100 mm, z lomového kameňa</t>
  </si>
  <si>
    <t>55404183</t>
  </si>
  <si>
    <t>Rúrové vedenie</t>
  </si>
  <si>
    <t>49</t>
  </si>
  <si>
    <t>871353121</t>
  </si>
  <si>
    <t>Montáž potrubia z kanalizačných rúr z tvrdého PVC tesn. gumovým krúžkom v skl. do 20% DN 200</t>
  </si>
  <si>
    <t>862585720</t>
  </si>
  <si>
    <t>2861102700</t>
  </si>
  <si>
    <t>Kanalizačné rúry PVC-U hladké s hrdlom 200x 4.5x1000mm</t>
  </si>
  <si>
    <t>1433102610</t>
  </si>
  <si>
    <t>51</t>
  </si>
  <si>
    <t>894431132</t>
  </si>
  <si>
    <t>Montáž revíznej šachty z PVC, DN 400/160 (DN šachty/DN potr. ved.),  hl. 1100 do 1500mm</t>
  </si>
  <si>
    <t>2024686392</t>
  </si>
  <si>
    <t>52</t>
  </si>
  <si>
    <t>2860007400</t>
  </si>
  <si>
    <t xml:space="preserve">PP šachta DN 400, vývod DN 200, výška 1,5 m </t>
  </si>
  <si>
    <t>-39591319</t>
  </si>
  <si>
    <t>Ostatné konštrukcie a práce-búranie</t>
  </si>
  <si>
    <t>53</t>
  </si>
  <si>
    <t>911332211</t>
  </si>
  <si>
    <t>Osadenie a montáž zábradlia s vykopaním jamôk a s obetónovaním stĺpikov pri vz. 2m, vrátane výkopu</t>
  </si>
  <si>
    <t>556795816</t>
  </si>
  <si>
    <t>OZ+OZM</t>
  </si>
  <si>
    <t>54</t>
  </si>
  <si>
    <t>5539153200</t>
  </si>
  <si>
    <t xml:space="preserve">Zábradlový systém pozinkovaný s výplňou z vodorovných oceľových tyčí </t>
  </si>
  <si>
    <t>958757473</t>
  </si>
  <si>
    <t>55</t>
  </si>
  <si>
    <t>5539153400</t>
  </si>
  <si>
    <t xml:space="preserve">Zábradlový systém pozinkovaný s výplňou vodorovných (červenobiela f.) oceľových tyčí </t>
  </si>
  <si>
    <t>-81604156</t>
  </si>
  <si>
    <t>56</t>
  </si>
  <si>
    <t>912291111</t>
  </si>
  <si>
    <t xml:space="preserve">Osadenie smerového stĺpika plastového s vykopaním a odhodom výkopku do 3 m </t>
  </si>
  <si>
    <t>431258543</t>
  </si>
  <si>
    <t>57</t>
  </si>
  <si>
    <t>4044201030</t>
  </si>
  <si>
    <t>regulačný smerový stĺpik min1000 mm, PU s ohybom</t>
  </si>
  <si>
    <t>-1042705939</t>
  </si>
  <si>
    <t>4044900010</t>
  </si>
  <si>
    <t>Hliníkova pätka pre montáž stĺpika d 60 mm do pevného základu</t>
  </si>
  <si>
    <t>-1677510421</t>
  </si>
  <si>
    <t>59</t>
  </si>
  <si>
    <t>912371111</t>
  </si>
  <si>
    <t>Ochranné zariadenia odrazové fólie na stĺpiky</t>
  </si>
  <si>
    <t>-628301151</t>
  </si>
  <si>
    <t>OS*4</t>
  </si>
  <si>
    <t>60</t>
  </si>
  <si>
    <t>914001111</t>
  </si>
  <si>
    <t>Osadenie a montáž cestnej zvislej dopravnej značky na stľpik,stľp,konzolu alebo objekt</t>
  </si>
  <si>
    <t>922483791</t>
  </si>
  <si>
    <t>Poznámka k položke:_x000D_
bez IS 22a, budú osadené dodatočne</t>
  </si>
  <si>
    <t>61</t>
  </si>
  <si>
    <t>4044781440</t>
  </si>
  <si>
    <t>zvislé dopravné značky v zmysle návrhu komplet so stlpikom, úchytmi a zabetónovaním</t>
  </si>
  <si>
    <t>1883292032</t>
  </si>
  <si>
    <t>86</t>
  </si>
  <si>
    <t>5534644200</t>
  </si>
  <si>
    <t>Stĺpik z oceľovej rúrky SL 3 H 350 cm</t>
  </si>
  <si>
    <t>-151320852</t>
  </si>
  <si>
    <t>Poznámka k položke:_x000D_
upresniť dĺžky podľa osadenia a veľ.značiek, so zabetónovaním</t>
  </si>
  <si>
    <t>(17+4)*3,5</t>
  </si>
  <si>
    <t>62</t>
  </si>
  <si>
    <t>915712111</t>
  </si>
  <si>
    <t>Vodorovné značenie krytu striekané farbou vodiacich prúžkov šírky 250 mm</t>
  </si>
  <si>
    <t>-1023577274</t>
  </si>
  <si>
    <t>80+1517+10+15+65</t>
  </si>
  <si>
    <t>63</t>
  </si>
  <si>
    <t>915719211</t>
  </si>
  <si>
    <t>Príplatok k cene za reflexnú úpravu balotinovú vodiacich prúžkov šírky 250 mm</t>
  </si>
  <si>
    <t>522415546</t>
  </si>
  <si>
    <t>64</t>
  </si>
  <si>
    <t>915721111</t>
  </si>
  <si>
    <t>Vodorovné značenie krytu striekané farbou stopčiar, zebier, tieňov, šípok nápisov, prechodov a pod.</t>
  </si>
  <si>
    <t>-490183720</t>
  </si>
  <si>
    <t>Poznámka k položke:_x000D_
z výkresov detailov DZ</t>
  </si>
  <si>
    <t>2*2+50+130+2*2+2*2+150</t>
  </si>
  <si>
    <t>65</t>
  </si>
  <si>
    <t>915729111</t>
  </si>
  <si>
    <t>Príplatok za reflexnú úpravu balotinovú stopčiar, zebier, tieňov, šípok nápisov, prechodov a pod.</t>
  </si>
  <si>
    <t>-237952847</t>
  </si>
  <si>
    <t>66</t>
  </si>
  <si>
    <t>915791112</t>
  </si>
  <si>
    <t>Predznačenie pre vodorovné značenie striekané farbou alebo vykonávané z náterových hmôt</t>
  </si>
  <si>
    <t>1713784916</t>
  </si>
  <si>
    <t>2+73</t>
  </si>
  <si>
    <t>67</t>
  </si>
  <si>
    <t>915910001</t>
  </si>
  <si>
    <t>Bezpečnostný farebný povrch vozoviek zelený pre podklad asfaltový</t>
  </si>
  <si>
    <t>759378947</t>
  </si>
  <si>
    <t>križovanie</t>
  </si>
  <si>
    <t>150</t>
  </si>
  <si>
    <t>nebezpečné miesta</t>
  </si>
  <si>
    <t>(5+30)*1,5</t>
  </si>
  <si>
    <t>68</t>
  </si>
  <si>
    <t>915920002</t>
  </si>
  <si>
    <t>Osadenie retroreflexného hliníkového dopravného gombíka rozmeru 100x100x19,8 mm</t>
  </si>
  <si>
    <t>823899134</t>
  </si>
  <si>
    <t xml:space="preserve">Poznámka k položke:_x000D_
osadiť v nebezpečných miestach </t>
  </si>
  <si>
    <t>2*30</t>
  </si>
  <si>
    <t>69</t>
  </si>
  <si>
    <t>4045794870</t>
  </si>
  <si>
    <t>Retroreflexný dopravný gombík (do vozovky, obrubníka) - bez montáže, obojstr.,100x100x19,8 mm, hliníkový</t>
  </si>
  <si>
    <t>1679108697</t>
  </si>
  <si>
    <t>70</t>
  </si>
  <si>
    <t>917862112</t>
  </si>
  <si>
    <t>Osadenie chodník. obrubníka betónového stojatého do lôžka z betónu prosteho tr. C 16/20 s bočnou oporou</t>
  </si>
  <si>
    <t>1033784838</t>
  </si>
  <si>
    <t>71</t>
  </si>
  <si>
    <t>6682 3482</t>
  </si>
  <si>
    <t xml:space="preserve">Obrubník rovný 100/25/8 cm, sivá, </t>
  </si>
  <si>
    <t>908722666</t>
  </si>
  <si>
    <t>3135</t>
  </si>
  <si>
    <t>72</t>
  </si>
  <si>
    <t>918101111</t>
  </si>
  <si>
    <t>Lôžko pod obrubníky, krajníky alebo obruby z dlažob. kociek z betónu prostého tr. C 12/15</t>
  </si>
  <si>
    <t>1414051803</t>
  </si>
  <si>
    <t xml:space="preserve">Poznámka k položke:_x000D_
žľab nakonci SM3 </t>
  </si>
  <si>
    <t>ž*1,0*0,5</t>
  </si>
  <si>
    <t>73</t>
  </si>
  <si>
    <t>919411111</t>
  </si>
  <si>
    <t>Čelo priepustu z betónu prostého z rúr DN 300 až DN 500 mm</t>
  </si>
  <si>
    <t>-1743541989</t>
  </si>
  <si>
    <t>74</t>
  </si>
  <si>
    <t>919411121</t>
  </si>
  <si>
    <t>Čelo priepustu z betónu prostého z rúr  DN 1000 mm</t>
  </si>
  <si>
    <t>448620838</t>
  </si>
  <si>
    <t>75</t>
  </si>
  <si>
    <t>919523112</t>
  </si>
  <si>
    <t>Zhotovenie priepustu z rúr železobetónových DN 1000 mm</t>
  </si>
  <si>
    <t>694633498</t>
  </si>
  <si>
    <t>76</t>
  </si>
  <si>
    <t>5922114800</t>
  </si>
  <si>
    <t>Rúra železobetónová pre dažďové vody TZP 4-100 Ms 100xdĺ.100cm</t>
  </si>
  <si>
    <t>112646982</t>
  </si>
  <si>
    <t>77</t>
  </si>
  <si>
    <t>919535555</t>
  </si>
  <si>
    <t>Obetónovanie rúrového priepustu betónom jednoduchým tr. C 8/10</t>
  </si>
  <si>
    <t>-71980012</t>
  </si>
  <si>
    <t>2*3,14*0,5*8*0,2</t>
  </si>
  <si>
    <t>78</t>
  </si>
  <si>
    <t>935114654</t>
  </si>
  <si>
    <t>Osadenie odvodňovacieho betónového žľabu pre vysoké zaťaženie s ochrannou hranou vnútornej šírky 400 mm a s roštom triedy D 400</t>
  </si>
  <si>
    <t>733302651</t>
  </si>
  <si>
    <t>79</t>
  </si>
  <si>
    <t>5922701570</t>
  </si>
  <si>
    <t xml:space="preserve">Čelná, koncová stena NW 400, pozinkovaná </t>
  </si>
  <si>
    <t>-1222232960</t>
  </si>
  <si>
    <t>80</t>
  </si>
  <si>
    <t>5923001309</t>
  </si>
  <si>
    <t>Odvodňovací žľab  NW 400, č. 0, dĺžky 1 m, výšky 495 mm, bez spádu, betónový s liatinovou hranou a roštom kompletný, so spodnýmodtokom DN200</t>
  </si>
  <si>
    <t>-1776118908</t>
  </si>
  <si>
    <t>81</t>
  </si>
  <si>
    <t>5923002944</t>
  </si>
  <si>
    <t>Liatinový rošt, lxšxhr 500x447x25, trieda D 400, (4x vrátane spojovacieho materiálu)</t>
  </si>
  <si>
    <t>-464659622</t>
  </si>
  <si>
    <t>82</t>
  </si>
  <si>
    <t>936174312</t>
  </si>
  <si>
    <t xml:space="preserve">Osadenie stojana na bicykle kotevnými skrutkami bez zabetónovania nôh na pevný podklad      </t>
  </si>
  <si>
    <t>696651332</t>
  </si>
  <si>
    <t>3*2</t>
  </si>
  <si>
    <t>83</t>
  </si>
  <si>
    <t>5538168125</t>
  </si>
  <si>
    <t>Stojan na bicykel jednostranný - pre 6 bicyklov typový výrobok, kompletná dodávka s osadením</t>
  </si>
  <si>
    <t>-1193733811</t>
  </si>
  <si>
    <t>Poznámka k položke:_x000D_
s možnosťou uzamknutia rámu bicykla, 6 miest: ŠxDxV=1240x2500x1140mm, Na oceľový rám z profilu 60x60x3 mm, sú priskrutkované stojany kolies, vyrobené z oceľovej gulatiny D14mm,Povrchová úprava konštrukcie-žiarové zinkovanie, Kotvenie - na platni pomocou oceľových kotiev M10x90mm (betónový základ 500x500x300mm / 2ks)</t>
  </si>
  <si>
    <t>1 miesto pri ŽS</t>
  </si>
  <si>
    <t>2 miesto pri 2 AZ</t>
  </si>
  <si>
    <t>2*2</t>
  </si>
  <si>
    <t>99</t>
  </si>
  <si>
    <t>Presun hmôt HSV</t>
  </si>
  <si>
    <t>84</t>
  </si>
  <si>
    <t>998225111</t>
  </si>
  <si>
    <t>Presun hmôt pre pozemnú komunikáciu a letisko s krytom asfaltovým akejkoľvek dĺžky objektu</t>
  </si>
  <si>
    <t>423290033</t>
  </si>
  <si>
    <t>ZOZNAM FIGÚR</t>
  </si>
  <si>
    <t>Výmera</t>
  </si>
  <si>
    <t xml:space="preserve"> SO 04</t>
  </si>
  <si>
    <t>DL*(3-2*0,08)</t>
  </si>
  <si>
    <t>Použitie figúry:</t>
  </si>
  <si>
    <t>DL</t>
  </si>
  <si>
    <t>dĺžka celej trasy</t>
  </si>
  <si>
    <t>1567,4</t>
  </si>
  <si>
    <t>2*5*5+2*2*2</t>
  </si>
  <si>
    <t>DL*2</t>
  </si>
  <si>
    <t>2+2+2+13</t>
  </si>
  <si>
    <t>30+4+8+8</t>
  </si>
  <si>
    <t>DL*5,5</t>
  </si>
  <si>
    <t>DL*2*1</t>
  </si>
  <si>
    <t>1567,4-260</t>
  </si>
  <si>
    <t>TYPB</t>
  </si>
  <si>
    <t>stavebná úprava TYP B</t>
  </si>
  <si>
    <t>60+200</t>
  </si>
  <si>
    <t>SM1</t>
  </si>
  <si>
    <t>Z</t>
  </si>
  <si>
    <t>zjazdy - plocha ŚD dosypávok od poľ.cesty cez CYK ku pozemkom</t>
  </si>
  <si>
    <t>vrátane 4 šípkových smerníkov k miest. cielu 366</t>
  </si>
  <si>
    <t>8+8+19+6+4</t>
  </si>
  <si>
    <t>KR*0,8</t>
  </si>
  <si>
    <t>00 691 721</t>
  </si>
  <si>
    <t>Obec Smižany, Námestie M. Pajdušáka 341/50, 053 11 Smižany</t>
  </si>
  <si>
    <t>Cyklistický chodník v k.ú. Smižany</t>
  </si>
  <si>
    <t>87</t>
  </si>
  <si>
    <t>5833144300</t>
  </si>
  <si>
    <t>Kamenivo ťažené drobné predrvené frakcia 0-2 STN EN 13242 + A1</t>
  </si>
  <si>
    <t>1291380235</t>
  </si>
  <si>
    <t>PL*0,15*0,2*1,5</t>
  </si>
  <si>
    <t>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</si>
</sst>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167" fontId="20" fillId="0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167" fontId="9" fillId="0" borderId="0" xfId="0" applyNumberFormat="1" applyFont="1" applyFill="1" applyAlignment="1">
      <alignment vertical="center"/>
    </xf>
    <xf numFmtId="167" fontId="35" fillId="0" borderId="22" xfId="0" applyNumberFormat="1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5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165" fontId="2" fillId="5" borderId="0" xfId="0" applyNumberFormat="1" applyFont="1" applyFill="1" applyAlignment="1">
      <alignment horizontal="left" vertical="center"/>
    </xf>
    <xf numFmtId="49" fontId="2" fillId="5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hidden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6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11" t="s">
        <v>12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13" t="s">
        <v>14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24" t="s">
        <v>20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23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22</v>
      </c>
      <c r="AN16" s="24" t="s">
        <v>27</v>
      </c>
      <c r="AR16" s="20"/>
      <c r="BS16" s="17" t="s">
        <v>3</v>
      </c>
    </row>
    <row r="17" spans="1:71" s="1" customFormat="1" ht="18.399999999999999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30</v>
      </c>
      <c r="AK19" s="26" t="s">
        <v>22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23</v>
      </c>
      <c r="AK20" s="26" t="s">
        <v>24</v>
      </c>
      <c r="AN20" s="24" t="s">
        <v>1</v>
      </c>
      <c r="AR20" s="20"/>
      <c r="BS20" s="17" t="s">
        <v>29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31</v>
      </c>
      <c r="AR22" s="20"/>
    </row>
    <row r="23" spans="1:71" s="1" customFormat="1" ht="14.45" customHeight="1">
      <c r="B23" s="20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5">
        <f>ROUND(AG94,2)</f>
        <v>0</v>
      </c>
      <c r="AL26" s="216"/>
      <c r="AM26" s="216"/>
      <c r="AN26" s="216"/>
      <c r="AO26" s="216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7" t="s">
        <v>33</v>
      </c>
      <c r="M28" s="217"/>
      <c r="N28" s="217"/>
      <c r="O28" s="217"/>
      <c r="P28" s="217"/>
      <c r="Q28" s="29"/>
      <c r="R28" s="29"/>
      <c r="S28" s="29"/>
      <c r="T28" s="29"/>
      <c r="U28" s="29"/>
      <c r="V28" s="29"/>
      <c r="W28" s="217" t="s">
        <v>34</v>
      </c>
      <c r="X28" s="217"/>
      <c r="Y28" s="217"/>
      <c r="Z28" s="217"/>
      <c r="AA28" s="217"/>
      <c r="AB28" s="217"/>
      <c r="AC28" s="217"/>
      <c r="AD28" s="217"/>
      <c r="AE28" s="217"/>
      <c r="AF28" s="29"/>
      <c r="AG28" s="29"/>
      <c r="AH28" s="29"/>
      <c r="AI28" s="29"/>
      <c r="AJ28" s="29"/>
      <c r="AK28" s="217" t="s">
        <v>35</v>
      </c>
      <c r="AL28" s="217"/>
      <c r="AM28" s="217"/>
      <c r="AN28" s="217"/>
      <c r="AO28" s="217"/>
      <c r="AP28" s="29"/>
      <c r="AQ28" s="29"/>
      <c r="AR28" s="30"/>
      <c r="BE28" s="29"/>
    </row>
    <row r="29" spans="1:71" s="3" customFormat="1" ht="14.45" customHeight="1">
      <c r="B29" s="34"/>
      <c r="D29" s="26" t="s">
        <v>36</v>
      </c>
      <c r="F29" s="26" t="s">
        <v>37</v>
      </c>
      <c r="L29" s="220">
        <v>0.2</v>
      </c>
      <c r="M29" s="219"/>
      <c r="N29" s="219"/>
      <c r="O29" s="219"/>
      <c r="P29" s="219"/>
      <c r="W29" s="218">
        <f>ROUND(AZ94, 2)</f>
        <v>0</v>
      </c>
      <c r="X29" s="219"/>
      <c r="Y29" s="219"/>
      <c r="Z29" s="219"/>
      <c r="AA29" s="219"/>
      <c r="AB29" s="219"/>
      <c r="AC29" s="219"/>
      <c r="AD29" s="219"/>
      <c r="AE29" s="219"/>
      <c r="AK29" s="218">
        <f>ROUND(AV94, 2)</f>
        <v>0</v>
      </c>
      <c r="AL29" s="219"/>
      <c r="AM29" s="219"/>
      <c r="AN29" s="219"/>
      <c r="AO29" s="219"/>
      <c r="AR29" s="34"/>
    </row>
    <row r="30" spans="1:71" s="3" customFormat="1" ht="14.45" customHeight="1">
      <c r="B30" s="34"/>
      <c r="F30" s="26" t="s">
        <v>38</v>
      </c>
      <c r="L30" s="220">
        <v>0.2</v>
      </c>
      <c r="M30" s="219"/>
      <c r="N30" s="219"/>
      <c r="O30" s="219"/>
      <c r="P30" s="219"/>
      <c r="W30" s="218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18">
        <f>ROUND(AW94, 2)</f>
        <v>0</v>
      </c>
      <c r="AL30" s="219"/>
      <c r="AM30" s="219"/>
      <c r="AN30" s="219"/>
      <c r="AO30" s="219"/>
      <c r="AR30" s="34"/>
    </row>
    <row r="31" spans="1:71" s="3" customFormat="1" ht="14.45" hidden="1" customHeight="1">
      <c r="B31" s="34"/>
      <c r="F31" s="26" t="s">
        <v>39</v>
      </c>
      <c r="L31" s="220">
        <v>0.2</v>
      </c>
      <c r="M31" s="219"/>
      <c r="N31" s="219"/>
      <c r="O31" s="219"/>
      <c r="P31" s="219"/>
      <c r="W31" s="218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4"/>
    </row>
    <row r="32" spans="1:71" s="3" customFormat="1" ht="14.45" hidden="1" customHeight="1">
      <c r="B32" s="34"/>
      <c r="F32" s="26" t="s">
        <v>40</v>
      </c>
      <c r="L32" s="220">
        <v>0.2</v>
      </c>
      <c r="M32" s="219"/>
      <c r="N32" s="219"/>
      <c r="O32" s="219"/>
      <c r="P32" s="219"/>
      <c r="W32" s="218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4"/>
    </row>
    <row r="33" spans="1:57" s="3" customFormat="1" ht="14.45" hidden="1" customHeight="1">
      <c r="B33" s="34"/>
      <c r="F33" s="26" t="s">
        <v>41</v>
      </c>
      <c r="L33" s="220">
        <v>0</v>
      </c>
      <c r="M33" s="219"/>
      <c r="N33" s="219"/>
      <c r="O33" s="219"/>
      <c r="P33" s="219"/>
      <c r="W33" s="218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18">
        <v>0</v>
      </c>
      <c r="AL33" s="219"/>
      <c r="AM33" s="219"/>
      <c r="AN33" s="219"/>
      <c r="AO33" s="219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41" t="s">
        <v>44</v>
      </c>
      <c r="Y35" s="242"/>
      <c r="Z35" s="242"/>
      <c r="AA35" s="242"/>
      <c r="AB35" s="242"/>
      <c r="AC35" s="37"/>
      <c r="AD35" s="37"/>
      <c r="AE35" s="37"/>
      <c r="AF35" s="37"/>
      <c r="AG35" s="37"/>
      <c r="AH35" s="37"/>
      <c r="AI35" s="37"/>
      <c r="AJ35" s="37"/>
      <c r="AK35" s="243">
        <f>SUM(AK26:AK33)</f>
        <v>0</v>
      </c>
      <c r="AL35" s="242"/>
      <c r="AM35" s="242"/>
      <c r="AN35" s="242"/>
      <c r="AO35" s="244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11</v>
      </c>
      <c r="L84" s="4" t="str">
        <f>K5</f>
        <v>CYK2020opr2</v>
      </c>
      <c r="AR84" s="48"/>
    </row>
    <row r="85" spans="1:91" s="5" customFormat="1" ht="36.950000000000003" customHeight="1">
      <c r="B85" s="49"/>
      <c r="C85" s="50" t="s">
        <v>13</v>
      </c>
      <c r="L85" s="232" t="str">
        <f>K6</f>
        <v>Cyklistický chodník Hrabušice - Smižany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Letanovce, Spišské Tomášovce, Smižany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19</v>
      </c>
      <c r="AJ87" s="29"/>
      <c r="AK87" s="29"/>
      <c r="AL87" s="29"/>
      <c r="AM87" s="234" t="str">
        <f>IF(AN8= "","",AN8)</f>
        <v>5.10.2020</v>
      </c>
      <c r="AN87" s="23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6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35" t="str">
        <f>IF(E17="","",E17)</f>
        <v>Ing. Dunajská</v>
      </c>
      <c r="AN89" s="236"/>
      <c r="AO89" s="236"/>
      <c r="AP89" s="236"/>
      <c r="AQ89" s="29"/>
      <c r="AR89" s="30"/>
      <c r="AS89" s="237" t="s">
        <v>52</v>
      </c>
      <c r="AT89" s="23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6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30</v>
      </c>
      <c r="AJ90" s="29"/>
      <c r="AK90" s="29"/>
      <c r="AL90" s="29"/>
      <c r="AM90" s="235" t="str">
        <f>IF(E20="","",E20)</f>
        <v xml:space="preserve"> </v>
      </c>
      <c r="AN90" s="236"/>
      <c r="AO90" s="236"/>
      <c r="AP90" s="236"/>
      <c r="AQ90" s="29"/>
      <c r="AR90" s="30"/>
      <c r="AS90" s="239"/>
      <c r="AT90" s="24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9"/>
      <c r="AT91" s="24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27" t="s">
        <v>53</v>
      </c>
      <c r="D92" s="228"/>
      <c r="E92" s="228"/>
      <c r="F92" s="228"/>
      <c r="G92" s="228"/>
      <c r="H92" s="57"/>
      <c r="I92" s="229" t="s">
        <v>54</v>
      </c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30" t="s">
        <v>55</v>
      </c>
      <c r="AH92" s="228"/>
      <c r="AI92" s="228"/>
      <c r="AJ92" s="228"/>
      <c r="AK92" s="228"/>
      <c r="AL92" s="228"/>
      <c r="AM92" s="228"/>
      <c r="AN92" s="229" t="s">
        <v>56</v>
      </c>
      <c r="AO92" s="228"/>
      <c r="AP92" s="231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11464.39435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24.6" customHeight="1">
      <c r="A95" s="76" t="s">
        <v>76</v>
      </c>
      <c r="B95" s="77"/>
      <c r="C95" s="78"/>
      <c r="D95" s="223" t="s">
        <v>77</v>
      </c>
      <c r="E95" s="223"/>
      <c r="F95" s="223"/>
      <c r="G95" s="223"/>
      <c r="H95" s="223"/>
      <c r="I95" s="79"/>
      <c r="J95" s="223" t="s">
        <v>78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'Časť 3'!J30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80" t="s">
        <v>79</v>
      </c>
      <c r="AR95" s="77"/>
      <c r="AS95" s="81">
        <v>0</v>
      </c>
      <c r="AT95" s="82">
        <f>ROUND(SUM(AV95:AW95),2)</f>
        <v>0</v>
      </c>
      <c r="AU95" s="83">
        <f>'Časť 3'!P123</f>
        <v>11464.39435</v>
      </c>
      <c r="AV95" s="82">
        <f>'Časť 3'!J33</f>
        <v>0</v>
      </c>
      <c r="AW95" s="82">
        <f>'Časť 3'!J34</f>
        <v>0</v>
      </c>
      <c r="AX95" s="82">
        <f>'Časť 3'!J35</f>
        <v>0</v>
      </c>
      <c r="AY95" s="82">
        <f>'Časť 3'!J36</f>
        <v>0</v>
      </c>
      <c r="AZ95" s="82">
        <f>'Časť 3'!F33</f>
        <v>0</v>
      </c>
      <c r="BA95" s="82">
        <f>'Časť 3'!F34</f>
        <v>0</v>
      </c>
      <c r="BB95" s="82">
        <f>'Časť 3'!F35</f>
        <v>0</v>
      </c>
      <c r="BC95" s="82">
        <f>'Časť 3'!F36</f>
        <v>0</v>
      </c>
      <c r="BD95" s="84">
        <f>'Časť 3'!F37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72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4 - SO 04.1 Výstavb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7"/>
  <sheetViews>
    <sheetView showGridLines="0" tabSelected="1" zoomScale="98" zoomScaleNormal="98" workbookViewId="0">
      <selection activeCell="E18" sqref="E18"/>
    </sheetView>
  </sheetViews>
  <sheetFormatPr defaultRowHeight="11.2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56">
      <c r="A1" s="86"/>
    </row>
    <row r="2" spans="1:56" s="1" customFormat="1" ht="36.950000000000003" customHeight="1">
      <c r="L2" s="226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81</v>
      </c>
      <c r="AZ2" s="87" t="s">
        <v>82</v>
      </c>
      <c r="BA2" s="87" t="s">
        <v>83</v>
      </c>
      <c r="BB2" s="87" t="s">
        <v>84</v>
      </c>
      <c r="BC2" s="87" t="s">
        <v>85</v>
      </c>
      <c r="BD2" s="87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  <c r="AZ3" s="87" t="s">
        <v>87</v>
      </c>
      <c r="BA3" s="87" t="s">
        <v>88</v>
      </c>
      <c r="BB3" s="87" t="s">
        <v>84</v>
      </c>
      <c r="BC3" s="87" t="s">
        <v>89</v>
      </c>
      <c r="BD3" s="87" t="s">
        <v>86</v>
      </c>
    </row>
    <row r="4" spans="1:56" s="1" customFormat="1" ht="24.95" customHeight="1">
      <c r="B4" s="20"/>
      <c r="D4" s="21" t="s">
        <v>90</v>
      </c>
      <c r="L4" s="20"/>
      <c r="M4" s="88" t="s">
        <v>9</v>
      </c>
      <c r="AT4" s="17" t="s">
        <v>3</v>
      </c>
      <c r="AZ4" s="87" t="s">
        <v>91</v>
      </c>
      <c r="BA4" s="87" t="s">
        <v>92</v>
      </c>
      <c r="BB4" s="87" t="s">
        <v>93</v>
      </c>
      <c r="BC4" s="87" t="s">
        <v>94</v>
      </c>
      <c r="BD4" s="87" t="s">
        <v>86</v>
      </c>
    </row>
    <row r="5" spans="1:56" s="1" customFormat="1" ht="6.95" customHeight="1">
      <c r="B5" s="20"/>
      <c r="L5" s="20"/>
      <c r="AZ5" s="87" t="s">
        <v>95</v>
      </c>
      <c r="BA5" s="87" t="s">
        <v>96</v>
      </c>
      <c r="BB5" s="87" t="s">
        <v>97</v>
      </c>
      <c r="BC5" s="87" t="s">
        <v>98</v>
      </c>
      <c r="BD5" s="87" t="s">
        <v>86</v>
      </c>
    </row>
    <row r="6" spans="1:56" s="1" customFormat="1" ht="12" customHeight="1">
      <c r="B6" s="20"/>
      <c r="D6" s="26" t="s">
        <v>13</v>
      </c>
      <c r="L6" s="20"/>
      <c r="AZ6" s="87" t="s">
        <v>99</v>
      </c>
      <c r="BA6" s="87" t="s">
        <v>100</v>
      </c>
      <c r="BB6" s="87" t="s">
        <v>93</v>
      </c>
      <c r="BC6" s="87" t="s">
        <v>101</v>
      </c>
      <c r="BD6" s="87" t="s">
        <v>86</v>
      </c>
    </row>
    <row r="7" spans="1:56" s="1" customFormat="1" ht="14.45" customHeight="1">
      <c r="B7" s="20"/>
      <c r="E7" s="245" t="str">
        <f>'Rekapitulácia stavby'!K6</f>
        <v>Cyklistický chodník Hrabušice - Smižany</v>
      </c>
      <c r="F7" s="246"/>
      <c r="G7" s="246"/>
      <c r="H7" s="246"/>
      <c r="L7" s="20"/>
      <c r="AZ7" s="87" t="s">
        <v>102</v>
      </c>
      <c r="BA7" s="87" t="s">
        <v>103</v>
      </c>
      <c r="BB7" s="87" t="s">
        <v>93</v>
      </c>
      <c r="BC7" s="87" t="s">
        <v>101</v>
      </c>
      <c r="BD7" s="87" t="s">
        <v>86</v>
      </c>
    </row>
    <row r="8" spans="1:56" s="2" customFormat="1" ht="12" customHeight="1">
      <c r="A8" s="29"/>
      <c r="B8" s="30"/>
      <c r="C8" s="29"/>
      <c r="D8" s="26" t="s">
        <v>104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Z8" s="87" t="s">
        <v>105</v>
      </c>
      <c r="BA8" s="87" t="s">
        <v>106</v>
      </c>
      <c r="BB8" s="87" t="s">
        <v>84</v>
      </c>
      <c r="BC8" s="87" t="s">
        <v>107</v>
      </c>
      <c r="BD8" s="87" t="s">
        <v>86</v>
      </c>
    </row>
    <row r="9" spans="1:56" s="2" customFormat="1" ht="14.45" customHeight="1">
      <c r="A9" s="29"/>
      <c r="B9" s="30"/>
      <c r="C9" s="29"/>
      <c r="D9" s="29"/>
      <c r="E9" s="232" t="s">
        <v>612</v>
      </c>
      <c r="F9" s="247"/>
      <c r="G9" s="247"/>
      <c r="H9" s="24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Z9" s="87" t="s">
        <v>108</v>
      </c>
      <c r="BA9" s="87" t="s">
        <v>109</v>
      </c>
      <c r="BB9" s="87" t="s">
        <v>93</v>
      </c>
      <c r="BC9" s="87" t="s">
        <v>110</v>
      </c>
      <c r="BD9" s="87" t="s">
        <v>86</v>
      </c>
    </row>
    <row r="10" spans="1:5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Z10" s="87" t="s">
        <v>111</v>
      </c>
      <c r="BA10" s="87" t="s">
        <v>112</v>
      </c>
      <c r="BB10" s="87" t="s">
        <v>93</v>
      </c>
      <c r="BC10" s="87" t="s">
        <v>94</v>
      </c>
      <c r="BD10" s="87" t="s">
        <v>86</v>
      </c>
    </row>
    <row r="11" spans="1:5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Z11" s="87" t="s">
        <v>113</v>
      </c>
      <c r="BA11" s="87" t="s">
        <v>114</v>
      </c>
      <c r="BB11" s="87" t="s">
        <v>84</v>
      </c>
      <c r="BC11" s="87" t="s">
        <v>94</v>
      </c>
      <c r="BD11" s="87" t="s">
        <v>86</v>
      </c>
    </row>
    <row r="12" spans="1:56" s="2" customFormat="1" ht="12" customHeight="1">
      <c r="A12" s="29"/>
      <c r="B12" s="30"/>
      <c r="C12" s="29"/>
      <c r="D12" s="26" t="s">
        <v>17</v>
      </c>
      <c r="E12" s="29"/>
      <c r="F12" s="24" t="s">
        <v>115</v>
      </c>
      <c r="G12" s="29"/>
      <c r="H12" s="29"/>
      <c r="I12" s="26" t="s">
        <v>19</v>
      </c>
      <c r="J12" s="209" t="s">
        <v>618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Z12" s="87" t="s">
        <v>116</v>
      </c>
      <c r="BA12" s="87" t="s">
        <v>117</v>
      </c>
      <c r="BB12" s="87" t="s">
        <v>93</v>
      </c>
      <c r="BC12" s="87" t="s">
        <v>118</v>
      </c>
      <c r="BD12" s="87" t="s">
        <v>86</v>
      </c>
    </row>
    <row r="13" spans="1:5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Z13" s="87" t="s">
        <v>119</v>
      </c>
      <c r="BA13" s="87" t="s">
        <v>120</v>
      </c>
      <c r="BB13" s="87" t="s">
        <v>93</v>
      </c>
      <c r="BC13" s="87" t="s">
        <v>121</v>
      </c>
      <c r="BD13" s="87" t="s">
        <v>86</v>
      </c>
    </row>
    <row r="14" spans="1:5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610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Z14" s="87" t="s">
        <v>122</v>
      </c>
      <c r="BA14" s="87" t="s">
        <v>123</v>
      </c>
      <c r="BB14" s="87" t="s">
        <v>93</v>
      </c>
      <c r="BC14" s="87" t="s">
        <v>124</v>
      </c>
      <c r="BD14" s="87" t="s">
        <v>86</v>
      </c>
    </row>
    <row r="15" spans="1:56" s="2" customFormat="1" ht="18" customHeight="1">
      <c r="A15" s="29"/>
      <c r="B15" s="30"/>
      <c r="C15" s="29"/>
      <c r="D15" s="29"/>
      <c r="E15" s="24" t="s">
        <v>611</v>
      </c>
      <c r="F15" s="29"/>
      <c r="G15" s="29"/>
      <c r="H15" s="29"/>
      <c r="I15" s="26" t="s">
        <v>24</v>
      </c>
      <c r="J15" s="24">
        <v>2020715554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Z15" s="87" t="s">
        <v>125</v>
      </c>
      <c r="BA15" s="87" t="s">
        <v>126</v>
      </c>
      <c r="BB15" s="87" t="s">
        <v>127</v>
      </c>
      <c r="BC15" s="87" t="s">
        <v>80</v>
      </c>
      <c r="BD15" s="87" t="s">
        <v>86</v>
      </c>
    </row>
    <row r="16" spans="1:5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Z16" s="87" t="s">
        <v>128</v>
      </c>
      <c r="BA16" s="87" t="s">
        <v>129</v>
      </c>
      <c r="BB16" s="87" t="s">
        <v>97</v>
      </c>
      <c r="BC16" s="87" t="s">
        <v>130</v>
      </c>
      <c r="BD16" s="87" t="s">
        <v>86</v>
      </c>
    </row>
    <row r="17" spans="1:56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10" t="s">
        <v>618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Z17" s="87" t="s">
        <v>131</v>
      </c>
      <c r="BA17" s="87" t="s">
        <v>132</v>
      </c>
      <c r="BB17" s="87" t="s">
        <v>93</v>
      </c>
      <c r="BC17" s="87" t="s">
        <v>133</v>
      </c>
      <c r="BD17" s="87" t="s">
        <v>86</v>
      </c>
    </row>
    <row r="18" spans="1:56" s="2" customFormat="1" ht="18" customHeight="1">
      <c r="A18" s="29"/>
      <c r="B18" s="30"/>
      <c r="C18" s="29"/>
      <c r="D18" s="29"/>
      <c r="E18" s="207" t="s">
        <v>618</v>
      </c>
      <c r="F18" s="208"/>
      <c r="G18" s="208"/>
      <c r="H18" s="29"/>
      <c r="I18" s="26" t="s">
        <v>24</v>
      </c>
      <c r="J18" s="210" t="s">
        <v>618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Z18" s="87" t="s">
        <v>134</v>
      </c>
      <c r="BA18" s="87" t="s">
        <v>135</v>
      </c>
      <c r="BB18" s="87" t="s">
        <v>93</v>
      </c>
      <c r="BC18" s="87" t="s">
        <v>86</v>
      </c>
      <c r="BD18" s="87" t="s">
        <v>86</v>
      </c>
    </row>
    <row r="19" spans="1:56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Z19" s="87" t="s">
        <v>136</v>
      </c>
      <c r="BA19" s="87" t="s">
        <v>136</v>
      </c>
      <c r="BB19" s="87" t="s">
        <v>1</v>
      </c>
      <c r="BC19" s="87" t="s">
        <v>7</v>
      </c>
      <c r="BD19" s="87" t="s">
        <v>86</v>
      </c>
    </row>
    <row r="20" spans="1:56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">
        <v>27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Z20" s="87" t="s">
        <v>137</v>
      </c>
      <c r="BA20" s="87" t="s">
        <v>137</v>
      </c>
      <c r="BB20" s="87" t="s">
        <v>1</v>
      </c>
      <c r="BC20" s="87" t="s">
        <v>138</v>
      </c>
      <c r="BD20" s="87" t="s">
        <v>86</v>
      </c>
    </row>
    <row r="21" spans="1:56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Z21" s="87" t="s">
        <v>139</v>
      </c>
      <c r="BA21" s="87" t="s">
        <v>139</v>
      </c>
      <c r="BB21" s="87" t="s">
        <v>1</v>
      </c>
      <c r="BC21" s="87" t="s">
        <v>110</v>
      </c>
      <c r="BD21" s="87" t="s">
        <v>86</v>
      </c>
    </row>
    <row r="22" spans="1:56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56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56" s="2" customFormat="1" ht="18" customHeight="1">
      <c r="A24" s="29"/>
      <c r="B24" s="30"/>
      <c r="C24" s="29"/>
      <c r="D24" s="29"/>
      <c r="E24" s="24" t="str">
        <f>IF('Rekapitulácia stavby'!E20="","",'Rekapitulácia stavby'!E20)</f>
        <v xml:space="preserve"> </v>
      </c>
      <c r="F24" s="29"/>
      <c r="G24" s="29"/>
      <c r="H24" s="29"/>
      <c r="I24" s="26" t="s">
        <v>24</v>
      </c>
      <c r="J24" s="24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56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56" s="2" customFormat="1" ht="12" customHeight="1">
      <c r="A26" s="29"/>
      <c r="B26" s="30"/>
      <c r="C26" s="29"/>
      <c r="D26" s="26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56" s="8" customFormat="1" ht="14.45" customHeight="1">
      <c r="A27" s="89"/>
      <c r="B27" s="90"/>
      <c r="C27" s="89"/>
      <c r="D27" s="89"/>
      <c r="E27" s="214" t="s">
        <v>1</v>
      </c>
      <c r="F27" s="214"/>
      <c r="G27" s="214"/>
      <c r="H27" s="21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56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56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56" s="2" customFormat="1" ht="25.35" customHeight="1">
      <c r="A30" s="29"/>
      <c r="B30" s="30"/>
      <c r="C30" s="29"/>
      <c r="D30" s="92" t="s">
        <v>32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56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56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3" t="s">
        <v>36</v>
      </c>
      <c r="E33" s="26" t="s">
        <v>37</v>
      </c>
      <c r="F33" s="94">
        <f>ROUND((SUM(BE123:BE336)),  2)</f>
        <v>0</v>
      </c>
      <c r="G33" s="29"/>
      <c r="H33" s="29"/>
      <c r="I33" s="95">
        <v>0.2</v>
      </c>
      <c r="J33" s="94">
        <f>ROUND(((SUM(BE123:BE336))*I33),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38</v>
      </c>
      <c r="F34" s="94">
        <f>ROUND((SUM(BF123:BF336)),  2)</f>
        <v>0</v>
      </c>
      <c r="G34" s="29"/>
      <c r="H34" s="29"/>
      <c r="I34" s="95">
        <v>0.2</v>
      </c>
      <c r="J34" s="94">
        <f>ROUND(((SUM(BF123:BF336))*I34),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39</v>
      </c>
      <c r="F35" s="94">
        <f>ROUND((SUM(BG123:BG336)),  2)</f>
        <v>0</v>
      </c>
      <c r="G35" s="29"/>
      <c r="H35" s="29"/>
      <c r="I35" s="95">
        <v>0.2</v>
      </c>
      <c r="J35" s="94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40</v>
      </c>
      <c r="F36" s="94">
        <f>ROUND((SUM(BH123:BH336)),  2)</f>
        <v>0</v>
      </c>
      <c r="G36" s="29"/>
      <c r="H36" s="29"/>
      <c r="I36" s="95">
        <v>0.2</v>
      </c>
      <c r="J36" s="94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94">
        <f>ROUND((SUM(BI123:BI336)),  2)</f>
        <v>0</v>
      </c>
      <c r="G37" s="29"/>
      <c r="H37" s="29"/>
      <c r="I37" s="95">
        <v>0</v>
      </c>
      <c r="J37" s="94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6"/>
      <c r="D39" s="97" t="s">
        <v>42</v>
      </c>
      <c r="E39" s="57"/>
      <c r="F39" s="57"/>
      <c r="G39" s="98" t="s">
        <v>43</v>
      </c>
      <c r="H39" s="99" t="s">
        <v>44</v>
      </c>
      <c r="I39" s="57"/>
      <c r="J39" s="100">
        <f>SUM(J30:J37)</f>
        <v>0</v>
      </c>
      <c r="K39" s="10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47</v>
      </c>
      <c r="E61" s="32"/>
      <c r="F61" s="102" t="s">
        <v>48</v>
      </c>
      <c r="G61" s="42" t="s">
        <v>47</v>
      </c>
      <c r="H61" s="32"/>
      <c r="I61" s="32"/>
      <c r="J61" s="103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47</v>
      </c>
      <c r="E76" s="32"/>
      <c r="F76" s="102" t="s">
        <v>48</v>
      </c>
      <c r="G76" s="42" t="s">
        <v>47</v>
      </c>
      <c r="H76" s="32"/>
      <c r="I76" s="32"/>
      <c r="J76" s="103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140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4.45" customHeight="1">
      <c r="A85" s="29"/>
      <c r="B85" s="30"/>
      <c r="C85" s="29"/>
      <c r="D85" s="29"/>
      <c r="E85" s="245" t="str">
        <f>E7</f>
        <v>Cyklistický chodník Hrabušice - Smižany</v>
      </c>
      <c r="F85" s="246"/>
      <c r="G85" s="246"/>
      <c r="H85" s="24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104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4.45" customHeight="1">
      <c r="A87" s="29"/>
      <c r="B87" s="30"/>
      <c r="C87" s="29"/>
      <c r="D87" s="29"/>
      <c r="E87" s="232" t="str">
        <f>E9</f>
        <v>Cyklistický chodník v k.ú. Smižany</v>
      </c>
      <c r="F87" s="247"/>
      <c r="G87" s="247"/>
      <c r="H87" s="24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17</v>
      </c>
      <c r="D89" s="29"/>
      <c r="E89" s="29"/>
      <c r="F89" s="24" t="str">
        <f>F12</f>
        <v>k.ú. Smižany</v>
      </c>
      <c r="G89" s="29"/>
      <c r="H89" s="29"/>
      <c r="I89" s="26" t="s">
        <v>19</v>
      </c>
      <c r="J89" s="52" t="str">
        <f>IF(J12="","",J12)</f>
        <v>vyplní uchádzač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6" customHeight="1">
      <c r="A91" s="29"/>
      <c r="B91" s="30"/>
      <c r="C91" s="26" t="s">
        <v>21</v>
      </c>
      <c r="D91" s="29"/>
      <c r="E91" s="29"/>
      <c r="F91" s="24" t="str">
        <f>E15</f>
        <v>Obec Smižany, Námestie M. Pajdušáka 341/50, 053 11 Smižany</v>
      </c>
      <c r="G91" s="29"/>
      <c r="H91" s="29"/>
      <c r="I91" s="26" t="s">
        <v>26</v>
      </c>
      <c r="J91" s="27" t="str">
        <f>E21</f>
        <v>Ing. Dunajská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6" customHeight="1">
      <c r="A92" s="29"/>
      <c r="B92" s="30"/>
      <c r="C92" s="26" t="s">
        <v>25</v>
      </c>
      <c r="D92" s="29"/>
      <c r="E92" s="29"/>
      <c r="F92" s="24" t="str">
        <f>IF(E18="","",E18)</f>
        <v>vyplní uchádzač</v>
      </c>
      <c r="G92" s="29"/>
      <c r="H92" s="29"/>
      <c r="I92" s="26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4" t="s">
        <v>141</v>
      </c>
      <c r="D94" s="96"/>
      <c r="E94" s="96"/>
      <c r="F94" s="96"/>
      <c r="G94" s="96"/>
      <c r="H94" s="96"/>
      <c r="I94" s="96"/>
      <c r="J94" s="105" t="s">
        <v>142</v>
      </c>
      <c r="K94" s="96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6" t="s">
        <v>143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144</v>
      </c>
    </row>
    <row r="97" spans="1:31" s="9" customFormat="1" ht="24.95" customHeight="1">
      <c r="B97" s="107"/>
      <c r="D97" s="108" t="s">
        <v>145</v>
      </c>
      <c r="E97" s="109"/>
      <c r="F97" s="109"/>
      <c r="G97" s="109"/>
      <c r="H97" s="109"/>
      <c r="I97" s="109"/>
      <c r="J97" s="110">
        <f>J124</f>
        <v>0</v>
      </c>
      <c r="L97" s="107"/>
    </row>
    <row r="98" spans="1:31" s="10" customFormat="1" ht="19.899999999999999" customHeight="1">
      <c r="B98" s="111"/>
      <c r="D98" s="112" t="s">
        <v>146</v>
      </c>
      <c r="E98" s="113"/>
      <c r="F98" s="113"/>
      <c r="G98" s="113"/>
      <c r="H98" s="113"/>
      <c r="I98" s="113"/>
      <c r="J98" s="114">
        <f>J125</f>
        <v>0</v>
      </c>
      <c r="L98" s="111"/>
    </row>
    <row r="99" spans="1:31" s="10" customFormat="1" ht="19.899999999999999" customHeight="1">
      <c r="B99" s="111"/>
      <c r="D99" s="112" t="s">
        <v>147</v>
      </c>
      <c r="E99" s="113"/>
      <c r="F99" s="113"/>
      <c r="G99" s="113"/>
      <c r="H99" s="113"/>
      <c r="I99" s="113"/>
      <c r="J99" s="114">
        <f>J200</f>
        <v>0</v>
      </c>
      <c r="L99" s="111"/>
    </row>
    <row r="100" spans="1:31" s="10" customFormat="1" ht="19.899999999999999" customHeight="1">
      <c r="B100" s="111"/>
      <c r="D100" s="112" t="s">
        <v>148</v>
      </c>
      <c r="E100" s="113"/>
      <c r="F100" s="113"/>
      <c r="G100" s="113"/>
      <c r="H100" s="113"/>
      <c r="I100" s="113"/>
      <c r="J100" s="114">
        <f>J221</f>
        <v>0</v>
      </c>
      <c r="L100" s="111"/>
    </row>
    <row r="101" spans="1:31" s="10" customFormat="1" ht="19.899999999999999" customHeight="1">
      <c r="B101" s="111"/>
      <c r="D101" s="112" t="s">
        <v>149</v>
      </c>
      <c r="E101" s="113"/>
      <c r="F101" s="113"/>
      <c r="G101" s="113"/>
      <c r="H101" s="113"/>
      <c r="I101" s="113"/>
      <c r="J101" s="114">
        <f>J255</f>
        <v>0</v>
      </c>
      <c r="L101" s="111"/>
    </row>
    <row r="102" spans="1:31" s="10" customFormat="1" ht="19.899999999999999" customHeight="1">
      <c r="B102" s="111"/>
      <c r="D102" s="112" t="s">
        <v>150</v>
      </c>
      <c r="E102" s="113"/>
      <c r="F102" s="113"/>
      <c r="G102" s="113"/>
      <c r="H102" s="113"/>
      <c r="I102" s="113"/>
      <c r="J102" s="114">
        <f>J262</f>
        <v>0</v>
      </c>
      <c r="L102" s="111"/>
    </row>
    <row r="103" spans="1:31" s="10" customFormat="1" ht="19.899999999999999" customHeight="1">
      <c r="B103" s="111"/>
      <c r="D103" s="112" t="s">
        <v>151</v>
      </c>
      <c r="E103" s="113"/>
      <c r="F103" s="113"/>
      <c r="G103" s="113"/>
      <c r="H103" s="113"/>
      <c r="I103" s="113"/>
      <c r="J103" s="114">
        <f>J335</f>
        <v>0</v>
      </c>
      <c r="L103" s="111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21" t="s">
        <v>152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6" t="s">
        <v>13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4.45" customHeight="1">
      <c r="A113" s="29"/>
      <c r="B113" s="30"/>
      <c r="C113" s="29"/>
      <c r="D113" s="29"/>
      <c r="E113" s="245" t="str">
        <f>E7</f>
        <v>Cyklistický chodník Hrabušice - Smižany</v>
      </c>
      <c r="F113" s="246"/>
      <c r="G113" s="246"/>
      <c r="H113" s="246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104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4.45" customHeight="1">
      <c r="A115" s="29"/>
      <c r="B115" s="30"/>
      <c r="C115" s="29"/>
      <c r="D115" s="29"/>
      <c r="E115" s="232" t="str">
        <f>E9</f>
        <v>Cyklistický chodník v k.ú. Smižany</v>
      </c>
      <c r="F115" s="247"/>
      <c r="G115" s="247"/>
      <c r="H115" s="24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17</v>
      </c>
      <c r="D117" s="29"/>
      <c r="E117" s="29"/>
      <c r="F117" s="24" t="str">
        <f>F12</f>
        <v>k.ú. Smižany</v>
      </c>
      <c r="G117" s="29"/>
      <c r="H117" s="29"/>
      <c r="I117" s="26" t="s">
        <v>19</v>
      </c>
      <c r="J117" s="52" t="str">
        <f>IF(J12="","",J12)</f>
        <v>vyplní uchádzač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6" customHeight="1">
      <c r="A119" s="29"/>
      <c r="B119" s="30"/>
      <c r="C119" s="26" t="s">
        <v>21</v>
      </c>
      <c r="D119" s="29"/>
      <c r="E119" s="29"/>
      <c r="F119" s="24" t="str">
        <f>E15</f>
        <v>Obec Smižany, Námestie M. Pajdušáka 341/50, 053 11 Smižany</v>
      </c>
      <c r="G119" s="29"/>
      <c r="H119" s="29"/>
      <c r="I119" s="26" t="s">
        <v>26</v>
      </c>
      <c r="J119" s="27" t="str">
        <f>E21</f>
        <v>Ing. Dunajská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6" customHeight="1">
      <c r="A120" s="29"/>
      <c r="B120" s="30"/>
      <c r="C120" s="26" t="s">
        <v>25</v>
      </c>
      <c r="D120" s="29"/>
      <c r="E120" s="29"/>
      <c r="F120" s="24" t="str">
        <f>IF(E18="","",E18)</f>
        <v>vyplní uchádzač</v>
      </c>
      <c r="G120" s="29"/>
      <c r="H120" s="29"/>
      <c r="I120" s="26" t="s">
        <v>30</v>
      </c>
      <c r="J120" s="27" t="str">
        <f>E24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5"/>
      <c r="B122" s="116"/>
      <c r="C122" s="117" t="s">
        <v>153</v>
      </c>
      <c r="D122" s="118" t="s">
        <v>57</v>
      </c>
      <c r="E122" s="118" t="s">
        <v>53</v>
      </c>
      <c r="F122" s="118" t="s">
        <v>54</v>
      </c>
      <c r="G122" s="118" t="s">
        <v>154</v>
      </c>
      <c r="H122" s="118" t="s">
        <v>155</v>
      </c>
      <c r="I122" s="118" t="s">
        <v>156</v>
      </c>
      <c r="J122" s="119" t="s">
        <v>142</v>
      </c>
      <c r="K122" s="120" t="s">
        <v>157</v>
      </c>
      <c r="L122" s="121"/>
      <c r="M122" s="59" t="s">
        <v>1</v>
      </c>
      <c r="N122" s="60" t="s">
        <v>36</v>
      </c>
      <c r="O122" s="60" t="s">
        <v>158</v>
      </c>
      <c r="P122" s="60" t="s">
        <v>159</v>
      </c>
      <c r="Q122" s="60" t="s">
        <v>160</v>
      </c>
      <c r="R122" s="60" t="s">
        <v>161</v>
      </c>
      <c r="S122" s="60" t="s">
        <v>162</v>
      </c>
      <c r="T122" s="61" t="s">
        <v>163</v>
      </c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</row>
    <row r="123" spans="1:65" s="2" customFormat="1" ht="22.9" customHeight="1">
      <c r="A123" s="29"/>
      <c r="B123" s="30"/>
      <c r="C123" s="66" t="s">
        <v>143</v>
      </c>
      <c r="D123" s="29"/>
      <c r="E123" s="29"/>
      <c r="F123" s="29"/>
      <c r="G123" s="29"/>
      <c r="H123" s="29"/>
      <c r="I123" s="29"/>
      <c r="J123" s="122">
        <f>BK123</f>
        <v>0</v>
      </c>
      <c r="K123" s="29"/>
      <c r="L123" s="30"/>
      <c r="M123" s="62"/>
      <c r="N123" s="53"/>
      <c r="O123" s="63"/>
      <c r="P123" s="123">
        <f>P124</f>
        <v>11464.39435</v>
      </c>
      <c r="Q123" s="63"/>
      <c r="R123" s="123">
        <f>R124</f>
        <v>8345.05062</v>
      </c>
      <c r="S123" s="63"/>
      <c r="T123" s="124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71</v>
      </c>
      <c r="AU123" s="17" t="s">
        <v>144</v>
      </c>
      <c r="BK123" s="125">
        <f>BK124</f>
        <v>0</v>
      </c>
    </row>
    <row r="124" spans="1:65" s="12" customFormat="1" ht="25.9" customHeight="1">
      <c r="B124" s="126"/>
      <c r="D124" s="127" t="s">
        <v>71</v>
      </c>
      <c r="E124" s="128" t="s">
        <v>164</v>
      </c>
      <c r="F124" s="128" t="s">
        <v>165</v>
      </c>
      <c r="J124" s="129">
        <f>BK124</f>
        <v>0</v>
      </c>
      <c r="L124" s="126"/>
      <c r="M124" s="130"/>
      <c r="N124" s="131"/>
      <c r="O124" s="131"/>
      <c r="P124" s="132">
        <f>P125+P200+P221+P255+P262+P335</f>
        <v>11464.39435</v>
      </c>
      <c r="Q124" s="131"/>
      <c r="R124" s="132">
        <f>R125+R200+R221+R255+R262+R335</f>
        <v>8345.05062</v>
      </c>
      <c r="S124" s="131"/>
      <c r="T124" s="133">
        <f>T125+T200+T221+T255+T262+T335</f>
        <v>0</v>
      </c>
      <c r="AR124" s="127" t="s">
        <v>80</v>
      </c>
      <c r="AT124" s="134" t="s">
        <v>71</v>
      </c>
      <c r="AU124" s="134" t="s">
        <v>72</v>
      </c>
      <c r="AY124" s="127" t="s">
        <v>166</v>
      </c>
      <c r="BK124" s="135">
        <f>BK125+BK200+BK221+BK255+BK262+BK335</f>
        <v>0</v>
      </c>
    </row>
    <row r="125" spans="1:65" s="12" customFormat="1" ht="22.9" customHeight="1">
      <c r="B125" s="126"/>
      <c r="D125" s="127" t="s">
        <v>71</v>
      </c>
      <c r="E125" s="136" t="s">
        <v>80</v>
      </c>
      <c r="F125" s="136" t="s">
        <v>167</v>
      </c>
      <c r="J125" s="137">
        <f>BK125</f>
        <v>0</v>
      </c>
      <c r="L125" s="126"/>
      <c r="M125" s="130"/>
      <c r="N125" s="131"/>
      <c r="O125" s="131"/>
      <c r="P125" s="132">
        <f>SUM(P126:P199)</f>
        <v>7433.9092199999996</v>
      </c>
      <c r="Q125" s="131"/>
      <c r="R125" s="132">
        <f>SUM(R126:R199)</f>
        <v>1421.0971300000001</v>
      </c>
      <c r="S125" s="131"/>
      <c r="T125" s="133">
        <f>SUM(T126:T199)</f>
        <v>0</v>
      </c>
      <c r="AR125" s="127" t="s">
        <v>80</v>
      </c>
      <c r="AT125" s="134" t="s">
        <v>71</v>
      </c>
      <c r="AU125" s="134" t="s">
        <v>80</v>
      </c>
      <c r="AY125" s="127" t="s">
        <v>166</v>
      </c>
      <c r="BK125" s="135">
        <f>SUM(BK126:BK199)</f>
        <v>0</v>
      </c>
    </row>
    <row r="126" spans="1:65" s="2" customFormat="1" ht="26.25" customHeight="1">
      <c r="A126" s="29"/>
      <c r="B126" s="138"/>
      <c r="C126" s="139" t="s">
        <v>80</v>
      </c>
      <c r="D126" s="139" t="s">
        <v>168</v>
      </c>
      <c r="E126" s="140" t="s">
        <v>169</v>
      </c>
      <c r="F126" s="141" t="s">
        <v>170</v>
      </c>
      <c r="G126" s="142" t="s">
        <v>127</v>
      </c>
      <c r="H126" s="143">
        <v>1293.105</v>
      </c>
      <c r="I126" s="144">
        <v>0</v>
      </c>
      <c r="J126" s="144">
        <f>ROUND(I126*H126,2)</f>
        <v>0</v>
      </c>
      <c r="K126" s="145"/>
      <c r="L126" s="30"/>
      <c r="M126" s="146" t="s">
        <v>1</v>
      </c>
      <c r="N126" s="147" t="s">
        <v>38</v>
      </c>
      <c r="O126" s="148">
        <v>1.0999999999999999E-2</v>
      </c>
      <c r="P126" s="148">
        <f>O126*H126</f>
        <v>14.224159999999999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0" t="s">
        <v>171</v>
      </c>
      <c r="AT126" s="150" t="s">
        <v>168</v>
      </c>
      <c r="AU126" s="150" t="s">
        <v>172</v>
      </c>
      <c r="AY126" s="17" t="s">
        <v>166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7" t="s">
        <v>172</v>
      </c>
      <c r="BK126" s="151">
        <f>ROUND(I126*H126,2)</f>
        <v>0</v>
      </c>
      <c r="BL126" s="17" t="s">
        <v>171</v>
      </c>
      <c r="BM126" s="150" t="s">
        <v>173</v>
      </c>
    </row>
    <row r="127" spans="1:65" s="2" customFormat="1" ht="19.5">
      <c r="A127" s="29"/>
      <c r="B127" s="30"/>
      <c r="C127" s="29"/>
      <c r="D127" s="152" t="s">
        <v>174</v>
      </c>
      <c r="E127" s="29"/>
      <c r="F127" s="153" t="s">
        <v>175</v>
      </c>
      <c r="G127" s="29"/>
      <c r="H127" s="29"/>
      <c r="I127" s="29"/>
      <c r="J127" s="29"/>
      <c r="K127" s="29"/>
      <c r="L127" s="30"/>
      <c r="M127" s="154"/>
      <c r="N127" s="155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174</v>
      </c>
      <c r="AU127" s="17" t="s">
        <v>172</v>
      </c>
    </row>
    <row r="128" spans="1:65" s="13" customFormat="1">
      <c r="B128" s="156"/>
      <c r="D128" s="152" t="s">
        <v>176</v>
      </c>
      <c r="E128" s="157" t="s">
        <v>1</v>
      </c>
      <c r="F128" s="158" t="s">
        <v>177</v>
      </c>
      <c r="H128" s="159">
        <v>1293.105</v>
      </c>
      <c r="L128" s="156"/>
      <c r="M128" s="160"/>
      <c r="N128" s="161"/>
      <c r="O128" s="161"/>
      <c r="P128" s="161"/>
      <c r="Q128" s="161"/>
      <c r="R128" s="161"/>
      <c r="S128" s="161"/>
      <c r="T128" s="162"/>
      <c r="AT128" s="157" t="s">
        <v>176</v>
      </c>
      <c r="AU128" s="157" t="s">
        <v>172</v>
      </c>
      <c r="AV128" s="13" t="s">
        <v>172</v>
      </c>
      <c r="AW128" s="13" t="s">
        <v>29</v>
      </c>
      <c r="AX128" s="13" t="s">
        <v>80</v>
      </c>
      <c r="AY128" s="157" t="s">
        <v>166</v>
      </c>
    </row>
    <row r="129" spans="1:65" s="2" customFormat="1" ht="24.75" customHeight="1">
      <c r="A129" s="29"/>
      <c r="B129" s="138"/>
      <c r="C129" s="139" t="s">
        <v>172</v>
      </c>
      <c r="D129" s="139" t="s">
        <v>168</v>
      </c>
      <c r="E129" s="140" t="s">
        <v>178</v>
      </c>
      <c r="F129" s="141" t="s">
        <v>179</v>
      </c>
      <c r="G129" s="142" t="s">
        <v>127</v>
      </c>
      <c r="H129" s="143">
        <v>1293.105</v>
      </c>
      <c r="I129" s="144">
        <v>0</v>
      </c>
      <c r="J129" s="144">
        <f>ROUND(I129*H129,2)</f>
        <v>0</v>
      </c>
      <c r="K129" s="145"/>
      <c r="L129" s="30"/>
      <c r="M129" s="146" t="s">
        <v>1</v>
      </c>
      <c r="N129" s="147" t="s">
        <v>38</v>
      </c>
      <c r="O129" s="148">
        <v>0.14399999999999999</v>
      </c>
      <c r="P129" s="148">
        <f>O129*H129</f>
        <v>186.20712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0" t="s">
        <v>171</v>
      </c>
      <c r="AT129" s="150" t="s">
        <v>168</v>
      </c>
      <c r="AU129" s="150" t="s">
        <v>172</v>
      </c>
      <c r="AY129" s="17" t="s">
        <v>166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7" t="s">
        <v>172</v>
      </c>
      <c r="BK129" s="151">
        <f>ROUND(I129*H129,2)</f>
        <v>0</v>
      </c>
      <c r="BL129" s="17" t="s">
        <v>171</v>
      </c>
      <c r="BM129" s="150" t="s">
        <v>180</v>
      </c>
    </row>
    <row r="130" spans="1:65" s="14" customFormat="1">
      <c r="B130" s="163"/>
      <c r="D130" s="152" t="s">
        <v>176</v>
      </c>
      <c r="E130" s="164" t="s">
        <v>1</v>
      </c>
      <c r="F130" s="165" t="s">
        <v>181</v>
      </c>
      <c r="H130" s="164" t="s">
        <v>1</v>
      </c>
      <c r="L130" s="163"/>
      <c r="M130" s="166"/>
      <c r="N130" s="167"/>
      <c r="O130" s="167"/>
      <c r="P130" s="167"/>
      <c r="Q130" s="167"/>
      <c r="R130" s="167"/>
      <c r="S130" s="167"/>
      <c r="T130" s="168"/>
      <c r="AT130" s="164" t="s">
        <v>176</v>
      </c>
      <c r="AU130" s="164" t="s">
        <v>172</v>
      </c>
      <c r="AV130" s="14" t="s">
        <v>80</v>
      </c>
      <c r="AW130" s="14" t="s">
        <v>29</v>
      </c>
      <c r="AX130" s="14" t="s">
        <v>72</v>
      </c>
      <c r="AY130" s="164" t="s">
        <v>166</v>
      </c>
    </row>
    <row r="131" spans="1:65" s="13" customFormat="1">
      <c r="B131" s="156"/>
      <c r="D131" s="152" t="s">
        <v>176</v>
      </c>
      <c r="E131" s="157" t="s">
        <v>1</v>
      </c>
      <c r="F131" s="158" t="s">
        <v>182</v>
      </c>
      <c r="H131" s="159">
        <v>1293.105</v>
      </c>
      <c r="L131" s="156"/>
      <c r="M131" s="160"/>
      <c r="N131" s="161"/>
      <c r="O131" s="161"/>
      <c r="P131" s="161"/>
      <c r="Q131" s="161"/>
      <c r="R131" s="161"/>
      <c r="S131" s="161"/>
      <c r="T131" s="162"/>
      <c r="AT131" s="157" t="s">
        <v>176</v>
      </c>
      <c r="AU131" s="157" t="s">
        <v>172</v>
      </c>
      <c r="AV131" s="13" t="s">
        <v>172</v>
      </c>
      <c r="AW131" s="13" t="s">
        <v>29</v>
      </c>
      <c r="AX131" s="13" t="s">
        <v>80</v>
      </c>
      <c r="AY131" s="157" t="s">
        <v>166</v>
      </c>
    </row>
    <row r="132" spans="1:65" s="2" customFormat="1" ht="27" customHeight="1">
      <c r="A132" s="29"/>
      <c r="B132" s="138"/>
      <c r="C132" s="139" t="s">
        <v>86</v>
      </c>
      <c r="D132" s="139" t="s">
        <v>168</v>
      </c>
      <c r="E132" s="140" t="s">
        <v>183</v>
      </c>
      <c r="F132" s="141" t="s">
        <v>184</v>
      </c>
      <c r="G132" s="142" t="s">
        <v>127</v>
      </c>
      <c r="H132" s="143">
        <v>1293.105</v>
      </c>
      <c r="I132" s="144">
        <v>0</v>
      </c>
      <c r="J132" s="144">
        <f>ROUND(I132*H132,2)</f>
        <v>0</v>
      </c>
      <c r="K132" s="145"/>
      <c r="L132" s="30"/>
      <c r="M132" s="146" t="s">
        <v>1</v>
      </c>
      <c r="N132" s="147" t="s">
        <v>38</v>
      </c>
      <c r="O132" s="148">
        <v>5.6000000000000001E-2</v>
      </c>
      <c r="P132" s="148">
        <f>O132*H132</f>
        <v>72.413880000000006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0" t="s">
        <v>171</v>
      </c>
      <c r="AT132" s="150" t="s">
        <v>168</v>
      </c>
      <c r="AU132" s="150" t="s">
        <v>172</v>
      </c>
      <c r="AY132" s="17" t="s">
        <v>166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7" t="s">
        <v>172</v>
      </c>
      <c r="BK132" s="151">
        <f>ROUND(I132*H132,2)</f>
        <v>0</v>
      </c>
      <c r="BL132" s="17" t="s">
        <v>171</v>
      </c>
      <c r="BM132" s="150" t="s">
        <v>185</v>
      </c>
    </row>
    <row r="133" spans="1:65" s="13" customFormat="1">
      <c r="B133" s="156"/>
      <c r="D133" s="152" t="s">
        <v>176</v>
      </c>
      <c r="E133" s="157" t="s">
        <v>1</v>
      </c>
      <c r="F133" s="158" t="s">
        <v>182</v>
      </c>
      <c r="H133" s="159">
        <v>1293.105</v>
      </c>
      <c r="L133" s="156"/>
      <c r="M133" s="160"/>
      <c r="N133" s="161"/>
      <c r="O133" s="161"/>
      <c r="P133" s="161"/>
      <c r="Q133" s="161"/>
      <c r="R133" s="161"/>
      <c r="S133" s="161"/>
      <c r="T133" s="162"/>
      <c r="AT133" s="157" t="s">
        <v>176</v>
      </c>
      <c r="AU133" s="157" t="s">
        <v>172</v>
      </c>
      <c r="AV133" s="13" t="s">
        <v>172</v>
      </c>
      <c r="AW133" s="13" t="s">
        <v>29</v>
      </c>
      <c r="AX133" s="13" t="s">
        <v>80</v>
      </c>
      <c r="AY133" s="157" t="s">
        <v>166</v>
      </c>
    </row>
    <row r="134" spans="1:65" s="2" customFormat="1" ht="24">
      <c r="A134" s="29"/>
      <c r="B134" s="138"/>
      <c r="C134" s="139" t="s">
        <v>171</v>
      </c>
      <c r="D134" s="139" t="s">
        <v>168</v>
      </c>
      <c r="E134" s="140" t="s">
        <v>186</v>
      </c>
      <c r="F134" s="141" t="s">
        <v>187</v>
      </c>
      <c r="G134" s="142" t="s">
        <v>127</v>
      </c>
      <c r="H134" s="143">
        <v>984.54100000000005</v>
      </c>
      <c r="I134" s="144">
        <v>0</v>
      </c>
      <c r="J134" s="144">
        <f>ROUND(I134*H134,2)</f>
        <v>0</v>
      </c>
      <c r="K134" s="145"/>
      <c r="L134" s="30"/>
      <c r="M134" s="146" t="s">
        <v>1</v>
      </c>
      <c r="N134" s="147" t="s">
        <v>38</v>
      </c>
      <c r="O134" s="148">
        <v>0.27900000000000003</v>
      </c>
      <c r="P134" s="148">
        <f>O134*H134</f>
        <v>274.68693999999999</v>
      </c>
      <c r="Q134" s="148">
        <v>1.559E-2</v>
      </c>
      <c r="R134" s="148">
        <f>Q134*H134</f>
        <v>15.348990000000001</v>
      </c>
      <c r="S134" s="148">
        <v>0</v>
      </c>
      <c r="T134" s="14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0" t="s">
        <v>171</v>
      </c>
      <c r="AT134" s="150" t="s">
        <v>168</v>
      </c>
      <c r="AU134" s="150" t="s">
        <v>172</v>
      </c>
      <c r="AY134" s="17" t="s">
        <v>166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7" t="s">
        <v>172</v>
      </c>
      <c r="BK134" s="151">
        <f>ROUND(I134*H134,2)</f>
        <v>0</v>
      </c>
      <c r="BL134" s="17" t="s">
        <v>171</v>
      </c>
      <c r="BM134" s="150" t="s">
        <v>188</v>
      </c>
    </row>
    <row r="135" spans="1:65" s="14" customFormat="1">
      <c r="B135" s="163"/>
      <c r="D135" s="152" t="s">
        <v>176</v>
      </c>
      <c r="E135" s="164" t="s">
        <v>1</v>
      </c>
      <c r="F135" s="165" t="s">
        <v>189</v>
      </c>
      <c r="H135" s="164" t="s">
        <v>1</v>
      </c>
      <c r="L135" s="163"/>
      <c r="M135" s="166"/>
      <c r="N135" s="167"/>
      <c r="O135" s="167"/>
      <c r="P135" s="167"/>
      <c r="Q135" s="167"/>
      <c r="R135" s="167"/>
      <c r="S135" s="167"/>
      <c r="T135" s="168"/>
      <c r="AT135" s="164" t="s">
        <v>176</v>
      </c>
      <c r="AU135" s="164" t="s">
        <v>172</v>
      </c>
      <c r="AV135" s="14" t="s">
        <v>80</v>
      </c>
      <c r="AW135" s="14" t="s">
        <v>29</v>
      </c>
      <c r="AX135" s="14" t="s">
        <v>72</v>
      </c>
      <c r="AY135" s="164" t="s">
        <v>166</v>
      </c>
    </row>
    <row r="136" spans="1:65" s="13" customFormat="1">
      <c r="B136" s="156"/>
      <c r="D136" s="152" t="s">
        <v>176</v>
      </c>
      <c r="E136" s="157" t="s">
        <v>1</v>
      </c>
      <c r="F136" s="158" t="s">
        <v>190</v>
      </c>
      <c r="H136" s="159">
        <v>258.62099999999998</v>
      </c>
      <c r="L136" s="156"/>
      <c r="M136" s="160"/>
      <c r="N136" s="161"/>
      <c r="O136" s="161"/>
      <c r="P136" s="161"/>
      <c r="Q136" s="161"/>
      <c r="R136" s="161"/>
      <c r="S136" s="161"/>
      <c r="T136" s="162"/>
      <c r="AT136" s="157" t="s">
        <v>176</v>
      </c>
      <c r="AU136" s="157" t="s">
        <v>172</v>
      </c>
      <c r="AV136" s="13" t="s">
        <v>172</v>
      </c>
      <c r="AW136" s="13" t="s">
        <v>29</v>
      </c>
      <c r="AX136" s="13" t="s">
        <v>72</v>
      </c>
      <c r="AY136" s="157" t="s">
        <v>166</v>
      </c>
    </row>
    <row r="137" spans="1:65" s="14" customFormat="1" ht="22.5">
      <c r="B137" s="163"/>
      <c r="D137" s="152" t="s">
        <v>176</v>
      </c>
      <c r="E137" s="164" t="s">
        <v>1</v>
      </c>
      <c r="F137" s="165" t="s">
        <v>191</v>
      </c>
      <c r="H137" s="164" t="s">
        <v>1</v>
      </c>
      <c r="L137" s="163"/>
      <c r="M137" s="166"/>
      <c r="N137" s="167"/>
      <c r="O137" s="167"/>
      <c r="P137" s="167"/>
      <c r="Q137" s="167"/>
      <c r="R137" s="167"/>
      <c r="S137" s="167"/>
      <c r="T137" s="168"/>
      <c r="AT137" s="164" t="s">
        <v>176</v>
      </c>
      <c r="AU137" s="164" t="s">
        <v>172</v>
      </c>
      <c r="AV137" s="14" t="s">
        <v>80</v>
      </c>
      <c r="AW137" s="14" t="s">
        <v>29</v>
      </c>
      <c r="AX137" s="14" t="s">
        <v>72</v>
      </c>
      <c r="AY137" s="164" t="s">
        <v>166</v>
      </c>
    </row>
    <row r="138" spans="1:65" s="13" customFormat="1">
      <c r="B138" s="156"/>
      <c r="D138" s="152" t="s">
        <v>176</v>
      </c>
      <c r="E138" s="157" t="s">
        <v>1</v>
      </c>
      <c r="F138" s="158" t="s">
        <v>192</v>
      </c>
      <c r="H138" s="159">
        <v>594.88</v>
      </c>
      <c r="L138" s="156"/>
      <c r="M138" s="160"/>
      <c r="N138" s="161"/>
      <c r="O138" s="161"/>
      <c r="P138" s="161"/>
      <c r="Q138" s="161"/>
      <c r="R138" s="161"/>
      <c r="S138" s="161"/>
      <c r="T138" s="162"/>
      <c r="AT138" s="157" t="s">
        <v>176</v>
      </c>
      <c r="AU138" s="157" t="s">
        <v>172</v>
      </c>
      <c r="AV138" s="13" t="s">
        <v>172</v>
      </c>
      <c r="AW138" s="13" t="s">
        <v>29</v>
      </c>
      <c r="AX138" s="13" t="s">
        <v>72</v>
      </c>
      <c r="AY138" s="157" t="s">
        <v>166</v>
      </c>
    </row>
    <row r="139" spans="1:65" s="14" customFormat="1">
      <c r="B139" s="163"/>
      <c r="D139" s="152" t="s">
        <v>176</v>
      </c>
      <c r="E139" s="164" t="s">
        <v>1</v>
      </c>
      <c r="F139" s="165" t="s">
        <v>193</v>
      </c>
      <c r="H139" s="164" t="s">
        <v>1</v>
      </c>
      <c r="L139" s="163"/>
      <c r="M139" s="166"/>
      <c r="N139" s="167"/>
      <c r="O139" s="167"/>
      <c r="P139" s="167"/>
      <c r="Q139" s="167"/>
      <c r="R139" s="167"/>
      <c r="S139" s="167"/>
      <c r="T139" s="168"/>
      <c r="AT139" s="164" t="s">
        <v>176</v>
      </c>
      <c r="AU139" s="164" t="s">
        <v>172</v>
      </c>
      <c r="AV139" s="14" t="s">
        <v>80</v>
      </c>
      <c r="AW139" s="14" t="s">
        <v>29</v>
      </c>
      <c r="AX139" s="14" t="s">
        <v>72</v>
      </c>
      <c r="AY139" s="164" t="s">
        <v>166</v>
      </c>
    </row>
    <row r="140" spans="1:65" s="13" customFormat="1">
      <c r="B140" s="156"/>
      <c r="D140" s="152" t="s">
        <v>176</v>
      </c>
      <c r="E140" s="157" t="s">
        <v>1</v>
      </c>
      <c r="F140" s="158" t="s">
        <v>194</v>
      </c>
      <c r="H140" s="159">
        <v>131.04</v>
      </c>
      <c r="L140" s="156"/>
      <c r="M140" s="160"/>
      <c r="N140" s="161"/>
      <c r="O140" s="161"/>
      <c r="P140" s="161"/>
      <c r="Q140" s="161"/>
      <c r="R140" s="161"/>
      <c r="S140" s="161"/>
      <c r="T140" s="162"/>
      <c r="AT140" s="157" t="s">
        <v>176</v>
      </c>
      <c r="AU140" s="157" t="s">
        <v>172</v>
      </c>
      <c r="AV140" s="13" t="s">
        <v>172</v>
      </c>
      <c r="AW140" s="13" t="s">
        <v>29</v>
      </c>
      <c r="AX140" s="13" t="s">
        <v>72</v>
      </c>
      <c r="AY140" s="157" t="s">
        <v>166</v>
      </c>
    </row>
    <row r="141" spans="1:65" s="15" customFormat="1">
      <c r="B141" s="169"/>
      <c r="D141" s="152" t="s">
        <v>176</v>
      </c>
      <c r="E141" s="170" t="s">
        <v>1</v>
      </c>
      <c r="F141" s="171" t="s">
        <v>195</v>
      </c>
      <c r="H141" s="172">
        <v>984.54100000000005</v>
      </c>
      <c r="L141" s="169"/>
      <c r="M141" s="173"/>
      <c r="N141" s="174"/>
      <c r="O141" s="174"/>
      <c r="P141" s="174"/>
      <c r="Q141" s="174"/>
      <c r="R141" s="174"/>
      <c r="S141" s="174"/>
      <c r="T141" s="175"/>
      <c r="AT141" s="170" t="s">
        <v>176</v>
      </c>
      <c r="AU141" s="170" t="s">
        <v>172</v>
      </c>
      <c r="AV141" s="15" t="s">
        <v>171</v>
      </c>
      <c r="AW141" s="15" t="s">
        <v>29</v>
      </c>
      <c r="AX141" s="15" t="s">
        <v>80</v>
      </c>
      <c r="AY141" s="170" t="s">
        <v>166</v>
      </c>
    </row>
    <row r="142" spans="1:65" s="2" customFormat="1" ht="23.25" customHeight="1">
      <c r="B142" s="202"/>
      <c r="C142" s="176" t="s">
        <v>613</v>
      </c>
      <c r="D142" s="176" t="s">
        <v>197</v>
      </c>
      <c r="E142" s="177" t="s">
        <v>614</v>
      </c>
      <c r="F142" s="178" t="s">
        <v>615</v>
      </c>
      <c r="G142" s="179" t="s">
        <v>200</v>
      </c>
      <c r="H142" s="180">
        <v>387.93200000000002</v>
      </c>
      <c r="I142" s="181">
        <v>0</v>
      </c>
      <c r="J142" s="181">
        <f>ROUND(I142*H142,2)</f>
        <v>0</v>
      </c>
      <c r="K142" s="182"/>
      <c r="L142" s="183"/>
      <c r="M142" s="184" t="s">
        <v>1</v>
      </c>
      <c r="N142" s="203" t="s">
        <v>38</v>
      </c>
      <c r="O142" s="204">
        <v>0</v>
      </c>
      <c r="P142" s="204">
        <f>O142*H142</f>
        <v>0</v>
      </c>
      <c r="Q142" s="204">
        <v>1</v>
      </c>
      <c r="R142" s="204">
        <f>Q142*H142</f>
        <v>387.93200000000002</v>
      </c>
      <c r="S142" s="204">
        <v>0</v>
      </c>
      <c r="T142" s="149">
        <f>S142*H142</f>
        <v>0</v>
      </c>
      <c r="AR142" s="150" t="s">
        <v>110</v>
      </c>
      <c r="AT142" s="150" t="s">
        <v>197</v>
      </c>
      <c r="AU142" s="150" t="s">
        <v>172</v>
      </c>
      <c r="AY142" s="205" t="s">
        <v>166</v>
      </c>
      <c r="BE142" s="206">
        <f>IF(N142="základná",J142,0)</f>
        <v>0</v>
      </c>
      <c r="BF142" s="206">
        <f>IF(N142="znížená",J142,0)</f>
        <v>0</v>
      </c>
      <c r="BG142" s="206">
        <f>IF(N142="zákl. prenesená",J142,0)</f>
        <v>0</v>
      </c>
      <c r="BH142" s="206">
        <f>IF(N142="zníž. prenesená",J142,0)</f>
        <v>0</v>
      </c>
      <c r="BI142" s="206">
        <f>IF(N142="nulová",J142,0)</f>
        <v>0</v>
      </c>
      <c r="BJ142" s="205" t="s">
        <v>172</v>
      </c>
      <c r="BK142" s="206">
        <f>ROUND(I142*H142,2)</f>
        <v>0</v>
      </c>
      <c r="BL142" s="205" t="s">
        <v>171</v>
      </c>
      <c r="BM142" s="150" t="s">
        <v>616</v>
      </c>
    </row>
    <row r="143" spans="1:65" s="14" customFormat="1">
      <c r="B143" s="163"/>
      <c r="D143" s="152" t="s">
        <v>176</v>
      </c>
      <c r="E143" s="164" t="s">
        <v>1</v>
      </c>
      <c r="F143" s="165" t="s">
        <v>189</v>
      </c>
      <c r="H143" s="164" t="s">
        <v>1</v>
      </c>
      <c r="L143" s="163"/>
      <c r="M143" s="166"/>
      <c r="T143" s="168"/>
      <c r="AT143" s="164" t="s">
        <v>176</v>
      </c>
      <c r="AU143" s="164" t="s">
        <v>172</v>
      </c>
      <c r="AV143" s="14" t="s">
        <v>80</v>
      </c>
      <c r="AW143" s="14" t="s">
        <v>29</v>
      </c>
      <c r="AX143" s="14" t="s">
        <v>72</v>
      </c>
      <c r="AY143" s="164" t="s">
        <v>166</v>
      </c>
    </row>
    <row r="144" spans="1:65" s="13" customFormat="1">
      <c r="B144" s="156"/>
      <c r="D144" s="152" t="s">
        <v>176</v>
      </c>
      <c r="E144" s="157" t="s">
        <v>1</v>
      </c>
      <c r="F144" s="158" t="s">
        <v>617</v>
      </c>
      <c r="H144" s="159">
        <v>387.93200000000002</v>
      </c>
      <c r="L144" s="156"/>
      <c r="M144" s="160"/>
      <c r="T144" s="162"/>
      <c r="AT144" s="157" t="s">
        <v>176</v>
      </c>
      <c r="AU144" s="157" t="s">
        <v>172</v>
      </c>
      <c r="AV144" s="13" t="s">
        <v>172</v>
      </c>
      <c r="AW144" s="13" t="s">
        <v>29</v>
      </c>
      <c r="AX144" s="13" t="s">
        <v>80</v>
      </c>
      <c r="AY144" s="157" t="s">
        <v>166</v>
      </c>
    </row>
    <row r="145" spans="1:65" s="2" customFormat="1" ht="13.9" customHeight="1">
      <c r="A145" s="29"/>
      <c r="B145" s="138"/>
      <c r="C145" s="176" t="s">
        <v>196</v>
      </c>
      <c r="D145" s="176" t="s">
        <v>197</v>
      </c>
      <c r="E145" s="177" t="s">
        <v>198</v>
      </c>
      <c r="F145" s="178" t="s">
        <v>199</v>
      </c>
      <c r="G145" s="179" t="s">
        <v>200</v>
      </c>
      <c r="H145" s="180">
        <v>892.32</v>
      </c>
      <c r="I145" s="181">
        <v>0</v>
      </c>
      <c r="J145" s="181">
        <f>ROUND(I145*H145,2)</f>
        <v>0</v>
      </c>
      <c r="K145" s="182"/>
      <c r="L145" s="183"/>
      <c r="M145" s="184" t="s">
        <v>1</v>
      </c>
      <c r="N145" s="185" t="s">
        <v>38</v>
      </c>
      <c r="O145" s="148">
        <v>0</v>
      </c>
      <c r="P145" s="148">
        <f>O145*H145</f>
        <v>0</v>
      </c>
      <c r="Q145" s="148">
        <v>1</v>
      </c>
      <c r="R145" s="148">
        <f>Q145*H145</f>
        <v>892.32</v>
      </c>
      <c r="S145" s="148">
        <v>0</v>
      </c>
      <c r="T145" s="14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0" t="s">
        <v>110</v>
      </c>
      <c r="AT145" s="150" t="s">
        <v>197</v>
      </c>
      <c r="AU145" s="150" t="s">
        <v>172</v>
      </c>
      <c r="AY145" s="17" t="s">
        <v>166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7" t="s">
        <v>172</v>
      </c>
      <c r="BK145" s="151">
        <f>ROUND(I145*H145,2)</f>
        <v>0</v>
      </c>
      <c r="BL145" s="17" t="s">
        <v>171</v>
      </c>
      <c r="BM145" s="150" t="s">
        <v>201</v>
      </c>
    </row>
    <row r="146" spans="1:65" s="2" customFormat="1" ht="19.5">
      <c r="A146" s="29"/>
      <c r="B146" s="30"/>
      <c r="C146" s="29"/>
      <c r="D146" s="152" t="s">
        <v>174</v>
      </c>
      <c r="E146" s="29"/>
      <c r="F146" s="153" t="s">
        <v>202</v>
      </c>
      <c r="G146" s="29"/>
      <c r="H146" s="29"/>
      <c r="I146" s="29"/>
      <c r="J146" s="29"/>
      <c r="K146" s="29"/>
      <c r="L146" s="30"/>
      <c r="M146" s="154"/>
      <c r="N146" s="155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7" t="s">
        <v>174</v>
      </c>
      <c r="AU146" s="17" t="s">
        <v>172</v>
      </c>
    </row>
    <row r="147" spans="1:65" s="13" customFormat="1">
      <c r="B147" s="156"/>
      <c r="D147" s="152" t="s">
        <v>176</v>
      </c>
      <c r="E147" s="157" t="s">
        <v>1</v>
      </c>
      <c r="F147" s="158" t="s">
        <v>203</v>
      </c>
      <c r="H147" s="159">
        <v>892.32</v>
      </c>
      <c r="L147" s="156"/>
      <c r="M147" s="160"/>
      <c r="N147" s="161"/>
      <c r="O147" s="161"/>
      <c r="P147" s="161"/>
      <c r="Q147" s="161"/>
      <c r="R147" s="161"/>
      <c r="S147" s="161"/>
      <c r="T147" s="162"/>
      <c r="AT147" s="157" t="s">
        <v>176</v>
      </c>
      <c r="AU147" s="157" t="s">
        <v>172</v>
      </c>
      <c r="AV147" s="13" t="s">
        <v>172</v>
      </c>
      <c r="AW147" s="13" t="s">
        <v>29</v>
      </c>
      <c r="AX147" s="13" t="s">
        <v>80</v>
      </c>
      <c r="AY147" s="157" t="s">
        <v>166</v>
      </c>
    </row>
    <row r="148" spans="1:65" s="2" customFormat="1" ht="13.9" customHeight="1">
      <c r="A148" s="29"/>
      <c r="B148" s="138"/>
      <c r="C148" s="139" t="s">
        <v>204</v>
      </c>
      <c r="D148" s="139" t="s">
        <v>168</v>
      </c>
      <c r="E148" s="140" t="s">
        <v>205</v>
      </c>
      <c r="F148" s="141" t="s">
        <v>206</v>
      </c>
      <c r="G148" s="142" t="s">
        <v>127</v>
      </c>
      <c r="H148" s="143">
        <v>473.72</v>
      </c>
      <c r="I148" s="144">
        <v>0</v>
      </c>
      <c r="J148" s="144">
        <f>ROUND(I148*H148,2)</f>
        <v>0</v>
      </c>
      <c r="K148" s="145"/>
      <c r="L148" s="30"/>
      <c r="M148" s="146" t="s">
        <v>1</v>
      </c>
      <c r="N148" s="147" t="s">
        <v>38</v>
      </c>
      <c r="O148" s="148">
        <v>1.284</v>
      </c>
      <c r="P148" s="148">
        <f>O148*H148</f>
        <v>608.25648000000001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0" t="s">
        <v>171</v>
      </c>
      <c r="AT148" s="150" t="s">
        <v>168</v>
      </c>
      <c r="AU148" s="150" t="s">
        <v>172</v>
      </c>
      <c r="AY148" s="17" t="s">
        <v>166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7" t="s">
        <v>172</v>
      </c>
      <c r="BK148" s="151">
        <f>ROUND(I148*H148,2)</f>
        <v>0</v>
      </c>
      <c r="BL148" s="17" t="s">
        <v>171</v>
      </c>
      <c r="BM148" s="150" t="s">
        <v>207</v>
      </c>
    </row>
    <row r="149" spans="1:65" s="2" customFormat="1" ht="19.5">
      <c r="A149" s="29"/>
      <c r="B149" s="30"/>
      <c r="C149" s="29"/>
      <c r="D149" s="152" t="s">
        <v>174</v>
      </c>
      <c r="E149" s="29"/>
      <c r="F149" s="153" t="s">
        <v>208</v>
      </c>
      <c r="G149" s="29"/>
      <c r="H149" s="29"/>
      <c r="I149" s="29"/>
      <c r="J149" s="29"/>
      <c r="K149" s="29"/>
      <c r="L149" s="30"/>
      <c r="M149" s="154"/>
      <c r="N149" s="155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174</v>
      </c>
      <c r="AU149" s="17" t="s">
        <v>172</v>
      </c>
    </row>
    <row r="150" spans="1:65" s="13" customFormat="1">
      <c r="B150" s="156"/>
      <c r="D150" s="152" t="s">
        <v>176</v>
      </c>
      <c r="E150" s="157" t="s">
        <v>1</v>
      </c>
      <c r="F150" s="158" t="s">
        <v>209</v>
      </c>
      <c r="H150" s="159">
        <v>473.72</v>
      </c>
      <c r="L150" s="156"/>
      <c r="M150" s="160"/>
      <c r="N150" s="161"/>
      <c r="O150" s="161"/>
      <c r="P150" s="161"/>
      <c r="Q150" s="161"/>
      <c r="R150" s="161"/>
      <c r="S150" s="161"/>
      <c r="T150" s="162"/>
      <c r="AT150" s="157" t="s">
        <v>176</v>
      </c>
      <c r="AU150" s="157" t="s">
        <v>172</v>
      </c>
      <c r="AV150" s="13" t="s">
        <v>172</v>
      </c>
      <c r="AW150" s="13" t="s">
        <v>29</v>
      </c>
      <c r="AX150" s="13" t="s">
        <v>80</v>
      </c>
      <c r="AY150" s="157" t="s">
        <v>166</v>
      </c>
    </row>
    <row r="151" spans="1:65" s="2" customFormat="1" ht="36">
      <c r="A151" s="29"/>
      <c r="B151" s="138"/>
      <c r="C151" s="139" t="s">
        <v>210</v>
      </c>
      <c r="D151" s="139" t="s">
        <v>168</v>
      </c>
      <c r="E151" s="140" t="s">
        <v>211</v>
      </c>
      <c r="F151" s="141" t="s">
        <v>212</v>
      </c>
      <c r="G151" s="142" t="s">
        <v>127</v>
      </c>
      <c r="H151" s="143">
        <v>473.72</v>
      </c>
      <c r="I151" s="144">
        <v>0</v>
      </c>
      <c r="J151" s="144">
        <f>ROUND(I151*H151,2)</f>
        <v>0</v>
      </c>
      <c r="K151" s="145"/>
      <c r="L151" s="30"/>
      <c r="M151" s="146" t="s">
        <v>1</v>
      </c>
      <c r="N151" s="147" t="s">
        <v>38</v>
      </c>
      <c r="O151" s="148">
        <v>0.61299999999999999</v>
      </c>
      <c r="P151" s="148">
        <f>O151*H151</f>
        <v>290.39035999999999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0" t="s">
        <v>171</v>
      </c>
      <c r="AT151" s="150" t="s">
        <v>168</v>
      </c>
      <c r="AU151" s="150" t="s">
        <v>172</v>
      </c>
      <c r="AY151" s="17" t="s">
        <v>166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7" t="s">
        <v>172</v>
      </c>
      <c r="BK151" s="151">
        <f>ROUND(I151*H151,2)</f>
        <v>0</v>
      </c>
      <c r="BL151" s="17" t="s">
        <v>171</v>
      </c>
      <c r="BM151" s="150" t="s">
        <v>213</v>
      </c>
    </row>
    <row r="152" spans="1:65" s="13" customFormat="1">
      <c r="B152" s="156"/>
      <c r="D152" s="152" t="s">
        <v>176</v>
      </c>
      <c r="E152" s="157" t="s">
        <v>1</v>
      </c>
      <c r="F152" s="158" t="s">
        <v>209</v>
      </c>
      <c r="H152" s="159">
        <v>473.72</v>
      </c>
      <c r="L152" s="156"/>
      <c r="M152" s="160"/>
      <c r="N152" s="161"/>
      <c r="O152" s="161"/>
      <c r="P152" s="161"/>
      <c r="Q152" s="161"/>
      <c r="R152" s="161"/>
      <c r="S152" s="161"/>
      <c r="T152" s="162"/>
      <c r="AT152" s="157" t="s">
        <v>176</v>
      </c>
      <c r="AU152" s="157" t="s">
        <v>172</v>
      </c>
      <c r="AV152" s="13" t="s">
        <v>172</v>
      </c>
      <c r="AW152" s="13" t="s">
        <v>29</v>
      </c>
      <c r="AX152" s="13" t="s">
        <v>80</v>
      </c>
      <c r="AY152" s="157" t="s">
        <v>166</v>
      </c>
    </row>
    <row r="153" spans="1:65" s="2" customFormat="1" ht="13.9" customHeight="1">
      <c r="A153" s="29"/>
      <c r="B153" s="138"/>
      <c r="C153" s="139" t="s">
        <v>110</v>
      </c>
      <c r="D153" s="139" t="s">
        <v>168</v>
      </c>
      <c r="E153" s="140" t="s">
        <v>214</v>
      </c>
      <c r="F153" s="141" t="s">
        <v>215</v>
      </c>
      <c r="G153" s="142" t="s">
        <v>127</v>
      </c>
      <c r="H153" s="143">
        <v>0</v>
      </c>
      <c r="I153" s="144">
        <v>0</v>
      </c>
      <c r="J153" s="144">
        <f>ROUND(I153*H153,2)</f>
        <v>0</v>
      </c>
      <c r="K153" s="145"/>
      <c r="L153" s="30"/>
      <c r="M153" s="146" t="s">
        <v>1</v>
      </c>
      <c r="N153" s="147" t="s">
        <v>38</v>
      </c>
      <c r="O153" s="148">
        <v>1.5089999999999999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0" t="s">
        <v>171</v>
      </c>
      <c r="AT153" s="150" t="s">
        <v>168</v>
      </c>
      <c r="AU153" s="150" t="s">
        <v>172</v>
      </c>
      <c r="AY153" s="17" t="s">
        <v>166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7" t="s">
        <v>172</v>
      </c>
      <c r="BK153" s="151">
        <f>ROUND(I153*H153,2)</f>
        <v>0</v>
      </c>
      <c r="BL153" s="17" t="s">
        <v>171</v>
      </c>
      <c r="BM153" s="150" t="s">
        <v>216</v>
      </c>
    </row>
    <row r="154" spans="1:65" s="13" customFormat="1">
      <c r="B154" s="156"/>
      <c r="D154" s="152" t="s">
        <v>176</v>
      </c>
      <c r="E154" s="157" t="s">
        <v>1</v>
      </c>
      <c r="F154" s="158" t="s">
        <v>72</v>
      </c>
      <c r="H154" s="159">
        <v>0</v>
      </c>
      <c r="L154" s="156"/>
      <c r="M154" s="160"/>
      <c r="N154" s="161"/>
      <c r="O154" s="161"/>
      <c r="P154" s="161"/>
      <c r="Q154" s="161"/>
      <c r="R154" s="161"/>
      <c r="S154" s="161"/>
      <c r="T154" s="162"/>
      <c r="AT154" s="157" t="s">
        <v>176</v>
      </c>
      <c r="AU154" s="157" t="s">
        <v>172</v>
      </c>
      <c r="AV154" s="13" t="s">
        <v>172</v>
      </c>
      <c r="AW154" s="13" t="s">
        <v>29</v>
      </c>
      <c r="AX154" s="13" t="s">
        <v>80</v>
      </c>
      <c r="AY154" s="157" t="s">
        <v>166</v>
      </c>
    </row>
    <row r="155" spans="1:65" s="2" customFormat="1" ht="24">
      <c r="A155" s="29"/>
      <c r="B155" s="138"/>
      <c r="C155" s="139" t="s">
        <v>217</v>
      </c>
      <c r="D155" s="139" t="s">
        <v>168</v>
      </c>
      <c r="E155" s="140" t="s">
        <v>218</v>
      </c>
      <c r="F155" s="141" t="s">
        <v>219</v>
      </c>
      <c r="G155" s="142" t="s">
        <v>127</v>
      </c>
      <c r="H155" s="143">
        <v>1140.048</v>
      </c>
      <c r="I155" s="144">
        <v>0</v>
      </c>
      <c r="J155" s="144">
        <f>ROUND(I155*H155,2)</f>
        <v>0</v>
      </c>
      <c r="K155" s="145"/>
      <c r="L155" s="30"/>
      <c r="M155" s="146" t="s">
        <v>1</v>
      </c>
      <c r="N155" s="147" t="s">
        <v>38</v>
      </c>
      <c r="O155" s="148">
        <v>0.61199999999999999</v>
      </c>
      <c r="P155" s="148">
        <f>O155*H155</f>
        <v>697.70938000000001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0" t="s">
        <v>171</v>
      </c>
      <c r="AT155" s="150" t="s">
        <v>168</v>
      </c>
      <c r="AU155" s="150" t="s">
        <v>172</v>
      </c>
      <c r="AY155" s="17" t="s">
        <v>166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7" t="s">
        <v>172</v>
      </c>
      <c r="BK155" s="151">
        <f>ROUND(I155*H155,2)</f>
        <v>0</v>
      </c>
      <c r="BL155" s="17" t="s">
        <v>171</v>
      </c>
      <c r="BM155" s="150" t="s">
        <v>220</v>
      </c>
    </row>
    <row r="156" spans="1:65" s="2" customFormat="1" ht="19.5">
      <c r="A156" s="29"/>
      <c r="B156" s="30"/>
      <c r="C156" s="29"/>
      <c r="D156" s="152" t="s">
        <v>174</v>
      </c>
      <c r="E156" s="29"/>
      <c r="F156" s="153" t="s">
        <v>221</v>
      </c>
      <c r="G156" s="29"/>
      <c r="H156" s="29"/>
      <c r="I156" s="29"/>
      <c r="J156" s="29"/>
      <c r="K156" s="29"/>
      <c r="L156" s="30"/>
      <c r="M156" s="154"/>
      <c r="N156" s="155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7" t="s">
        <v>174</v>
      </c>
      <c r="AU156" s="17" t="s">
        <v>172</v>
      </c>
    </row>
    <row r="157" spans="1:65" s="13" customFormat="1">
      <c r="B157" s="156"/>
      <c r="D157" s="152" t="s">
        <v>176</v>
      </c>
      <c r="E157" s="157" t="s">
        <v>1</v>
      </c>
      <c r="F157" s="158" t="s">
        <v>222</v>
      </c>
      <c r="H157" s="159">
        <v>1140.048</v>
      </c>
      <c r="L157" s="156"/>
      <c r="M157" s="160"/>
      <c r="N157" s="161"/>
      <c r="O157" s="161"/>
      <c r="P157" s="161"/>
      <c r="Q157" s="161"/>
      <c r="R157" s="161"/>
      <c r="S157" s="161"/>
      <c r="T157" s="162"/>
      <c r="AT157" s="157" t="s">
        <v>176</v>
      </c>
      <c r="AU157" s="157" t="s">
        <v>172</v>
      </c>
      <c r="AV157" s="13" t="s">
        <v>172</v>
      </c>
      <c r="AW157" s="13" t="s">
        <v>29</v>
      </c>
      <c r="AX157" s="13" t="s">
        <v>80</v>
      </c>
      <c r="AY157" s="157" t="s">
        <v>166</v>
      </c>
    </row>
    <row r="158" spans="1:65" s="2" customFormat="1" ht="36">
      <c r="A158" s="29"/>
      <c r="B158" s="138"/>
      <c r="C158" s="139" t="s">
        <v>223</v>
      </c>
      <c r="D158" s="139" t="s">
        <v>168</v>
      </c>
      <c r="E158" s="140" t="s">
        <v>224</v>
      </c>
      <c r="F158" s="141" t="s">
        <v>225</v>
      </c>
      <c r="G158" s="142" t="s">
        <v>127</v>
      </c>
      <c r="H158" s="143">
        <v>1140.048</v>
      </c>
      <c r="I158" s="144">
        <v>0</v>
      </c>
      <c r="J158" s="144">
        <f>ROUND(I158*H158,2)</f>
        <v>0</v>
      </c>
      <c r="K158" s="145"/>
      <c r="L158" s="30"/>
      <c r="M158" s="146" t="s">
        <v>1</v>
      </c>
      <c r="N158" s="147" t="s">
        <v>38</v>
      </c>
      <c r="O158" s="148">
        <v>0.08</v>
      </c>
      <c r="P158" s="148">
        <f>O158*H158</f>
        <v>91.20384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0" t="s">
        <v>171</v>
      </c>
      <c r="AT158" s="150" t="s">
        <v>168</v>
      </c>
      <c r="AU158" s="150" t="s">
        <v>172</v>
      </c>
      <c r="AY158" s="17" t="s">
        <v>166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7" t="s">
        <v>172</v>
      </c>
      <c r="BK158" s="151">
        <f>ROUND(I158*H158,2)</f>
        <v>0</v>
      </c>
      <c r="BL158" s="17" t="s">
        <v>171</v>
      </c>
      <c r="BM158" s="150" t="s">
        <v>226</v>
      </c>
    </row>
    <row r="159" spans="1:65" s="13" customFormat="1">
      <c r="B159" s="156"/>
      <c r="D159" s="152" t="s">
        <v>176</v>
      </c>
      <c r="E159" s="157" t="s">
        <v>1</v>
      </c>
      <c r="F159" s="158" t="s">
        <v>227</v>
      </c>
      <c r="H159" s="159">
        <v>1140.048</v>
      </c>
      <c r="L159" s="156"/>
      <c r="M159" s="160"/>
      <c r="N159" s="161"/>
      <c r="O159" s="161"/>
      <c r="P159" s="161"/>
      <c r="Q159" s="161"/>
      <c r="R159" s="161"/>
      <c r="S159" s="161"/>
      <c r="T159" s="162"/>
      <c r="AT159" s="157" t="s">
        <v>176</v>
      </c>
      <c r="AU159" s="157" t="s">
        <v>172</v>
      </c>
      <c r="AV159" s="13" t="s">
        <v>172</v>
      </c>
      <c r="AW159" s="13" t="s">
        <v>29</v>
      </c>
      <c r="AX159" s="13" t="s">
        <v>80</v>
      </c>
      <c r="AY159" s="157" t="s">
        <v>166</v>
      </c>
    </row>
    <row r="160" spans="1:65" s="2" customFormat="1" ht="36">
      <c r="A160" s="29"/>
      <c r="B160" s="138"/>
      <c r="C160" s="139" t="s">
        <v>228</v>
      </c>
      <c r="D160" s="139" t="s">
        <v>168</v>
      </c>
      <c r="E160" s="140" t="s">
        <v>229</v>
      </c>
      <c r="F160" s="141" t="s">
        <v>230</v>
      </c>
      <c r="G160" s="142" t="s">
        <v>127</v>
      </c>
      <c r="H160" s="143">
        <v>0</v>
      </c>
      <c r="I160" s="144">
        <v>0</v>
      </c>
      <c r="J160" s="144">
        <f>ROUND(I160*H160,2)</f>
        <v>0</v>
      </c>
      <c r="K160" s="145"/>
      <c r="L160" s="30"/>
      <c r="M160" s="146" t="s">
        <v>1</v>
      </c>
      <c r="N160" s="147" t="s">
        <v>38</v>
      </c>
      <c r="O160" s="148">
        <v>2.3E-2</v>
      </c>
      <c r="P160" s="148">
        <f>O160*H160</f>
        <v>0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0" t="s">
        <v>171</v>
      </c>
      <c r="AT160" s="150" t="s">
        <v>168</v>
      </c>
      <c r="AU160" s="150" t="s">
        <v>172</v>
      </c>
      <c r="AY160" s="17" t="s">
        <v>166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7" t="s">
        <v>172</v>
      </c>
      <c r="BK160" s="151">
        <f>ROUND(I160*H160,2)</f>
        <v>0</v>
      </c>
      <c r="BL160" s="17" t="s">
        <v>171</v>
      </c>
      <c r="BM160" s="150" t="s">
        <v>231</v>
      </c>
    </row>
    <row r="161" spans="1:65" s="2" customFormat="1" ht="19.5">
      <c r="A161" s="29"/>
      <c r="B161" s="30"/>
      <c r="C161" s="29"/>
      <c r="D161" s="152" t="s">
        <v>174</v>
      </c>
      <c r="E161" s="29"/>
      <c r="F161" s="153" t="s">
        <v>232</v>
      </c>
      <c r="G161" s="29"/>
      <c r="H161" s="29"/>
      <c r="I161" s="29"/>
      <c r="J161" s="29"/>
      <c r="K161" s="29"/>
      <c r="L161" s="30"/>
      <c r="M161" s="154"/>
      <c r="N161" s="155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174</v>
      </c>
      <c r="AU161" s="17" t="s">
        <v>172</v>
      </c>
    </row>
    <row r="162" spans="1:65" s="13" customFormat="1">
      <c r="B162" s="156"/>
      <c r="D162" s="152" t="s">
        <v>176</v>
      </c>
      <c r="E162" s="157" t="s">
        <v>1</v>
      </c>
      <c r="F162" s="158" t="s">
        <v>72</v>
      </c>
      <c r="H162" s="159">
        <v>0</v>
      </c>
      <c r="L162" s="156"/>
      <c r="M162" s="160"/>
      <c r="N162" s="161"/>
      <c r="O162" s="161"/>
      <c r="P162" s="161"/>
      <c r="Q162" s="161"/>
      <c r="R162" s="161"/>
      <c r="S162" s="161"/>
      <c r="T162" s="162"/>
      <c r="AT162" s="157" t="s">
        <v>176</v>
      </c>
      <c r="AU162" s="157" t="s">
        <v>172</v>
      </c>
      <c r="AV162" s="13" t="s">
        <v>172</v>
      </c>
      <c r="AW162" s="13" t="s">
        <v>29</v>
      </c>
      <c r="AX162" s="13" t="s">
        <v>80</v>
      </c>
      <c r="AY162" s="157" t="s">
        <v>166</v>
      </c>
    </row>
    <row r="163" spans="1:65" s="2" customFormat="1" ht="38.25" customHeight="1">
      <c r="A163" s="29"/>
      <c r="B163" s="138"/>
      <c r="C163" s="139" t="s">
        <v>233</v>
      </c>
      <c r="D163" s="139" t="s">
        <v>168</v>
      </c>
      <c r="E163" s="140" t="s">
        <v>234</v>
      </c>
      <c r="F163" s="141" t="s">
        <v>235</v>
      </c>
      <c r="G163" s="142" t="s">
        <v>127</v>
      </c>
      <c r="H163" s="143">
        <v>1249.0630000000001</v>
      </c>
      <c r="I163" s="144">
        <v>0</v>
      </c>
      <c r="J163" s="144">
        <f>ROUND(I163*H163,2)</f>
        <v>0</v>
      </c>
      <c r="K163" s="145"/>
      <c r="L163" s="30"/>
      <c r="M163" s="146" t="s">
        <v>1</v>
      </c>
      <c r="N163" s="147" t="s">
        <v>38</v>
      </c>
      <c r="O163" s="148">
        <v>4.4999999999999998E-2</v>
      </c>
      <c r="P163" s="148">
        <f>O163*H163</f>
        <v>56.207839999999997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0" t="s">
        <v>171</v>
      </c>
      <c r="AT163" s="150" t="s">
        <v>168</v>
      </c>
      <c r="AU163" s="150" t="s">
        <v>172</v>
      </c>
      <c r="AY163" s="17" t="s">
        <v>166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7" t="s">
        <v>172</v>
      </c>
      <c r="BK163" s="151">
        <f>ROUND(I163*H163,2)</f>
        <v>0</v>
      </c>
      <c r="BL163" s="17" t="s">
        <v>171</v>
      </c>
      <c r="BM163" s="150" t="s">
        <v>236</v>
      </c>
    </row>
    <row r="164" spans="1:65" s="2" customFormat="1" ht="19.5">
      <c r="A164" s="29"/>
      <c r="B164" s="30"/>
      <c r="C164" s="29"/>
      <c r="D164" s="152" t="s">
        <v>174</v>
      </c>
      <c r="E164" s="29"/>
      <c r="F164" s="153" t="s">
        <v>237</v>
      </c>
      <c r="G164" s="29"/>
      <c r="H164" s="29"/>
      <c r="I164" s="29"/>
      <c r="J164" s="29"/>
      <c r="K164" s="29"/>
      <c r="L164" s="30"/>
      <c r="M164" s="154"/>
      <c r="N164" s="155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7" t="s">
        <v>174</v>
      </c>
      <c r="AU164" s="17" t="s">
        <v>172</v>
      </c>
    </row>
    <row r="165" spans="1:65" s="14" customFormat="1">
      <c r="B165" s="163"/>
      <c r="D165" s="152" t="s">
        <v>176</v>
      </c>
      <c r="E165" s="164" t="s">
        <v>1</v>
      </c>
      <c r="F165" s="165" t="s">
        <v>189</v>
      </c>
      <c r="H165" s="164" t="s">
        <v>1</v>
      </c>
      <c r="L165" s="163"/>
      <c r="M165" s="166"/>
      <c r="N165" s="167"/>
      <c r="O165" s="167"/>
      <c r="P165" s="167"/>
      <c r="Q165" s="167"/>
      <c r="R165" s="167"/>
      <c r="S165" s="167"/>
      <c r="T165" s="168"/>
      <c r="AT165" s="164" t="s">
        <v>176</v>
      </c>
      <c r="AU165" s="164" t="s">
        <v>172</v>
      </c>
      <c r="AV165" s="14" t="s">
        <v>80</v>
      </c>
      <c r="AW165" s="14" t="s">
        <v>29</v>
      </c>
      <c r="AX165" s="14" t="s">
        <v>72</v>
      </c>
      <c r="AY165" s="164" t="s">
        <v>166</v>
      </c>
    </row>
    <row r="166" spans="1:65" s="13" customFormat="1">
      <c r="B166" s="156"/>
      <c r="D166" s="152" t="s">
        <v>176</v>
      </c>
      <c r="E166" s="157" t="s">
        <v>1</v>
      </c>
      <c r="F166" s="158" t="s">
        <v>190</v>
      </c>
      <c r="H166" s="159">
        <v>258.62099999999998</v>
      </c>
      <c r="L166" s="156"/>
      <c r="M166" s="160"/>
      <c r="N166" s="161"/>
      <c r="O166" s="161"/>
      <c r="P166" s="161"/>
      <c r="Q166" s="161"/>
      <c r="R166" s="161"/>
      <c r="S166" s="161"/>
      <c r="T166" s="162"/>
      <c r="AT166" s="157" t="s">
        <v>176</v>
      </c>
      <c r="AU166" s="157" t="s">
        <v>172</v>
      </c>
      <c r="AV166" s="13" t="s">
        <v>172</v>
      </c>
      <c r="AW166" s="13" t="s">
        <v>29</v>
      </c>
      <c r="AX166" s="13" t="s">
        <v>72</v>
      </c>
      <c r="AY166" s="157" t="s">
        <v>166</v>
      </c>
    </row>
    <row r="167" spans="1:65" s="14" customFormat="1" ht="22.5">
      <c r="B167" s="163"/>
      <c r="D167" s="152" t="s">
        <v>176</v>
      </c>
      <c r="E167" s="164" t="s">
        <v>1</v>
      </c>
      <c r="F167" s="165" t="s">
        <v>191</v>
      </c>
      <c r="H167" s="164" t="s">
        <v>1</v>
      </c>
      <c r="L167" s="163"/>
      <c r="M167" s="166"/>
      <c r="N167" s="167"/>
      <c r="O167" s="167"/>
      <c r="P167" s="167"/>
      <c r="Q167" s="167"/>
      <c r="R167" s="167"/>
      <c r="S167" s="167"/>
      <c r="T167" s="168"/>
      <c r="AT167" s="164" t="s">
        <v>176</v>
      </c>
      <c r="AU167" s="164" t="s">
        <v>172</v>
      </c>
      <c r="AV167" s="14" t="s">
        <v>80</v>
      </c>
      <c r="AW167" s="14" t="s">
        <v>29</v>
      </c>
      <c r="AX167" s="14" t="s">
        <v>72</v>
      </c>
      <c r="AY167" s="164" t="s">
        <v>166</v>
      </c>
    </row>
    <row r="168" spans="1:65" s="13" customFormat="1">
      <c r="B168" s="156"/>
      <c r="D168" s="152" t="s">
        <v>176</v>
      </c>
      <c r="E168" s="157" t="s">
        <v>1</v>
      </c>
      <c r="F168" s="158" t="s">
        <v>238</v>
      </c>
      <c r="H168" s="159">
        <v>473.2</v>
      </c>
      <c r="L168" s="156"/>
      <c r="M168" s="160"/>
      <c r="N168" s="161"/>
      <c r="O168" s="161"/>
      <c r="P168" s="161"/>
      <c r="Q168" s="161"/>
      <c r="R168" s="161"/>
      <c r="S168" s="161"/>
      <c r="T168" s="162"/>
      <c r="AT168" s="157" t="s">
        <v>176</v>
      </c>
      <c r="AU168" s="157" t="s">
        <v>172</v>
      </c>
      <c r="AV168" s="13" t="s">
        <v>172</v>
      </c>
      <c r="AW168" s="13" t="s">
        <v>29</v>
      </c>
      <c r="AX168" s="13" t="s">
        <v>72</v>
      </c>
      <c r="AY168" s="157" t="s">
        <v>166</v>
      </c>
    </row>
    <row r="169" spans="1:65" s="14" customFormat="1">
      <c r="B169" s="163"/>
      <c r="D169" s="152" t="s">
        <v>176</v>
      </c>
      <c r="E169" s="164" t="s">
        <v>1</v>
      </c>
      <c r="F169" s="165" t="s">
        <v>239</v>
      </c>
      <c r="H169" s="164" t="s">
        <v>1</v>
      </c>
      <c r="L169" s="163"/>
      <c r="M169" s="166"/>
      <c r="N169" s="167"/>
      <c r="O169" s="167"/>
      <c r="P169" s="167"/>
      <c r="Q169" s="167"/>
      <c r="R169" s="167"/>
      <c r="S169" s="167"/>
      <c r="T169" s="168"/>
      <c r="AT169" s="164" t="s">
        <v>176</v>
      </c>
      <c r="AU169" s="164" t="s">
        <v>172</v>
      </c>
      <c r="AV169" s="14" t="s">
        <v>80</v>
      </c>
      <c r="AW169" s="14" t="s">
        <v>29</v>
      </c>
      <c r="AX169" s="14" t="s">
        <v>72</v>
      </c>
      <c r="AY169" s="164" t="s">
        <v>166</v>
      </c>
    </row>
    <row r="170" spans="1:65" s="13" customFormat="1">
      <c r="B170" s="156"/>
      <c r="D170" s="152" t="s">
        <v>176</v>
      </c>
      <c r="E170" s="157" t="s">
        <v>1</v>
      </c>
      <c r="F170" s="158" t="s">
        <v>240</v>
      </c>
      <c r="H170" s="159">
        <v>517.24199999999996</v>
      </c>
      <c r="L170" s="156"/>
      <c r="M170" s="160"/>
      <c r="N170" s="161"/>
      <c r="O170" s="161"/>
      <c r="P170" s="161"/>
      <c r="Q170" s="161"/>
      <c r="R170" s="161"/>
      <c r="S170" s="161"/>
      <c r="T170" s="162"/>
      <c r="AT170" s="157" t="s">
        <v>176</v>
      </c>
      <c r="AU170" s="157" t="s">
        <v>172</v>
      </c>
      <c r="AV170" s="13" t="s">
        <v>172</v>
      </c>
      <c r="AW170" s="13" t="s">
        <v>29</v>
      </c>
      <c r="AX170" s="13" t="s">
        <v>72</v>
      </c>
      <c r="AY170" s="157" t="s">
        <v>166</v>
      </c>
    </row>
    <row r="171" spans="1:65" s="15" customFormat="1">
      <c r="B171" s="169"/>
      <c r="D171" s="152" t="s">
        <v>176</v>
      </c>
      <c r="E171" s="170" t="s">
        <v>1</v>
      </c>
      <c r="F171" s="171" t="s">
        <v>195</v>
      </c>
      <c r="H171" s="172">
        <v>1249.0630000000001</v>
      </c>
      <c r="L171" s="169"/>
      <c r="M171" s="173"/>
      <c r="N171" s="174"/>
      <c r="O171" s="174"/>
      <c r="P171" s="174"/>
      <c r="Q171" s="174"/>
      <c r="R171" s="174"/>
      <c r="S171" s="174"/>
      <c r="T171" s="175"/>
      <c r="AT171" s="170" t="s">
        <v>176</v>
      </c>
      <c r="AU171" s="170" t="s">
        <v>172</v>
      </c>
      <c r="AV171" s="15" t="s">
        <v>171</v>
      </c>
      <c r="AW171" s="15" t="s">
        <v>29</v>
      </c>
      <c r="AX171" s="15" t="s">
        <v>80</v>
      </c>
      <c r="AY171" s="170" t="s">
        <v>166</v>
      </c>
    </row>
    <row r="172" spans="1:65" s="2" customFormat="1" ht="37.5" customHeight="1">
      <c r="A172" s="29"/>
      <c r="B172" s="138"/>
      <c r="C172" s="139" t="s">
        <v>241</v>
      </c>
      <c r="D172" s="139" t="s">
        <v>168</v>
      </c>
      <c r="E172" s="140" t="s">
        <v>242</v>
      </c>
      <c r="F172" s="141" t="s">
        <v>243</v>
      </c>
      <c r="G172" s="142" t="s">
        <v>127</v>
      </c>
      <c r="H172" s="143">
        <v>0</v>
      </c>
      <c r="I172" s="144">
        <v>0</v>
      </c>
      <c r="J172" s="144">
        <f>ROUND(I172*H172,2)</f>
        <v>0</v>
      </c>
      <c r="K172" s="145"/>
      <c r="L172" s="30"/>
      <c r="M172" s="146" t="s">
        <v>1</v>
      </c>
      <c r="N172" s="147" t="s">
        <v>38</v>
      </c>
      <c r="O172" s="148">
        <v>3.0000000000000001E-3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0" t="s">
        <v>171</v>
      </c>
      <c r="AT172" s="150" t="s">
        <v>168</v>
      </c>
      <c r="AU172" s="150" t="s">
        <v>172</v>
      </c>
      <c r="AY172" s="17" t="s">
        <v>166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7" t="s">
        <v>172</v>
      </c>
      <c r="BK172" s="151">
        <f>ROUND(I172*H172,2)</f>
        <v>0</v>
      </c>
      <c r="BL172" s="17" t="s">
        <v>171</v>
      </c>
      <c r="BM172" s="150" t="s">
        <v>244</v>
      </c>
    </row>
    <row r="173" spans="1:65" s="13" customFormat="1">
      <c r="B173" s="156"/>
      <c r="D173" s="152" t="s">
        <v>176</v>
      </c>
      <c r="E173" s="157" t="s">
        <v>1</v>
      </c>
      <c r="F173" s="158" t="s">
        <v>72</v>
      </c>
      <c r="H173" s="159">
        <v>0</v>
      </c>
      <c r="L173" s="156"/>
      <c r="M173" s="160"/>
      <c r="N173" s="161"/>
      <c r="O173" s="161"/>
      <c r="P173" s="161"/>
      <c r="Q173" s="161"/>
      <c r="R173" s="161"/>
      <c r="S173" s="161"/>
      <c r="T173" s="162"/>
      <c r="AT173" s="157" t="s">
        <v>176</v>
      </c>
      <c r="AU173" s="157" t="s">
        <v>172</v>
      </c>
      <c r="AV173" s="13" t="s">
        <v>172</v>
      </c>
      <c r="AW173" s="13" t="s">
        <v>29</v>
      </c>
      <c r="AX173" s="13" t="s">
        <v>80</v>
      </c>
      <c r="AY173" s="157" t="s">
        <v>166</v>
      </c>
    </row>
    <row r="174" spans="1:65" s="13" customFormat="1">
      <c r="B174" s="156"/>
      <c r="D174" s="152" t="s">
        <v>176</v>
      </c>
      <c r="F174" s="158" t="s">
        <v>245</v>
      </c>
      <c r="H174" s="159">
        <v>0</v>
      </c>
      <c r="L174" s="156"/>
      <c r="M174" s="160"/>
      <c r="N174" s="161"/>
      <c r="O174" s="161"/>
      <c r="P174" s="161"/>
      <c r="Q174" s="161"/>
      <c r="R174" s="161"/>
      <c r="S174" s="161"/>
      <c r="T174" s="162"/>
      <c r="AT174" s="157" t="s">
        <v>176</v>
      </c>
      <c r="AU174" s="157" t="s">
        <v>172</v>
      </c>
      <c r="AV174" s="13" t="s">
        <v>172</v>
      </c>
      <c r="AW174" s="13" t="s">
        <v>3</v>
      </c>
      <c r="AX174" s="13" t="s">
        <v>80</v>
      </c>
      <c r="AY174" s="157" t="s">
        <v>166</v>
      </c>
    </row>
    <row r="175" spans="1:65" s="2" customFormat="1" ht="36.75" customHeight="1">
      <c r="A175" s="29"/>
      <c r="B175" s="138"/>
      <c r="C175" s="139" t="s">
        <v>118</v>
      </c>
      <c r="D175" s="139" t="s">
        <v>168</v>
      </c>
      <c r="E175" s="140" t="s">
        <v>246</v>
      </c>
      <c r="F175" s="141" t="s">
        <v>247</v>
      </c>
      <c r="G175" s="142" t="s">
        <v>127</v>
      </c>
      <c r="H175" s="143">
        <v>2417.7510000000002</v>
      </c>
      <c r="I175" s="144">
        <v>0</v>
      </c>
      <c r="J175" s="144">
        <f>ROUND(I175*H175,2)</f>
        <v>0</v>
      </c>
      <c r="K175" s="145"/>
      <c r="L175" s="30"/>
      <c r="M175" s="146" t="s">
        <v>1</v>
      </c>
      <c r="N175" s="147" t="s">
        <v>38</v>
      </c>
      <c r="O175" s="148">
        <v>7.2999999999999995E-2</v>
      </c>
      <c r="P175" s="148">
        <f>O175*H175</f>
        <v>176.49582000000001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0" t="s">
        <v>171</v>
      </c>
      <c r="AT175" s="150" t="s">
        <v>168</v>
      </c>
      <c r="AU175" s="150" t="s">
        <v>172</v>
      </c>
      <c r="AY175" s="17" t="s">
        <v>166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7" t="s">
        <v>172</v>
      </c>
      <c r="BK175" s="151">
        <f>ROUND(I175*H175,2)</f>
        <v>0</v>
      </c>
      <c r="BL175" s="17" t="s">
        <v>171</v>
      </c>
      <c r="BM175" s="150" t="s">
        <v>248</v>
      </c>
    </row>
    <row r="176" spans="1:65" s="14" customFormat="1">
      <c r="B176" s="163"/>
      <c r="D176" s="152" t="s">
        <v>176</v>
      </c>
      <c r="E176" s="164" t="s">
        <v>1</v>
      </c>
      <c r="F176" s="165" t="s">
        <v>249</v>
      </c>
      <c r="H176" s="164" t="s">
        <v>1</v>
      </c>
      <c r="L176" s="163"/>
      <c r="M176" s="166"/>
      <c r="N176" s="167"/>
      <c r="O176" s="167"/>
      <c r="P176" s="167"/>
      <c r="Q176" s="167"/>
      <c r="R176" s="167"/>
      <c r="S176" s="167"/>
      <c r="T176" s="168"/>
      <c r="AT176" s="164" t="s">
        <v>176</v>
      </c>
      <c r="AU176" s="164" t="s">
        <v>172</v>
      </c>
      <c r="AV176" s="14" t="s">
        <v>80</v>
      </c>
      <c r="AW176" s="14" t="s">
        <v>29</v>
      </c>
      <c r="AX176" s="14" t="s">
        <v>72</v>
      </c>
      <c r="AY176" s="164" t="s">
        <v>166</v>
      </c>
    </row>
    <row r="177" spans="1:65" s="13" customFormat="1">
      <c r="B177" s="156"/>
      <c r="D177" s="152" t="s">
        <v>176</v>
      </c>
      <c r="E177" s="157" t="s">
        <v>1</v>
      </c>
      <c r="F177" s="158" t="s">
        <v>250</v>
      </c>
      <c r="H177" s="159">
        <v>36.659999999999997</v>
      </c>
      <c r="L177" s="156"/>
      <c r="M177" s="160"/>
      <c r="N177" s="161"/>
      <c r="O177" s="161"/>
      <c r="P177" s="161"/>
      <c r="Q177" s="161"/>
      <c r="R177" s="161"/>
      <c r="S177" s="161"/>
      <c r="T177" s="162"/>
      <c r="AT177" s="157" t="s">
        <v>176</v>
      </c>
      <c r="AU177" s="157" t="s">
        <v>172</v>
      </c>
      <c r="AV177" s="13" t="s">
        <v>172</v>
      </c>
      <c r="AW177" s="13" t="s">
        <v>29</v>
      </c>
      <c r="AX177" s="13" t="s">
        <v>72</v>
      </c>
      <c r="AY177" s="157" t="s">
        <v>166</v>
      </c>
    </row>
    <row r="178" spans="1:65" s="14" customFormat="1">
      <c r="B178" s="163"/>
      <c r="D178" s="152" t="s">
        <v>176</v>
      </c>
      <c r="E178" s="164" t="s">
        <v>1</v>
      </c>
      <c r="F178" s="165" t="s">
        <v>251</v>
      </c>
      <c r="H178" s="164" t="s">
        <v>1</v>
      </c>
      <c r="L178" s="163"/>
      <c r="M178" s="166"/>
      <c r="N178" s="167"/>
      <c r="O178" s="167"/>
      <c r="P178" s="167"/>
      <c r="Q178" s="167"/>
      <c r="R178" s="167"/>
      <c r="S178" s="167"/>
      <c r="T178" s="168"/>
      <c r="AT178" s="164" t="s">
        <v>176</v>
      </c>
      <c r="AU178" s="164" t="s">
        <v>172</v>
      </c>
      <c r="AV178" s="14" t="s">
        <v>80</v>
      </c>
      <c r="AW178" s="14" t="s">
        <v>29</v>
      </c>
      <c r="AX178" s="14" t="s">
        <v>72</v>
      </c>
      <c r="AY178" s="164" t="s">
        <v>166</v>
      </c>
    </row>
    <row r="179" spans="1:65" s="13" customFormat="1">
      <c r="B179" s="156"/>
      <c r="D179" s="152" t="s">
        <v>176</v>
      </c>
      <c r="E179" s="157" t="s">
        <v>1</v>
      </c>
      <c r="F179" s="158" t="s">
        <v>252</v>
      </c>
      <c r="H179" s="159">
        <v>1132.028</v>
      </c>
      <c r="L179" s="156"/>
      <c r="M179" s="160"/>
      <c r="N179" s="161"/>
      <c r="O179" s="161"/>
      <c r="P179" s="161"/>
      <c r="Q179" s="161"/>
      <c r="R179" s="161"/>
      <c r="S179" s="161"/>
      <c r="T179" s="162"/>
      <c r="AT179" s="157" t="s">
        <v>176</v>
      </c>
      <c r="AU179" s="157" t="s">
        <v>172</v>
      </c>
      <c r="AV179" s="13" t="s">
        <v>172</v>
      </c>
      <c r="AW179" s="13" t="s">
        <v>29</v>
      </c>
      <c r="AX179" s="13" t="s">
        <v>72</v>
      </c>
      <c r="AY179" s="157" t="s">
        <v>166</v>
      </c>
    </row>
    <row r="180" spans="1:65" s="13" customFormat="1">
      <c r="B180" s="156"/>
      <c r="D180" s="152" t="s">
        <v>176</v>
      </c>
      <c r="E180" s="157" t="s">
        <v>1</v>
      </c>
      <c r="F180" s="158" t="s">
        <v>253</v>
      </c>
      <c r="H180" s="159">
        <v>1249.0630000000001</v>
      </c>
      <c r="L180" s="156"/>
      <c r="M180" s="160"/>
      <c r="N180" s="161"/>
      <c r="O180" s="161"/>
      <c r="P180" s="161"/>
      <c r="Q180" s="161"/>
      <c r="R180" s="161"/>
      <c r="S180" s="161"/>
      <c r="T180" s="162"/>
      <c r="AT180" s="157" t="s">
        <v>176</v>
      </c>
      <c r="AU180" s="157" t="s">
        <v>172</v>
      </c>
      <c r="AV180" s="13" t="s">
        <v>172</v>
      </c>
      <c r="AW180" s="13" t="s">
        <v>29</v>
      </c>
      <c r="AX180" s="13" t="s">
        <v>72</v>
      </c>
      <c r="AY180" s="157" t="s">
        <v>166</v>
      </c>
    </row>
    <row r="181" spans="1:65" s="15" customFormat="1">
      <c r="B181" s="169"/>
      <c r="D181" s="152" t="s">
        <v>176</v>
      </c>
      <c r="E181" s="170" t="s">
        <v>1</v>
      </c>
      <c r="F181" s="171" t="s">
        <v>195</v>
      </c>
      <c r="H181" s="172">
        <v>2417.7510000000002</v>
      </c>
      <c r="L181" s="169"/>
      <c r="M181" s="173"/>
      <c r="N181" s="174"/>
      <c r="O181" s="174"/>
      <c r="P181" s="174"/>
      <c r="Q181" s="174"/>
      <c r="R181" s="174"/>
      <c r="S181" s="174"/>
      <c r="T181" s="175"/>
      <c r="AT181" s="170" t="s">
        <v>176</v>
      </c>
      <c r="AU181" s="170" t="s">
        <v>172</v>
      </c>
      <c r="AV181" s="15" t="s">
        <v>171</v>
      </c>
      <c r="AW181" s="15" t="s">
        <v>29</v>
      </c>
      <c r="AX181" s="15" t="s">
        <v>80</v>
      </c>
      <c r="AY181" s="170" t="s">
        <v>166</v>
      </c>
    </row>
    <row r="182" spans="1:65" s="2" customFormat="1" ht="27.75" customHeight="1">
      <c r="A182" s="29"/>
      <c r="B182" s="138"/>
      <c r="C182" s="139" t="s">
        <v>254</v>
      </c>
      <c r="D182" s="139" t="s">
        <v>168</v>
      </c>
      <c r="E182" s="140" t="s">
        <v>255</v>
      </c>
      <c r="F182" s="141" t="s">
        <v>256</v>
      </c>
      <c r="G182" s="142" t="s">
        <v>127</v>
      </c>
      <c r="H182" s="143">
        <v>2417.7510000000002</v>
      </c>
      <c r="I182" s="144">
        <v>0</v>
      </c>
      <c r="J182" s="144">
        <f>ROUND(I182*H182,2)</f>
        <v>0</v>
      </c>
      <c r="K182" s="145"/>
      <c r="L182" s="30"/>
      <c r="M182" s="146" t="s">
        <v>1</v>
      </c>
      <c r="N182" s="147" t="s">
        <v>38</v>
      </c>
      <c r="O182" s="148">
        <v>5.3999999999999999E-2</v>
      </c>
      <c r="P182" s="148">
        <f>O182*H182</f>
        <v>130.55855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0" t="s">
        <v>171</v>
      </c>
      <c r="AT182" s="150" t="s">
        <v>168</v>
      </c>
      <c r="AU182" s="150" t="s">
        <v>172</v>
      </c>
      <c r="AY182" s="17" t="s">
        <v>166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7" t="s">
        <v>172</v>
      </c>
      <c r="BK182" s="151">
        <f>ROUND(I182*H182,2)</f>
        <v>0</v>
      </c>
      <c r="BL182" s="17" t="s">
        <v>171</v>
      </c>
      <c r="BM182" s="150" t="s">
        <v>257</v>
      </c>
    </row>
    <row r="183" spans="1:65" s="13" customFormat="1">
      <c r="B183" s="156"/>
      <c r="D183" s="152" t="s">
        <v>176</v>
      </c>
      <c r="E183" s="157" t="s">
        <v>1</v>
      </c>
      <c r="F183" s="158" t="s">
        <v>258</v>
      </c>
      <c r="H183" s="159">
        <v>2417.7510000000002</v>
      </c>
      <c r="L183" s="156"/>
      <c r="M183" s="160"/>
      <c r="N183" s="161"/>
      <c r="O183" s="161"/>
      <c r="P183" s="161"/>
      <c r="Q183" s="161"/>
      <c r="R183" s="161"/>
      <c r="S183" s="161"/>
      <c r="T183" s="162"/>
      <c r="AT183" s="157" t="s">
        <v>176</v>
      </c>
      <c r="AU183" s="157" t="s">
        <v>172</v>
      </c>
      <c r="AV183" s="13" t="s">
        <v>172</v>
      </c>
      <c r="AW183" s="13" t="s">
        <v>29</v>
      </c>
      <c r="AX183" s="13" t="s">
        <v>80</v>
      </c>
      <c r="AY183" s="157" t="s">
        <v>166</v>
      </c>
    </row>
    <row r="184" spans="1:65" s="2" customFormat="1" ht="13.9" customHeight="1">
      <c r="A184" s="29"/>
      <c r="B184" s="138"/>
      <c r="C184" s="139" t="s">
        <v>259</v>
      </c>
      <c r="D184" s="139" t="s">
        <v>168</v>
      </c>
      <c r="E184" s="140" t="s">
        <v>260</v>
      </c>
      <c r="F184" s="141" t="s">
        <v>261</v>
      </c>
      <c r="G184" s="142" t="s">
        <v>127</v>
      </c>
      <c r="H184" s="143">
        <v>0</v>
      </c>
      <c r="I184" s="144">
        <v>0</v>
      </c>
      <c r="J184" s="144">
        <f>ROUND(I184*H184,2)</f>
        <v>0</v>
      </c>
      <c r="K184" s="145"/>
      <c r="L184" s="30"/>
      <c r="M184" s="146" t="s">
        <v>1</v>
      </c>
      <c r="N184" s="147" t="s">
        <v>38</v>
      </c>
      <c r="O184" s="148">
        <v>7.0000000000000001E-3</v>
      </c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0" t="s">
        <v>171</v>
      </c>
      <c r="AT184" s="150" t="s">
        <v>168</v>
      </c>
      <c r="AU184" s="150" t="s">
        <v>172</v>
      </c>
      <c r="AY184" s="17" t="s">
        <v>166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7" t="s">
        <v>172</v>
      </c>
      <c r="BK184" s="151">
        <f>ROUND(I184*H184,2)</f>
        <v>0</v>
      </c>
      <c r="BL184" s="17" t="s">
        <v>171</v>
      </c>
      <c r="BM184" s="150" t="s">
        <v>262</v>
      </c>
    </row>
    <row r="185" spans="1:65" s="2" customFormat="1" ht="19.5">
      <c r="A185" s="29"/>
      <c r="B185" s="30"/>
      <c r="C185" s="29"/>
      <c r="D185" s="152" t="s">
        <v>174</v>
      </c>
      <c r="E185" s="29"/>
      <c r="F185" s="153" t="s">
        <v>263</v>
      </c>
      <c r="G185" s="29"/>
      <c r="H185" s="29"/>
      <c r="I185" s="29"/>
      <c r="J185" s="29"/>
      <c r="K185" s="29"/>
      <c r="L185" s="30"/>
      <c r="M185" s="154"/>
      <c r="N185" s="155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174</v>
      </c>
      <c r="AU185" s="17" t="s">
        <v>172</v>
      </c>
    </row>
    <row r="186" spans="1:65" s="13" customFormat="1">
      <c r="B186" s="156"/>
      <c r="D186" s="152" t="s">
        <v>176</v>
      </c>
      <c r="E186" s="157" t="s">
        <v>1</v>
      </c>
      <c r="F186" s="158" t="s">
        <v>72</v>
      </c>
      <c r="H186" s="159">
        <v>0</v>
      </c>
      <c r="L186" s="156"/>
      <c r="M186" s="160"/>
      <c r="N186" s="161"/>
      <c r="O186" s="161"/>
      <c r="P186" s="161"/>
      <c r="Q186" s="161"/>
      <c r="R186" s="161"/>
      <c r="S186" s="161"/>
      <c r="T186" s="162"/>
      <c r="AT186" s="157" t="s">
        <v>176</v>
      </c>
      <c r="AU186" s="157" t="s">
        <v>172</v>
      </c>
      <c r="AV186" s="13" t="s">
        <v>172</v>
      </c>
      <c r="AW186" s="13" t="s">
        <v>29</v>
      </c>
      <c r="AX186" s="13" t="s">
        <v>80</v>
      </c>
      <c r="AY186" s="157" t="s">
        <v>166</v>
      </c>
    </row>
    <row r="187" spans="1:65" s="2" customFormat="1" ht="25.5" customHeight="1">
      <c r="A187" s="29"/>
      <c r="B187" s="138"/>
      <c r="C187" s="139" t="s">
        <v>264</v>
      </c>
      <c r="D187" s="139" t="s">
        <v>168</v>
      </c>
      <c r="E187" s="140" t="s">
        <v>265</v>
      </c>
      <c r="F187" s="141" t="s">
        <v>266</v>
      </c>
      <c r="G187" s="142" t="s">
        <v>127</v>
      </c>
      <c r="H187" s="143">
        <v>2417.7510000000002</v>
      </c>
      <c r="I187" s="144">
        <v>0</v>
      </c>
      <c r="J187" s="144">
        <f>ROUND(I187*H187,2)</f>
        <v>0</v>
      </c>
      <c r="K187" s="145"/>
      <c r="L187" s="30"/>
      <c r="M187" s="146" t="s">
        <v>1</v>
      </c>
      <c r="N187" s="147" t="s">
        <v>38</v>
      </c>
      <c r="O187" s="148">
        <v>1.0860000000000001</v>
      </c>
      <c r="P187" s="148">
        <f>O187*H187</f>
        <v>2625.6775899999998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0" t="s">
        <v>171</v>
      </c>
      <c r="AT187" s="150" t="s">
        <v>168</v>
      </c>
      <c r="AU187" s="150" t="s">
        <v>172</v>
      </c>
      <c r="AY187" s="17" t="s">
        <v>166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7" t="s">
        <v>172</v>
      </c>
      <c r="BK187" s="151">
        <f>ROUND(I187*H187,2)</f>
        <v>0</v>
      </c>
      <c r="BL187" s="17" t="s">
        <v>171</v>
      </c>
      <c r="BM187" s="150" t="s">
        <v>267</v>
      </c>
    </row>
    <row r="188" spans="1:65" s="13" customFormat="1">
      <c r="B188" s="156"/>
      <c r="D188" s="152" t="s">
        <v>176</v>
      </c>
      <c r="E188" s="157" t="s">
        <v>1</v>
      </c>
      <c r="F188" s="158" t="s">
        <v>258</v>
      </c>
      <c r="H188" s="159">
        <v>2417.7510000000002</v>
      </c>
      <c r="L188" s="156"/>
      <c r="M188" s="160"/>
      <c r="N188" s="161"/>
      <c r="O188" s="161"/>
      <c r="P188" s="161"/>
      <c r="Q188" s="161"/>
      <c r="R188" s="161"/>
      <c r="S188" s="161"/>
      <c r="T188" s="162"/>
      <c r="AT188" s="157" t="s">
        <v>176</v>
      </c>
      <c r="AU188" s="157" t="s">
        <v>172</v>
      </c>
      <c r="AV188" s="13" t="s">
        <v>172</v>
      </c>
      <c r="AW188" s="13" t="s">
        <v>29</v>
      </c>
      <c r="AX188" s="13" t="s">
        <v>80</v>
      </c>
      <c r="AY188" s="157" t="s">
        <v>166</v>
      </c>
    </row>
    <row r="189" spans="1:65" s="2" customFormat="1" ht="13.9" customHeight="1">
      <c r="A189" s="29"/>
      <c r="B189" s="138"/>
      <c r="C189" s="139" t="s">
        <v>268</v>
      </c>
      <c r="D189" s="139" t="s">
        <v>168</v>
      </c>
      <c r="E189" s="140" t="s">
        <v>269</v>
      </c>
      <c r="F189" s="141" t="s">
        <v>270</v>
      </c>
      <c r="G189" s="142" t="s">
        <v>84</v>
      </c>
      <c r="H189" s="143">
        <v>3134.8</v>
      </c>
      <c r="I189" s="144">
        <v>0</v>
      </c>
      <c r="J189" s="144">
        <f>ROUND(I189*H189,2)</f>
        <v>0</v>
      </c>
      <c r="K189" s="145"/>
      <c r="L189" s="30"/>
      <c r="M189" s="146" t="s">
        <v>1</v>
      </c>
      <c r="N189" s="147" t="s">
        <v>38</v>
      </c>
      <c r="O189" s="148">
        <v>6.0999999999999999E-2</v>
      </c>
      <c r="P189" s="148">
        <f>O189*H189</f>
        <v>191.22280000000001</v>
      </c>
      <c r="Q189" s="148">
        <v>0.04</v>
      </c>
      <c r="R189" s="148">
        <f>Q189*H189</f>
        <v>125.392</v>
      </c>
      <c r="S189" s="148">
        <v>0</v>
      </c>
      <c r="T189" s="14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0" t="s">
        <v>171</v>
      </c>
      <c r="AT189" s="150" t="s">
        <v>168</v>
      </c>
      <c r="AU189" s="150" t="s">
        <v>172</v>
      </c>
      <c r="AY189" s="17" t="s">
        <v>166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7" t="s">
        <v>172</v>
      </c>
      <c r="BK189" s="151">
        <f>ROUND(I189*H189,2)</f>
        <v>0</v>
      </c>
      <c r="BL189" s="17" t="s">
        <v>171</v>
      </c>
      <c r="BM189" s="150" t="s">
        <v>271</v>
      </c>
    </row>
    <row r="190" spans="1:65" s="13" customFormat="1">
      <c r="B190" s="156"/>
      <c r="D190" s="152" t="s">
        <v>176</v>
      </c>
      <c r="E190" s="157" t="s">
        <v>1</v>
      </c>
      <c r="F190" s="158" t="s">
        <v>113</v>
      </c>
      <c r="H190" s="159">
        <v>3134.8</v>
      </c>
      <c r="L190" s="156"/>
      <c r="M190" s="160"/>
      <c r="N190" s="161"/>
      <c r="O190" s="161"/>
      <c r="P190" s="161"/>
      <c r="Q190" s="161"/>
      <c r="R190" s="161"/>
      <c r="S190" s="161"/>
      <c r="T190" s="162"/>
      <c r="AT190" s="157" t="s">
        <v>176</v>
      </c>
      <c r="AU190" s="157" t="s">
        <v>172</v>
      </c>
      <c r="AV190" s="13" t="s">
        <v>172</v>
      </c>
      <c r="AW190" s="13" t="s">
        <v>29</v>
      </c>
      <c r="AX190" s="13" t="s">
        <v>80</v>
      </c>
      <c r="AY190" s="157" t="s">
        <v>166</v>
      </c>
    </row>
    <row r="191" spans="1:65" s="2" customFormat="1" ht="13.9" customHeight="1">
      <c r="A191" s="29"/>
      <c r="B191" s="138"/>
      <c r="C191" s="176" t="s">
        <v>98</v>
      </c>
      <c r="D191" s="176" t="s">
        <v>197</v>
      </c>
      <c r="E191" s="177" t="s">
        <v>272</v>
      </c>
      <c r="F191" s="178" t="s">
        <v>273</v>
      </c>
      <c r="G191" s="179" t="s">
        <v>274</v>
      </c>
      <c r="H191" s="180">
        <v>104.13500000000001</v>
      </c>
      <c r="I191" s="181">
        <v>0</v>
      </c>
      <c r="J191" s="181">
        <f>ROUND(I191*H191,2)</f>
        <v>0</v>
      </c>
      <c r="K191" s="182"/>
      <c r="L191" s="183"/>
      <c r="M191" s="184" t="s">
        <v>1</v>
      </c>
      <c r="N191" s="185" t="s">
        <v>38</v>
      </c>
      <c r="O191" s="148">
        <v>0</v>
      </c>
      <c r="P191" s="148">
        <f>O191*H191</f>
        <v>0</v>
      </c>
      <c r="Q191" s="148">
        <v>1E-3</v>
      </c>
      <c r="R191" s="148">
        <f>Q191*H191</f>
        <v>0.10414</v>
      </c>
      <c r="S191" s="148">
        <v>0</v>
      </c>
      <c r="T191" s="149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0" t="s">
        <v>110</v>
      </c>
      <c r="AT191" s="150" t="s">
        <v>197</v>
      </c>
      <c r="AU191" s="150" t="s">
        <v>172</v>
      </c>
      <c r="AY191" s="17" t="s">
        <v>166</v>
      </c>
      <c r="BE191" s="151">
        <f>IF(N191="základná",J191,0)</f>
        <v>0</v>
      </c>
      <c r="BF191" s="151">
        <f>IF(N191="znížená",J191,0)</f>
        <v>0</v>
      </c>
      <c r="BG191" s="151">
        <f>IF(N191="zákl. prenesená",J191,0)</f>
        <v>0</v>
      </c>
      <c r="BH191" s="151">
        <f>IF(N191="zníž. prenesená",J191,0)</f>
        <v>0</v>
      </c>
      <c r="BI191" s="151">
        <f>IF(N191="nulová",J191,0)</f>
        <v>0</v>
      </c>
      <c r="BJ191" s="17" t="s">
        <v>172</v>
      </c>
      <c r="BK191" s="151">
        <f>ROUND(I191*H191,2)</f>
        <v>0</v>
      </c>
      <c r="BL191" s="17" t="s">
        <v>171</v>
      </c>
      <c r="BM191" s="150" t="s">
        <v>275</v>
      </c>
    </row>
    <row r="192" spans="1:65" s="2" customFormat="1" ht="13.9" customHeight="1">
      <c r="A192" s="29"/>
      <c r="B192" s="138"/>
      <c r="C192" s="139" t="s">
        <v>7</v>
      </c>
      <c r="D192" s="139" t="s">
        <v>168</v>
      </c>
      <c r="E192" s="140" t="s">
        <v>276</v>
      </c>
      <c r="F192" s="141" t="s">
        <v>277</v>
      </c>
      <c r="G192" s="142" t="s">
        <v>84</v>
      </c>
      <c r="H192" s="143">
        <v>8620.7000000000007</v>
      </c>
      <c r="I192" s="144">
        <v>0</v>
      </c>
      <c r="J192" s="144">
        <f>ROUND(I192*H192,2)</f>
        <v>0</v>
      </c>
      <c r="K192" s="145"/>
      <c r="L192" s="30"/>
      <c r="M192" s="146" t="s">
        <v>1</v>
      </c>
      <c r="N192" s="147" t="s">
        <v>38</v>
      </c>
      <c r="O192" s="148">
        <v>1.7000000000000001E-2</v>
      </c>
      <c r="P192" s="148">
        <f>O192*H192</f>
        <v>146.55189999999999</v>
      </c>
      <c r="Q192" s="148">
        <v>0</v>
      </c>
      <c r="R192" s="148">
        <f>Q192*H192</f>
        <v>0</v>
      </c>
      <c r="S192" s="148">
        <v>0</v>
      </c>
      <c r="T192" s="149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0" t="s">
        <v>171</v>
      </c>
      <c r="AT192" s="150" t="s">
        <v>168</v>
      </c>
      <c r="AU192" s="150" t="s">
        <v>172</v>
      </c>
      <c r="AY192" s="17" t="s">
        <v>166</v>
      </c>
      <c r="BE192" s="151">
        <f>IF(N192="základná",J192,0)</f>
        <v>0</v>
      </c>
      <c r="BF192" s="151">
        <f>IF(N192="znížená",J192,0)</f>
        <v>0</v>
      </c>
      <c r="BG192" s="151">
        <f>IF(N192="zákl. prenesená",J192,0)</f>
        <v>0</v>
      </c>
      <c r="BH192" s="151">
        <f>IF(N192="zníž. prenesená",J192,0)</f>
        <v>0</v>
      </c>
      <c r="BI192" s="151">
        <f>IF(N192="nulová",J192,0)</f>
        <v>0</v>
      </c>
      <c r="BJ192" s="17" t="s">
        <v>172</v>
      </c>
      <c r="BK192" s="151">
        <f>ROUND(I192*H192,2)</f>
        <v>0</v>
      </c>
      <c r="BL192" s="17" t="s">
        <v>171</v>
      </c>
      <c r="BM192" s="150" t="s">
        <v>278</v>
      </c>
    </row>
    <row r="193" spans="1:65" s="13" customFormat="1">
      <c r="B193" s="156"/>
      <c r="D193" s="152" t="s">
        <v>176</v>
      </c>
      <c r="E193" s="157" t="s">
        <v>1</v>
      </c>
      <c r="F193" s="158" t="s">
        <v>105</v>
      </c>
      <c r="H193" s="159">
        <v>8620.7000000000007</v>
      </c>
      <c r="L193" s="156"/>
      <c r="M193" s="160"/>
      <c r="N193" s="161"/>
      <c r="O193" s="161"/>
      <c r="P193" s="161"/>
      <c r="Q193" s="161"/>
      <c r="R193" s="161"/>
      <c r="S193" s="161"/>
      <c r="T193" s="162"/>
      <c r="AT193" s="157" t="s">
        <v>176</v>
      </c>
      <c r="AU193" s="157" t="s">
        <v>172</v>
      </c>
      <c r="AV193" s="13" t="s">
        <v>172</v>
      </c>
      <c r="AW193" s="13" t="s">
        <v>29</v>
      </c>
      <c r="AX193" s="13" t="s">
        <v>80</v>
      </c>
      <c r="AY193" s="157" t="s">
        <v>166</v>
      </c>
    </row>
    <row r="194" spans="1:65" s="2" customFormat="1" ht="24">
      <c r="A194" s="29"/>
      <c r="B194" s="138"/>
      <c r="C194" s="139" t="s">
        <v>138</v>
      </c>
      <c r="D194" s="139" t="s">
        <v>168</v>
      </c>
      <c r="E194" s="140" t="s">
        <v>279</v>
      </c>
      <c r="F194" s="141" t="s">
        <v>280</v>
      </c>
      <c r="G194" s="142" t="s">
        <v>84</v>
      </c>
      <c r="H194" s="143">
        <v>3134.8</v>
      </c>
      <c r="I194" s="144">
        <v>0</v>
      </c>
      <c r="J194" s="144">
        <f>ROUND(I194*H194,2)</f>
        <v>0</v>
      </c>
      <c r="K194" s="145"/>
      <c r="L194" s="30"/>
      <c r="M194" s="146" t="s">
        <v>1</v>
      </c>
      <c r="N194" s="147" t="s">
        <v>38</v>
      </c>
      <c r="O194" s="148">
        <v>0.123</v>
      </c>
      <c r="P194" s="148">
        <f>O194*H194</f>
        <v>385.5804</v>
      </c>
      <c r="Q194" s="148">
        <v>0</v>
      </c>
      <c r="R194" s="148">
        <f>Q194*H194</f>
        <v>0</v>
      </c>
      <c r="S194" s="148">
        <v>0</v>
      </c>
      <c r="T194" s="149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0" t="s">
        <v>171</v>
      </c>
      <c r="AT194" s="150" t="s">
        <v>168</v>
      </c>
      <c r="AU194" s="150" t="s">
        <v>172</v>
      </c>
      <c r="AY194" s="17" t="s">
        <v>166</v>
      </c>
      <c r="BE194" s="151">
        <f>IF(N194="základná",J194,0)</f>
        <v>0</v>
      </c>
      <c r="BF194" s="151">
        <f>IF(N194="znížená",J194,0)</f>
        <v>0</v>
      </c>
      <c r="BG194" s="151">
        <f>IF(N194="zákl. prenesená",J194,0)</f>
        <v>0</v>
      </c>
      <c r="BH194" s="151">
        <f>IF(N194="zníž. prenesená",J194,0)</f>
        <v>0</v>
      </c>
      <c r="BI194" s="151">
        <f>IF(N194="nulová",J194,0)</f>
        <v>0</v>
      </c>
      <c r="BJ194" s="17" t="s">
        <v>172</v>
      </c>
      <c r="BK194" s="151">
        <f>ROUND(I194*H194,2)</f>
        <v>0</v>
      </c>
      <c r="BL194" s="17" t="s">
        <v>171</v>
      </c>
      <c r="BM194" s="150" t="s">
        <v>281</v>
      </c>
    </row>
    <row r="195" spans="1:65" s="13" customFormat="1">
      <c r="B195" s="156"/>
      <c r="D195" s="152" t="s">
        <v>176</v>
      </c>
      <c r="E195" s="157" t="s">
        <v>1</v>
      </c>
      <c r="F195" s="158" t="s">
        <v>113</v>
      </c>
      <c r="H195" s="159">
        <v>3134.8</v>
      </c>
      <c r="L195" s="156"/>
      <c r="M195" s="160"/>
      <c r="N195" s="161"/>
      <c r="O195" s="161"/>
      <c r="P195" s="161"/>
      <c r="Q195" s="161"/>
      <c r="R195" s="161"/>
      <c r="S195" s="161"/>
      <c r="T195" s="162"/>
      <c r="AT195" s="157" t="s">
        <v>176</v>
      </c>
      <c r="AU195" s="157" t="s">
        <v>172</v>
      </c>
      <c r="AV195" s="13" t="s">
        <v>172</v>
      </c>
      <c r="AW195" s="13" t="s">
        <v>29</v>
      </c>
      <c r="AX195" s="13" t="s">
        <v>80</v>
      </c>
      <c r="AY195" s="157" t="s">
        <v>166</v>
      </c>
    </row>
    <row r="196" spans="1:65" s="2" customFormat="1" ht="22.15" customHeight="1">
      <c r="A196" s="29"/>
      <c r="B196" s="138"/>
      <c r="C196" s="139" t="s">
        <v>282</v>
      </c>
      <c r="D196" s="139" t="s">
        <v>168</v>
      </c>
      <c r="E196" s="140" t="s">
        <v>283</v>
      </c>
      <c r="F196" s="141" t="s">
        <v>284</v>
      </c>
      <c r="G196" s="142" t="s">
        <v>84</v>
      </c>
      <c r="H196" s="143">
        <v>5015.68</v>
      </c>
      <c r="I196" s="144">
        <v>0</v>
      </c>
      <c r="J196" s="144">
        <f>ROUND(I196*H196,2)</f>
        <v>0</v>
      </c>
      <c r="K196" s="145"/>
      <c r="L196" s="30"/>
      <c r="M196" s="146" t="s">
        <v>1</v>
      </c>
      <c r="N196" s="147" t="s">
        <v>38</v>
      </c>
      <c r="O196" s="148">
        <v>0.11700000000000001</v>
      </c>
      <c r="P196" s="148">
        <f>O196*H196</f>
        <v>586.83456000000001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0" t="s">
        <v>171</v>
      </c>
      <c r="AT196" s="150" t="s">
        <v>168</v>
      </c>
      <c r="AU196" s="150" t="s">
        <v>172</v>
      </c>
      <c r="AY196" s="17" t="s">
        <v>166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7" t="s">
        <v>172</v>
      </c>
      <c r="BK196" s="151">
        <f>ROUND(I196*H196,2)</f>
        <v>0</v>
      </c>
      <c r="BL196" s="17" t="s">
        <v>171</v>
      </c>
      <c r="BM196" s="150" t="s">
        <v>285</v>
      </c>
    </row>
    <row r="197" spans="1:65" s="13" customFormat="1">
      <c r="B197" s="156"/>
      <c r="D197" s="152" t="s">
        <v>176</v>
      </c>
      <c r="E197" s="157" t="s">
        <v>1</v>
      </c>
      <c r="F197" s="158" t="s">
        <v>286</v>
      </c>
      <c r="H197" s="159">
        <v>5015.68</v>
      </c>
      <c r="L197" s="156"/>
      <c r="M197" s="160"/>
      <c r="N197" s="161"/>
      <c r="O197" s="161"/>
      <c r="P197" s="161"/>
      <c r="Q197" s="161"/>
      <c r="R197" s="161"/>
      <c r="S197" s="161"/>
      <c r="T197" s="162"/>
      <c r="AT197" s="157" t="s">
        <v>176</v>
      </c>
      <c r="AU197" s="157" t="s">
        <v>172</v>
      </c>
      <c r="AV197" s="13" t="s">
        <v>172</v>
      </c>
      <c r="AW197" s="13" t="s">
        <v>29</v>
      </c>
      <c r="AX197" s="13" t="s">
        <v>80</v>
      </c>
      <c r="AY197" s="157" t="s">
        <v>166</v>
      </c>
    </row>
    <row r="198" spans="1:65" s="2" customFormat="1" ht="25.5" customHeight="1">
      <c r="A198" s="29"/>
      <c r="B198" s="138"/>
      <c r="C198" s="139" t="s">
        <v>287</v>
      </c>
      <c r="D198" s="139" t="s">
        <v>168</v>
      </c>
      <c r="E198" s="140" t="s">
        <v>288</v>
      </c>
      <c r="F198" s="141" t="s">
        <v>289</v>
      </c>
      <c r="G198" s="142" t="s">
        <v>84</v>
      </c>
      <c r="H198" s="143">
        <v>3134.8</v>
      </c>
      <c r="I198" s="144">
        <v>0</v>
      </c>
      <c r="J198" s="144">
        <f>ROUND(I198*H198,2)</f>
        <v>0</v>
      </c>
      <c r="K198" s="145"/>
      <c r="L198" s="30"/>
      <c r="M198" s="146" t="s">
        <v>1</v>
      </c>
      <c r="N198" s="147" t="s">
        <v>38</v>
      </c>
      <c r="O198" s="148">
        <v>0.28699999999999998</v>
      </c>
      <c r="P198" s="148">
        <f>O198*H198</f>
        <v>899.68759999999997</v>
      </c>
      <c r="Q198" s="148">
        <v>0</v>
      </c>
      <c r="R198" s="148">
        <f>Q198*H198</f>
        <v>0</v>
      </c>
      <c r="S198" s="148">
        <v>0</v>
      </c>
      <c r="T198" s="149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0" t="s">
        <v>171</v>
      </c>
      <c r="AT198" s="150" t="s">
        <v>168</v>
      </c>
      <c r="AU198" s="150" t="s">
        <v>172</v>
      </c>
      <c r="AY198" s="17" t="s">
        <v>166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7" t="s">
        <v>172</v>
      </c>
      <c r="BK198" s="151">
        <f>ROUND(I198*H198,2)</f>
        <v>0</v>
      </c>
      <c r="BL198" s="17" t="s">
        <v>171</v>
      </c>
      <c r="BM198" s="150" t="s">
        <v>290</v>
      </c>
    </row>
    <row r="199" spans="1:65" s="13" customFormat="1">
      <c r="B199" s="156"/>
      <c r="D199" s="152" t="s">
        <v>176</v>
      </c>
      <c r="E199" s="157" t="s">
        <v>1</v>
      </c>
      <c r="F199" s="158" t="s">
        <v>113</v>
      </c>
      <c r="H199" s="159">
        <v>3134.8</v>
      </c>
      <c r="L199" s="156"/>
      <c r="M199" s="160"/>
      <c r="N199" s="161"/>
      <c r="O199" s="161"/>
      <c r="P199" s="161"/>
      <c r="Q199" s="161"/>
      <c r="R199" s="161"/>
      <c r="S199" s="161"/>
      <c r="T199" s="162"/>
      <c r="AT199" s="157" t="s">
        <v>176</v>
      </c>
      <c r="AU199" s="157" t="s">
        <v>172</v>
      </c>
      <c r="AV199" s="13" t="s">
        <v>172</v>
      </c>
      <c r="AW199" s="13" t="s">
        <v>29</v>
      </c>
      <c r="AX199" s="13" t="s">
        <v>80</v>
      </c>
      <c r="AY199" s="157" t="s">
        <v>166</v>
      </c>
    </row>
    <row r="200" spans="1:65" s="12" customFormat="1" ht="22.9" customHeight="1">
      <c r="B200" s="126"/>
      <c r="D200" s="127" t="s">
        <v>71</v>
      </c>
      <c r="E200" s="136" t="s">
        <v>172</v>
      </c>
      <c r="F200" s="136" t="s">
        <v>291</v>
      </c>
      <c r="J200" s="137">
        <f>BK200</f>
        <v>0</v>
      </c>
      <c r="L200" s="126"/>
      <c r="M200" s="130"/>
      <c r="N200" s="131"/>
      <c r="O200" s="131"/>
      <c r="P200" s="132">
        <f>SUM(P201:P220)</f>
        <v>310.57136000000003</v>
      </c>
      <c r="Q200" s="131"/>
      <c r="R200" s="132">
        <f>SUM(R201:R220)</f>
        <v>21.460699999999999</v>
      </c>
      <c r="S200" s="131"/>
      <c r="T200" s="133">
        <f>SUM(T201:T220)</f>
        <v>0</v>
      </c>
      <c r="AR200" s="127" t="s">
        <v>80</v>
      </c>
      <c r="AT200" s="134" t="s">
        <v>71</v>
      </c>
      <c r="AU200" s="134" t="s">
        <v>80</v>
      </c>
      <c r="AY200" s="127" t="s">
        <v>166</v>
      </c>
      <c r="BK200" s="135">
        <f>SUM(BK201:BK220)</f>
        <v>0</v>
      </c>
    </row>
    <row r="201" spans="1:65" s="2" customFormat="1" ht="26.25" customHeight="1">
      <c r="A201" s="29"/>
      <c r="B201" s="138"/>
      <c r="C201" s="139" t="s">
        <v>292</v>
      </c>
      <c r="D201" s="139" t="s">
        <v>168</v>
      </c>
      <c r="E201" s="140" t="s">
        <v>293</v>
      </c>
      <c r="F201" s="141" t="s">
        <v>294</v>
      </c>
      <c r="G201" s="142" t="s">
        <v>127</v>
      </c>
      <c r="H201" s="143">
        <v>4.9000000000000004</v>
      </c>
      <c r="I201" s="144">
        <v>0</v>
      </c>
      <c r="J201" s="144">
        <f>ROUND(I201*H201,2)</f>
        <v>0</v>
      </c>
      <c r="K201" s="145"/>
      <c r="L201" s="30"/>
      <c r="M201" s="146" t="s">
        <v>1</v>
      </c>
      <c r="N201" s="147" t="s">
        <v>38</v>
      </c>
      <c r="O201" s="148">
        <v>0.90800000000000003</v>
      </c>
      <c r="P201" s="148">
        <f>O201*H201</f>
        <v>4.4492000000000003</v>
      </c>
      <c r="Q201" s="148">
        <v>1.63</v>
      </c>
      <c r="R201" s="148">
        <f>Q201*H201</f>
        <v>7.9870000000000001</v>
      </c>
      <c r="S201" s="148">
        <v>0</v>
      </c>
      <c r="T201" s="14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0" t="s">
        <v>171</v>
      </c>
      <c r="AT201" s="150" t="s">
        <v>168</v>
      </c>
      <c r="AU201" s="150" t="s">
        <v>172</v>
      </c>
      <c r="AY201" s="17" t="s">
        <v>166</v>
      </c>
      <c r="BE201" s="151">
        <f>IF(N201="základná",J201,0)</f>
        <v>0</v>
      </c>
      <c r="BF201" s="151">
        <f>IF(N201="znížená",J201,0)</f>
        <v>0</v>
      </c>
      <c r="BG201" s="151">
        <f>IF(N201="zákl. prenesená",J201,0)</f>
        <v>0</v>
      </c>
      <c r="BH201" s="151">
        <f>IF(N201="zníž. prenesená",J201,0)</f>
        <v>0</v>
      </c>
      <c r="BI201" s="151">
        <f>IF(N201="nulová",J201,0)</f>
        <v>0</v>
      </c>
      <c r="BJ201" s="17" t="s">
        <v>172</v>
      </c>
      <c r="BK201" s="151">
        <f>ROUND(I201*H201,2)</f>
        <v>0</v>
      </c>
      <c r="BL201" s="17" t="s">
        <v>171</v>
      </c>
      <c r="BM201" s="150" t="s">
        <v>295</v>
      </c>
    </row>
    <row r="202" spans="1:65" s="2" customFormat="1" ht="19.5">
      <c r="A202" s="29"/>
      <c r="B202" s="30"/>
      <c r="C202" s="29"/>
      <c r="D202" s="152" t="s">
        <v>174</v>
      </c>
      <c r="E202" s="29"/>
      <c r="F202" s="153" t="s">
        <v>296</v>
      </c>
      <c r="G202" s="29"/>
      <c r="H202" s="29"/>
      <c r="I202" s="29"/>
      <c r="J202" s="29"/>
      <c r="K202" s="29"/>
      <c r="L202" s="30"/>
      <c r="M202" s="154"/>
      <c r="N202" s="155"/>
      <c r="O202" s="55"/>
      <c r="P202" s="55"/>
      <c r="Q202" s="55"/>
      <c r="R202" s="55"/>
      <c r="S202" s="55"/>
      <c r="T202" s="5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7" t="s">
        <v>174</v>
      </c>
      <c r="AU202" s="17" t="s">
        <v>172</v>
      </c>
    </row>
    <row r="203" spans="1:65" s="13" customFormat="1">
      <c r="B203" s="156"/>
      <c r="D203" s="152" t="s">
        <v>176</v>
      </c>
      <c r="E203" s="157" t="s">
        <v>1</v>
      </c>
      <c r="F203" s="158" t="s">
        <v>297</v>
      </c>
      <c r="H203" s="159">
        <v>4.9000000000000004</v>
      </c>
      <c r="L203" s="156"/>
      <c r="M203" s="160"/>
      <c r="N203" s="161"/>
      <c r="O203" s="161"/>
      <c r="P203" s="161"/>
      <c r="Q203" s="161"/>
      <c r="R203" s="161"/>
      <c r="S203" s="161"/>
      <c r="T203" s="162"/>
      <c r="AT203" s="157" t="s">
        <v>176</v>
      </c>
      <c r="AU203" s="157" t="s">
        <v>172</v>
      </c>
      <c r="AV203" s="13" t="s">
        <v>172</v>
      </c>
      <c r="AW203" s="13" t="s">
        <v>29</v>
      </c>
      <c r="AX203" s="13" t="s">
        <v>80</v>
      </c>
      <c r="AY203" s="157" t="s">
        <v>166</v>
      </c>
    </row>
    <row r="204" spans="1:65" s="2" customFormat="1" ht="25.5" customHeight="1">
      <c r="A204" s="29"/>
      <c r="B204" s="138"/>
      <c r="C204" s="139" t="s">
        <v>298</v>
      </c>
      <c r="D204" s="139" t="s">
        <v>168</v>
      </c>
      <c r="E204" s="140" t="s">
        <v>299</v>
      </c>
      <c r="F204" s="141" t="s">
        <v>300</v>
      </c>
      <c r="G204" s="142" t="s">
        <v>127</v>
      </c>
      <c r="H204" s="143">
        <v>0</v>
      </c>
      <c r="I204" s="144">
        <v>0</v>
      </c>
      <c r="J204" s="144">
        <f>ROUND(I204*H204,2)</f>
        <v>0</v>
      </c>
      <c r="K204" s="145"/>
      <c r="L204" s="30"/>
      <c r="M204" s="146" t="s">
        <v>1</v>
      </c>
      <c r="N204" s="147" t="s">
        <v>38</v>
      </c>
      <c r="O204" s="148">
        <v>0.71799999999999997</v>
      </c>
      <c r="P204" s="148">
        <f>O204*H204</f>
        <v>0</v>
      </c>
      <c r="Q204" s="148">
        <v>1.9205000000000001</v>
      </c>
      <c r="R204" s="148">
        <f>Q204*H204</f>
        <v>0</v>
      </c>
      <c r="S204" s="148">
        <v>0</v>
      </c>
      <c r="T204" s="14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0" t="s">
        <v>171</v>
      </c>
      <c r="AT204" s="150" t="s">
        <v>168</v>
      </c>
      <c r="AU204" s="150" t="s">
        <v>172</v>
      </c>
      <c r="AY204" s="17" t="s">
        <v>166</v>
      </c>
      <c r="BE204" s="151">
        <f>IF(N204="základná",J204,0)</f>
        <v>0</v>
      </c>
      <c r="BF204" s="151">
        <f>IF(N204="znížená",J204,0)</f>
        <v>0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7" t="s">
        <v>172</v>
      </c>
      <c r="BK204" s="151">
        <f>ROUND(I204*H204,2)</f>
        <v>0</v>
      </c>
      <c r="BL204" s="17" t="s">
        <v>171</v>
      </c>
      <c r="BM204" s="150" t="s">
        <v>301</v>
      </c>
    </row>
    <row r="205" spans="1:65" s="13" customFormat="1">
      <c r="B205" s="156"/>
      <c r="D205" s="152" t="s">
        <v>176</v>
      </c>
      <c r="E205" s="157" t="s">
        <v>1</v>
      </c>
      <c r="F205" s="158" t="s">
        <v>72</v>
      </c>
      <c r="H205" s="159">
        <v>0</v>
      </c>
      <c r="L205" s="156"/>
      <c r="M205" s="160"/>
      <c r="N205" s="161"/>
      <c r="O205" s="161"/>
      <c r="P205" s="161"/>
      <c r="Q205" s="161"/>
      <c r="R205" s="161"/>
      <c r="S205" s="161"/>
      <c r="T205" s="162"/>
      <c r="AT205" s="157" t="s">
        <v>176</v>
      </c>
      <c r="AU205" s="157" t="s">
        <v>172</v>
      </c>
      <c r="AV205" s="13" t="s">
        <v>172</v>
      </c>
      <c r="AW205" s="13" t="s">
        <v>29</v>
      </c>
      <c r="AX205" s="13" t="s">
        <v>80</v>
      </c>
      <c r="AY205" s="157" t="s">
        <v>166</v>
      </c>
    </row>
    <row r="206" spans="1:65" s="2" customFormat="1" ht="26.25" customHeight="1">
      <c r="A206" s="29"/>
      <c r="B206" s="138"/>
      <c r="C206" s="139" t="s">
        <v>302</v>
      </c>
      <c r="D206" s="139" t="s">
        <v>168</v>
      </c>
      <c r="E206" s="140" t="s">
        <v>303</v>
      </c>
      <c r="F206" s="141" t="s">
        <v>304</v>
      </c>
      <c r="G206" s="142" t="s">
        <v>84</v>
      </c>
      <c r="H206" s="143">
        <v>10.051</v>
      </c>
      <c r="I206" s="144">
        <v>0</v>
      </c>
      <c r="J206" s="144">
        <f>ROUND(I206*H206,2)</f>
        <v>0</v>
      </c>
      <c r="K206" s="145"/>
      <c r="L206" s="30"/>
      <c r="M206" s="146" t="s">
        <v>1</v>
      </c>
      <c r="N206" s="147" t="s">
        <v>38</v>
      </c>
      <c r="O206" s="148">
        <v>7.0999999999999994E-2</v>
      </c>
      <c r="P206" s="148">
        <f>O206*H206</f>
        <v>0.71362000000000003</v>
      </c>
      <c r="Q206" s="148">
        <v>1.8000000000000001E-4</v>
      </c>
      <c r="R206" s="148">
        <f>Q206*H206</f>
        <v>1.81E-3</v>
      </c>
      <c r="S206" s="148">
        <v>0</v>
      </c>
      <c r="T206" s="14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0" t="s">
        <v>171</v>
      </c>
      <c r="AT206" s="150" t="s">
        <v>168</v>
      </c>
      <c r="AU206" s="150" t="s">
        <v>172</v>
      </c>
      <c r="AY206" s="17" t="s">
        <v>166</v>
      </c>
      <c r="BE206" s="151">
        <f>IF(N206="základná",J206,0)</f>
        <v>0</v>
      </c>
      <c r="BF206" s="151">
        <f>IF(N206="znížená",J206,0)</f>
        <v>0</v>
      </c>
      <c r="BG206" s="151">
        <f>IF(N206="zákl. prenesená",J206,0)</f>
        <v>0</v>
      </c>
      <c r="BH206" s="151">
        <f>IF(N206="zníž. prenesená",J206,0)</f>
        <v>0</v>
      </c>
      <c r="BI206" s="151">
        <f>IF(N206="nulová",J206,0)</f>
        <v>0</v>
      </c>
      <c r="BJ206" s="17" t="s">
        <v>172</v>
      </c>
      <c r="BK206" s="151">
        <f>ROUND(I206*H206,2)</f>
        <v>0</v>
      </c>
      <c r="BL206" s="17" t="s">
        <v>171</v>
      </c>
      <c r="BM206" s="150" t="s">
        <v>305</v>
      </c>
    </row>
    <row r="207" spans="1:65" s="2" customFormat="1" ht="13.9" customHeight="1">
      <c r="A207" s="29"/>
      <c r="B207" s="138"/>
      <c r="C207" s="176" t="s">
        <v>306</v>
      </c>
      <c r="D207" s="176" t="s">
        <v>197</v>
      </c>
      <c r="E207" s="177" t="s">
        <v>307</v>
      </c>
      <c r="F207" s="178" t="s">
        <v>308</v>
      </c>
      <c r="G207" s="179" t="s">
        <v>84</v>
      </c>
      <c r="H207" s="180">
        <v>14</v>
      </c>
      <c r="I207" s="181">
        <v>0</v>
      </c>
      <c r="J207" s="181">
        <f>ROUND(I207*H207,2)</f>
        <v>0</v>
      </c>
      <c r="K207" s="182"/>
      <c r="L207" s="183"/>
      <c r="M207" s="184" t="s">
        <v>1</v>
      </c>
      <c r="N207" s="185" t="s">
        <v>38</v>
      </c>
      <c r="O207" s="148">
        <v>0</v>
      </c>
      <c r="P207" s="148">
        <f>O207*H207</f>
        <v>0</v>
      </c>
      <c r="Q207" s="148">
        <v>2.9999999999999997E-4</v>
      </c>
      <c r="R207" s="148">
        <f>Q207*H207</f>
        <v>4.1999999999999997E-3</v>
      </c>
      <c r="S207" s="148">
        <v>0</v>
      </c>
      <c r="T207" s="14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0" t="s">
        <v>110</v>
      </c>
      <c r="AT207" s="150" t="s">
        <v>197</v>
      </c>
      <c r="AU207" s="150" t="s">
        <v>172</v>
      </c>
      <c r="AY207" s="17" t="s">
        <v>166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7" t="s">
        <v>172</v>
      </c>
      <c r="BK207" s="151">
        <f>ROUND(I207*H207,2)</f>
        <v>0</v>
      </c>
      <c r="BL207" s="17" t="s">
        <v>171</v>
      </c>
      <c r="BM207" s="150" t="s">
        <v>309</v>
      </c>
    </row>
    <row r="208" spans="1:65" s="2" customFormat="1" ht="13.9" customHeight="1">
      <c r="A208" s="29"/>
      <c r="B208" s="138"/>
      <c r="C208" s="139" t="s">
        <v>310</v>
      </c>
      <c r="D208" s="139" t="s">
        <v>168</v>
      </c>
      <c r="E208" s="140" t="s">
        <v>311</v>
      </c>
      <c r="F208" s="141" t="s">
        <v>312</v>
      </c>
      <c r="G208" s="142" t="s">
        <v>127</v>
      </c>
      <c r="H208" s="143">
        <v>3</v>
      </c>
      <c r="I208" s="144">
        <v>0</v>
      </c>
      <c r="J208" s="144">
        <f>ROUND(I208*H208,2)</f>
        <v>0</v>
      </c>
      <c r="K208" s="145"/>
      <c r="L208" s="30"/>
      <c r="M208" s="146" t="s">
        <v>1</v>
      </c>
      <c r="N208" s="147" t="s">
        <v>38</v>
      </c>
      <c r="O208" s="148">
        <v>1.788</v>
      </c>
      <c r="P208" s="148">
        <f>O208*H208</f>
        <v>5.3639999999999999</v>
      </c>
      <c r="Q208" s="148">
        <v>2.1050399999999998</v>
      </c>
      <c r="R208" s="148">
        <f>Q208*H208</f>
        <v>6.3151200000000003</v>
      </c>
      <c r="S208" s="148">
        <v>0</v>
      </c>
      <c r="T208" s="14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0" t="s">
        <v>171</v>
      </c>
      <c r="AT208" s="150" t="s">
        <v>168</v>
      </c>
      <c r="AU208" s="150" t="s">
        <v>172</v>
      </c>
      <c r="AY208" s="17" t="s">
        <v>166</v>
      </c>
      <c r="BE208" s="151">
        <f>IF(N208="základná",J208,0)</f>
        <v>0</v>
      </c>
      <c r="BF208" s="151">
        <f>IF(N208="znížená",J208,0)</f>
        <v>0</v>
      </c>
      <c r="BG208" s="151">
        <f>IF(N208="zákl. prenesená",J208,0)</f>
        <v>0</v>
      </c>
      <c r="BH208" s="151">
        <f>IF(N208="zníž. prenesená",J208,0)</f>
        <v>0</v>
      </c>
      <c r="BI208" s="151">
        <f>IF(N208="nulová",J208,0)</f>
        <v>0</v>
      </c>
      <c r="BJ208" s="17" t="s">
        <v>172</v>
      </c>
      <c r="BK208" s="151">
        <f>ROUND(I208*H208,2)</f>
        <v>0</v>
      </c>
      <c r="BL208" s="17" t="s">
        <v>171</v>
      </c>
      <c r="BM208" s="150" t="s">
        <v>313</v>
      </c>
    </row>
    <row r="209" spans="1:65" s="13" customFormat="1">
      <c r="B209" s="156"/>
      <c r="D209" s="152" t="s">
        <v>176</v>
      </c>
      <c r="E209" s="157" t="s">
        <v>1</v>
      </c>
      <c r="F209" s="158" t="s">
        <v>314</v>
      </c>
      <c r="H209" s="159">
        <v>3</v>
      </c>
      <c r="L209" s="156"/>
      <c r="M209" s="160"/>
      <c r="N209" s="161"/>
      <c r="O209" s="161"/>
      <c r="P209" s="161"/>
      <c r="Q209" s="161"/>
      <c r="R209" s="161"/>
      <c r="S209" s="161"/>
      <c r="T209" s="162"/>
      <c r="AT209" s="157" t="s">
        <v>176</v>
      </c>
      <c r="AU209" s="157" t="s">
        <v>172</v>
      </c>
      <c r="AV209" s="13" t="s">
        <v>172</v>
      </c>
      <c r="AW209" s="13" t="s">
        <v>29</v>
      </c>
      <c r="AX209" s="13" t="s">
        <v>80</v>
      </c>
      <c r="AY209" s="157" t="s">
        <v>166</v>
      </c>
    </row>
    <row r="210" spans="1:65" s="2" customFormat="1" ht="13.9" customHeight="1">
      <c r="A210" s="29"/>
      <c r="B210" s="138"/>
      <c r="C210" s="139" t="s">
        <v>315</v>
      </c>
      <c r="D210" s="139" t="s">
        <v>168</v>
      </c>
      <c r="E210" s="140" t="s">
        <v>316</v>
      </c>
      <c r="F210" s="141" t="s">
        <v>317</v>
      </c>
      <c r="G210" s="142" t="s">
        <v>127</v>
      </c>
      <c r="H210" s="143">
        <v>1.8</v>
      </c>
      <c r="I210" s="144">
        <v>0</v>
      </c>
      <c r="J210" s="144">
        <f>ROUND(I210*H210,2)</f>
        <v>0</v>
      </c>
      <c r="K210" s="145"/>
      <c r="L210" s="30"/>
      <c r="M210" s="146" t="s">
        <v>1</v>
      </c>
      <c r="N210" s="147" t="s">
        <v>38</v>
      </c>
      <c r="O210" s="148">
        <v>1.1639999999999999</v>
      </c>
      <c r="P210" s="148">
        <f>O210*H210</f>
        <v>2.0952000000000002</v>
      </c>
      <c r="Q210" s="148">
        <v>1.9205000000000001</v>
      </c>
      <c r="R210" s="148">
        <f>Q210*H210</f>
        <v>3.4569000000000001</v>
      </c>
      <c r="S210" s="148">
        <v>0</v>
      </c>
      <c r="T210" s="14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0" t="s">
        <v>171</v>
      </c>
      <c r="AT210" s="150" t="s">
        <v>168</v>
      </c>
      <c r="AU210" s="150" t="s">
        <v>172</v>
      </c>
      <c r="AY210" s="17" t="s">
        <v>166</v>
      </c>
      <c r="BE210" s="151">
        <f>IF(N210="základná",J210,0)</f>
        <v>0</v>
      </c>
      <c r="BF210" s="151">
        <f>IF(N210="znížená",J210,0)</f>
        <v>0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7" t="s">
        <v>172</v>
      </c>
      <c r="BK210" s="151">
        <f>ROUND(I210*H210,2)</f>
        <v>0</v>
      </c>
      <c r="BL210" s="17" t="s">
        <v>171</v>
      </c>
      <c r="BM210" s="150" t="s">
        <v>318</v>
      </c>
    </row>
    <row r="211" spans="1:65" s="13" customFormat="1">
      <c r="B211" s="156"/>
      <c r="D211" s="152" t="s">
        <v>176</v>
      </c>
      <c r="E211" s="157" t="s">
        <v>1</v>
      </c>
      <c r="F211" s="158" t="s">
        <v>319</v>
      </c>
      <c r="H211" s="159">
        <v>1.8</v>
      </c>
      <c r="L211" s="156"/>
      <c r="M211" s="160"/>
      <c r="N211" s="161"/>
      <c r="O211" s="161"/>
      <c r="P211" s="161"/>
      <c r="Q211" s="161"/>
      <c r="R211" s="161"/>
      <c r="S211" s="161"/>
      <c r="T211" s="162"/>
      <c r="AT211" s="157" t="s">
        <v>176</v>
      </c>
      <c r="AU211" s="157" t="s">
        <v>172</v>
      </c>
      <c r="AV211" s="13" t="s">
        <v>172</v>
      </c>
      <c r="AW211" s="13" t="s">
        <v>29</v>
      </c>
      <c r="AX211" s="13" t="s">
        <v>80</v>
      </c>
      <c r="AY211" s="157" t="s">
        <v>166</v>
      </c>
    </row>
    <row r="212" spans="1:65" s="2" customFormat="1" ht="24">
      <c r="A212" s="29"/>
      <c r="B212" s="138"/>
      <c r="C212" s="139" t="s">
        <v>320</v>
      </c>
      <c r="D212" s="139" t="s">
        <v>168</v>
      </c>
      <c r="E212" s="140" t="s">
        <v>321</v>
      </c>
      <c r="F212" s="141" t="s">
        <v>322</v>
      </c>
      <c r="G212" s="142" t="s">
        <v>93</v>
      </c>
      <c r="H212" s="143">
        <v>14</v>
      </c>
      <c r="I212" s="144">
        <v>0</v>
      </c>
      <c r="J212" s="144">
        <f>ROUND(I212*H212,2)</f>
        <v>0</v>
      </c>
      <c r="K212" s="145"/>
      <c r="L212" s="30"/>
      <c r="M212" s="146" t="s">
        <v>1</v>
      </c>
      <c r="N212" s="147" t="s">
        <v>38</v>
      </c>
      <c r="O212" s="148">
        <v>4.7E-2</v>
      </c>
      <c r="P212" s="148">
        <f>O212*H212</f>
        <v>0.65800000000000003</v>
      </c>
      <c r="Q212" s="148">
        <v>9.92E-3</v>
      </c>
      <c r="R212" s="148">
        <f>Q212*H212</f>
        <v>0.13888</v>
      </c>
      <c r="S212" s="148">
        <v>0</v>
      </c>
      <c r="T212" s="14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0" t="s">
        <v>171</v>
      </c>
      <c r="AT212" s="150" t="s">
        <v>168</v>
      </c>
      <c r="AU212" s="150" t="s">
        <v>172</v>
      </c>
      <c r="AY212" s="17" t="s">
        <v>166</v>
      </c>
      <c r="BE212" s="151">
        <f>IF(N212="základná",J212,0)</f>
        <v>0</v>
      </c>
      <c r="BF212" s="151">
        <f>IF(N212="znížená",J212,0)</f>
        <v>0</v>
      </c>
      <c r="BG212" s="151">
        <f>IF(N212="zákl. prenesená",J212,0)</f>
        <v>0</v>
      </c>
      <c r="BH212" s="151">
        <f>IF(N212="zníž. prenesená",J212,0)</f>
        <v>0</v>
      </c>
      <c r="BI212" s="151">
        <f>IF(N212="nulová",J212,0)</f>
        <v>0</v>
      </c>
      <c r="BJ212" s="17" t="s">
        <v>172</v>
      </c>
      <c r="BK212" s="151">
        <f>ROUND(I212*H212,2)</f>
        <v>0</v>
      </c>
      <c r="BL212" s="17" t="s">
        <v>171</v>
      </c>
      <c r="BM212" s="150" t="s">
        <v>323</v>
      </c>
    </row>
    <row r="213" spans="1:65" s="13" customFormat="1">
      <c r="B213" s="156"/>
      <c r="D213" s="152" t="s">
        <v>176</v>
      </c>
      <c r="E213" s="157" t="s">
        <v>1</v>
      </c>
      <c r="F213" s="158" t="s">
        <v>116</v>
      </c>
      <c r="H213" s="159">
        <v>14</v>
      </c>
      <c r="L213" s="156"/>
      <c r="M213" s="160"/>
      <c r="N213" s="161"/>
      <c r="O213" s="161"/>
      <c r="P213" s="161"/>
      <c r="Q213" s="161"/>
      <c r="R213" s="161"/>
      <c r="S213" s="161"/>
      <c r="T213" s="162"/>
      <c r="AT213" s="157" t="s">
        <v>176</v>
      </c>
      <c r="AU213" s="157" t="s">
        <v>172</v>
      </c>
      <c r="AV213" s="13" t="s">
        <v>172</v>
      </c>
      <c r="AW213" s="13" t="s">
        <v>29</v>
      </c>
      <c r="AX213" s="13" t="s">
        <v>80</v>
      </c>
      <c r="AY213" s="157" t="s">
        <v>166</v>
      </c>
    </row>
    <row r="214" spans="1:65" s="2" customFormat="1" ht="26.25" customHeight="1">
      <c r="A214" s="29"/>
      <c r="B214" s="138"/>
      <c r="C214" s="139" t="s">
        <v>324</v>
      </c>
      <c r="D214" s="139" t="s">
        <v>168</v>
      </c>
      <c r="E214" s="140" t="s">
        <v>325</v>
      </c>
      <c r="F214" s="141" t="s">
        <v>326</v>
      </c>
      <c r="G214" s="142" t="s">
        <v>84</v>
      </c>
      <c r="H214" s="143">
        <v>12</v>
      </c>
      <c r="I214" s="144">
        <v>0</v>
      </c>
      <c r="J214" s="144">
        <f>ROUND(I214*H214,2)</f>
        <v>0</v>
      </c>
      <c r="K214" s="145"/>
      <c r="L214" s="30"/>
      <c r="M214" s="146" t="s">
        <v>1</v>
      </c>
      <c r="N214" s="147" t="s">
        <v>38</v>
      </c>
      <c r="O214" s="148">
        <v>4.0919999999999998E-2</v>
      </c>
      <c r="P214" s="148">
        <f>O214*H214</f>
        <v>0.49103999999999998</v>
      </c>
      <c r="Q214" s="148">
        <v>3.4299999999999999E-3</v>
      </c>
      <c r="R214" s="148">
        <f>Q214*H214</f>
        <v>4.1160000000000002E-2</v>
      </c>
      <c r="S214" s="148">
        <v>0</v>
      </c>
      <c r="T214" s="149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0" t="s">
        <v>171</v>
      </c>
      <c r="AT214" s="150" t="s">
        <v>168</v>
      </c>
      <c r="AU214" s="150" t="s">
        <v>172</v>
      </c>
      <c r="AY214" s="17" t="s">
        <v>166</v>
      </c>
      <c r="BE214" s="151">
        <f>IF(N214="základná",J214,0)</f>
        <v>0</v>
      </c>
      <c r="BF214" s="151">
        <f>IF(N214="znížená",J214,0)</f>
        <v>0</v>
      </c>
      <c r="BG214" s="151">
        <f>IF(N214="zákl. prenesená",J214,0)</f>
        <v>0</v>
      </c>
      <c r="BH214" s="151">
        <f>IF(N214="zníž. prenesená",J214,0)</f>
        <v>0</v>
      </c>
      <c r="BI214" s="151">
        <f>IF(N214="nulová",J214,0)</f>
        <v>0</v>
      </c>
      <c r="BJ214" s="17" t="s">
        <v>172</v>
      </c>
      <c r="BK214" s="151">
        <f>ROUND(I214*H214,2)</f>
        <v>0</v>
      </c>
      <c r="BL214" s="17" t="s">
        <v>171</v>
      </c>
      <c r="BM214" s="150" t="s">
        <v>327</v>
      </c>
    </row>
    <row r="215" spans="1:65" s="13" customFormat="1">
      <c r="B215" s="156"/>
      <c r="D215" s="152" t="s">
        <v>176</v>
      </c>
      <c r="E215" s="157" t="s">
        <v>1</v>
      </c>
      <c r="F215" s="158" t="s">
        <v>328</v>
      </c>
      <c r="H215" s="159">
        <v>12</v>
      </c>
      <c r="L215" s="156"/>
      <c r="M215" s="160"/>
      <c r="N215" s="161"/>
      <c r="O215" s="161"/>
      <c r="P215" s="161"/>
      <c r="Q215" s="161"/>
      <c r="R215" s="161"/>
      <c r="S215" s="161"/>
      <c r="T215" s="162"/>
      <c r="AT215" s="157" t="s">
        <v>176</v>
      </c>
      <c r="AU215" s="157" t="s">
        <v>172</v>
      </c>
      <c r="AV215" s="13" t="s">
        <v>172</v>
      </c>
      <c r="AW215" s="13" t="s">
        <v>29</v>
      </c>
      <c r="AX215" s="13" t="s">
        <v>80</v>
      </c>
      <c r="AY215" s="157" t="s">
        <v>166</v>
      </c>
    </row>
    <row r="216" spans="1:65" s="2" customFormat="1" ht="25.5" customHeight="1">
      <c r="A216" s="29"/>
      <c r="B216" s="138"/>
      <c r="C216" s="139" t="s">
        <v>329</v>
      </c>
      <c r="D216" s="139" t="s">
        <v>168</v>
      </c>
      <c r="E216" s="140" t="s">
        <v>330</v>
      </c>
      <c r="F216" s="141" t="s">
        <v>331</v>
      </c>
      <c r="G216" s="142" t="s">
        <v>84</v>
      </c>
      <c r="H216" s="143">
        <v>8620.7000000000007</v>
      </c>
      <c r="I216" s="144">
        <v>0</v>
      </c>
      <c r="J216" s="144">
        <f>ROUND(I216*H216,2)</f>
        <v>0</v>
      </c>
      <c r="K216" s="145"/>
      <c r="L216" s="30"/>
      <c r="M216" s="146" t="s">
        <v>1</v>
      </c>
      <c r="N216" s="147" t="s">
        <v>38</v>
      </c>
      <c r="O216" s="148">
        <v>2.9000000000000001E-2</v>
      </c>
      <c r="P216" s="148">
        <f>O216*H216</f>
        <v>250.00030000000001</v>
      </c>
      <c r="Q216" s="148">
        <v>3.0000000000000001E-5</v>
      </c>
      <c r="R216" s="148">
        <f>Q216*H216</f>
        <v>0.25862000000000002</v>
      </c>
      <c r="S216" s="148">
        <v>0</v>
      </c>
      <c r="T216" s="149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0" t="s">
        <v>171</v>
      </c>
      <c r="AT216" s="150" t="s">
        <v>168</v>
      </c>
      <c r="AU216" s="150" t="s">
        <v>172</v>
      </c>
      <c r="AY216" s="17" t="s">
        <v>166</v>
      </c>
      <c r="BE216" s="151">
        <f>IF(N216="základná",J216,0)</f>
        <v>0</v>
      </c>
      <c r="BF216" s="151">
        <f>IF(N216="znížená",J216,0)</f>
        <v>0</v>
      </c>
      <c r="BG216" s="151">
        <f>IF(N216="zákl. prenesená",J216,0)</f>
        <v>0</v>
      </c>
      <c r="BH216" s="151">
        <f>IF(N216="zníž. prenesená",J216,0)</f>
        <v>0</v>
      </c>
      <c r="BI216" s="151">
        <f>IF(N216="nulová",J216,0)</f>
        <v>0</v>
      </c>
      <c r="BJ216" s="17" t="s">
        <v>172</v>
      </c>
      <c r="BK216" s="151">
        <f>ROUND(I216*H216,2)</f>
        <v>0</v>
      </c>
      <c r="BL216" s="17" t="s">
        <v>171</v>
      </c>
      <c r="BM216" s="150" t="s">
        <v>332</v>
      </c>
    </row>
    <row r="217" spans="1:65" s="13" customFormat="1">
      <c r="B217" s="156"/>
      <c r="D217" s="152" t="s">
        <v>176</v>
      </c>
      <c r="E217" s="157" t="s">
        <v>1</v>
      </c>
      <c r="F217" s="158" t="s">
        <v>105</v>
      </c>
      <c r="H217" s="159">
        <v>8620.7000000000007</v>
      </c>
      <c r="L217" s="156"/>
      <c r="M217" s="160"/>
      <c r="N217" s="161"/>
      <c r="O217" s="161"/>
      <c r="P217" s="161"/>
      <c r="Q217" s="161"/>
      <c r="R217" s="161"/>
      <c r="S217" s="161"/>
      <c r="T217" s="162"/>
      <c r="AT217" s="157" t="s">
        <v>176</v>
      </c>
      <c r="AU217" s="157" t="s">
        <v>172</v>
      </c>
      <c r="AV217" s="13" t="s">
        <v>172</v>
      </c>
      <c r="AW217" s="13" t="s">
        <v>29</v>
      </c>
      <c r="AX217" s="13" t="s">
        <v>80</v>
      </c>
      <c r="AY217" s="157" t="s">
        <v>166</v>
      </c>
    </row>
    <row r="218" spans="1:65" s="2" customFormat="1" ht="13.9" customHeight="1">
      <c r="A218" s="29"/>
      <c r="B218" s="138"/>
      <c r="C218" s="176" t="s">
        <v>333</v>
      </c>
      <c r="D218" s="176" t="s">
        <v>197</v>
      </c>
      <c r="E218" s="177" t="s">
        <v>307</v>
      </c>
      <c r="F218" s="178" t="s">
        <v>308</v>
      </c>
      <c r="G218" s="179" t="s">
        <v>84</v>
      </c>
      <c r="H218" s="180">
        <v>8620.7000000000007</v>
      </c>
      <c r="I218" s="181">
        <v>0</v>
      </c>
      <c r="J218" s="181">
        <f>ROUND(I218*H218,2)</f>
        <v>0</v>
      </c>
      <c r="K218" s="182"/>
      <c r="L218" s="183"/>
      <c r="M218" s="184" t="s">
        <v>1</v>
      </c>
      <c r="N218" s="185" t="s">
        <v>38</v>
      </c>
      <c r="O218" s="148">
        <v>0</v>
      </c>
      <c r="P218" s="148">
        <f>O218*H218</f>
        <v>0</v>
      </c>
      <c r="Q218" s="148">
        <v>2.9999999999999997E-4</v>
      </c>
      <c r="R218" s="148">
        <f>Q218*H218</f>
        <v>2.5862099999999999</v>
      </c>
      <c r="S218" s="148">
        <v>0</v>
      </c>
      <c r="T218" s="149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0" t="s">
        <v>110</v>
      </c>
      <c r="AT218" s="150" t="s">
        <v>197</v>
      </c>
      <c r="AU218" s="150" t="s">
        <v>172</v>
      </c>
      <c r="AY218" s="17" t="s">
        <v>166</v>
      </c>
      <c r="BE218" s="151">
        <f>IF(N218="základná",J218,0)</f>
        <v>0</v>
      </c>
      <c r="BF218" s="151">
        <f>IF(N218="znížená",J218,0)</f>
        <v>0</v>
      </c>
      <c r="BG218" s="151">
        <f>IF(N218="zákl. prenesená",J218,0)</f>
        <v>0</v>
      </c>
      <c r="BH218" s="151">
        <f>IF(N218="zníž. prenesená",J218,0)</f>
        <v>0</v>
      </c>
      <c r="BI218" s="151">
        <f>IF(N218="nulová",J218,0)</f>
        <v>0</v>
      </c>
      <c r="BJ218" s="17" t="s">
        <v>172</v>
      </c>
      <c r="BK218" s="151">
        <f>ROUND(I218*H218,2)</f>
        <v>0</v>
      </c>
      <c r="BL218" s="17" t="s">
        <v>171</v>
      </c>
      <c r="BM218" s="150" t="s">
        <v>334</v>
      </c>
    </row>
    <row r="219" spans="1:65" s="2" customFormat="1" ht="24.75" customHeight="1">
      <c r="A219" s="29"/>
      <c r="B219" s="138"/>
      <c r="C219" s="139" t="s">
        <v>335</v>
      </c>
      <c r="D219" s="139" t="s">
        <v>168</v>
      </c>
      <c r="E219" s="140" t="s">
        <v>336</v>
      </c>
      <c r="F219" s="141" t="s">
        <v>337</v>
      </c>
      <c r="G219" s="142" t="s">
        <v>84</v>
      </c>
      <c r="H219" s="143">
        <v>260</v>
      </c>
      <c r="I219" s="144">
        <v>0</v>
      </c>
      <c r="J219" s="144">
        <f>ROUND(I219*H219,2)</f>
        <v>0</v>
      </c>
      <c r="K219" s="145"/>
      <c r="L219" s="30"/>
      <c r="M219" s="146" t="s">
        <v>1</v>
      </c>
      <c r="N219" s="147" t="s">
        <v>38</v>
      </c>
      <c r="O219" s="148">
        <v>0.18</v>
      </c>
      <c r="P219" s="148">
        <f>O219*H219</f>
        <v>46.8</v>
      </c>
      <c r="Q219" s="148">
        <v>2.5799999999999998E-3</v>
      </c>
      <c r="R219" s="148">
        <f>Q219*H219</f>
        <v>0.67079999999999995</v>
      </c>
      <c r="S219" s="148">
        <v>0</v>
      </c>
      <c r="T219" s="149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0" t="s">
        <v>171</v>
      </c>
      <c r="AT219" s="150" t="s">
        <v>168</v>
      </c>
      <c r="AU219" s="150" t="s">
        <v>172</v>
      </c>
      <c r="AY219" s="17" t="s">
        <v>166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7" t="s">
        <v>172</v>
      </c>
      <c r="BK219" s="151">
        <f>ROUND(I219*H219,2)</f>
        <v>0</v>
      </c>
      <c r="BL219" s="17" t="s">
        <v>171</v>
      </c>
      <c r="BM219" s="150" t="s">
        <v>338</v>
      </c>
    </row>
    <row r="220" spans="1:65" s="13" customFormat="1">
      <c r="B220" s="156"/>
      <c r="D220" s="152" t="s">
        <v>176</v>
      </c>
      <c r="E220" s="157" t="s">
        <v>1</v>
      </c>
      <c r="F220" s="158" t="s">
        <v>122</v>
      </c>
      <c r="H220" s="159">
        <v>260</v>
      </c>
      <c r="L220" s="156"/>
      <c r="M220" s="160"/>
      <c r="N220" s="161"/>
      <c r="O220" s="161"/>
      <c r="P220" s="161"/>
      <c r="Q220" s="161"/>
      <c r="R220" s="161"/>
      <c r="S220" s="161"/>
      <c r="T220" s="162"/>
      <c r="AT220" s="157" t="s">
        <v>176</v>
      </c>
      <c r="AU220" s="157" t="s">
        <v>172</v>
      </c>
      <c r="AV220" s="13" t="s">
        <v>172</v>
      </c>
      <c r="AW220" s="13" t="s">
        <v>29</v>
      </c>
      <c r="AX220" s="13" t="s">
        <v>80</v>
      </c>
      <c r="AY220" s="157" t="s">
        <v>166</v>
      </c>
    </row>
    <row r="221" spans="1:65" s="12" customFormat="1" ht="22.9" customHeight="1">
      <c r="B221" s="126"/>
      <c r="D221" s="127" t="s">
        <v>71</v>
      </c>
      <c r="E221" s="136" t="s">
        <v>196</v>
      </c>
      <c r="F221" s="136" t="s">
        <v>339</v>
      </c>
      <c r="J221" s="137">
        <f>BK221</f>
        <v>0</v>
      </c>
      <c r="L221" s="126"/>
      <c r="M221" s="130"/>
      <c r="N221" s="131"/>
      <c r="O221" s="131"/>
      <c r="P221" s="132">
        <f>SUM(P222:P254)</f>
        <v>2024.2305799999999</v>
      </c>
      <c r="Q221" s="131"/>
      <c r="R221" s="132">
        <f>SUM(R222:R254)</f>
        <v>6237.2691299999997</v>
      </c>
      <c r="S221" s="131"/>
      <c r="T221" s="133">
        <f>SUM(T222:T254)</f>
        <v>0</v>
      </c>
      <c r="AR221" s="127" t="s">
        <v>80</v>
      </c>
      <c r="AT221" s="134" t="s">
        <v>71</v>
      </c>
      <c r="AU221" s="134" t="s">
        <v>80</v>
      </c>
      <c r="AY221" s="127" t="s">
        <v>166</v>
      </c>
      <c r="BK221" s="135">
        <f>SUM(BK222:BK254)</f>
        <v>0</v>
      </c>
    </row>
    <row r="222" spans="1:65" s="2" customFormat="1" ht="36">
      <c r="A222" s="29"/>
      <c r="B222" s="138"/>
      <c r="C222" s="139" t="s">
        <v>340</v>
      </c>
      <c r="D222" s="139" t="s">
        <v>168</v>
      </c>
      <c r="E222" s="140" t="s">
        <v>341</v>
      </c>
      <c r="F222" s="141" t="s">
        <v>342</v>
      </c>
      <c r="G222" s="142" t="s">
        <v>84</v>
      </c>
      <c r="H222" s="143">
        <v>0</v>
      </c>
      <c r="I222" s="144">
        <v>0</v>
      </c>
      <c r="J222" s="144">
        <f>ROUND(I222*H222,2)</f>
        <v>0</v>
      </c>
      <c r="K222" s="145"/>
      <c r="L222" s="30"/>
      <c r="M222" s="146" t="s">
        <v>1</v>
      </c>
      <c r="N222" s="147" t="s">
        <v>38</v>
      </c>
      <c r="O222" s="148">
        <v>3.1E-2</v>
      </c>
      <c r="P222" s="148">
        <f>O222*H222</f>
        <v>0</v>
      </c>
      <c r="Q222" s="148">
        <v>7.0999999999999994E-2</v>
      </c>
      <c r="R222" s="148">
        <f>Q222*H222</f>
        <v>0</v>
      </c>
      <c r="S222" s="148">
        <v>0</v>
      </c>
      <c r="T222" s="149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0" t="s">
        <v>171</v>
      </c>
      <c r="AT222" s="150" t="s">
        <v>168</v>
      </c>
      <c r="AU222" s="150" t="s">
        <v>172</v>
      </c>
      <c r="AY222" s="17" t="s">
        <v>166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7" t="s">
        <v>172</v>
      </c>
      <c r="BK222" s="151">
        <f>ROUND(I222*H222,2)</f>
        <v>0</v>
      </c>
      <c r="BL222" s="17" t="s">
        <v>171</v>
      </c>
      <c r="BM222" s="150" t="s">
        <v>343</v>
      </c>
    </row>
    <row r="223" spans="1:65" s="2" customFormat="1" ht="19.5">
      <c r="A223" s="29"/>
      <c r="B223" s="30"/>
      <c r="C223" s="29"/>
      <c r="D223" s="152" t="s">
        <v>174</v>
      </c>
      <c r="E223" s="29"/>
      <c r="F223" s="153" t="s">
        <v>344</v>
      </c>
      <c r="G223" s="29"/>
      <c r="H223" s="29"/>
      <c r="I223" s="29"/>
      <c r="J223" s="29"/>
      <c r="K223" s="29"/>
      <c r="L223" s="30"/>
      <c r="M223" s="154"/>
      <c r="N223" s="155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7" t="s">
        <v>174</v>
      </c>
      <c r="AU223" s="17" t="s">
        <v>172</v>
      </c>
    </row>
    <row r="224" spans="1:65" s="13" customFormat="1">
      <c r="B224" s="156"/>
      <c r="D224" s="152" t="s">
        <v>176</v>
      </c>
      <c r="F224" s="158" t="s">
        <v>345</v>
      </c>
      <c r="H224" s="159">
        <v>0</v>
      </c>
      <c r="L224" s="156"/>
      <c r="M224" s="160"/>
      <c r="N224" s="161"/>
      <c r="O224" s="161"/>
      <c r="P224" s="161"/>
      <c r="Q224" s="161"/>
      <c r="R224" s="161"/>
      <c r="S224" s="161"/>
      <c r="T224" s="162"/>
      <c r="AT224" s="157" t="s">
        <v>176</v>
      </c>
      <c r="AU224" s="157" t="s">
        <v>172</v>
      </c>
      <c r="AV224" s="13" t="s">
        <v>172</v>
      </c>
      <c r="AW224" s="13" t="s">
        <v>3</v>
      </c>
      <c r="AX224" s="13" t="s">
        <v>80</v>
      </c>
      <c r="AY224" s="157" t="s">
        <v>166</v>
      </c>
    </row>
    <row r="225" spans="1:65" s="2" customFormat="1" ht="36">
      <c r="A225" s="29"/>
      <c r="B225" s="138"/>
      <c r="C225" s="139" t="s">
        <v>346</v>
      </c>
      <c r="D225" s="139" t="s">
        <v>168</v>
      </c>
      <c r="E225" s="140" t="s">
        <v>347</v>
      </c>
      <c r="F225" s="141" t="s">
        <v>348</v>
      </c>
      <c r="G225" s="142" t="s">
        <v>84</v>
      </c>
      <c r="H225" s="143">
        <v>7476.7</v>
      </c>
      <c r="I225" s="144">
        <v>0</v>
      </c>
      <c r="J225" s="144">
        <f>ROUND(I225*H225,2)</f>
        <v>0</v>
      </c>
      <c r="K225" s="145"/>
      <c r="L225" s="30"/>
      <c r="M225" s="146" t="s">
        <v>1</v>
      </c>
      <c r="N225" s="147" t="s">
        <v>38</v>
      </c>
      <c r="O225" s="148">
        <v>2.3E-2</v>
      </c>
      <c r="P225" s="148">
        <f>O225*H225</f>
        <v>171.9641</v>
      </c>
      <c r="Q225" s="148">
        <v>7.4999999999999997E-2</v>
      </c>
      <c r="R225" s="148">
        <f>Q225*H225</f>
        <v>560.75250000000005</v>
      </c>
      <c r="S225" s="148">
        <v>0</v>
      </c>
      <c r="T225" s="149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0" t="s">
        <v>171</v>
      </c>
      <c r="AT225" s="150" t="s">
        <v>168</v>
      </c>
      <c r="AU225" s="150" t="s">
        <v>172</v>
      </c>
      <c r="AY225" s="17" t="s">
        <v>166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7" t="s">
        <v>172</v>
      </c>
      <c r="BK225" s="151">
        <f>ROUND(I225*H225,2)</f>
        <v>0</v>
      </c>
      <c r="BL225" s="17" t="s">
        <v>171</v>
      </c>
      <c r="BM225" s="150" t="s">
        <v>349</v>
      </c>
    </row>
    <row r="226" spans="1:65" s="13" customFormat="1">
      <c r="B226" s="156"/>
      <c r="D226" s="152" t="s">
        <v>176</v>
      </c>
      <c r="E226" s="157" t="s">
        <v>1</v>
      </c>
      <c r="F226" s="158" t="s">
        <v>350</v>
      </c>
      <c r="H226" s="159">
        <v>7476.7</v>
      </c>
      <c r="L226" s="156"/>
      <c r="M226" s="160"/>
      <c r="N226" s="161"/>
      <c r="O226" s="161"/>
      <c r="P226" s="161"/>
      <c r="Q226" s="161"/>
      <c r="R226" s="161"/>
      <c r="S226" s="161"/>
      <c r="T226" s="162"/>
      <c r="AT226" s="157" t="s">
        <v>176</v>
      </c>
      <c r="AU226" s="157" t="s">
        <v>172</v>
      </c>
      <c r="AV226" s="13" t="s">
        <v>172</v>
      </c>
      <c r="AW226" s="13" t="s">
        <v>29</v>
      </c>
      <c r="AX226" s="13" t="s">
        <v>80</v>
      </c>
      <c r="AY226" s="157" t="s">
        <v>166</v>
      </c>
    </row>
    <row r="227" spans="1:65" s="2" customFormat="1" ht="13.9" customHeight="1">
      <c r="A227" s="29"/>
      <c r="B227" s="138"/>
      <c r="C227" s="176" t="s">
        <v>351</v>
      </c>
      <c r="D227" s="176" t="s">
        <v>197</v>
      </c>
      <c r="E227" s="177" t="s">
        <v>352</v>
      </c>
      <c r="F227" s="178" t="s">
        <v>353</v>
      </c>
      <c r="G227" s="179" t="s">
        <v>200</v>
      </c>
      <c r="H227" s="180">
        <v>0</v>
      </c>
      <c r="I227" s="181">
        <v>0</v>
      </c>
      <c r="J227" s="181">
        <f>ROUND(I227*H227,2)</f>
        <v>0</v>
      </c>
      <c r="K227" s="182"/>
      <c r="L227" s="183"/>
      <c r="M227" s="184" t="s">
        <v>1</v>
      </c>
      <c r="N227" s="185" t="s">
        <v>38</v>
      </c>
      <c r="O227" s="148">
        <v>0</v>
      </c>
      <c r="P227" s="148">
        <f>O227*H227</f>
        <v>0</v>
      </c>
      <c r="Q227" s="148">
        <v>1</v>
      </c>
      <c r="R227" s="148">
        <f>Q227*H227</f>
        <v>0</v>
      </c>
      <c r="S227" s="148">
        <v>0</v>
      </c>
      <c r="T227" s="149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0" t="s">
        <v>110</v>
      </c>
      <c r="AT227" s="150" t="s">
        <v>197</v>
      </c>
      <c r="AU227" s="150" t="s">
        <v>172</v>
      </c>
      <c r="AY227" s="17" t="s">
        <v>166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7" t="s">
        <v>172</v>
      </c>
      <c r="BK227" s="151">
        <f>ROUND(I227*H227,2)</f>
        <v>0</v>
      </c>
      <c r="BL227" s="17" t="s">
        <v>171</v>
      </c>
      <c r="BM227" s="150" t="s">
        <v>354</v>
      </c>
    </row>
    <row r="228" spans="1:65" s="13" customFormat="1">
      <c r="B228" s="156"/>
      <c r="D228" s="152" t="s">
        <v>176</v>
      </c>
      <c r="F228" s="158" t="s">
        <v>345</v>
      </c>
      <c r="H228" s="159">
        <v>0</v>
      </c>
      <c r="L228" s="156"/>
      <c r="M228" s="160"/>
      <c r="N228" s="161"/>
      <c r="O228" s="161"/>
      <c r="P228" s="161"/>
      <c r="Q228" s="161"/>
      <c r="R228" s="161"/>
      <c r="S228" s="161"/>
      <c r="T228" s="162"/>
      <c r="AT228" s="157" t="s">
        <v>176</v>
      </c>
      <c r="AU228" s="157" t="s">
        <v>172</v>
      </c>
      <c r="AV228" s="13" t="s">
        <v>172</v>
      </c>
      <c r="AW228" s="13" t="s">
        <v>3</v>
      </c>
      <c r="AX228" s="13" t="s">
        <v>80</v>
      </c>
      <c r="AY228" s="157" t="s">
        <v>166</v>
      </c>
    </row>
    <row r="229" spans="1:65" s="2" customFormat="1" ht="26.25" customHeight="1">
      <c r="A229" s="29"/>
      <c r="B229" s="138"/>
      <c r="C229" s="176" t="s">
        <v>355</v>
      </c>
      <c r="D229" s="176" t="s">
        <v>197</v>
      </c>
      <c r="E229" s="177" t="s">
        <v>356</v>
      </c>
      <c r="F229" s="178" t="s">
        <v>357</v>
      </c>
      <c r="G229" s="179" t="s">
        <v>200</v>
      </c>
      <c r="H229" s="180">
        <v>137.93100000000001</v>
      </c>
      <c r="I229" s="181">
        <v>0</v>
      </c>
      <c r="J229" s="181">
        <f>ROUND(I229*H229,2)</f>
        <v>0</v>
      </c>
      <c r="K229" s="182"/>
      <c r="L229" s="183"/>
      <c r="M229" s="184" t="s">
        <v>1</v>
      </c>
      <c r="N229" s="185" t="s">
        <v>38</v>
      </c>
      <c r="O229" s="148">
        <v>0</v>
      </c>
      <c r="P229" s="148">
        <f>O229*H229</f>
        <v>0</v>
      </c>
      <c r="Q229" s="148">
        <v>1</v>
      </c>
      <c r="R229" s="148">
        <f>Q229*H229</f>
        <v>137.93100000000001</v>
      </c>
      <c r="S229" s="148">
        <v>0</v>
      </c>
      <c r="T229" s="149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0" t="s">
        <v>110</v>
      </c>
      <c r="AT229" s="150" t="s">
        <v>197</v>
      </c>
      <c r="AU229" s="150" t="s">
        <v>172</v>
      </c>
      <c r="AY229" s="17" t="s">
        <v>166</v>
      </c>
      <c r="BE229" s="151">
        <f>IF(N229="základná",J229,0)</f>
        <v>0</v>
      </c>
      <c r="BF229" s="151">
        <f>IF(N229="znížená",J229,0)</f>
        <v>0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7" t="s">
        <v>172</v>
      </c>
      <c r="BK229" s="151">
        <f>ROUND(I229*H229,2)</f>
        <v>0</v>
      </c>
      <c r="BL229" s="17" t="s">
        <v>171</v>
      </c>
      <c r="BM229" s="150" t="s">
        <v>358</v>
      </c>
    </row>
    <row r="230" spans="1:65" s="13" customFormat="1">
      <c r="B230" s="156"/>
      <c r="D230" s="152" t="s">
        <v>176</v>
      </c>
      <c r="E230" s="157" t="s">
        <v>1</v>
      </c>
      <c r="F230" s="158" t="s">
        <v>359</v>
      </c>
      <c r="H230" s="159">
        <v>137.93100000000001</v>
      </c>
      <c r="L230" s="156"/>
      <c r="M230" s="160"/>
      <c r="N230" s="161"/>
      <c r="O230" s="161"/>
      <c r="P230" s="161"/>
      <c r="Q230" s="161"/>
      <c r="R230" s="161"/>
      <c r="S230" s="161"/>
      <c r="T230" s="162"/>
      <c r="AT230" s="157" t="s">
        <v>176</v>
      </c>
      <c r="AU230" s="157" t="s">
        <v>172</v>
      </c>
      <c r="AV230" s="13" t="s">
        <v>172</v>
      </c>
      <c r="AW230" s="13" t="s">
        <v>29</v>
      </c>
      <c r="AX230" s="13" t="s">
        <v>80</v>
      </c>
      <c r="AY230" s="157" t="s">
        <v>166</v>
      </c>
    </row>
    <row r="231" spans="1:65" s="2" customFormat="1" ht="24">
      <c r="A231" s="29"/>
      <c r="B231" s="138"/>
      <c r="C231" s="139" t="s">
        <v>360</v>
      </c>
      <c r="D231" s="139" t="s">
        <v>168</v>
      </c>
      <c r="E231" s="140" t="s">
        <v>361</v>
      </c>
      <c r="F231" s="141" t="s">
        <v>362</v>
      </c>
      <c r="G231" s="142" t="s">
        <v>84</v>
      </c>
      <c r="H231" s="143">
        <v>12382.46</v>
      </c>
      <c r="I231" s="144">
        <v>0</v>
      </c>
      <c r="J231" s="144">
        <f>ROUND(I231*H231,2)</f>
        <v>0</v>
      </c>
      <c r="K231" s="145"/>
      <c r="L231" s="30"/>
      <c r="M231" s="146" t="s">
        <v>1</v>
      </c>
      <c r="N231" s="147" t="s">
        <v>38</v>
      </c>
      <c r="O231" s="148">
        <v>2.4E-2</v>
      </c>
      <c r="P231" s="148">
        <f>O231*H231</f>
        <v>297.17903999999999</v>
      </c>
      <c r="Q231" s="148">
        <v>0.30993999999999999</v>
      </c>
      <c r="R231" s="148">
        <f>Q231*H231</f>
        <v>3837.8196499999999</v>
      </c>
      <c r="S231" s="148">
        <v>0</v>
      </c>
      <c r="T231" s="149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0" t="s">
        <v>171</v>
      </c>
      <c r="AT231" s="150" t="s">
        <v>168</v>
      </c>
      <c r="AU231" s="150" t="s">
        <v>172</v>
      </c>
      <c r="AY231" s="17" t="s">
        <v>166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7" t="s">
        <v>172</v>
      </c>
      <c r="BK231" s="151">
        <f>ROUND(I231*H231,2)</f>
        <v>0</v>
      </c>
      <c r="BL231" s="17" t="s">
        <v>171</v>
      </c>
      <c r="BM231" s="150" t="s">
        <v>363</v>
      </c>
    </row>
    <row r="232" spans="1:65" s="2" customFormat="1" ht="19.5">
      <c r="A232" s="29"/>
      <c r="B232" s="30"/>
      <c r="C232" s="29"/>
      <c r="D232" s="152" t="s">
        <v>174</v>
      </c>
      <c r="E232" s="29"/>
      <c r="F232" s="153" t="s">
        <v>364</v>
      </c>
      <c r="G232" s="29"/>
      <c r="H232" s="29"/>
      <c r="I232" s="29"/>
      <c r="J232" s="29"/>
      <c r="K232" s="29"/>
      <c r="L232" s="30"/>
      <c r="M232" s="154"/>
      <c r="N232" s="155"/>
      <c r="O232" s="55"/>
      <c r="P232" s="55"/>
      <c r="Q232" s="55"/>
      <c r="R232" s="55"/>
      <c r="S232" s="55"/>
      <c r="T232" s="56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7" t="s">
        <v>174</v>
      </c>
      <c r="AU232" s="17" t="s">
        <v>172</v>
      </c>
    </row>
    <row r="233" spans="1:65" s="13" customFormat="1">
      <c r="B233" s="156"/>
      <c r="D233" s="152" t="s">
        <v>176</v>
      </c>
      <c r="E233" s="157" t="s">
        <v>1</v>
      </c>
      <c r="F233" s="158" t="s">
        <v>365</v>
      </c>
      <c r="H233" s="159">
        <v>12382.46</v>
      </c>
      <c r="L233" s="156"/>
      <c r="M233" s="160"/>
      <c r="N233" s="161"/>
      <c r="O233" s="161"/>
      <c r="P233" s="161"/>
      <c r="Q233" s="161"/>
      <c r="R233" s="161"/>
      <c r="S233" s="161"/>
      <c r="T233" s="162"/>
      <c r="AT233" s="157" t="s">
        <v>176</v>
      </c>
      <c r="AU233" s="157" t="s">
        <v>172</v>
      </c>
      <c r="AV233" s="13" t="s">
        <v>172</v>
      </c>
      <c r="AW233" s="13" t="s">
        <v>29</v>
      </c>
      <c r="AX233" s="13" t="s">
        <v>80</v>
      </c>
      <c r="AY233" s="157" t="s">
        <v>166</v>
      </c>
    </row>
    <row r="234" spans="1:65" s="2" customFormat="1" ht="27" customHeight="1">
      <c r="A234" s="29"/>
      <c r="B234" s="138"/>
      <c r="C234" s="139" t="s">
        <v>366</v>
      </c>
      <c r="D234" s="139" t="s">
        <v>168</v>
      </c>
      <c r="E234" s="140" t="s">
        <v>367</v>
      </c>
      <c r="F234" s="141" t="s">
        <v>368</v>
      </c>
      <c r="G234" s="142" t="s">
        <v>84</v>
      </c>
      <c r="H234" s="143">
        <v>100</v>
      </c>
      <c r="I234" s="144">
        <v>0</v>
      </c>
      <c r="J234" s="144">
        <f>ROUND(I234*H234,2)</f>
        <v>0</v>
      </c>
      <c r="K234" s="145"/>
      <c r="L234" s="30"/>
      <c r="M234" s="146" t="s">
        <v>1</v>
      </c>
      <c r="N234" s="147" t="s">
        <v>38</v>
      </c>
      <c r="O234" s="148">
        <v>0.03</v>
      </c>
      <c r="P234" s="148">
        <f>O234*H234</f>
        <v>3</v>
      </c>
      <c r="Q234" s="148">
        <v>0.51166</v>
      </c>
      <c r="R234" s="148">
        <f>Q234*H234</f>
        <v>51.165999999999997</v>
      </c>
      <c r="S234" s="148">
        <v>0</v>
      </c>
      <c r="T234" s="149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0" t="s">
        <v>171</v>
      </c>
      <c r="AT234" s="150" t="s">
        <v>168</v>
      </c>
      <c r="AU234" s="150" t="s">
        <v>172</v>
      </c>
      <c r="AY234" s="17" t="s">
        <v>166</v>
      </c>
      <c r="BE234" s="151">
        <f>IF(N234="základná",J234,0)</f>
        <v>0</v>
      </c>
      <c r="BF234" s="151">
        <f>IF(N234="znížená",J234,0)</f>
        <v>0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7" t="s">
        <v>172</v>
      </c>
      <c r="BK234" s="151">
        <f>ROUND(I234*H234,2)</f>
        <v>0</v>
      </c>
      <c r="BL234" s="17" t="s">
        <v>171</v>
      </c>
      <c r="BM234" s="150" t="s">
        <v>369</v>
      </c>
    </row>
    <row r="235" spans="1:65" s="2" customFormat="1" ht="19.5">
      <c r="A235" s="29"/>
      <c r="B235" s="30"/>
      <c r="C235" s="29"/>
      <c r="D235" s="152" t="s">
        <v>174</v>
      </c>
      <c r="E235" s="29"/>
      <c r="F235" s="153" t="s">
        <v>370</v>
      </c>
      <c r="G235" s="29"/>
      <c r="H235" s="29"/>
      <c r="I235" s="29"/>
      <c r="J235" s="29"/>
      <c r="K235" s="29"/>
      <c r="L235" s="30"/>
      <c r="M235" s="154"/>
      <c r="N235" s="155"/>
      <c r="O235" s="55"/>
      <c r="P235" s="55"/>
      <c r="Q235" s="55"/>
      <c r="R235" s="55"/>
      <c r="S235" s="55"/>
      <c r="T235" s="56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7" t="s">
        <v>174</v>
      </c>
      <c r="AU235" s="17" t="s">
        <v>172</v>
      </c>
    </row>
    <row r="236" spans="1:65" s="13" customFormat="1">
      <c r="B236" s="156"/>
      <c r="D236" s="152" t="s">
        <v>176</v>
      </c>
      <c r="E236" s="157" t="s">
        <v>1</v>
      </c>
      <c r="F236" s="158" t="s">
        <v>371</v>
      </c>
      <c r="H236" s="159">
        <v>100</v>
      </c>
      <c r="L236" s="156"/>
      <c r="M236" s="160"/>
      <c r="N236" s="161"/>
      <c r="O236" s="161"/>
      <c r="P236" s="161"/>
      <c r="Q236" s="161"/>
      <c r="R236" s="161"/>
      <c r="S236" s="161"/>
      <c r="T236" s="162"/>
      <c r="AT236" s="157" t="s">
        <v>176</v>
      </c>
      <c r="AU236" s="157" t="s">
        <v>172</v>
      </c>
      <c r="AV236" s="13" t="s">
        <v>172</v>
      </c>
      <c r="AW236" s="13" t="s">
        <v>29</v>
      </c>
      <c r="AX236" s="13" t="s">
        <v>80</v>
      </c>
      <c r="AY236" s="157" t="s">
        <v>166</v>
      </c>
    </row>
    <row r="237" spans="1:65" s="2" customFormat="1" ht="13.9" customHeight="1">
      <c r="A237" s="29"/>
      <c r="B237" s="138"/>
      <c r="C237" s="139" t="s">
        <v>372</v>
      </c>
      <c r="D237" s="139" t="s">
        <v>168</v>
      </c>
      <c r="E237" s="140" t="s">
        <v>373</v>
      </c>
      <c r="F237" s="141" t="s">
        <v>374</v>
      </c>
      <c r="G237" s="142" t="s">
        <v>84</v>
      </c>
      <c r="H237" s="143">
        <v>42</v>
      </c>
      <c r="I237" s="144">
        <v>0</v>
      </c>
      <c r="J237" s="144">
        <f>ROUND(I237*H237,2)</f>
        <v>0</v>
      </c>
      <c r="K237" s="145"/>
      <c r="L237" s="30"/>
      <c r="M237" s="146" t="s">
        <v>1</v>
      </c>
      <c r="N237" s="147" t="s">
        <v>38</v>
      </c>
      <c r="O237" s="148">
        <v>0.14299999999999999</v>
      </c>
      <c r="P237" s="148">
        <f>O237*H237</f>
        <v>6.0060000000000002</v>
      </c>
      <c r="Q237" s="148">
        <v>0.31439</v>
      </c>
      <c r="R237" s="148">
        <f>Q237*H237</f>
        <v>13.20438</v>
      </c>
      <c r="S237" s="148">
        <v>0</v>
      </c>
      <c r="T237" s="149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0" t="s">
        <v>171</v>
      </c>
      <c r="AT237" s="150" t="s">
        <v>168</v>
      </c>
      <c r="AU237" s="150" t="s">
        <v>172</v>
      </c>
      <c r="AY237" s="17" t="s">
        <v>166</v>
      </c>
      <c r="BE237" s="151">
        <f>IF(N237="základná",J237,0)</f>
        <v>0</v>
      </c>
      <c r="BF237" s="151">
        <f>IF(N237="znížená",J237,0)</f>
        <v>0</v>
      </c>
      <c r="BG237" s="151">
        <f>IF(N237="zákl. prenesená",J237,0)</f>
        <v>0</v>
      </c>
      <c r="BH237" s="151">
        <f>IF(N237="zníž. prenesená",J237,0)</f>
        <v>0</v>
      </c>
      <c r="BI237" s="151">
        <f>IF(N237="nulová",J237,0)</f>
        <v>0</v>
      </c>
      <c r="BJ237" s="17" t="s">
        <v>172</v>
      </c>
      <c r="BK237" s="151">
        <f>ROUND(I237*H237,2)</f>
        <v>0</v>
      </c>
      <c r="BL237" s="17" t="s">
        <v>171</v>
      </c>
      <c r="BM237" s="150" t="s">
        <v>375</v>
      </c>
    </row>
    <row r="238" spans="1:65" s="2" customFormat="1" ht="19.5">
      <c r="A238" s="29"/>
      <c r="B238" s="30"/>
      <c r="C238" s="29"/>
      <c r="D238" s="152" t="s">
        <v>174</v>
      </c>
      <c r="E238" s="29"/>
      <c r="F238" s="153" t="s">
        <v>376</v>
      </c>
      <c r="G238" s="29"/>
      <c r="H238" s="29"/>
      <c r="I238" s="29"/>
      <c r="J238" s="29"/>
      <c r="K238" s="29"/>
      <c r="L238" s="30"/>
      <c r="M238" s="154"/>
      <c r="N238" s="155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7" t="s">
        <v>174</v>
      </c>
      <c r="AU238" s="17" t="s">
        <v>172</v>
      </c>
    </row>
    <row r="239" spans="1:65" s="13" customFormat="1">
      <c r="B239" s="156"/>
      <c r="D239" s="152" t="s">
        <v>176</v>
      </c>
      <c r="E239" s="157" t="s">
        <v>1</v>
      </c>
      <c r="F239" s="158" t="s">
        <v>377</v>
      </c>
      <c r="H239" s="159">
        <v>42</v>
      </c>
      <c r="L239" s="156"/>
      <c r="M239" s="160"/>
      <c r="N239" s="161"/>
      <c r="O239" s="161"/>
      <c r="P239" s="161"/>
      <c r="Q239" s="161"/>
      <c r="R239" s="161"/>
      <c r="S239" s="161"/>
      <c r="T239" s="162"/>
      <c r="AT239" s="157" t="s">
        <v>176</v>
      </c>
      <c r="AU239" s="157" t="s">
        <v>172</v>
      </c>
      <c r="AV239" s="13" t="s">
        <v>172</v>
      </c>
      <c r="AW239" s="13" t="s">
        <v>29</v>
      </c>
      <c r="AX239" s="13" t="s">
        <v>80</v>
      </c>
      <c r="AY239" s="157" t="s">
        <v>166</v>
      </c>
    </row>
    <row r="240" spans="1:65" s="2" customFormat="1" ht="36">
      <c r="A240" s="29"/>
      <c r="B240" s="138"/>
      <c r="C240" s="139" t="s">
        <v>378</v>
      </c>
      <c r="D240" s="139" t="s">
        <v>168</v>
      </c>
      <c r="E240" s="140" t="s">
        <v>379</v>
      </c>
      <c r="F240" s="141" t="s">
        <v>380</v>
      </c>
      <c r="G240" s="142" t="s">
        <v>84</v>
      </c>
      <c r="H240" s="143">
        <v>218.065</v>
      </c>
      <c r="I240" s="144">
        <v>0</v>
      </c>
      <c r="J240" s="144">
        <f>ROUND(I240*H240,2)</f>
        <v>0</v>
      </c>
      <c r="K240" s="145"/>
      <c r="L240" s="30"/>
      <c r="M240" s="146" t="s">
        <v>1</v>
      </c>
      <c r="N240" s="147" t="s">
        <v>38</v>
      </c>
      <c r="O240" s="148">
        <v>3.3000000000000002E-2</v>
      </c>
      <c r="P240" s="148">
        <f>O240*H240</f>
        <v>7.1961500000000003</v>
      </c>
      <c r="Q240" s="148">
        <v>0.30834</v>
      </c>
      <c r="R240" s="148">
        <f>Q240*H240</f>
        <v>67.238159999999993</v>
      </c>
      <c r="S240" s="148">
        <v>0</v>
      </c>
      <c r="T240" s="149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0" t="s">
        <v>171</v>
      </c>
      <c r="AT240" s="150" t="s">
        <v>168</v>
      </c>
      <c r="AU240" s="150" t="s">
        <v>172</v>
      </c>
      <c r="AY240" s="17" t="s">
        <v>166</v>
      </c>
      <c r="BE240" s="151">
        <f>IF(N240="základná",J240,0)</f>
        <v>0</v>
      </c>
      <c r="BF240" s="151">
        <f>IF(N240="znížená",J240,0)</f>
        <v>0</v>
      </c>
      <c r="BG240" s="151">
        <f>IF(N240="zákl. prenesená",J240,0)</f>
        <v>0</v>
      </c>
      <c r="BH240" s="151">
        <f>IF(N240="zníž. prenesená",J240,0)</f>
        <v>0</v>
      </c>
      <c r="BI240" s="151">
        <f>IF(N240="nulová",J240,0)</f>
        <v>0</v>
      </c>
      <c r="BJ240" s="17" t="s">
        <v>172</v>
      </c>
      <c r="BK240" s="151">
        <f>ROUND(I240*H240,2)</f>
        <v>0</v>
      </c>
      <c r="BL240" s="17" t="s">
        <v>171</v>
      </c>
      <c r="BM240" s="150" t="s">
        <v>381</v>
      </c>
    </row>
    <row r="241" spans="1:65" s="2" customFormat="1" ht="23.45" customHeight="1">
      <c r="A241" s="29"/>
      <c r="B241" s="138"/>
      <c r="C241" s="176" t="s">
        <v>382</v>
      </c>
      <c r="D241" s="176" t="s">
        <v>197</v>
      </c>
      <c r="E241" s="177" t="s">
        <v>383</v>
      </c>
      <c r="F241" s="178" t="s">
        <v>384</v>
      </c>
      <c r="G241" s="179" t="s">
        <v>200</v>
      </c>
      <c r="H241" s="180">
        <v>0</v>
      </c>
      <c r="I241" s="181">
        <v>0</v>
      </c>
      <c r="J241" s="181">
        <f>ROUND(I241*H241,2)</f>
        <v>0</v>
      </c>
      <c r="K241" s="182"/>
      <c r="L241" s="183"/>
      <c r="M241" s="184" t="s">
        <v>1</v>
      </c>
      <c r="N241" s="185" t="s">
        <v>38</v>
      </c>
      <c r="O241" s="148">
        <v>0</v>
      </c>
      <c r="P241" s="148">
        <f>O241*H241</f>
        <v>0</v>
      </c>
      <c r="Q241" s="148">
        <v>1</v>
      </c>
      <c r="R241" s="148">
        <f>Q241*H241</f>
        <v>0</v>
      </c>
      <c r="S241" s="148">
        <v>0</v>
      </c>
      <c r="T241" s="149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0" t="s">
        <v>110</v>
      </c>
      <c r="AT241" s="150" t="s">
        <v>197</v>
      </c>
      <c r="AU241" s="150" t="s">
        <v>172</v>
      </c>
      <c r="AY241" s="17" t="s">
        <v>166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7" t="s">
        <v>172</v>
      </c>
      <c r="BK241" s="151">
        <f>ROUND(I241*H241,2)</f>
        <v>0</v>
      </c>
      <c r="BL241" s="17" t="s">
        <v>171</v>
      </c>
      <c r="BM241" s="150" t="s">
        <v>385</v>
      </c>
    </row>
    <row r="242" spans="1:65" s="13" customFormat="1">
      <c r="B242" s="156"/>
      <c r="D242" s="152" t="s">
        <v>176</v>
      </c>
      <c r="E242" s="157" t="s">
        <v>1</v>
      </c>
      <c r="F242" s="158" t="s">
        <v>72</v>
      </c>
      <c r="H242" s="159">
        <v>0</v>
      </c>
      <c r="L242" s="156"/>
      <c r="M242" s="160"/>
      <c r="N242" s="161"/>
      <c r="O242" s="161"/>
      <c r="P242" s="161"/>
      <c r="Q242" s="161"/>
      <c r="R242" s="161"/>
      <c r="S242" s="161"/>
      <c r="T242" s="162"/>
      <c r="AT242" s="157" t="s">
        <v>176</v>
      </c>
      <c r="AU242" s="157" t="s">
        <v>172</v>
      </c>
      <c r="AV242" s="13" t="s">
        <v>172</v>
      </c>
      <c r="AW242" s="13" t="s">
        <v>29</v>
      </c>
      <c r="AX242" s="13" t="s">
        <v>80</v>
      </c>
      <c r="AY242" s="157" t="s">
        <v>166</v>
      </c>
    </row>
    <row r="243" spans="1:65" s="2" customFormat="1" ht="26.25" customHeight="1">
      <c r="A243" s="29"/>
      <c r="B243" s="138"/>
      <c r="C243" s="139" t="s">
        <v>386</v>
      </c>
      <c r="D243" s="139" t="s">
        <v>168</v>
      </c>
      <c r="E243" s="140" t="s">
        <v>387</v>
      </c>
      <c r="F243" s="141" t="s">
        <v>388</v>
      </c>
      <c r="G243" s="142" t="s">
        <v>84</v>
      </c>
      <c r="H243" s="143">
        <v>1567.4</v>
      </c>
      <c r="I243" s="144">
        <v>0</v>
      </c>
      <c r="J243" s="144">
        <f>ROUND(I243*H243,2)</f>
        <v>0</v>
      </c>
      <c r="K243" s="145"/>
      <c r="L243" s="30"/>
      <c r="M243" s="146" t="s">
        <v>1</v>
      </c>
      <c r="N243" s="147" t="s">
        <v>38</v>
      </c>
      <c r="O243" s="148">
        <v>3.5000000000000003E-2</v>
      </c>
      <c r="P243" s="148">
        <f>O243*H243</f>
        <v>54.859000000000002</v>
      </c>
      <c r="Q243" s="148">
        <v>0.21240000000000001</v>
      </c>
      <c r="R243" s="148">
        <f>Q243*H243</f>
        <v>332.91575999999998</v>
      </c>
      <c r="S243" s="148">
        <v>0</v>
      </c>
      <c r="T243" s="14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0" t="s">
        <v>171</v>
      </c>
      <c r="AT243" s="150" t="s">
        <v>168</v>
      </c>
      <c r="AU243" s="150" t="s">
        <v>172</v>
      </c>
      <c r="AY243" s="17" t="s">
        <v>166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7" t="s">
        <v>172</v>
      </c>
      <c r="BK243" s="151">
        <f>ROUND(I243*H243,2)</f>
        <v>0</v>
      </c>
      <c r="BL243" s="17" t="s">
        <v>171</v>
      </c>
      <c r="BM243" s="150" t="s">
        <v>389</v>
      </c>
    </row>
    <row r="244" spans="1:65" s="13" customFormat="1">
      <c r="B244" s="156"/>
      <c r="D244" s="152" t="s">
        <v>176</v>
      </c>
      <c r="E244" s="157" t="s">
        <v>1</v>
      </c>
      <c r="F244" s="158" t="s">
        <v>390</v>
      </c>
      <c r="H244" s="159">
        <v>1567.4</v>
      </c>
      <c r="L244" s="156"/>
      <c r="M244" s="160"/>
      <c r="N244" s="161"/>
      <c r="O244" s="161"/>
      <c r="P244" s="161"/>
      <c r="Q244" s="161"/>
      <c r="R244" s="161"/>
      <c r="S244" s="161"/>
      <c r="T244" s="162"/>
      <c r="AT244" s="157" t="s">
        <v>176</v>
      </c>
      <c r="AU244" s="157" t="s">
        <v>172</v>
      </c>
      <c r="AV244" s="13" t="s">
        <v>172</v>
      </c>
      <c r="AW244" s="13" t="s">
        <v>29</v>
      </c>
      <c r="AX244" s="13" t="s">
        <v>80</v>
      </c>
      <c r="AY244" s="157" t="s">
        <v>166</v>
      </c>
    </row>
    <row r="245" spans="1:65" s="2" customFormat="1" ht="22.15" customHeight="1">
      <c r="A245" s="29"/>
      <c r="B245" s="138"/>
      <c r="C245" s="176" t="s">
        <v>391</v>
      </c>
      <c r="D245" s="176" t="s">
        <v>197</v>
      </c>
      <c r="E245" s="177" t="s">
        <v>392</v>
      </c>
      <c r="F245" s="178" t="s">
        <v>393</v>
      </c>
      <c r="G245" s="179" t="s">
        <v>200</v>
      </c>
      <c r="H245" s="180">
        <v>376.17599999999999</v>
      </c>
      <c r="I245" s="181">
        <v>0</v>
      </c>
      <c r="J245" s="181">
        <f>ROUND(I245*H245,2)</f>
        <v>0</v>
      </c>
      <c r="K245" s="182"/>
      <c r="L245" s="183"/>
      <c r="M245" s="184" t="s">
        <v>1</v>
      </c>
      <c r="N245" s="185" t="s">
        <v>38</v>
      </c>
      <c r="O245" s="148">
        <v>0</v>
      </c>
      <c r="P245" s="148">
        <f>O245*H245</f>
        <v>0</v>
      </c>
      <c r="Q245" s="148">
        <v>1</v>
      </c>
      <c r="R245" s="148">
        <f>Q245*H245</f>
        <v>376.17599999999999</v>
      </c>
      <c r="S245" s="148">
        <v>0</v>
      </c>
      <c r="T245" s="14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0" t="s">
        <v>110</v>
      </c>
      <c r="AT245" s="150" t="s">
        <v>197</v>
      </c>
      <c r="AU245" s="150" t="s">
        <v>172</v>
      </c>
      <c r="AY245" s="17" t="s">
        <v>166</v>
      </c>
      <c r="BE245" s="151">
        <f>IF(N245="základná",J245,0)</f>
        <v>0</v>
      </c>
      <c r="BF245" s="151">
        <f>IF(N245="znížená",J245,0)</f>
        <v>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7" t="s">
        <v>172</v>
      </c>
      <c r="BK245" s="151">
        <f>ROUND(I245*H245,2)</f>
        <v>0</v>
      </c>
      <c r="BL245" s="17" t="s">
        <v>171</v>
      </c>
      <c r="BM245" s="150" t="s">
        <v>394</v>
      </c>
    </row>
    <row r="246" spans="1:65" s="13" customFormat="1">
      <c r="B246" s="156"/>
      <c r="D246" s="152" t="s">
        <v>176</v>
      </c>
      <c r="E246" s="157" t="s">
        <v>1</v>
      </c>
      <c r="F246" s="158" t="s">
        <v>395</v>
      </c>
      <c r="H246" s="159">
        <v>376.17599999999999</v>
      </c>
      <c r="L246" s="156"/>
      <c r="M246" s="160"/>
      <c r="N246" s="161"/>
      <c r="O246" s="161"/>
      <c r="P246" s="161"/>
      <c r="Q246" s="161"/>
      <c r="R246" s="161"/>
      <c r="S246" s="161"/>
      <c r="T246" s="162"/>
      <c r="AT246" s="157" t="s">
        <v>176</v>
      </c>
      <c r="AU246" s="157" t="s">
        <v>172</v>
      </c>
      <c r="AV246" s="13" t="s">
        <v>172</v>
      </c>
      <c r="AW246" s="13" t="s">
        <v>29</v>
      </c>
      <c r="AX246" s="13" t="s">
        <v>80</v>
      </c>
      <c r="AY246" s="157" t="s">
        <v>166</v>
      </c>
    </row>
    <row r="247" spans="1:65" s="2" customFormat="1" ht="27.75" customHeight="1">
      <c r="A247" s="29"/>
      <c r="B247" s="138"/>
      <c r="C247" s="139" t="s">
        <v>130</v>
      </c>
      <c r="D247" s="139" t="s">
        <v>168</v>
      </c>
      <c r="E247" s="140" t="s">
        <v>396</v>
      </c>
      <c r="F247" s="141" t="s">
        <v>397</v>
      </c>
      <c r="G247" s="142" t="s">
        <v>127</v>
      </c>
      <c r="H247" s="143">
        <v>1097.18</v>
      </c>
      <c r="I247" s="144">
        <v>0</v>
      </c>
      <c r="J247" s="144">
        <f>ROUND(I247*H247,2)</f>
        <v>0</v>
      </c>
      <c r="K247" s="145"/>
      <c r="L247" s="30"/>
      <c r="M247" s="146" t="s">
        <v>1</v>
      </c>
      <c r="N247" s="147" t="s">
        <v>38</v>
      </c>
      <c r="O247" s="148">
        <v>0.90800000000000003</v>
      </c>
      <c r="P247" s="148">
        <f>O247*H247</f>
        <v>996.23943999999995</v>
      </c>
      <c r="Q247" s="148">
        <v>0</v>
      </c>
      <c r="R247" s="148">
        <f>Q247*H247</f>
        <v>0</v>
      </c>
      <c r="S247" s="148">
        <v>0</v>
      </c>
      <c r="T247" s="149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0" t="s">
        <v>171</v>
      </c>
      <c r="AT247" s="150" t="s">
        <v>168</v>
      </c>
      <c r="AU247" s="150" t="s">
        <v>172</v>
      </c>
      <c r="AY247" s="17" t="s">
        <v>166</v>
      </c>
      <c r="BE247" s="151">
        <f>IF(N247="základná",J247,0)</f>
        <v>0</v>
      </c>
      <c r="BF247" s="151">
        <f>IF(N247="znížená",J247,0)</f>
        <v>0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7" t="s">
        <v>172</v>
      </c>
      <c r="BK247" s="151">
        <f>ROUND(I247*H247,2)</f>
        <v>0</v>
      </c>
      <c r="BL247" s="17" t="s">
        <v>171</v>
      </c>
      <c r="BM247" s="150" t="s">
        <v>398</v>
      </c>
    </row>
    <row r="248" spans="1:65" s="13" customFormat="1">
      <c r="B248" s="156"/>
      <c r="D248" s="152" t="s">
        <v>176</v>
      </c>
      <c r="E248" s="157" t="s">
        <v>1</v>
      </c>
      <c r="F248" s="158" t="s">
        <v>399</v>
      </c>
      <c r="H248" s="159">
        <v>1097.18</v>
      </c>
      <c r="L248" s="156"/>
      <c r="M248" s="160"/>
      <c r="N248" s="161"/>
      <c r="O248" s="161"/>
      <c r="P248" s="161"/>
      <c r="Q248" s="161"/>
      <c r="R248" s="161"/>
      <c r="S248" s="161"/>
      <c r="T248" s="162"/>
      <c r="AT248" s="157" t="s">
        <v>176</v>
      </c>
      <c r="AU248" s="157" t="s">
        <v>172</v>
      </c>
      <c r="AV248" s="13" t="s">
        <v>172</v>
      </c>
      <c r="AW248" s="13" t="s">
        <v>29</v>
      </c>
      <c r="AX248" s="13" t="s">
        <v>80</v>
      </c>
      <c r="AY248" s="157" t="s">
        <v>166</v>
      </c>
    </row>
    <row r="249" spans="1:65" s="2" customFormat="1" ht="25.5" customHeight="1">
      <c r="A249" s="29"/>
      <c r="B249" s="138"/>
      <c r="C249" s="139" t="s">
        <v>400</v>
      </c>
      <c r="D249" s="139" t="s">
        <v>168</v>
      </c>
      <c r="E249" s="140" t="s">
        <v>401</v>
      </c>
      <c r="F249" s="141" t="s">
        <v>402</v>
      </c>
      <c r="G249" s="142" t="s">
        <v>84</v>
      </c>
      <c r="H249" s="143">
        <v>4451.4160000000002</v>
      </c>
      <c r="I249" s="144">
        <v>0</v>
      </c>
      <c r="J249" s="144">
        <f>ROUND(I249*H249,2)</f>
        <v>0</v>
      </c>
      <c r="K249" s="145"/>
      <c r="L249" s="30"/>
      <c r="M249" s="146" t="s">
        <v>1</v>
      </c>
      <c r="N249" s="147" t="s">
        <v>38</v>
      </c>
      <c r="O249" s="148">
        <v>2E-3</v>
      </c>
      <c r="P249" s="148">
        <f>O249*H249</f>
        <v>8.9028299999999998</v>
      </c>
      <c r="Q249" s="148">
        <v>7.1000000000000002E-4</v>
      </c>
      <c r="R249" s="148">
        <f>Q249*H249</f>
        <v>3.1605099999999999</v>
      </c>
      <c r="S249" s="148">
        <v>0</v>
      </c>
      <c r="T249" s="14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0" t="s">
        <v>171</v>
      </c>
      <c r="AT249" s="150" t="s">
        <v>168</v>
      </c>
      <c r="AU249" s="150" t="s">
        <v>172</v>
      </c>
      <c r="AY249" s="17" t="s">
        <v>166</v>
      </c>
      <c r="BE249" s="151">
        <f>IF(N249="základná",J249,0)</f>
        <v>0</v>
      </c>
      <c r="BF249" s="151">
        <f>IF(N249="znížená",J249,0)</f>
        <v>0</v>
      </c>
      <c r="BG249" s="151">
        <f>IF(N249="zákl. prenesená",J249,0)</f>
        <v>0</v>
      </c>
      <c r="BH249" s="151">
        <f>IF(N249="zníž. prenesená",J249,0)</f>
        <v>0</v>
      </c>
      <c r="BI249" s="151">
        <f>IF(N249="nulová",J249,0)</f>
        <v>0</v>
      </c>
      <c r="BJ249" s="17" t="s">
        <v>172</v>
      </c>
      <c r="BK249" s="151">
        <f>ROUND(I249*H249,2)</f>
        <v>0</v>
      </c>
      <c r="BL249" s="17" t="s">
        <v>171</v>
      </c>
      <c r="BM249" s="150" t="s">
        <v>403</v>
      </c>
    </row>
    <row r="250" spans="1:65" s="13" customFormat="1">
      <c r="B250" s="156"/>
      <c r="D250" s="152" t="s">
        <v>176</v>
      </c>
      <c r="E250" s="157" t="s">
        <v>1</v>
      </c>
      <c r="F250" s="158" t="s">
        <v>82</v>
      </c>
      <c r="H250" s="159">
        <v>4451.4160000000002</v>
      </c>
      <c r="L250" s="156"/>
      <c r="M250" s="160"/>
      <c r="N250" s="161"/>
      <c r="O250" s="161"/>
      <c r="P250" s="161"/>
      <c r="Q250" s="161"/>
      <c r="R250" s="161"/>
      <c r="S250" s="161"/>
      <c r="T250" s="162"/>
      <c r="AT250" s="157" t="s">
        <v>176</v>
      </c>
      <c r="AU250" s="157" t="s">
        <v>172</v>
      </c>
      <c r="AV250" s="13" t="s">
        <v>172</v>
      </c>
      <c r="AW250" s="13" t="s">
        <v>29</v>
      </c>
      <c r="AX250" s="13" t="s">
        <v>80</v>
      </c>
      <c r="AY250" s="157" t="s">
        <v>166</v>
      </c>
    </row>
    <row r="251" spans="1:65" s="2" customFormat="1" ht="26.25" customHeight="1">
      <c r="A251" s="29"/>
      <c r="B251" s="138"/>
      <c r="C251" s="139" t="s">
        <v>404</v>
      </c>
      <c r="D251" s="139" t="s">
        <v>168</v>
      </c>
      <c r="E251" s="140" t="s">
        <v>405</v>
      </c>
      <c r="F251" s="141" t="s">
        <v>406</v>
      </c>
      <c r="G251" s="142" t="s">
        <v>84</v>
      </c>
      <c r="H251" s="143">
        <v>4451.4160000000002</v>
      </c>
      <c r="I251" s="144">
        <v>0</v>
      </c>
      <c r="J251" s="144">
        <f>ROUND(I251*H251,2)</f>
        <v>0</v>
      </c>
      <c r="K251" s="145"/>
      <c r="L251" s="30"/>
      <c r="M251" s="146" t="s">
        <v>1</v>
      </c>
      <c r="N251" s="147" t="s">
        <v>38</v>
      </c>
      <c r="O251" s="148">
        <v>8.8999999999999996E-2</v>
      </c>
      <c r="P251" s="148">
        <f>O251*H251</f>
        <v>396.17601999999999</v>
      </c>
      <c r="Q251" s="148">
        <v>0.18151999999999999</v>
      </c>
      <c r="R251" s="148">
        <f>Q251*H251</f>
        <v>808.02103</v>
      </c>
      <c r="S251" s="148">
        <v>0</v>
      </c>
      <c r="T251" s="149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0" t="s">
        <v>171</v>
      </c>
      <c r="AT251" s="150" t="s">
        <v>168</v>
      </c>
      <c r="AU251" s="150" t="s">
        <v>172</v>
      </c>
      <c r="AY251" s="17" t="s">
        <v>166</v>
      </c>
      <c r="BE251" s="151">
        <f>IF(N251="základná",J251,0)</f>
        <v>0</v>
      </c>
      <c r="BF251" s="151">
        <f>IF(N251="znížená",J251,0)</f>
        <v>0</v>
      </c>
      <c r="BG251" s="151">
        <f>IF(N251="zákl. prenesená",J251,0)</f>
        <v>0</v>
      </c>
      <c r="BH251" s="151">
        <f>IF(N251="zníž. prenesená",J251,0)</f>
        <v>0</v>
      </c>
      <c r="BI251" s="151">
        <f>IF(N251="nulová",J251,0)</f>
        <v>0</v>
      </c>
      <c r="BJ251" s="17" t="s">
        <v>172</v>
      </c>
      <c r="BK251" s="151">
        <f>ROUND(I251*H251,2)</f>
        <v>0</v>
      </c>
      <c r="BL251" s="17" t="s">
        <v>171</v>
      </c>
      <c r="BM251" s="150" t="s">
        <v>407</v>
      </c>
    </row>
    <row r="252" spans="1:65" s="13" customFormat="1">
      <c r="B252" s="156"/>
      <c r="D252" s="152" t="s">
        <v>176</v>
      </c>
      <c r="E252" s="157" t="s">
        <v>1</v>
      </c>
      <c r="F252" s="158" t="s">
        <v>82</v>
      </c>
      <c r="H252" s="159">
        <v>4451.4160000000002</v>
      </c>
      <c r="L252" s="156"/>
      <c r="M252" s="160"/>
      <c r="N252" s="161"/>
      <c r="O252" s="161"/>
      <c r="P252" s="161"/>
      <c r="Q252" s="161"/>
      <c r="R252" s="161"/>
      <c r="S252" s="161"/>
      <c r="T252" s="162"/>
      <c r="AT252" s="157" t="s">
        <v>176</v>
      </c>
      <c r="AU252" s="157" t="s">
        <v>172</v>
      </c>
      <c r="AV252" s="13" t="s">
        <v>172</v>
      </c>
      <c r="AW252" s="13" t="s">
        <v>29</v>
      </c>
      <c r="AX252" s="13" t="s">
        <v>80</v>
      </c>
      <c r="AY252" s="157" t="s">
        <v>166</v>
      </c>
    </row>
    <row r="253" spans="1:65" s="2" customFormat="1" ht="25.5" customHeight="1">
      <c r="A253" s="29"/>
      <c r="B253" s="138"/>
      <c r="C253" s="139" t="s">
        <v>408</v>
      </c>
      <c r="D253" s="139" t="s">
        <v>168</v>
      </c>
      <c r="E253" s="140" t="s">
        <v>409</v>
      </c>
      <c r="F253" s="141" t="s">
        <v>410</v>
      </c>
      <c r="G253" s="142" t="s">
        <v>84</v>
      </c>
      <c r="H253" s="143">
        <v>58</v>
      </c>
      <c r="I253" s="144">
        <v>0</v>
      </c>
      <c r="J253" s="144">
        <f>ROUND(I253*H253,2)</f>
        <v>0</v>
      </c>
      <c r="K253" s="145"/>
      <c r="L253" s="30"/>
      <c r="M253" s="146" t="s">
        <v>1</v>
      </c>
      <c r="N253" s="147" t="s">
        <v>38</v>
      </c>
      <c r="O253" s="148">
        <v>1.4259999999999999</v>
      </c>
      <c r="P253" s="148">
        <f>O253*H253</f>
        <v>82.707999999999998</v>
      </c>
      <c r="Q253" s="148">
        <v>0.84282999999999997</v>
      </c>
      <c r="R253" s="148">
        <f>Q253*H253</f>
        <v>48.884140000000002</v>
      </c>
      <c r="S253" s="148">
        <v>0</v>
      </c>
      <c r="T253" s="149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0" t="s">
        <v>171</v>
      </c>
      <c r="AT253" s="150" t="s">
        <v>168</v>
      </c>
      <c r="AU253" s="150" t="s">
        <v>172</v>
      </c>
      <c r="AY253" s="17" t="s">
        <v>166</v>
      </c>
      <c r="BE253" s="151">
        <f>IF(N253="základná",J253,0)</f>
        <v>0</v>
      </c>
      <c r="BF253" s="151">
        <f>IF(N253="znížená",J253,0)</f>
        <v>0</v>
      </c>
      <c r="BG253" s="151">
        <f>IF(N253="zákl. prenesená",J253,0)</f>
        <v>0</v>
      </c>
      <c r="BH253" s="151">
        <f>IF(N253="zníž. prenesená",J253,0)</f>
        <v>0</v>
      </c>
      <c r="BI253" s="151">
        <f>IF(N253="nulová",J253,0)</f>
        <v>0</v>
      </c>
      <c r="BJ253" s="17" t="s">
        <v>172</v>
      </c>
      <c r="BK253" s="151">
        <f>ROUND(I253*H253,2)</f>
        <v>0</v>
      </c>
      <c r="BL253" s="17" t="s">
        <v>171</v>
      </c>
      <c r="BM253" s="150" t="s">
        <v>411</v>
      </c>
    </row>
    <row r="254" spans="1:65" s="13" customFormat="1">
      <c r="B254" s="156"/>
      <c r="D254" s="152" t="s">
        <v>176</v>
      </c>
      <c r="E254" s="157" t="s">
        <v>1</v>
      </c>
      <c r="F254" s="158" t="s">
        <v>87</v>
      </c>
      <c r="H254" s="159">
        <v>58</v>
      </c>
      <c r="L254" s="156"/>
      <c r="M254" s="160"/>
      <c r="N254" s="161"/>
      <c r="O254" s="161"/>
      <c r="P254" s="161"/>
      <c r="Q254" s="161"/>
      <c r="R254" s="161"/>
      <c r="S254" s="161"/>
      <c r="T254" s="162"/>
      <c r="AT254" s="157" t="s">
        <v>176</v>
      </c>
      <c r="AU254" s="157" t="s">
        <v>172</v>
      </c>
      <c r="AV254" s="13" t="s">
        <v>172</v>
      </c>
      <c r="AW254" s="13" t="s">
        <v>29</v>
      </c>
      <c r="AX254" s="13" t="s">
        <v>80</v>
      </c>
      <c r="AY254" s="157" t="s">
        <v>166</v>
      </c>
    </row>
    <row r="255" spans="1:65" s="12" customFormat="1" ht="22.9" customHeight="1">
      <c r="B255" s="126"/>
      <c r="D255" s="127" t="s">
        <v>71</v>
      </c>
      <c r="E255" s="136" t="s">
        <v>110</v>
      </c>
      <c r="F255" s="136" t="s">
        <v>412</v>
      </c>
      <c r="J255" s="137">
        <f>BK255</f>
        <v>0</v>
      </c>
      <c r="L255" s="126"/>
      <c r="M255" s="130"/>
      <c r="N255" s="131"/>
      <c r="O255" s="131"/>
      <c r="P255" s="132">
        <f>SUM(P256:P261)</f>
        <v>3.3620000000000001</v>
      </c>
      <c r="Q255" s="131"/>
      <c r="R255" s="132">
        <f>SUM(R256:R261)</f>
        <v>5.8729999999999997E-2</v>
      </c>
      <c r="S255" s="131"/>
      <c r="T255" s="133">
        <f>SUM(T256:T261)</f>
        <v>0</v>
      </c>
      <c r="AR255" s="127" t="s">
        <v>80</v>
      </c>
      <c r="AT255" s="134" t="s">
        <v>71</v>
      </c>
      <c r="AU255" s="134" t="s">
        <v>80</v>
      </c>
      <c r="AY255" s="127" t="s">
        <v>166</v>
      </c>
      <c r="BK255" s="135">
        <f>SUM(BK256:BK261)</f>
        <v>0</v>
      </c>
    </row>
    <row r="256" spans="1:65" s="2" customFormat="1" ht="26.25" customHeight="1">
      <c r="A256" s="29"/>
      <c r="B256" s="138"/>
      <c r="C256" s="139" t="s">
        <v>413</v>
      </c>
      <c r="D256" s="139" t="s">
        <v>168</v>
      </c>
      <c r="E256" s="140" t="s">
        <v>414</v>
      </c>
      <c r="F256" s="141" t="s">
        <v>415</v>
      </c>
      <c r="G256" s="142" t="s">
        <v>93</v>
      </c>
      <c r="H256" s="143">
        <v>5</v>
      </c>
      <c r="I256" s="144">
        <v>0</v>
      </c>
      <c r="J256" s="144">
        <f>ROUND(I256*H256,2)</f>
        <v>0</v>
      </c>
      <c r="K256" s="145"/>
      <c r="L256" s="30"/>
      <c r="M256" s="146" t="s">
        <v>1</v>
      </c>
      <c r="N256" s="147" t="s">
        <v>38</v>
      </c>
      <c r="O256" s="148">
        <v>0.08</v>
      </c>
      <c r="P256" s="148">
        <f>O256*H256</f>
        <v>0.4</v>
      </c>
      <c r="Q256" s="148">
        <v>1.0000000000000001E-5</v>
      </c>
      <c r="R256" s="148">
        <f>Q256*H256</f>
        <v>5.0000000000000002E-5</v>
      </c>
      <c r="S256" s="148">
        <v>0</v>
      </c>
      <c r="T256" s="149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0" t="s">
        <v>171</v>
      </c>
      <c r="AT256" s="150" t="s">
        <v>168</v>
      </c>
      <c r="AU256" s="150" t="s">
        <v>172</v>
      </c>
      <c r="AY256" s="17" t="s">
        <v>166</v>
      </c>
      <c r="BE256" s="151">
        <f>IF(N256="základná",J256,0)</f>
        <v>0</v>
      </c>
      <c r="BF256" s="151">
        <f>IF(N256="znížená",J256,0)</f>
        <v>0</v>
      </c>
      <c r="BG256" s="151">
        <f>IF(N256="zákl. prenesená",J256,0)</f>
        <v>0</v>
      </c>
      <c r="BH256" s="151">
        <f>IF(N256="zníž. prenesená",J256,0)</f>
        <v>0</v>
      </c>
      <c r="BI256" s="151">
        <f>IF(N256="nulová",J256,0)</f>
        <v>0</v>
      </c>
      <c r="BJ256" s="17" t="s">
        <v>172</v>
      </c>
      <c r="BK256" s="151">
        <f>ROUND(I256*H256,2)</f>
        <v>0</v>
      </c>
      <c r="BL256" s="17" t="s">
        <v>171</v>
      </c>
      <c r="BM256" s="150" t="s">
        <v>416</v>
      </c>
    </row>
    <row r="257" spans="1:65" s="13" customFormat="1">
      <c r="B257" s="156"/>
      <c r="D257" s="152" t="s">
        <v>176</v>
      </c>
      <c r="E257" s="157" t="s">
        <v>1</v>
      </c>
      <c r="F257" s="158" t="s">
        <v>196</v>
      </c>
      <c r="H257" s="159">
        <v>5</v>
      </c>
      <c r="L257" s="156"/>
      <c r="M257" s="160"/>
      <c r="N257" s="161"/>
      <c r="O257" s="161"/>
      <c r="P257" s="161"/>
      <c r="Q257" s="161"/>
      <c r="R257" s="161"/>
      <c r="S257" s="161"/>
      <c r="T257" s="162"/>
      <c r="AT257" s="157" t="s">
        <v>176</v>
      </c>
      <c r="AU257" s="157" t="s">
        <v>172</v>
      </c>
      <c r="AV257" s="13" t="s">
        <v>172</v>
      </c>
      <c r="AW257" s="13" t="s">
        <v>29</v>
      </c>
      <c r="AX257" s="13" t="s">
        <v>80</v>
      </c>
      <c r="AY257" s="157" t="s">
        <v>166</v>
      </c>
    </row>
    <row r="258" spans="1:65" s="2" customFormat="1" ht="27" customHeight="1">
      <c r="A258" s="29"/>
      <c r="B258" s="138"/>
      <c r="C258" s="176" t="s">
        <v>101</v>
      </c>
      <c r="D258" s="176" t="s">
        <v>197</v>
      </c>
      <c r="E258" s="177" t="s">
        <v>417</v>
      </c>
      <c r="F258" s="178" t="s">
        <v>418</v>
      </c>
      <c r="G258" s="179" t="s">
        <v>97</v>
      </c>
      <c r="H258" s="180">
        <v>5</v>
      </c>
      <c r="I258" s="181">
        <v>0</v>
      </c>
      <c r="J258" s="181">
        <f>ROUND(I258*H258,2)</f>
        <v>0</v>
      </c>
      <c r="K258" s="182"/>
      <c r="L258" s="183"/>
      <c r="M258" s="184" t="s">
        <v>1</v>
      </c>
      <c r="N258" s="185" t="s">
        <v>38</v>
      </c>
      <c r="O258" s="148">
        <v>0</v>
      </c>
      <c r="P258" s="148">
        <f>O258*H258</f>
        <v>0</v>
      </c>
      <c r="Q258" s="148">
        <v>4.8300000000000001E-3</v>
      </c>
      <c r="R258" s="148">
        <f>Q258*H258</f>
        <v>2.4150000000000001E-2</v>
      </c>
      <c r="S258" s="148">
        <v>0</v>
      </c>
      <c r="T258" s="149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0" t="s">
        <v>110</v>
      </c>
      <c r="AT258" s="150" t="s">
        <v>197</v>
      </c>
      <c r="AU258" s="150" t="s">
        <v>172</v>
      </c>
      <c r="AY258" s="17" t="s">
        <v>166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7" t="s">
        <v>172</v>
      </c>
      <c r="BK258" s="151">
        <f>ROUND(I258*H258,2)</f>
        <v>0</v>
      </c>
      <c r="BL258" s="17" t="s">
        <v>171</v>
      </c>
      <c r="BM258" s="150" t="s">
        <v>419</v>
      </c>
    </row>
    <row r="259" spans="1:65" s="2" customFormat="1" ht="27.75" customHeight="1">
      <c r="A259" s="29"/>
      <c r="B259" s="138"/>
      <c r="C259" s="139" t="s">
        <v>420</v>
      </c>
      <c r="D259" s="139" t="s">
        <v>168</v>
      </c>
      <c r="E259" s="140" t="s">
        <v>421</v>
      </c>
      <c r="F259" s="141" t="s">
        <v>422</v>
      </c>
      <c r="G259" s="142" t="s">
        <v>97</v>
      </c>
      <c r="H259" s="143">
        <v>1</v>
      </c>
      <c r="I259" s="144">
        <v>0</v>
      </c>
      <c r="J259" s="144">
        <f>ROUND(I259*H259,2)</f>
        <v>0</v>
      </c>
      <c r="K259" s="145"/>
      <c r="L259" s="30"/>
      <c r="M259" s="146" t="s">
        <v>1</v>
      </c>
      <c r="N259" s="147" t="s">
        <v>38</v>
      </c>
      <c r="O259" s="148">
        <v>2.9620000000000002</v>
      </c>
      <c r="P259" s="148">
        <f>O259*H259</f>
        <v>2.9620000000000002</v>
      </c>
      <c r="Q259" s="148">
        <v>3.0000000000000001E-5</v>
      </c>
      <c r="R259" s="148">
        <f>Q259*H259</f>
        <v>3.0000000000000001E-5</v>
      </c>
      <c r="S259" s="148">
        <v>0</v>
      </c>
      <c r="T259" s="149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0" t="s">
        <v>171</v>
      </c>
      <c r="AT259" s="150" t="s">
        <v>168</v>
      </c>
      <c r="AU259" s="150" t="s">
        <v>172</v>
      </c>
      <c r="AY259" s="17" t="s">
        <v>166</v>
      </c>
      <c r="BE259" s="151">
        <f>IF(N259="základná",J259,0)</f>
        <v>0</v>
      </c>
      <c r="BF259" s="151">
        <f>IF(N259="znížená",J259,0)</f>
        <v>0</v>
      </c>
      <c r="BG259" s="151">
        <f>IF(N259="zákl. prenesená",J259,0)</f>
        <v>0</v>
      </c>
      <c r="BH259" s="151">
        <f>IF(N259="zníž. prenesená",J259,0)</f>
        <v>0</v>
      </c>
      <c r="BI259" s="151">
        <f>IF(N259="nulová",J259,0)</f>
        <v>0</v>
      </c>
      <c r="BJ259" s="17" t="s">
        <v>172</v>
      </c>
      <c r="BK259" s="151">
        <f>ROUND(I259*H259,2)</f>
        <v>0</v>
      </c>
      <c r="BL259" s="17" t="s">
        <v>171</v>
      </c>
      <c r="BM259" s="150" t="s">
        <v>423</v>
      </c>
    </row>
    <row r="260" spans="1:65" s="13" customFormat="1">
      <c r="B260" s="156"/>
      <c r="D260" s="152" t="s">
        <v>176</v>
      </c>
      <c r="E260" s="157" t="s">
        <v>1</v>
      </c>
      <c r="F260" s="158" t="s">
        <v>80</v>
      </c>
      <c r="H260" s="159">
        <v>1</v>
      </c>
      <c r="L260" s="156"/>
      <c r="M260" s="160"/>
      <c r="N260" s="161"/>
      <c r="O260" s="161"/>
      <c r="P260" s="161"/>
      <c r="Q260" s="161"/>
      <c r="R260" s="161"/>
      <c r="S260" s="161"/>
      <c r="T260" s="162"/>
      <c r="AT260" s="157" t="s">
        <v>176</v>
      </c>
      <c r="AU260" s="157" t="s">
        <v>172</v>
      </c>
      <c r="AV260" s="13" t="s">
        <v>172</v>
      </c>
      <c r="AW260" s="13" t="s">
        <v>29</v>
      </c>
      <c r="AX260" s="13" t="s">
        <v>80</v>
      </c>
      <c r="AY260" s="157" t="s">
        <v>166</v>
      </c>
    </row>
    <row r="261" spans="1:65" s="2" customFormat="1" ht="13.9" customHeight="1">
      <c r="A261" s="29"/>
      <c r="B261" s="138"/>
      <c r="C261" s="176" t="s">
        <v>424</v>
      </c>
      <c r="D261" s="176" t="s">
        <v>197</v>
      </c>
      <c r="E261" s="177" t="s">
        <v>425</v>
      </c>
      <c r="F261" s="178" t="s">
        <v>426</v>
      </c>
      <c r="G261" s="179" t="s">
        <v>97</v>
      </c>
      <c r="H261" s="180">
        <v>1</v>
      </c>
      <c r="I261" s="181">
        <v>0</v>
      </c>
      <c r="J261" s="181">
        <f>ROUND(I261*H261,2)</f>
        <v>0</v>
      </c>
      <c r="K261" s="182"/>
      <c r="L261" s="183"/>
      <c r="M261" s="184" t="s">
        <v>1</v>
      </c>
      <c r="N261" s="185" t="s">
        <v>38</v>
      </c>
      <c r="O261" s="148">
        <v>0</v>
      </c>
      <c r="P261" s="148">
        <f>O261*H261</f>
        <v>0</v>
      </c>
      <c r="Q261" s="148">
        <v>3.4500000000000003E-2</v>
      </c>
      <c r="R261" s="148">
        <f>Q261*H261</f>
        <v>3.4500000000000003E-2</v>
      </c>
      <c r="S261" s="148">
        <v>0</v>
      </c>
      <c r="T261" s="149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0" t="s">
        <v>110</v>
      </c>
      <c r="AT261" s="150" t="s">
        <v>197</v>
      </c>
      <c r="AU261" s="150" t="s">
        <v>172</v>
      </c>
      <c r="AY261" s="17" t="s">
        <v>166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7" t="s">
        <v>172</v>
      </c>
      <c r="BK261" s="151">
        <f>ROUND(I261*H261,2)</f>
        <v>0</v>
      </c>
      <c r="BL261" s="17" t="s">
        <v>171</v>
      </c>
      <c r="BM261" s="150" t="s">
        <v>427</v>
      </c>
    </row>
    <row r="262" spans="1:65" s="12" customFormat="1" ht="22.9" customHeight="1">
      <c r="B262" s="126"/>
      <c r="D262" s="127" t="s">
        <v>71</v>
      </c>
      <c r="E262" s="136" t="s">
        <v>217</v>
      </c>
      <c r="F262" s="136" t="s">
        <v>428</v>
      </c>
      <c r="J262" s="137">
        <f>BK262</f>
        <v>0</v>
      </c>
      <c r="L262" s="126"/>
      <c r="M262" s="130"/>
      <c r="N262" s="131"/>
      <c r="O262" s="131"/>
      <c r="P262" s="132">
        <f>SUM(P263:P334)</f>
        <v>1358.5191500000001</v>
      </c>
      <c r="Q262" s="131"/>
      <c r="R262" s="132">
        <f>SUM(R263:R334)</f>
        <v>665.16493000000003</v>
      </c>
      <c r="S262" s="131"/>
      <c r="T262" s="133">
        <f>SUM(T263:T334)</f>
        <v>0</v>
      </c>
      <c r="AR262" s="127" t="s">
        <v>80</v>
      </c>
      <c r="AT262" s="134" t="s">
        <v>71</v>
      </c>
      <c r="AU262" s="134" t="s">
        <v>80</v>
      </c>
      <c r="AY262" s="127" t="s">
        <v>166</v>
      </c>
      <c r="BK262" s="135">
        <f>SUM(BK263:BK334)</f>
        <v>0</v>
      </c>
    </row>
    <row r="263" spans="1:65" s="2" customFormat="1" ht="26.25" customHeight="1">
      <c r="A263" s="29"/>
      <c r="B263" s="138"/>
      <c r="C263" s="139" t="s">
        <v>429</v>
      </c>
      <c r="D263" s="139" t="s">
        <v>168</v>
      </c>
      <c r="E263" s="140" t="s">
        <v>430</v>
      </c>
      <c r="F263" s="141" t="s">
        <v>431</v>
      </c>
      <c r="G263" s="142" t="s">
        <v>93</v>
      </c>
      <c r="H263" s="143">
        <v>100</v>
      </c>
      <c r="I263" s="144">
        <v>0</v>
      </c>
      <c r="J263" s="144">
        <f>ROUND(I263*H263,2)</f>
        <v>0</v>
      </c>
      <c r="K263" s="145"/>
      <c r="L263" s="30"/>
      <c r="M263" s="146" t="s">
        <v>1</v>
      </c>
      <c r="N263" s="147" t="s">
        <v>38</v>
      </c>
      <c r="O263" s="148">
        <v>3.1440000000000001</v>
      </c>
      <c r="P263" s="148">
        <f>O263*H263</f>
        <v>314.39999999999998</v>
      </c>
      <c r="Q263" s="148">
        <v>0.40566000000000002</v>
      </c>
      <c r="R263" s="148">
        <f>Q263*H263</f>
        <v>40.566000000000003</v>
      </c>
      <c r="S263" s="148">
        <v>0</v>
      </c>
      <c r="T263" s="149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0" t="s">
        <v>171</v>
      </c>
      <c r="AT263" s="150" t="s">
        <v>168</v>
      </c>
      <c r="AU263" s="150" t="s">
        <v>172</v>
      </c>
      <c r="AY263" s="17" t="s">
        <v>166</v>
      </c>
      <c r="BE263" s="151">
        <f>IF(N263="základná",J263,0)</f>
        <v>0</v>
      </c>
      <c r="BF263" s="151">
        <f>IF(N263="znížená",J263,0)</f>
        <v>0</v>
      </c>
      <c r="BG263" s="151">
        <f>IF(N263="zákl. prenesená",J263,0)</f>
        <v>0</v>
      </c>
      <c r="BH263" s="151">
        <f>IF(N263="zníž. prenesená",J263,0)</f>
        <v>0</v>
      </c>
      <c r="BI263" s="151">
        <f>IF(N263="nulová",J263,0)</f>
        <v>0</v>
      </c>
      <c r="BJ263" s="17" t="s">
        <v>172</v>
      </c>
      <c r="BK263" s="151">
        <f>ROUND(I263*H263,2)</f>
        <v>0</v>
      </c>
      <c r="BL263" s="17" t="s">
        <v>171</v>
      </c>
      <c r="BM263" s="150" t="s">
        <v>432</v>
      </c>
    </row>
    <row r="264" spans="1:65" s="13" customFormat="1">
      <c r="B264" s="156"/>
      <c r="D264" s="152" t="s">
        <v>176</v>
      </c>
      <c r="E264" s="157" t="s">
        <v>1</v>
      </c>
      <c r="F264" s="158" t="s">
        <v>433</v>
      </c>
      <c r="H264" s="159">
        <v>100</v>
      </c>
      <c r="L264" s="156"/>
      <c r="M264" s="160"/>
      <c r="N264" s="161"/>
      <c r="O264" s="161"/>
      <c r="P264" s="161"/>
      <c r="Q264" s="161"/>
      <c r="R264" s="161"/>
      <c r="S264" s="161"/>
      <c r="T264" s="162"/>
      <c r="AT264" s="157" t="s">
        <v>176</v>
      </c>
      <c r="AU264" s="157" t="s">
        <v>172</v>
      </c>
      <c r="AV264" s="13" t="s">
        <v>172</v>
      </c>
      <c r="AW264" s="13" t="s">
        <v>29</v>
      </c>
      <c r="AX264" s="13" t="s">
        <v>80</v>
      </c>
      <c r="AY264" s="157" t="s">
        <v>166</v>
      </c>
    </row>
    <row r="265" spans="1:65" s="2" customFormat="1" ht="24">
      <c r="A265" s="29"/>
      <c r="B265" s="138"/>
      <c r="C265" s="176" t="s">
        <v>434</v>
      </c>
      <c r="D265" s="176" t="s">
        <v>197</v>
      </c>
      <c r="E265" s="177" t="s">
        <v>435</v>
      </c>
      <c r="F265" s="178" t="s">
        <v>436</v>
      </c>
      <c r="G265" s="179" t="s">
        <v>93</v>
      </c>
      <c r="H265" s="180">
        <v>50</v>
      </c>
      <c r="I265" s="181">
        <v>0</v>
      </c>
      <c r="J265" s="181">
        <f>ROUND(I265*H265,2)</f>
        <v>0</v>
      </c>
      <c r="K265" s="182"/>
      <c r="L265" s="183"/>
      <c r="M265" s="184" t="s">
        <v>1</v>
      </c>
      <c r="N265" s="185" t="s">
        <v>38</v>
      </c>
      <c r="O265" s="148">
        <v>0</v>
      </c>
      <c r="P265" s="148">
        <f>O265*H265</f>
        <v>0</v>
      </c>
      <c r="Q265" s="148">
        <v>7.0999999999999994E-2</v>
      </c>
      <c r="R265" s="148">
        <f>Q265*H265</f>
        <v>3.55</v>
      </c>
      <c r="S265" s="148">
        <v>0</v>
      </c>
      <c r="T265" s="149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0" t="s">
        <v>110</v>
      </c>
      <c r="AT265" s="150" t="s">
        <v>197</v>
      </c>
      <c r="AU265" s="150" t="s">
        <v>172</v>
      </c>
      <c r="AY265" s="17" t="s">
        <v>166</v>
      </c>
      <c r="BE265" s="151">
        <f>IF(N265="základná",J265,0)</f>
        <v>0</v>
      </c>
      <c r="BF265" s="151">
        <f>IF(N265="znížená",J265,0)</f>
        <v>0</v>
      </c>
      <c r="BG265" s="151">
        <f>IF(N265="zákl. prenesená",J265,0)</f>
        <v>0</v>
      </c>
      <c r="BH265" s="151">
        <f>IF(N265="zníž. prenesená",J265,0)</f>
        <v>0</v>
      </c>
      <c r="BI265" s="151">
        <f>IF(N265="nulová",J265,0)</f>
        <v>0</v>
      </c>
      <c r="BJ265" s="17" t="s">
        <v>172</v>
      </c>
      <c r="BK265" s="151">
        <f>ROUND(I265*H265,2)</f>
        <v>0</v>
      </c>
      <c r="BL265" s="17" t="s">
        <v>171</v>
      </c>
      <c r="BM265" s="150" t="s">
        <v>437</v>
      </c>
    </row>
    <row r="266" spans="1:65" s="13" customFormat="1">
      <c r="B266" s="156"/>
      <c r="D266" s="152" t="s">
        <v>176</v>
      </c>
      <c r="E266" s="157" t="s">
        <v>1</v>
      </c>
      <c r="F266" s="158" t="s">
        <v>102</v>
      </c>
      <c r="H266" s="159">
        <v>50</v>
      </c>
      <c r="L266" s="156"/>
      <c r="M266" s="160"/>
      <c r="N266" s="161"/>
      <c r="O266" s="161"/>
      <c r="P266" s="161"/>
      <c r="Q266" s="161"/>
      <c r="R266" s="161"/>
      <c r="S266" s="161"/>
      <c r="T266" s="162"/>
      <c r="AT266" s="157" t="s">
        <v>176</v>
      </c>
      <c r="AU266" s="157" t="s">
        <v>172</v>
      </c>
      <c r="AV266" s="13" t="s">
        <v>172</v>
      </c>
      <c r="AW266" s="13" t="s">
        <v>29</v>
      </c>
      <c r="AX266" s="13" t="s">
        <v>80</v>
      </c>
      <c r="AY266" s="157" t="s">
        <v>166</v>
      </c>
    </row>
    <row r="267" spans="1:65" s="2" customFormat="1" ht="24.75" customHeight="1">
      <c r="A267" s="29"/>
      <c r="B267" s="138"/>
      <c r="C267" s="176" t="s">
        <v>438</v>
      </c>
      <c r="D267" s="176" t="s">
        <v>197</v>
      </c>
      <c r="E267" s="177" t="s">
        <v>439</v>
      </c>
      <c r="F267" s="178" t="s">
        <v>440</v>
      </c>
      <c r="G267" s="179" t="s">
        <v>93</v>
      </c>
      <c r="H267" s="180">
        <v>50</v>
      </c>
      <c r="I267" s="181">
        <v>0</v>
      </c>
      <c r="J267" s="181">
        <f>ROUND(I267*H267,2)</f>
        <v>0</v>
      </c>
      <c r="K267" s="182"/>
      <c r="L267" s="183"/>
      <c r="M267" s="184" t="s">
        <v>1</v>
      </c>
      <c r="N267" s="185" t="s">
        <v>38</v>
      </c>
      <c r="O267" s="148">
        <v>0</v>
      </c>
      <c r="P267" s="148">
        <f>O267*H267</f>
        <v>0</v>
      </c>
      <c r="Q267" s="148">
        <v>7.0499999999999993E-2</v>
      </c>
      <c r="R267" s="148">
        <f>Q267*H267</f>
        <v>3.5249999999999999</v>
      </c>
      <c r="S267" s="148">
        <v>0</v>
      </c>
      <c r="T267" s="149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0" t="s">
        <v>110</v>
      </c>
      <c r="AT267" s="150" t="s">
        <v>197</v>
      </c>
      <c r="AU267" s="150" t="s">
        <v>172</v>
      </c>
      <c r="AY267" s="17" t="s">
        <v>166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7" t="s">
        <v>172</v>
      </c>
      <c r="BK267" s="151">
        <f>ROUND(I267*H267,2)</f>
        <v>0</v>
      </c>
      <c r="BL267" s="17" t="s">
        <v>171</v>
      </c>
      <c r="BM267" s="150" t="s">
        <v>441</v>
      </c>
    </row>
    <row r="268" spans="1:65" s="13" customFormat="1">
      <c r="B268" s="156"/>
      <c r="D268" s="152" t="s">
        <v>176</v>
      </c>
      <c r="E268" s="157" t="s">
        <v>1</v>
      </c>
      <c r="F268" s="158" t="s">
        <v>99</v>
      </c>
      <c r="H268" s="159">
        <v>50</v>
      </c>
      <c r="L268" s="156"/>
      <c r="M268" s="160"/>
      <c r="N268" s="161"/>
      <c r="O268" s="161"/>
      <c r="P268" s="161"/>
      <c r="Q268" s="161"/>
      <c r="R268" s="161"/>
      <c r="S268" s="161"/>
      <c r="T268" s="162"/>
      <c r="AT268" s="157" t="s">
        <v>176</v>
      </c>
      <c r="AU268" s="157" t="s">
        <v>172</v>
      </c>
      <c r="AV268" s="13" t="s">
        <v>172</v>
      </c>
      <c r="AW268" s="13" t="s">
        <v>29</v>
      </c>
      <c r="AX268" s="13" t="s">
        <v>80</v>
      </c>
      <c r="AY268" s="157" t="s">
        <v>166</v>
      </c>
    </row>
    <row r="269" spans="1:65" s="2" customFormat="1" ht="24">
      <c r="A269" s="29"/>
      <c r="B269" s="138"/>
      <c r="C269" s="139" t="s">
        <v>442</v>
      </c>
      <c r="D269" s="139" t="s">
        <v>168</v>
      </c>
      <c r="E269" s="140" t="s">
        <v>443</v>
      </c>
      <c r="F269" s="141" t="s">
        <v>444</v>
      </c>
      <c r="G269" s="142" t="s">
        <v>97</v>
      </c>
      <c r="H269" s="143">
        <v>19</v>
      </c>
      <c r="I269" s="144">
        <v>0</v>
      </c>
      <c r="J269" s="144">
        <f>ROUND(I269*H269,2)</f>
        <v>0</v>
      </c>
      <c r="K269" s="145"/>
      <c r="L269" s="30"/>
      <c r="M269" s="146" t="s">
        <v>1</v>
      </c>
      <c r="N269" s="147" t="s">
        <v>38</v>
      </c>
      <c r="O269" s="148">
        <v>0.78500000000000003</v>
      </c>
      <c r="P269" s="148">
        <f>O269*H269</f>
        <v>14.914999999999999</v>
      </c>
      <c r="Q269" s="148">
        <v>0.15756000000000001</v>
      </c>
      <c r="R269" s="148">
        <f>Q269*H269</f>
        <v>2.9936400000000001</v>
      </c>
      <c r="S269" s="148">
        <v>0</v>
      </c>
      <c r="T269" s="149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0" t="s">
        <v>171</v>
      </c>
      <c r="AT269" s="150" t="s">
        <v>168</v>
      </c>
      <c r="AU269" s="150" t="s">
        <v>172</v>
      </c>
      <c r="AY269" s="17" t="s">
        <v>166</v>
      </c>
      <c r="BE269" s="151">
        <f>IF(N269="základná",J269,0)</f>
        <v>0</v>
      </c>
      <c r="BF269" s="151">
        <f>IF(N269="znížená",J269,0)</f>
        <v>0</v>
      </c>
      <c r="BG269" s="151">
        <f>IF(N269="zákl. prenesená",J269,0)</f>
        <v>0</v>
      </c>
      <c r="BH269" s="151">
        <f>IF(N269="zníž. prenesená",J269,0)</f>
        <v>0</v>
      </c>
      <c r="BI269" s="151">
        <f>IF(N269="nulová",J269,0)</f>
        <v>0</v>
      </c>
      <c r="BJ269" s="17" t="s">
        <v>172</v>
      </c>
      <c r="BK269" s="151">
        <f>ROUND(I269*H269,2)</f>
        <v>0</v>
      </c>
      <c r="BL269" s="17" t="s">
        <v>171</v>
      </c>
      <c r="BM269" s="150" t="s">
        <v>445</v>
      </c>
    </row>
    <row r="270" spans="1:65" s="13" customFormat="1">
      <c r="B270" s="156"/>
      <c r="D270" s="152" t="s">
        <v>176</v>
      </c>
      <c r="E270" s="157" t="s">
        <v>1</v>
      </c>
      <c r="F270" s="158" t="s">
        <v>95</v>
      </c>
      <c r="H270" s="159">
        <v>19</v>
      </c>
      <c r="L270" s="156"/>
      <c r="M270" s="160"/>
      <c r="N270" s="161"/>
      <c r="O270" s="161"/>
      <c r="P270" s="161"/>
      <c r="Q270" s="161"/>
      <c r="R270" s="161"/>
      <c r="S270" s="161"/>
      <c r="T270" s="162"/>
      <c r="AT270" s="157" t="s">
        <v>176</v>
      </c>
      <c r="AU270" s="157" t="s">
        <v>172</v>
      </c>
      <c r="AV270" s="13" t="s">
        <v>172</v>
      </c>
      <c r="AW270" s="13" t="s">
        <v>29</v>
      </c>
      <c r="AX270" s="13" t="s">
        <v>80</v>
      </c>
      <c r="AY270" s="157" t="s">
        <v>166</v>
      </c>
    </row>
    <row r="271" spans="1:65" s="2" customFormat="1" ht="13.9" customHeight="1">
      <c r="A271" s="29"/>
      <c r="B271" s="138"/>
      <c r="C271" s="176" t="s">
        <v>446</v>
      </c>
      <c r="D271" s="176" t="s">
        <v>197</v>
      </c>
      <c r="E271" s="177" t="s">
        <v>447</v>
      </c>
      <c r="F271" s="178" t="s">
        <v>448</v>
      </c>
      <c r="G271" s="179" t="s">
        <v>97</v>
      </c>
      <c r="H271" s="180">
        <v>19</v>
      </c>
      <c r="I271" s="181">
        <v>0</v>
      </c>
      <c r="J271" s="181">
        <f>ROUND(I271*H271,2)</f>
        <v>0</v>
      </c>
      <c r="K271" s="182"/>
      <c r="L271" s="183"/>
      <c r="M271" s="184" t="s">
        <v>1</v>
      </c>
      <c r="N271" s="185" t="s">
        <v>38</v>
      </c>
      <c r="O271" s="148">
        <v>0</v>
      </c>
      <c r="P271" s="148">
        <f>O271*H271</f>
        <v>0</v>
      </c>
      <c r="Q271" s="148">
        <v>1.5E-3</v>
      </c>
      <c r="R271" s="148">
        <f>Q271*H271</f>
        <v>2.8500000000000001E-2</v>
      </c>
      <c r="S271" s="148">
        <v>0</v>
      </c>
      <c r="T271" s="149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0" t="s">
        <v>110</v>
      </c>
      <c r="AT271" s="150" t="s">
        <v>197</v>
      </c>
      <c r="AU271" s="150" t="s">
        <v>172</v>
      </c>
      <c r="AY271" s="17" t="s">
        <v>166</v>
      </c>
      <c r="BE271" s="151">
        <f>IF(N271="základná",J271,0)</f>
        <v>0</v>
      </c>
      <c r="BF271" s="151">
        <f>IF(N271="znížená",J271,0)</f>
        <v>0</v>
      </c>
      <c r="BG271" s="151">
        <f>IF(N271="zákl. prenesená",J271,0)</f>
        <v>0</v>
      </c>
      <c r="BH271" s="151">
        <f>IF(N271="zníž. prenesená",J271,0)</f>
        <v>0</v>
      </c>
      <c r="BI271" s="151">
        <f>IF(N271="nulová",J271,0)</f>
        <v>0</v>
      </c>
      <c r="BJ271" s="17" t="s">
        <v>172</v>
      </c>
      <c r="BK271" s="151">
        <f>ROUND(I271*H271,2)</f>
        <v>0</v>
      </c>
      <c r="BL271" s="17" t="s">
        <v>171</v>
      </c>
      <c r="BM271" s="150" t="s">
        <v>449</v>
      </c>
    </row>
    <row r="272" spans="1:65" s="13" customFormat="1">
      <c r="B272" s="156"/>
      <c r="D272" s="152" t="s">
        <v>176</v>
      </c>
      <c r="E272" s="157" t="s">
        <v>1</v>
      </c>
      <c r="F272" s="158" t="s">
        <v>95</v>
      </c>
      <c r="H272" s="159">
        <v>19</v>
      </c>
      <c r="L272" s="156"/>
      <c r="M272" s="160"/>
      <c r="N272" s="161"/>
      <c r="O272" s="161"/>
      <c r="P272" s="161"/>
      <c r="Q272" s="161"/>
      <c r="R272" s="161"/>
      <c r="S272" s="161"/>
      <c r="T272" s="162"/>
      <c r="AT272" s="157" t="s">
        <v>176</v>
      </c>
      <c r="AU272" s="157" t="s">
        <v>172</v>
      </c>
      <c r="AV272" s="13" t="s">
        <v>172</v>
      </c>
      <c r="AW272" s="13" t="s">
        <v>29</v>
      </c>
      <c r="AX272" s="13" t="s">
        <v>80</v>
      </c>
      <c r="AY272" s="157" t="s">
        <v>166</v>
      </c>
    </row>
    <row r="273" spans="1:65" s="2" customFormat="1" ht="24">
      <c r="A273" s="29"/>
      <c r="B273" s="138"/>
      <c r="C273" s="176" t="s">
        <v>89</v>
      </c>
      <c r="D273" s="176" t="s">
        <v>197</v>
      </c>
      <c r="E273" s="177" t="s">
        <v>450</v>
      </c>
      <c r="F273" s="178" t="s">
        <v>451</v>
      </c>
      <c r="G273" s="179" t="s">
        <v>97</v>
      </c>
      <c r="H273" s="180">
        <v>19</v>
      </c>
      <c r="I273" s="181">
        <v>0</v>
      </c>
      <c r="J273" s="181">
        <f>ROUND(I273*H273,2)</f>
        <v>0</v>
      </c>
      <c r="K273" s="182"/>
      <c r="L273" s="183"/>
      <c r="M273" s="184" t="s">
        <v>1</v>
      </c>
      <c r="N273" s="185" t="s">
        <v>38</v>
      </c>
      <c r="O273" s="148">
        <v>0</v>
      </c>
      <c r="P273" s="148">
        <f>O273*H273</f>
        <v>0</v>
      </c>
      <c r="Q273" s="148">
        <v>1.5E-3</v>
      </c>
      <c r="R273" s="148">
        <f>Q273*H273</f>
        <v>2.8500000000000001E-2</v>
      </c>
      <c r="S273" s="148">
        <v>0</v>
      </c>
      <c r="T273" s="149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0" t="s">
        <v>110</v>
      </c>
      <c r="AT273" s="150" t="s">
        <v>197</v>
      </c>
      <c r="AU273" s="150" t="s">
        <v>172</v>
      </c>
      <c r="AY273" s="17" t="s">
        <v>166</v>
      </c>
      <c r="BE273" s="151">
        <f>IF(N273="základná",J273,0)</f>
        <v>0</v>
      </c>
      <c r="BF273" s="151">
        <f>IF(N273="znížená",J273,0)</f>
        <v>0</v>
      </c>
      <c r="BG273" s="151">
        <f>IF(N273="zákl. prenesená",J273,0)</f>
        <v>0</v>
      </c>
      <c r="BH273" s="151">
        <f>IF(N273="zníž. prenesená",J273,0)</f>
        <v>0</v>
      </c>
      <c r="BI273" s="151">
        <f>IF(N273="nulová",J273,0)</f>
        <v>0</v>
      </c>
      <c r="BJ273" s="17" t="s">
        <v>172</v>
      </c>
      <c r="BK273" s="151">
        <f>ROUND(I273*H273,2)</f>
        <v>0</v>
      </c>
      <c r="BL273" s="17" t="s">
        <v>171</v>
      </c>
      <c r="BM273" s="150" t="s">
        <v>452</v>
      </c>
    </row>
    <row r="274" spans="1:65" s="13" customFormat="1">
      <c r="B274" s="156"/>
      <c r="D274" s="152" t="s">
        <v>176</v>
      </c>
      <c r="E274" s="157" t="s">
        <v>1</v>
      </c>
      <c r="F274" s="158" t="s">
        <v>95</v>
      </c>
      <c r="H274" s="159">
        <v>19</v>
      </c>
      <c r="L274" s="156"/>
      <c r="M274" s="160"/>
      <c r="N274" s="161"/>
      <c r="O274" s="161"/>
      <c r="P274" s="161"/>
      <c r="Q274" s="161"/>
      <c r="R274" s="161"/>
      <c r="S274" s="161"/>
      <c r="T274" s="162"/>
      <c r="AT274" s="157" t="s">
        <v>176</v>
      </c>
      <c r="AU274" s="157" t="s">
        <v>172</v>
      </c>
      <c r="AV274" s="13" t="s">
        <v>172</v>
      </c>
      <c r="AW274" s="13" t="s">
        <v>29</v>
      </c>
      <c r="AX274" s="13" t="s">
        <v>80</v>
      </c>
      <c r="AY274" s="157" t="s">
        <v>166</v>
      </c>
    </row>
    <row r="275" spans="1:65" s="2" customFormat="1" ht="13.9" customHeight="1">
      <c r="A275" s="29"/>
      <c r="B275" s="138"/>
      <c r="C275" s="139" t="s">
        <v>453</v>
      </c>
      <c r="D275" s="139" t="s">
        <v>168</v>
      </c>
      <c r="E275" s="140" t="s">
        <v>454</v>
      </c>
      <c r="F275" s="141" t="s">
        <v>455</v>
      </c>
      <c r="G275" s="142" t="s">
        <v>97</v>
      </c>
      <c r="H275" s="143">
        <v>76</v>
      </c>
      <c r="I275" s="144">
        <v>0</v>
      </c>
      <c r="J275" s="144">
        <f>ROUND(I275*H275,2)</f>
        <v>0</v>
      </c>
      <c r="K275" s="145"/>
      <c r="L275" s="30"/>
      <c r="M275" s="146" t="s">
        <v>1</v>
      </c>
      <c r="N275" s="147" t="s">
        <v>38</v>
      </c>
      <c r="O275" s="148">
        <v>7.4999999999999997E-2</v>
      </c>
      <c r="P275" s="148">
        <f>O275*H275</f>
        <v>5.7</v>
      </c>
      <c r="Q275" s="148">
        <v>1E-4</v>
      </c>
      <c r="R275" s="148">
        <f>Q275*H275</f>
        <v>7.6E-3</v>
      </c>
      <c r="S275" s="148">
        <v>0</v>
      </c>
      <c r="T275" s="149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0" t="s">
        <v>171</v>
      </c>
      <c r="AT275" s="150" t="s">
        <v>168</v>
      </c>
      <c r="AU275" s="150" t="s">
        <v>172</v>
      </c>
      <c r="AY275" s="17" t="s">
        <v>166</v>
      </c>
      <c r="BE275" s="151">
        <f>IF(N275="základná",J275,0)</f>
        <v>0</v>
      </c>
      <c r="BF275" s="151">
        <f>IF(N275="znížená",J275,0)</f>
        <v>0</v>
      </c>
      <c r="BG275" s="151">
        <f>IF(N275="zákl. prenesená",J275,0)</f>
        <v>0</v>
      </c>
      <c r="BH275" s="151">
        <f>IF(N275="zníž. prenesená",J275,0)</f>
        <v>0</v>
      </c>
      <c r="BI275" s="151">
        <f>IF(N275="nulová",J275,0)</f>
        <v>0</v>
      </c>
      <c r="BJ275" s="17" t="s">
        <v>172</v>
      </c>
      <c r="BK275" s="151">
        <f>ROUND(I275*H275,2)</f>
        <v>0</v>
      </c>
      <c r="BL275" s="17" t="s">
        <v>171</v>
      </c>
      <c r="BM275" s="150" t="s">
        <v>456</v>
      </c>
    </row>
    <row r="276" spans="1:65" s="13" customFormat="1">
      <c r="B276" s="156"/>
      <c r="D276" s="152" t="s">
        <v>176</v>
      </c>
      <c r="E276" s="157" t="s">
        <v>1</v>
      </c>
      <c r="F276" s="158" t="s">
        <v>457</v>
      </c>
      <c r="H276" s="159">
        <v>76</v>
      </c>
      <c r="L276" s="156"/>
      <c r="M276" s="160"/>
      <c r="N276" s="161"/>
      <c r="O276" s="161"/>
      <c r="P276" s="161"/>
      <c r="Q276" s="161"/>
      <c r="R276" s="161"/>
      <c r="S276" s="161"/>
      <c r="T276" s="162"/>
      <c r="AT276" s="157" t="s">
        <v>176</v>
      </c>
      <c r="AU276" s="157" t="s">
        <v>172</v>
      </c>
      <c r="AV276" s="13" t="s">
        <v>172</v>
      </c>
      <c r="AW276" s="13" t="s">
        <v>29</v>
      </c>
      <c r="AX276" s="13" t="s">
        <v>80</v>
      </c>
      <c r="AY276" s="157" t="s">
        <v>166</v>
      </c>
    </row>
    <row r="277" spans="1:65" s="2" customFormat="1" ht="27" customHeight="1">
      <c r="A277" s="29"/>
      <c r="B277" s="138"/>
      <c r="C277" s="139" t="s">
        <v>458</v>
      </c>
      <c r="D277" s="139" t="s">
        <v>168</v>
      </c>
      <c r="E277" s="140" t="s">
        <v>459</v>
      </c>
      <c r="F277" s="141" t="s">
        <v>460</v>
      </c>
      <c r="G277" s="142" t="s">
        <v>97</v>
      </c>
      <c r="H277" s="198">
        <v>45</v>
      </c>
      <c r="I277" s="144">
        <v>0</v>
      </c>
      <c r="J277" s="144">
        <f>ROUND(I277*H277,2)</f>
        <v>0</v>
      </c>
      <c r="K277" s="145"/>
      <c r="L277" s="30"/>
      <c r="M277" s="146" t="s">
        <v>1</v>
      </c>
      <c r="N277" s="147" t="s">
        <v>38</v>
      </c>
      <c r="O277" s="148">
        <v>0.746</v>
      </c>
      <c r="P277" s="148">
        <f>O277*H277</f>
        <v>33.57</v>
      </c>
      <c r="Q277" s="148">
        <v>0.2457</v>
      </c>
      <c r="R277" s="148">
        <f>Q277*H277</f>
        <v>11.0565</v>
      </c>
      <c r="S277" s="148">
        <v>0</v>
      </c>
      <c r="T277" s="149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0" t="s">
        <v>171</v>
      </c>
      <c r="AT277" s="150" t="s">
        <v>168</v>
      </c>
      <c r="AU277" s="150" t="s">
        <v>172</v>
      </c>
      <c r="AY277" s="17" t="s">
        <v>166</v>
      </c>
      <c r="BE277" s="151">
        <f>IF(N277="základná",J277,0)</f>
        <v>0</v>
      </c>
      <c r="BF277" s="151">
        <f>IF(N277="znížená",J277,0)</f>
        <v>0</v>
      </c>
      <c r="BG277" s="151">
        <f>IF(N277="zákl. prenesená",J277,0)</f>
        <v>0</v>
      </c>
      <c r="BH277" s="151">
        <f>IF(N277="zníž. prenesená",J277,0)</f>
        <v>0</v>
      </c>
      <c r="BI277" s="151">
        <f>IF(N277="nulová",J277,0)</f>
        <v>0</v>
      </c>
      <c r="BJ277" s="17" t="s">
        <v>172</v>
      </c>
      <c r="BK277" s="151">
        <f>ROUND(I277*H277,2)</f>
        <v>0</v>
      </c>
      <c r="BL277" s="17" t="s">
        <v>171</v>
      </c>
      <c r="BM277" s="150" t="s">
        <v>461</v>
      </c>
    </row>
    <row r="278" spans="1:65" s="2" customFormat="1" ht="19.5">
      <c r="A278" s="29"/>
      <c r="B278" s="30"/>
      <c r="C278" s="29"/>
      <c r="D278" s="152" t="s">
        <v>174</v>
      </c>
      <c r="E278" s="29"/>
      <c r="F278" s="153" t="s">
        <v>462</v>
      </c>
      <c r="G278" s="29"/>
      <c r="H278" s="199"/>
      <c r="I278" s="29"/>
      <c r="J278" s="29"/>
      <c r="K278" s="29"/>
      <c r="L278" s="30"/>
      <c r="M278" s="154"/>
      <c r="N278" s="155"/>
      <c r="O278" s="55"/>
      <c r="P278" s="55"/>
      <c r="Q278" s="55"/>
      <c r="R278" s="55"/>
      <c r="S278" s="55"/>
      <c r="T278" s="56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7" t="s">
        <v>174</v>
      </c>
      <c r="AU278" s="17" t="s">
        <v>172</v>
      </c>
    </row>
    <row r="279" spans="1:65" s="13" customFormat="1">
      <c r="B279" s="156"/>
      <c r="D279" s="152" t="s">
        <v>176</v>
      </c>
      <c r="E279" s="157" t="s">
        <v>1</v>
      </c>
      <c r="F279" s="158" t="s">
        <v>128</v>
      </c>
      <c r="H279" s="200">
        <v>45</v>
      </c>
      <c r="L279" s="156"/>
      <c r="M279" s="160"/>
      <c r="N279" s="161"/>
      <c r="O279" s="161"/>
      <c r="P279" s="161"/>
      <c r="Q279" s="161"/>
      <c r="R279" s="161"/>
      <c r="S279" s="161"/>
      <c r="T279" s="162"/>
      <c r="AT279" s="157" t="s">
        <v>176</v>
      </c>
      <c r="AU279" s="157" t="s">
        <v>172</v>
      </c>
      <c r="AV279" s="13" t="s">
        <v>172</v>
      </c>
      <c r="AW279" s="13" t="s">
        <v>29</v>
      </c>
      <c r="AX279" s="13" t="s">
        <v>80</v>
      </c>
      <c r="AY279" s="157" t="s">
        <v>166</v>
      </c>
    </row>
    <row r="280" spans="1:65" s="2" customFormat="1" ht="26.25" customHeight="1">
      <c r="A280" s="29"/>
      <c r="B280" s="138"/>
      <c r="C280" s="176" t="s">
        <v>463</v>
      </c>
      <c r="D280" s="176" t="s">
        <v>197</v>
      </c>
      <c r="E280" s="177" t="s">
        <v>464</v>
      </c>
      <c r="F280" s="178" t="s">
        <v>465</v>
      </c>
      <c r="G280" s="179" t="s">
        <v>97</v>
      </c>
      <c r="H280" s="201">
        <v>45</v>
      </c>
      <c r="I280" s="181">
        <v>0</v>
      </c>
      <c r="J280" s="181">
        <f>ROUND(I280*H280,2)</f>
        <v>0</v>
      </c>
      <c r="K280" s="182"/>
      <c r="L280" s="183"/>
      <c r="M280" s="184" t="s">
        <v>1</v>
      </c>
      <c r="N280" s="185" t="s">
        <v>38</v>
      </c>
      <c r="O280" s="148">
        <v>0</v>
      </c>
      <c r="P280" s="148">
        <f>O280*H280</f>
        <v>0</v>
      </c>
      <c r="Q280" s="148">
        <v>1.1999999999999999E-3</v>
      </c>
      <c r="R280" s="148">
        <f>Q280*H280</f>
        <v>5.3999999999999999E-2</v>
      </c>
      <c r="S280" s="148">
        <v>0</v>
      </c>
      <c r="T280" s="149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0" t="s">
        <v>110</v>
      </c>
      <c r="AT280" s="150" t="s">
        <v>197</v>
      </c>
      <c r="AU280" s="150" t="s">
        <v>172</v>
      </c>
      <c r="AY280" s="17" t="s">
        <v>166</v>
      </c>
      <c r="BE280" s="151">
        <f>IF(N280="základná",J280,0)</f>
        <v>0</v>
      </c>
      <c r="BF280" s="151">
        <f>IF(N280="znížená",J280,0)</f>
        <v>0</v>
      </c>
      <c r="BG280" s="151">
        <f>IF(N280="zákl. prenesená",J280,0)</f>
        <v>0</v>
      </c>
      <c r="BH280" s="151">
        <f>IF(N280="zníž. prenesená",J280,0)</f>
        <v>0</v>
      </c>
      <c r="BI280" s="151">
        <f>IF(N280="nulová",J280,0)</f>
        <v>0</v>
      </c>
      <c r="BJ280" s="17" t="s">
        <v>172</v>
      </c>
      <c r="BK280" s="151">
        <f>ROUND(I280*H280,2)</f>
        <v>0</v>
      </c>
      <c r="BL280" s="17" t="s">
        <v>171</v>
      </c>
      <c r="BM280" s="150" t="s">
        <v>466</v>
      </c>
    </row>
    <row r="281" spans="1:65" s="2" customFormat="1" ht="13.9" customHeight="1">
      <c r="A281" s="29"/>
      <c r="B281" s="138"/>
      <c r="C281" s="176" t="s">
        <v>467</v>
      </c>
      <c r="D281" s="176" t="s">
        <v>197</v>
      </c>
      <c r="E281" s="177" t="s">
        <v>468</v>
      </c>
      <c r="F281" s="178" t="s">
        <v>469</v>
      </c>
      <c r="G281" s="179" t="s">
        <v>93</v>
      </c>
      <c r="H281" s="180">
        <v>73.5</v>
      </c>
      <c r="I281" s="181">
        <v>0</v>
      </c>
      <c r="J281" s="181">
        <f>ROUND(I281*H281,2)</f>
        <v>0</v>
      </c>
      <c r="K281" s="182"/>
      <c r="L281" s="183"/>
      <c r="M281" s="184" t="s">
        <v>1</v>
      </c>
      <c r="N281" s="185" t="s">
        <v>38</v>
      </c>
      <c r="O281" s="148">
        <v>0</v>
      </c>
      <c r="P281" s="148">
        <f>O281*H281</f>
        <v>0</v>
      </c>
      <c r="Q281" s="148">
        <v>1.0999999999999999E-2</v>
      </c>
      <c r="R281" s="148">
        <f>Q281*H281</f>
        <v>0.8085</v>
      </c>
      <c r="S281" s="148">
        <v>0</v>
      </c>
      <c r="T281" s="149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0" t="s">
        <v>110</v>
      </c>
      <c r="AT281" s="150" t="s">
        <v>197</v>
      </c>
      <c r="AU281" s="150" t="s">
        <v>172</v>
      </c>
      <c r="AY281" s="17" t="s">
        <v>166</v>
      </c>
      <c r="BE281" s="151">
        <f>IF(N281="základná",J281,0)</f>
        <v>0</v>
      </c>
      <c r="BF281" s="151">
        <f>IF(N281="znížená",J281,0)</f>
        <v>0</v>
      </c>
      <c r="BG281" s="151">
        <f>IF(N281="zákl. prenesená",J281,0)</f>
        <v>0</v>
      </c>
      <c r="BH281" s="151">
        <f>IF(N281="zníž. prenesená",J281,0)</f>
        <v>0</v>
      </c>
      <c r="BI281" s="151">
        <f>IF(N281="nulová",J281,0)</f>
        <v>0</v>
      </c>
      <c r="BJ281" s="17" t="s">
        <v>172</v>
      </c>
      <c r="BK281" s="151">
        <f>ROUND(I281*H281,2)</f>
        <v>0</v>
      </c>
      <c r="BL281" s="17" t="s">
        <v>171</v>
      </c>
      <c r="BM281" s="150" t="s">
        <v>470</v>
      </c>
    </row>
    <row r="282" spans="1:65" s="2" customFormat="1" ht="19.5">
      <c r="A282" s="29"/>
      <c r="B282" s="30"/>
      <c r="C282" s="29"/>
      <c r="D282" s="152" t="s">
        <v>174</v>
      </c>
      <c r="E282" s="29"/>
      <c r="F282" s="153" t="s">
        <v>471</v>
      </c>
      <c r="G282" s="29"/>
      <c r="H282" s="29"/>
      <c r="I282" s="29"/>
      <c r="J282" s="29"/>
      <c r="K282" s="29"/>
      <c r="L282" s="30"/>
      <c r="M282" s="154"/>
      <c r="N282" s="155"/>
      <c r="O282" s="55"/>
      <c r="P282" s="55"/>
      <c r="Q282" s="55"/>
      <c r="R282" s="55"/>
      <c r="S282" s="55"/>
      <c r="T282" s="56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7" t="s">
        <v>174</v>
      </c>
      <c r="AU282" s="17" t="s">
        <v>172</v>
      </c>
    </row>
    <row r="283" spans="1:65" s="13" customFormat="1">
      <c r="B283" s="156"/>
      <c r="D283" s="152" t="s">
        <v>176</v>
      </c>
      <c r="E283" s="157" t="s">
        <v>1</v>
      </c>
      <c r="F283" s="158" t="s">
        <v>472</v>
      </c>
      <c r="H283" s="159">
        <v>73.5</v>
      </c>
      <c r="L283" s="156"/>
      <c r="M283" s="160"/>
      <c r="N283" s="161"/>
      <c r="O283" s="161"/>
      <c r="P283" s="161"/>
      <c r="Q283" s="161"/>
      <c r="R283" s="161"/>
      <c r="S283" s="161"/>
      <c r="T283" s="162"/>
      <c r="AT283" s="157" t="s">
        <v>176</v>
      </c>
      <c r="AU283" s="157" t="s">
        <v>172</v>
      </c>
      <c r="AV283" s="13" t="s">
        <v>172</v>
      </c>
      <c r="AW283" s="13" t="s">
        <v>29</v>
      </c>
      <c r="AX283" s="13" t="s">
        <v>80</v>
      </c>
      <c r="AY283" s="157" t="s">
        <v>166</v>
      </c>
    </row>
    <row r="284" spans="1:65" s="2" customFormat="1" ht="24">
      <c r="A284" s="29"/>
      <c r="B284" s="138"/>
      <c r="C284" s="139" t="s">
        <v>473</v>
      </c>
      <c r="D284" s="139" t="s">
        <v>168</v>
      </c>
      <c r="E284" s="140" t="s">
        <v>474</v>
      </c>
      <c r="F284" s="141" t="s">
        <v>475</v>
      </c>
      <c r="G284" s="142" t="s">
        <v>93</v>
      </c>
      <c r="H284" s="143">
        <v>1687</v>
      </c>
      <c r="I284" s="144">
        <v>0</v>
      </c>
      <c r="J284" s="144">
        <f>ROUND(I284*H284,2)</f>
        <v>0</v>
      </c>
      <c r="K284" s="145"/>
      <c r="L284" s="30"/>
      <c r="M284" s="146" t="s">
        <v>1</v>
      </c>
      <c r="N284" s="147" t="s">
        <v>38</v>
      </c>
      <c r="O284" s="148">
        <v>0.04</v>
      </c>
      <c r="P284" s="148">
        <f>O284*H284</f>
        <v>67.48</v>
      </c>
      <c r="Q284" s="148">
        <v>1.8000000000000001E-4</v>
      </c>
      <c r="R284" s="148">
        <f>Q284*H284</f>
        <v>0.30365999999999999</v>
      </c>
      <c r="S284" s="148">
        <v>0</v>
      </c>
      <c r="T284" s="149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0" t="s">
        <v>171</v>
      </c>
      <c r="AT284" s="150" t="s">
        <v>168</v>
      </c>
      <c r="AU284" s="150" t="s">
        <v>172</v>
      </c>
      <c r="AY284" s="17" t="s">
        <v>166</v>
      </c>
      <c r="BE284" s="151">
        <f>IF(N284="základná",J284,0)</f>
        <v>0</v>
      </c>
      <c r="BF284" s="151">
        <f>IF(N284="znížená",J284,0)</f>
        <v>0</v>
      </c>
      <c r="BG284" s="151">
        <f>IF(N284="zákl. prenesená",J284,0)</f>
        <v>0</v>
      </c>
      <c r="BH284" s="151">
        <f>IF(N284="zníž. prenesená",J284,0)</f>
        <v>0</v>
      </c>
      <c r="BI284" s="151">
        <f>IF(N284="nulová",J284,0)</f>
        <v>0</v>
      </c>
      <c r="BJ284" s="17" t="s">
        <v>172</v>
      </c>
      <c r="BK284" s="151">
        <f>ROUND(I284*H284,2)</f>
        <v>0</v>
      </c>
      <c r="BL284" s="17" t="s">
        <v>171</v>
      </c>
      <c r="BM284" s="150" t="s">
        <v>476</v>
      </c>
    </row>
    <row r="285" spans="1:65" s="13" customFormat="1">
      <c r="B285" s="156"/>
      <c r="D285" s="152" t="s">
        <v>176</v>
      </c>
      <c r="E285" s="157" t="s">
        <v>1</v>
      </c>
      <c r="F285" s="158" t="s">
        <v>477</v>
      </c>
      <c r="H285" s="159">
        <v>1687</v>
      </c>
      <c r="L285" s="156"/>
      <c r="M285" s="160"/>
      <c r="N285" s="161"/>
      <c r="O285" s="161"/>
      <c r="P285" s="161"/>
      <c r="Q285" s="161"/>
      <c r="R285" s="161"/>
      <c r="S285" s="161"/>
      <c r="T285" s="162"/>
      <c r="AT285" s="157" t="s">
        <v>176</v>
      </c>
      <c r="AU285" s="157" t="s">
        <v>172</v>
      </c>
      <c r="AV285" s="13" t="s">
        <v>172</v>
      </c>
      <c r="AW285" s="13" t="s">
        <v>29</v>
      </c>
      <c r="AX285" s="13" t="s">
        <v>80</v>
      </c>
      <c r="AY285" s="157" t="s">
        <v>166</v>
      </c>
    </row>
    <row r="286" spans="1:65" s="2" customFormat="1" ht="24">
      <c r="A286" s="29"/>
      <c r="B286" s="138"/>
      <c r="C286" s="139" t="s">
        <v>478</v>
      </c>
      <c r="D286" s="139" t="s">
        <v>168</v>
      </c>
      <c r="E286" s="140" t="s">
        <v>479</v>
      </c>
      <c r="F286" s="141" t="s">
        <v>480</v>
      </c>
      <c r="G286" s="142" t="s">
        <v>93</v>
      </c>
      <c r="H286" s="143">
        <v>1687</v>
      </c>
      <c r="I286" s="144">
        <v>0</v>
      </c>
      <c r="J286" s="144">
        <f>ROUND(I286*H286,2)</f>
        <v>0</v>
      </c>
      <c r="K286" s="145"/>
      <c r="L286" s="30"/>
      <c r="M286" s="146" t="s">
        <v>1</v>
      </c>
      <c r="N286" s="147" t="s">
        <v>38</v>
      </c>
      <c r="O286" s="148">
        <v>1.7000000000000001E-2</v>
      </c>
      <c r="P286" s="148">
        <f>O286*H286</f>
        <v>28.678999999999998</v>
      </c>
      <c r="Q286" s="148">
        <v>8.0000000000000007E-5</v>
      </c>
      <c r="R286" s="148">
        <f>Q286*H286</f>
        <v>0.13496</v>
      </c>
      <c r="S286" s="148">
        <v>0</v>
      </c>
      <c r="T286" s="149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0" t="s">
        <v>171</v>
      </c>
      <c r="AT286" s="150" t="s">
        <v>168</v>
      </c>
      <c r="AU286" s="150" t="s">
        <v>172</v>
      </c>
      <c r="AY286" s="17" t="s">
        <v>166</v>
      </c>
      <c r="BE286" s="151">
        <f>IF(N286="základná",J286,0)</f>
        <v>0</v>
      </c>
      <c r="BF286" s="151">
        <f>IF(N286="znížená",J286,0)</f>
        <v>0</v>
      </c>
      <c r="BG286" s="151">
        <f>IF(N286="zákl. prenesená",J286,0)</f>
        <v>0</v>
      </c>
      <c r="BH286" s="151">
        <f>IF(N286="zníž. prenesená",J286,0)</f>
        <v>0</v>
      </c>
      <c r="BI286" s="151">
        <f>IF(N286="nulová",J286,0)</f>
        <v>0</v>
      </c>
      <c r="BJ286" s="17" t="s">
        <v>172</v>
      </c>
      <c r="BK286" s="151">
        <f>ROUND(I286*H286,2)</f>
        <v>0</v>
      </c>
      <c r="BL286" s="17" t="s">
        <v>171</v>
      </c>
      <c r="BM286" s="150" t="s">
        <v>481</v>
      </c>
    </row>
    <row r="287" spans="1:65" s="13" customFormat="1">
      <c r="B287" s="156"/>
      <c r="D287" s="152" t="s">
        <v>176</v>
      </c>
      <c r="E287" s="157" t="s">
        <v>1</v>
      </c>
      <c r="F287" s="158" t="s">
        <v>477</v>
      </c>
      <c r="H287" s="159">
        <v>1687</v>
      </c>
      <c r="L287" s="156"/>
      <c r="M287" s="160"/>
      <c r="N287" s="161"/>
      <c r="O287" s="161"/>
      <c r="P287" s="161"/>
      <c r="Q287" s="161"/>
      <c r="R287" s="161"/>
      <c r="S287" s="161"/>
      <c r="T287" s="162"/>
      <c r="AT287" s="157" t="s">
        <v>176</v>
      </c>
      <c r="AU287" s="157" t="s">
        <v>172</v>
      </c>
      <c r="AV287" s="13" t="s">
        <v>172</v>
      </c>
      <c r="AW287" s="13" t="s">
        <v>29</v>
      </c>
      <c r="AX287" s="13" t="s">
        <v>80</v>
      </c>
      <c r="AY287" s="157" t="s">
        <v>166</v>
      </c>
    </row>
    <row r="288" spans="1:65" s="2" customFormat="1" ht="25.5" customHeight="1">
      <c r="A288" s="29"/>
      <c r="B288" s="138"/>
      <c r="C288" s="139" t="s">
        <v>482</v>
      </c>
      <c r="D288" s="139" t="s">
        <v>168</v>
      </c>
      <c r="E288" s="140" t="s">
        <v>483</v>
      </c>
      <c r="F288" s="141" t="s">
        <v>484</v>
      </c>
      <c r="G288" s="142" t="s">
        <v>84</v>
      </c>
      <c r="H288" s="143">
        <v>342</v>
      </c>
      <c r="I288" s="144">
        <v>0</v>
      </c>
      <c r="J288" s="144">
        <f>ROUND(I288*H288,2)</f>
        <v>0</v>
      </c>
      <c r="K288" s="145"/>
      <c r="L288" s="30"/>
      <c r="M288" s="146" t="s">
        <v>1</v>
      </c>
      <c r="N288" s="147" t="s">
        <v>38</v>
      </c>
      <c r="O288" s="148">
        <v>0.43</v>
      </c>
      <c r="P288" s="148">
        <f>O288*H288</f>
        <v>147.06</v>
      </c>
      <c r="Q288" s="148">
        <v>6.6E-4</v>
      </c>
      <c r="R288" s="148">
        <f>Q288*H288</f>
        <v>0.22572</v>
      </c>
      <c r="S288" s="148">
        <v>0</v>
      </c>
      <c r="T288" s="149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0" t="s">
        <v>171</v>
      </c>
      <c r="AT288" s="150" t="s">
        <v>168</v>
      </c>
      <c r="AU288" s="150" t="s">
        <v>172</v>
      </c>
      <c r="AY288" s="17" t="s">
        <v>166</v>
      </c>
      <c r="BE288" s="151">
        <f>IF(N288="základná",J288,0)</f>
        <v>0</v>
      </c>
      <c r="BF288" s="151">
        <f>IF(N288="znížená",J288,0)</f>
        <v>0</v>
      </c>
      <c r="BG288" s="151">
        <f>IF(N288="zákl. prenesená",J288,0)</f>
        <v>0</v>
      </c>
      <c r="BH288" s="151">
        <f>IF(N288="zníž. prenesená",J288,0)</f>
        <v>0</v>
      </c>
      <c r="BI288" s="151">
        <f>IF(N288="nulová",J288,0)</f>
        <v>0</v>
      </c>
      <c r="BJ288" s="17" t="s">
        <v>172</v>
      </c>
      <c r="BK288" s="151">
        <f>ROUND(I288*H288,2)</f>
        <v>0</v>
      </c>
      <c r="BL288" s="17" t="s">
        <v>171</v>
      </c>
      <c r="BM288" s="150" t="s">
        <v>485</v>
      </c>
    </row>
    <row r="289" spans="1:65" s="2" customFormat="1" ht="19.5">
      <c r="A289" s="29"/>
      <c r="B289" s="30"/>
      <c r="C289" s="29"/>
      <c r="D289" s="152" t="s">
        <v>174</v>
      </c>
      <c r="E289" s="29"/>
      <c r="F289" s="153" t="s">
        <v>486</v>
      </c>
      <c r="G289" s="29"/>
      <c r="H289" s="29"/>
      <c r="I289" s="29"/>
      <c r="J289" s="29"/>
      <c r="K289" s="29"/>
      <c r="L289" s="30"/>
      <c r="M289" s="154"/>
      <c r="N289" s="155"/>
      <c r="O289" s="55"/>
      <c r="P289" s="55"/>
      <c r="Q289" s="55"/>
      <c r="R289" s="55"/>
      <c r="S289" s="55"/>
      <c r="T289" s="56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T289" s="17" t="s">
        <v>174</v>
      </c>
      <c r="AU289" s="17" t="s">
        <v>172</v>
      </c>
    </row>
    <row r="290" spans="1:65" s="13" customFormat="1">
      <c r="B290" s="156"/>
      <c r="D290" s="152" t="s">
        <v>176</v>
      </c>
      <c r="E290" s="157" t="s">
        <v>1</v>
      </c>
      <c r="F290" s="158" t="s">
        <v>487</v>
      </c>
      <c r="H290" s="159">
        <v>342</v>
      </c>
      <c r="L290" s="156"/>
      <c r="M290" s="160"/>
      <c r="N290" s="161"/>
      <c r="O290" s="161"/>
      <c r="P290" s="161"/>
      <c r="Q290" s="161"/>
      <c r="R290" s="161"/>
      <c r="S290" s="161"/>
      <c r="T290" s="162"/>
      <c r="AT290" s="157" t="s">
        <v>176</v>
      </c>
      <c r="AU290" s="157" t="s">
        <v>172</v>
      </c>
      <c r="AV290" s="13" t="s">
        <v>172</v>
      </c>
      <c r="AW290" s="13" t="s">
        <v>29</v>
      </c>
      <c r="AX290" s="13" t="s">
        <v>80</v>
      </c>
      <c r="AY290" s="157" t="s">
        <v>166</v>
      </c>
    </row>
    <row r="291" spans="1:65" s="2" customFormat="1" ht="24.75" customHeight="1">
      <c r="A291" s="29"/>
      <c r="B291" s="138"/>
      <c r="C291" s="139" t="s">
        <v>488</v>
      </c>
      <c r="D291" s="139" t="s">
        <v>168</v>
      </c>
      <c r="E291" s="140" t="s">
        <v>489</v>
      </c>
      <c r="F291" s="141" t="s">
        <v>490</v>
      </c>
      <c r="G291" s="142" t="s">
        <v>84</v>
      </c>
      <c r="H291" s="143">
        <v>342</v>
      </c>
      <c r="I291" s="144">
        <v>0</v>
      </c>
      <c r="J291" s="144">
        <f>ROUND(I291*H291,2)</f>
        <v>0</v>
      </c>
      <c r="K291" s="145"/>
      <c r="L291" s="30"/>
      <c r="M291" s="146" t="s">
        <v>1</v>
      </c>
      <c r="N291" s="147" t="s">
        <v>38</v>
      </c>
      <c r="O291" s="148">
        <v>8.0000000000000002E-3</v>
      </c>
      <c r="P291" s="148">
        <f>O291*H291</f>
        <v>2.7360000000000002</v>
      </c>
      <c r="Q291" s="148">
        <v>3.2000000000000003E-4</v>
      </c>
      <c r="R291" s="148">
        <f>Q291*H291</f>
        <v>0.10944</v>
      </c>
      <c r="S291" s="148">
        <v>0</v>
      </c>
      <c r="T291" s="149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0" t="s">
        <v>171</v>
      </c>
      <c r="AT291" s="150" t="s">
        <v>168</v>
      </c>
      <c r="AU291" s="150" t="s">
        <v>172</v>
      </c>
      <c r="AY291" s="17" t="s">
        <v>166</v>
      </c>
      <c r="BE291" s="151">
        <f>IF(N291="základná",J291,0)</f>
        <v>0</v>
      </c>
      <c r="BF291" s="151">
        <f>IF(N291="znížená",J291,0)</f>
        <v>0</v>
      </c>
      <c r="BG291" s="151">
        <f>IF(N291="zákl. prenesená",J291,0)</f>
        <v>0</v>
      </c>
      <c r="BH291" s="151">
        <f>IF(N291="zníž. prenesená",J291,0)</f>
        <v>0</v>
      </c>
      <c r="BI291" s="151">
        <f>IF(N291="nulová",J291,0)</f>
        <v>0</v>
      </c>
      <c r="BJ291" s="17" t="s">
        <v>172</v>
      </c>
      <c r="BK291" s="151">
        <f>ROUND(I291*H291,2)</f>
        <v>0</v>
      </c>
      <c r="BL291" s="17" t="s">
        <v>171</v>
      </c>
      <c r="BM291" s="150" t="s">
        <v>491</v>
      </c>
    </row>
    <row r="292" spans="1:65" s="13" customFormat="1">
      <c r="B292" s="156"/>
      <c r="D292" s="152" t="s">
        <v>176</v>
      </c>
      <c r="E292" s="157" t="s">
        <v>1</v>
      </c>
      <c r="F292" s="158" t="s">
        <v>487</v>
      </c>
      <c r="H292" s="159">
        <v>342</v>
      </c>
      <c r="L292" s="156"/>
      <c r="M292" s="160"/>
      <c r="N292" s="161"/>
      <c r="O292" s="161"/>
      <c r="P292" s="161"/>
      <c r="Q292" s="161"/>
      <c r="R292" s="161"/>
      <c r="S292" s="161"/>
      <c r="T292" s="162"/>
      <c r="AT292" s="157" t="s">
        <v>176</v>
      </c>
      <c r="AU292" s="157" t="s">
        <v>172</v>
      </c>
      <c r="AV292" s="13" t="s">
        <v>172</v>
      </c>
      <c r="AW292" s="13" t="s">
        <v>29</v>
      </c>
      <c r="AX292" s="13" t="s">
        <v>80</v>
      </c>
      <c r="AY292" s="157" t="s">
        <v>166</v>
      </c>
    </row>
    <row r="293" spans="1:65" s="2" customFormat="1" ht="25.5" customHeight="1">
      <c r="A293" s="29"/>
      <c r="B293" s="138"/>
      <c r="C293" s="139" t="s">
        <v>492</v>
      </c>
      <c r="D293" s="139" t="s">
        <v>168</v>
      </c>
      <c r="E293" s="140" t="s">
        <v>493</v>
      </c>
      <c r="F293" s="141" t="s">
        <v>494</v>
      </c>
      <c r="G293" s="142" t="s">
        <v>84</v>
      </c>
      <c r="H293" s="143">
        <v>75</v>
      </c>
      <c r="I293" s="144">
        <v>0</v>
      </c>
      <c r="J293" s="144">
        <f>ROUND(I293*H293,2)</f>
        <v>0</v>
      </c>
      <c r="K293" s="145"/>
      <c r="L293" s="30"/>
      <c r="M293" s="146" t="s">
        <v>1</v>
      </c>
      <c r="N293" s="147" t="s">
        <v>38</v>
      </c>
      <c r="O293" s="148">
        <v>0.11899999999999999</v>
      </c>
      <c r="P293" s="148">
        <f>O293*H293</f>
        <v>8.9250000000000007</v>
      </c>
      <c r="Q293" s="148">
        <v>0</v>
      </c>
      <c r="R293" s="148">
        <f>Q293*H293</f>
        <v>0</v>
      </c>
      <c r="S293" s="148">
        <v>0</v>
      </c>
      <c r="T293" s="149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0" t="s">
        <v>171</v>
      </c>
      <c r="AT293" s="150" t="s">
        <v>168</v>
      </c>
      <c r="AU293" s="150" t="s">
        <v>172</v>
      </c>
      <c r="AY293" s="17" t="s">
        <v>166</v>
      </c>
      <c r="BE293" s="151">
        <f>IF(N293="základná",J293,0)</f>
        <v>0</v>
      </c>
      <c r="BF293" s="151">
        <f>IF(N293="znížená",J293,0)</f>
        <v>0</v>
      </c>
      <c r="BG293" s="151">
        <f>IF(N293="zákl. prenesená",J293,0)</f>
        <v>0</v>
      </c>
      <c r="BH293" s="151">
        <f>IF(N293="zníž. prenesená",J293,0)</f>
        <v>0</v>
      </c>
      <c r="BI293" s="151">
        <f>IF(N293="nulová",J293,0)</f>
        <v>0</v>
      </c>
      <c r="BJ293" s="17" t="s">
        <v>172</v>
      </c>
      <c r="BK293" s="151">
        <f>ROUND(I293*H293,2)</f>
        <v>0</v>
      </c>
      <c r="BL293" s="17" t="s">
        <v>171</v>
      </c>
      <c r="BM293" s="150" t="s">
        <v>495</v>
      </c>
    </row>
    <row r="294" spans="1:65" s="13" customFormat="1">
      <c r="B294" s="156"/>
      <c r="D294" s="152" t="s">
        <v>176</v>
      </c>
      <c r="E294" s="157" t="s">
        <v>1</v>
      </c>
      <c r="F294" s="158" t="s">
        <v>496</v>
      </c>
      <c r="H294" s="159">
        <v>75</v>
      </c>
      <c r="L294" s="156"/>
      <c r="M294" s="160"/>
      <c r="N294" s="161"/>
      <c r="O294" s="161"/>
      <c r="P294" s="161"/>
      <c r="Q294" s="161"/>
      <c r="R294" s="161"/>
      <c r="S294" s="161"/>
      <c r="T294" s="162"/>
      <c r="AT294" s="157" t="s">
        <v>176</v>
      </c>
      <c r="AU294" s="157" t="s">
        <v>172</v>
      </c>
      <c r="AV294" s="13" t="s">
        <v>172</v>
      </c>
      <c r="AW294" s="13" t="s">
        <v>29</v>
      </c>
      <c r="AX294" s="13" t="s">
        <v>80</v>
      </c>
      <c r="AY294" s="157" t="s">
        <v>166</v>
      </c>
    </row>
    <row r="295" spans="1:65" s="2" customFormat="1" ht="24">
      <c r="A295" s="29"/>
      <c r="B295" s="138"/>
      <c r="C295" s="139" t="s">
        <v>497</v>
      </c>
      <c r="D295" s="139" t="s">
        <v>168</v>
      </c>
      <c r="E295" s="140" t="s">
        <v>498</v>
      </c>
      <c r="F295" s="141" t="s">
        <v>499</v>
      </c>
      <c r="G295" s="142" t="s">
        <v>84</v>
      </c>
      <c r="H295" s="143">
        <v>52.5</v>
      </c>
      <c r="I295" s="144">
        <v>0</v>
      </c>
      <c r="J295" s="144">
        <f>ROUND(I295*H295,2)</f>
        <v>0</v>
      </c>
      <c r="K295" s="145"/>
      <c r="L295" s="30"/>
      <c r="M295" s="146" t="s">
        <v>1</v>
      </c>
      <c r="N295" s="147" t="s">
        <v>38</v>
      </c>
      <c r="O295" s="148">
        <v>0.26600000000000001</v>
      </c>
      <c r="P295" s="148">
        <f>O295*H295</f>
        <v>13.965</v>
      </c>
      <c r="Q295" s="148">
        <v>1.1429999999999999E-2</v>
      </c>
      <c r="R295" s="148">
        <f>Q295*H295</f>
        <v>0.60007999999999995</v>
      </c>
      <c r="S295" s="148">
        <v>0</v>
      </c>
      <c r="T295" s="149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0" t="s">
        <v>171</v>
      </c>
      <c r="AT295" s="150" t="s">
        <v>168</v>
      </c>
      <c r="AU295" s="150" t="s">
        <v>172</v>
      </c>
      <c r="AY295" s="17" t="s">
        <v>166</v>
      </c>
      <c r="BE295" s="151">
        <f>IF(N295="základná",J295,0)</f>
        <v>0</v>
      </c>
      <c r="BF295" s="151">
        <f>IF(N295="znížená",J295,0)</f>
        <v>0</v>
      </c>
      <c r="BG295" s="151">
        <f>IF(N295="zákl. prenesená",J295,0)</f>
        <v>0</v>
      </c>
      <c r="BH295" s="151">
        <f>IF(N295="zníž. prenesená",J295,0)</f>
        <v>0</v>
      </c>
      <c r="BI295" s="151">
        <f>IF(N295="nulová",J295,0)</f>
        <v>0</v>
      </c>
      <c r="BJ295" s="17" t="s">
        <v>172</v>
      </c>
      <c r="BK295" s="151">
        <f>ROUND(I295*H295,2)</f>
        <v>0</v>
      </c>
      <c r="BL295" s="17" t="s">
        <v>171</v>
      </c>
      <c r="BM295" s="150" t="s">
        <v>500</v>
      </c>
    </row>
    <row r="296" spans="1:65" s="14" customFormat="1">
      <c r="B296" s="163"/>
      <c r="D296" s="152" t="s">
        <v>176</v>
      </c>
      <c r="E296" s="164" t="s">
        <v>1</v>
      </c>
      <c r="F296" s="165" t="s">
        <v>501</v>
      </c>
      <c r="H296" s="164" t="s">
        <v>1</v>
      </c>
      <c r="L296" s="163"/>
      <c r="M296" s="166"/>
      <c r="N296" s="167"/>
      <c r="O296" s="167"/>
      <c r="P296" s="167"/>
      <c r="Q296" s="167"/>
      <c r="R296" s="167"/>
      <c r="S296" s="167"/>
      <c r="T296" s="168"/>
      <c r="AT296" s="164" t="s">
        <v>176</v>
      </c>
      <c r="AU296" s="164" t="s">
        <v>172</v>
      </c>
      <c r="AV296" s="14" t="s">
        <v>80</v>
      </c>
      <c r="AW296" s="14" t="s">
        <v>29</v>
      </c>
      <c r="AX296" s="14" t="s">
        <v>72</v>
      </c>
      <c r="AY296" s="164" t="s">
        <v>166</v>
      </c>
    </row>
    <row r="297" spans="1:65" s="13" customFormat="1">
      <c r="B297" s="156"/>
      <c r="D297" s="152" t="s">
        <v>176</v>
      </c>
      <c r="E297" s="157" t="s">
        <v>1</v>
      </c>
      <c r="F297" s="158" t="s">
        <v>502</v>
      </c>
      <c r="H297" s="159">
        <v>150</v>
      </c>
      <c r="L297" s="156"/>
      <c r="M297" s="160"/>
      <c r="N297" s="161"/>
      <c r="O297" s="161"/>
      <c r="P297" s="161"/>
      <c r="Q297" s="161"/>
      <c r="R297" s="161"/>
      <c r="S297" s="161"/>
      <c r="T297" s="162"/>
      <c r="AT297" s="157" t="s">
        <v>176</v>
      </c>
      <c r="AU297" s="157" t="s">
        <v>172</v>
      </c>
      <c r="AV297" s="13" t="s">
        <v>172</v>
      </c>
      <c r="AW297" s="13" t="s">
        <v>29</v>
      </c>
      <c r="AX297" s="13" t="s">
        <v>72</v>
      </c>
      <c r="AY297" s="157" t="s">
        <v>166</v>
      </c>
    </row>
    <row r="298" spans="1:65" s="14" customFormat="1">
      <c r="B298" s="163"/>
      <c r="D298" s="152" t="s">
        <v>176</v>
      </c>
      <c r="E298" s="164" t="s">
        <v>1</v>
      </c>
      <c r="F298" s="165" t="s">
        <v>503</v>
      </c>
      <c r="H298" s="164" t="s">
        <v>1</v>
      </c>
      <c r="L298" s="163"/>
      <c r="M298" s="166"/>
      <c r="N298" s="167"/>
      <c r="O298" s="167"/>
      <c r="P298" s="167"/>
      <c r="Q298" s="167"/>
      <c r="R298" s="167"/>
      <c r="S298" s="167"/>
      <c r="T298" s="168"/>
      <c r="AT298" s="164" t="s">
        <v>176</v>
      </c>
      <c r="AU298" s="164" t="s">
        <v>172</v>
      </c>
      <c r="AV298" s="14" t="s">
        <v>80</v>
      </c>
      <c r="AW298" s="14" t="s">
        <v>29</v>
      </c>
      <c r="AX298" s="14" t="s">
        <v>72</v>
      </c>
      <c r="AY298" s="164" t="s">
        <v>166</v>
      </c>
    </row>
    <row r="299" spans="1:65" s="13" customFormat="1">
      <c r="B299" s="156"/>
      <c r="D299" s="152" t="s">
        <v>176</v>
      </c>
      <c r="E299" s="157" t="s">
        <v>1</v>
      </c>
      <c r="F299" s="158" t="s">
        <v>504</v>
      </c>
      <c r="H299" s="159">
        <v>52.5</v>
      </c>
      <c r="L299" s="156"/>
      <c r="M299" s="160"/>
      <c r="N299" s="161"/>
      <c r="O299" s="161"/>
      <c r="P299" s="161"/>
      <c r="Q299" s="161"/>
      <c r="R299" s="161"/>
      <c r="S299" s="161"/>
      <c r="T299" s="162"/>
      <c r="AT299" s="157" t="s">
        <v>176</v>
      </c>
      <c r="AU299" s="157" t="s">
        <v>172</v>
      </c>
      <c r="AV299" s="13" t="s">
        <v>172</v>
      </c>
      <c r="AW299" s="13" t="s">
        <v>29</v>
      </c>
      <c r="AX299" s="13" t="s">
        <v>80</v>
      </c>
      <c r="AY299" s="157" t="s">
        <v>166</v>
      </c>
    </row>
    <row r="300" spans="1:65" s="2" customFormat="1" ht="29.25" customHeight="1">
      <c r="A300" s="29"/>
      <c r="B300" s="138"/>
      <c r="C300" s="139" t="s">
        <v>505</v>
      </c>
      <c r="D300" s="139" t="s">
        <v>168</v>
      </c>
      <c r="E300" s="140" t="s">
        <v>506</v>
      </c>
      <c r="F300" s="141" t="s">
        <v>507</v>
      </c>
      <c r="G300" s="142" t="s">
        <v>97</v>
      </c>
      <c r="H300" s="143">
        <v>60</v>
      </c>
      <c r="I300" s="144">
        <v>0</v>
      </c>
      <c r="J300" s="144">
        <f>ROUND(I300*H300,2)</f>
        <v>0</v>
      </c>
      <c r="K300" s="145"/>
      <c r="L300" s="30"/>
      <c r="M300" s="146" t="s">
        <v>1</v>
      </c>
      <c r="N300" s="147" t="s">
        <v>38</v>
      </c>
      <c r="O300" s="148">
        <v>0.17100000000000001</v>
      </c>
      <c r="P300" s="148">
        <f>O300*H300</f>
        <v>10.26</v>
      </c>
      <c r="Q300" s="148">
        <v>0</v>
      </c>
      <c r="R300" s="148">
        <f>Q300*H300</f>
        <v>0</v>
      </c>
      <c r="S300" s="148">
        <v>0</v>
      </c>
      <c r="T300" s="149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0" t="s">
        <v>171</v>
      </c>
      <c r="AT300" s="150" t="s">
        <v>168</v>
      </c>
      <c r="AU300" s="150" t="s">
        <v>172</v>
      </c>
      <c r="AY300" s="17" t="s">
        <v>166</v>
      </c>
      <c r="BE300" s="151">
        <f>IF(N300="základná",J300,0)</f>
        <v>0</v>
      </c>
      <c r="BF300" s="151">
        <f>IF(N300="znížená",J300,0)</f>
        <v>0</v>
      </c>
      <c r="BG300" s="151">
        <f>IF(N300="zákl. prenesená",J300,0)</f>
        <v>0</v>
      </c>
      <c r="BH300" s="151">
        <f>IF(N300="zníž. prenesená",J300,0)</f>
        <v>0</v>
      </c>
      <c r="BI300" s="151">
        <f>IF(N300="nulová",J300,0)</f>
        <v>0</v>
      </c>
      <c r="BJ300" s="17" t="s">
        <v>172</v>
      </c>
      <c r="BK300" s="151">
        <f>ROUND(I300*H300,2)</f>
        <v>0</v>
      </c>
      <c r="BL300" s="17" t="s">
        <v>171</v>
      </c>
      <c r="BM300" s="150" t="s">
        <v>508</v>
      </c>
    </row>
    <row r="301" spans="1:65" s="2" customFormat="1" ht="19.5">
      <c r="A301" s="29"/>
      <c r="B301" s="30"/>
      <c r="C301" s="29"/>
      <c r="D301" s="152" t="s">
        <v>174</v>
      </c>
      <c r="E301" s="29"/>
      <c r="F301" s="153" t="s">
        <v>509</v>
      </c>
      <c r="G301" s="29"/>
      <c r="H301" s="29"/>
      <c r="I301" s="29"/>
      <c r="J301" s="29"/>
      <c r="K301" s="29"/>
      <c r="L301" s="30"/>
      <c r="M301" s="154"/>
      <c r="N301" s="155"/>
      <c r="O301" s="55"/>
      <c r="P301" s="55"/>
      <c r="Q301" s="55"/>
      <c r="R301" s="55"/>
      <c r="S301" s="55"/>
      <c r="T301" s="56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T301" s="17" t="s">
        <v>174</v>
      </c>
      <c r="AU301" s="17" t="s">
        <v>172</v>
      </c>
    </row>
    <row r="302" spans="1:65" s="13" customFormat="1">
      <c r="B302" s="156"/>
      <c r="D302" s="152" t="s">
        <v>176</v>
      </c>
      <c r="E302" s="157" t="s">
        <v>1</v>
      </c>
      <c r="F302" s="158" t="s">
        <v>510</v>
      </c>
      <c r="H302" s="159">
        <v>60</v>
      </c>
      <c r="L302" s="156"/>
      <c r="M302" s="160"/>
      <c r="N302" s="161"/>
      <c r="O302" s="161"/>
      <c r="P302" s="161"/>
      <c r="Q302" s="161"/>
      <c r="R302" s="161"/>
      <c r="S302" s="161"/>
      <c r="T302" s="162"/>
      <c r="AT302" s="157" t="s">
        <v>176</v>
      </c>
      <c r="AU302" s="157" t="s">
        <v>172</v>
      </c>
      <c r="AV302" s="13" t="s">
        <v>172</v>
      </c>
      <c r="AW302" s="13" t="s">
        <v>29</v>
      </c>
      <c r="AX302" s="13" t="s">
        <v>80</v>
      </c>
      <c r="AY302" s="157" t="s">
        <v>166</v>
      </c>
    </row>
    <row r="303" spans="1:65" s="2" customFormat="1" ht="36">
      <c r="A303" s="29"/>
      <c r="B303" s="138"/>
      <c r="C303" s="176" t="s">
        <v>511</v>
      </c>
      <c r="D303" s="176" t="s">
        <v>197</v>
      </c>
      <c r="E303" s="177" t="s">
        <v>512</v>
      </c>
      <c r="F303" s="178" t="s">
        <v>513</v>
      </c>
      <c r="G303" s="179" t="s">
        <v>97</v>
      </c>
      <c r="H303" s="180">
        <v>60</v>
      </c>
      <c r="I303" s="181">
        <v>0</v>
      </c>
      <c r="J303" s="181">
        <f>ROUND(I303*H303,2)</f>
        <v>0</v>
      </c>
      <c r="K303" s="182"/>
      <c r="L303" s="183"/>
      <c r="M303" s="184" t="s">
        <v>1</v>
      </c>
      <c r="N303" s="185" t="s">
        <v>38</v>
      </c>
      <c r="O303" s="148">
        <v>0</v>
      </c>
      <c r="P303" s="148">
        <f>O303*H303</f>
        <v>0</v>
      </c>
      <c r="Q303" s="148">
        <v>2E-3</v>
      </c>
      <c r="R303" s="148">
        <f>Q303*H303</f>
        <v>0.12</v>
      </c>
      <c r="S303" s="148">
        <v>0</v>
      </c>
      <c r="T303" s="149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50" t="s">
        <v>110</v>
      </c>
      <c r="AT303" s="150" t="s">
        <v>197</v>
      </c>
      <c r="AU303" s="150" t="s">
        <v>172</v>
      </c>
      <c r="AY303" s="17" t="s">
        <v>166</v>
      </c>
      <c r="BE303" s="151">
        <f>IF(N303="základná",J303,0)</f>
        <v>0</v>
      </c>
      <c r="BF303" s="151">
        <f>IF(N303="znížená",J303,0)</f>
        <v>0</v>
      </c>
      <c r="BG303" s="151">
        <f>IF(N303="zákl. prenesená",J303,0)</f>
        <v>0</v>
      </c>
      <c r="BH303" s="151">
        <f>IF(N303="zníž. prenesená",J303,0)</f>
        <v>0</v>
      </c>
      <c r="BI303" s="151">
        <f>IF(N303="nulová",J303,0)</f>
        <v>0</v>
      </c>
      <c r="BJ303" s="17" t="s">
        <v>172</v>
      </c>
      <c r="BK303" s="151">
        <f>ROUND(I303*H303,2)</f>
        <v>0</v>
      </c>
      <c r="BL303" s="17" t="s">
        <v>171</v>
      </c>
      <c r="BM303" s="150" t="s">
        <v>514</v>
      </c>
    </row>
    <row r="304" spans="1:65" s="13" customFormat="1">
      <c r="B304" s="156"/>
      <c r="D304" s="152" t="s">
        <v>176</v>
      </c>
      <c r="E304" s="157" t="s">
        <v>1</v>
      </c>
      <c r="F304" s="158" t="s">
        <v>510</v>
      </c>
      <c r="H304" s="159">
        <v>60</v>
      </c>
      <c r="L304" s="156"/>
      <c r="M304" s="160"/>
      <c r="N304" s="161"/>
      <c r="O304" s="161"/>
      <c r="P304" s="161"/>
      <c r="Q304" s="161"/>
      <c r="R304" s="161"/>
      <c r="S304" s="161"/>
      <c r="T304" s="162"/>
      <c r="AT304" s="157" t="s">
        <v>176</v>
      </c>
      <c r="AU304" s="157" t="s">
        <v>172</v>
      </c>
      <c r="AV304" s="13" t="s">
        <v>172</v>
      </c>
      <c r="AW304" s="13" t="s">
        <v>29</v>
      </c>
      <c r="AX304" s="13" t="s">
        <v>80</v>
      </c>
      <c r="AY304" s="157" t="s">
        <v>166</v>
      </c>
    </row>
    <row r="305" spans="1:65" s="2" customFormat="1" ht="24">
      <c r="A305" s="29"/>
      <c r="B305" s="138"/>
      <c r="C305" s="139" t="s">
        <v>515</v>
      </c>
      <c r="D305" s="139" t="s">
        <v>168</v>
      </c>
      <c r="E305" s="140" t="s">
        <v>516</v>
      </c>
      <c r="F305" s="141" t="s">
        <v>517</v>
      </c>
      <c r="G305" s="142" t="s">
        <v>93</v>
      </c>
      <c r="H305" s="143">
        <v>3134.8</v>
      </c>
      <c r="I305" s="144">
        <v>0</v>
      </c>
      <c r="J305" s="144">
        <f>ROUND(I305*H305,2)</f>
        <v>0</v>
      </c>
      <c r="K305" s="145"/>
      <c r="L305" s="30"/>
      <c r="M305" s="146" t="s">
        <v>1</v>
      </c>
      <c r="N305" s="147" t="s">
        <v>38</v>
      </c>
      <c r="O305" s="148">
        <v>0.20399999999999999</v>
      </c>
      <c r="P305" s="148">
        <f>O305*H305</f>
        <v>639.49919999999997</v>
      </c>
      <c r="Q305" s="148">
        <v>0.12734000000000001</v>
      </c>
      <c r="R305" s="148">
        <f>Q305*H305</f>
        <v>399.18543</v>
      </c>
      <c r="S305" s="148">
        <v>0</v>
      </c>
      <c r="T305" s="149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0" t="s">
        <v>171</v>
      </c>
      <c r="AT305" s="150" t="s">
        <v>168</v>
      </c>
      <c r="AU305" s="150" t="s">
        <v>172</v>
      </c>
      <c r="AY305" s="17" t="s">
        <v>166</v>
      </c>
      <c r="BE305" s="151">
        <f>IF(N305="základná",J305,0)</f>
        <v>0</v>
      </c>
      <c r="BF305" s="151">
        <f>IF(N305="znížená",J305,0)</f>
        <v>0</v>
      </c>
      <c r="BG305" s="151">
        <f>IF(N305="zákl. prenesená",J305,0)</f>
        <v>0</v>
      </c>
      <c r="BH305" s="151">
        <f>IF(N305="zníž. prenesená",J305,0)</f>
        <v>0</v>
      </c>
      <c r="BI305" s="151">
        <f>IF(N305="nulová",J305,0)</f>
        <v>0</v>
      </c>
      <c r="BJ305" s="17" t="s">
        <v>172</v>
      </c>
      <c r="BK305" s="151">
        <f>ROUND(I305*H305,2)</f>
        <v>0</v>
      </c>
      <c r="BL305" s="17" t="s">
        <v>171</v>
      </c>
      <c r="BM305" s="150" t="s">
        <v>518</v>
      </c>
    </row>
    <row r="306" spans="1:65" s="13" customFormat="1">
      <c r="B306" s="156"/>
      <c r="D306" s="152" t="s">
        <v>176</v>
      </c>
      <c r="E306" s="157" t="s">
        <v>1</v>
      </c>
      <c r="F306" s="158" t="s">
        <v>111</v>
      </c>
      <c r="H306" s="159">
        <v>3134.8</v>
      </c>
      <c r="L306" s="156"/>
      <c r="M306" s="160"/>
      <c r="N306" s="161"/>
      <c r="O306" s="161"/>
      <c r="P306" s="161"/>
      <c r="Q306" s="161"/>
      <c r="R306" s="161"/>
      <c r="S306" s="161"/>
      <c r="T306" s="162"/>
      <c r="AT306" s="157" t="s">
        <v>176</v>
      </c>
      <c r="AU306" s="157" t="s">
        <v>172</v>
      </c>
      <c r="AV306" s="13" t="s">
        <v>172</v>
      </c>
      <c r="AW306" s="13" t="s">
        <v>29</v>
      </c>
      <c r="AX306" s="13" t="s">
        <v>80</v>
      </c>
      <c r="AY306" s="157" t="s">
        <v>166</v>
      </c>
    </row>
    <row r="307" spans="1:65" s="2" customFormat="1" ht="13.9" customHeight="1">
      <c r="A307" s="29"/>
      <c r="B307" s="138"/>
      <c r="C307" s="176" t="s">
        <v>519</v>
      </c>
      <c r="D307" s="176" t="s">
        <v>197</v>
      </c>
      <c r="E307" s="177" t="s">
        <v>520</v>
      </c>
      <c r="F307" s="178" t="s">
        <v>521</v>
      </c>
      <c r="G307" s="179" t="s">
        <v>97</v>
      </c>
      <c r="H307" s="180">
        <v>3135</v>
      </c>
      <c r="I307" s="181">
        <v>0</v>
      </c>
      <c r="J307" s="181">
        <f>ROUND(I307*H307,2)</f>
        <v>0</v>
      </c>
      <c r="K307" s="182"/>
      <c r="L307" s="183"/>
      <c r="M307" s="184" t="s">
        <v>1</v>
      </c>
      <c r="N307" s="185" t="s">
        <v>38</v>
      </c>
      <c r="O307" s="148">
        <v>0</v>
      </c>
      <c r="P307" s="148">
        <f>O307*H307</f>
        <v>0</v>
      </c>
      <c r="Q307" s="148">
        <v>4.4999999999999998E-2</v>
      </c>
      <c r="R307" s="148">
        <f>Q307*H307</f>
        <v>141.07499999999999</v>
      </c>
      <c r="S307" s="148">
        <v>0</v>
      </c>
      <c r="T307" s="149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0" t="s">
        <v>110</v>
      </c>
      <c r="AT307" s="150" t="s">
        <v>197</v>
      </c>
      <c r="AU307" s="150" t="s">
        <v>172</v>
      </c>
      <c r="AY307" s="17" t="s">
        <v>166</v>
      </c>
      <c r="BE307" s="151">
        <f>IF(N307="základná",J307,0)</f>
        <v>0</v>
      </c>
      <c r="BF307" s="151">
        <f>IF(N307="znížená",J307,0)</f>
        <v>0</v>
      </c>
      <c r="BG307" s="151">
        <f>IF(N307="zákl. prenesená",J307,0)</f>
        <v>0</v>
      </c>
      <c r="BH307" s="151">
        <f>IF(N307="zníž. prenesená",J307,0)</f>
        <v>0</v>
      </c>
      <c r="BI307" s="151">
        <f>IF(N307="nulová",J307,0)</f>
        <v>0</v>
      </c>
      <c r="BJ307" s="17" t="s">
        <v>172</v>
      </c>
      <c r="BK307" s="151">
        <f>ROUND(I307*H307,2)</f>
        <v>0</v>
      </c>
      <c r="BL307" s="17" t="s">
        <v>171</v>
      </c>
      <c r="BM307" s="150" t="s">
        <v>522</v>
      </c>
    </row>
    <row r="308" spans="1:65" s="13" customFormat="1">
      <c r="B308" s="156"/>
      <c r="D308" s="152" t="s">
        <v>176</v>
      </c>
      <c r="E308" s="157" t="s">
        <v>1</v>
      </c>
      <c r="F308" s="158" t="s">
        <v>523</v>
      </c>
      <c r="H308" s="159">
        <v>3135</v>
      </c>
      <c r="L308" s="156"/>
      <c r="M308" s="160"/>
      <c r="N308" s="161"/>
      <c r="O308" s="161"/>
      <c r="P308" s="161"/>
      <c r="Q308" s="161"/>
      <c r="R308" s="161"/>
      <c r="S308" s="161"/>
      <c r="T308" s="162"/>
      <c r="AT308" s="157" t="s">
        <v>176</v>
      </c>
      <c r="AU308" s="157" t="s">
        <v>172</v>
      </c>
      <c r="AV308" s="13" t="s">
        <v>172</v>
      </c>
      <c r="AW308" s="13" t="s">
        <v>29</v>
      </c>
      <c r="AX308" s="13" t="s">
        <v>80</v>
      </c>
      <c r="AY308" s="157" t="s">
        <v>166</v>
      </c>
    </row>
    <row r="309" spans="1:65" s="2" customFormat="1" ht="24">
      <c r="A309" s="29"/>
      <c r="B309" s="138"/>
      <c r="C309" s="139" t="s">
        <v>524</v>
      </c>
      <c r="D309" s="139" t="s">
        <v>168</v>
      </c>
      <c r="E309" s="140" t="s">
        <v>525</v>
      </c>
      <c r="F309" s="141" t="s">
        <v>526</v>
      </c>
      <c r="G309" s="142" t="s">
        <v>127</v>
      </c>
      <c r="H309" s="143">
        <v>1.5</v>
      </c>
      <c r="I309" s="144">
        <v>0</v>
      </c>
      <c r="J309" s="144">
        <f>ROUND(I309*H309,2)</f>
        <v>0</v>
      </c>
      <c r="K309" s="145"/>
      <c r="L309" s="30"/>
      <c r="M309" s="146" t="s">
        <v>1</v>
      </c>
      <c r="N309" s="147" t="s">
        <v>38</v>
      </c>
      <c r="O309" s="148">
        <v>1.363</v>
      </c>
      <c r="P309" s="148">
        <f>O309*H309</f>
        <v>2.0445000000000002</v>
      </c>
      <c r="Q309" s="148">
        <v>2.2010900000000002</v>
      </c>
      <c r="R309" s="148">
        <f>Q309*H309</f>
        <v>3.3016399999999999</v>
      </c>
      <c r="S309" s="148">
        <v>0</v>
      </c>
      <c r="T309" s="149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0" t="s">
        <v>171</v>
      </c>
      <c r="AT309" s="150" t="s">
        <v>168</v>
      </c>
      <c r="AU309" s="150" t="s">
        <v>172</v>
      </c>
      <c r="AY309" s="17" t="s">
        <v>166</v>
      </c>
      <c r="BE309" s="151">
        <f>IF(N309="základná",J309,0)</f>
        <v>0</v>
      </c>
      <c r="BF309" s="151">
        <f>IF(N309="znížená",J309,0)</f>
        <v>0</v>
      </c>
      <c r="BG309" s="151">
        <f>IF(N309="zákl. prenesená",J309,0)</f>
        <v>0</v>
      </c>
      <c r="BH309" s="151">
        <f>IF(N309="zníž. prenesená",J309,0)</f>
        <v>0</v>
      </c>
      <c r="BI309" s="151">
        <f>IF(N309="nulová",J309,0)</f>
        <v>0</v>
      </c>
      <c r="BJ309" s="17" t="s">
        <v>172</v>
      </c>
      <c r="BK309" s="151">
        <f>ROUND(I309*H309,2)</f>
        <v>0</v>
      </c>
      <c r="BL309" s="17" t="s">
        <v>171</v>
      </c>
      <c r="BM309" s="150" t="s">
        <v>527</v>
      </c>
    </row>
    <row r="310" spans="1:65" s="2" customFormat="1" ht="19.5">
      <c r="A310" s="29"/>
      <c r="B310" s="30"/>
      <c r="C310" s="29"/>
      <c r="D310" s="152" t="s">
        <v>174</v>
      </c>
      <c r="E310" s="29"/>
      <c r="F310" s="153" t="s">
        <v>528</v>
      </c>
      <c r="G310" s="29"/>
      <c r="H310" s="29"/>
      <c r="I310" s="29"/>
      <c r="J310" s="29"/>
      <c r="K310" s="29"/>
      <c r="L310" s="30"/>
      <c r="M310" s="154"/>
      <c r="N310" s="155"/>
      <c r="O310" s="55"/>
      <c r="P310" s="55"/>
      <c r="Q310" s="55"/>
      <c r="R310" s="55"/>
      <c r="S310" s="55"/>
      <c r="T310" s="56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7" t="s">
        <v>174</v>
      </c>
      <c r="AU310" s="17" t="s">
        <v>172</v>
      </c>
    </row>
    <row r="311" spans="1:65" s="13" customFormat="1">
      <c r="B311" s="156"/>
      <c r="D311" s="152" t="s">
        <v>176</v>
      </c>
      <c r="E311" s="157" t="s">
        <v>1</v>
      </c>
      <c r="F311" s="158" t="s">
        <v>529</v>
      </c>
      <c r="H311" s="159">
        <v>1.5</v>
      </c>
      <c r="L311" s="156"/>
      <c r="M311" s="160"/>
      <c r="N311" s="161"/>
      <c r="O311" s="161"/>
      <c r="P311" s="161"/>
      <c r="Q311" s="161"/>
      <c r="R311" s="161"/>
      <c r="S311" s="161"/>
      <c r="T311" s="162"/>
      <c r="AT311" s="157" t="s">
        <v>176</v>
      </c>
      <c r="AU311" s="157" t="s">
        <v>172</v>
      </c>
      <c r="AV311" s="13" t="s">
        <v>172</v>
      </c>
      <c r="AW311" s="13" t="s">
        <v>29</v>
      </c>
      <c r="AX311" s="13" t="s">
        <v>80</v>
      </c>
      <c r="AY311" s="157" t="s">
        <v>166</v>
      </c>
    </row>
    <row r="312" spans="1:65" s="2" customFormat="1" ht="24">
      <c r="A312" s="29"/>
      <c r="B312" s="138"/>
      <c r="C312" s="139" t="s">
        <v>530</v>
      </c>
      <c r="D312" s="139" t="s">
        <v>168</v>
      </c>
      <c r="E312" s="140" t="s">
        <v>531</v>
      </c>
      <c r="F312" s="141" t="s">
        <v>532</v>
      </c>
      <c r="G312" s="142" t="s">
        <v>97</v>
      </c>
      <c r="H312" s="143">
        <v>0</v>
      </c>
      <c r="I312" s="144">
        <v>0</v>
      </c>
      <c r="J312" s="144">
        <f>ROUND(I312*H312,2)</f>
        <v>0</v>
      </c>
      <c r="K312" s="145"/>
      <c r="L312" s="30"/>
      <c r="M312" s="146" t="s">
        <v>1</v>
      </c>
      <c r="N312" s="147" t="s">
        <v>38</v>
      </c>
      <c r="O312" s="148">
        <v>8.6359999999999992</v>
      </c>
      <c r="P312" s="148">
        <f>O312*H312</f>
        <v>0</v>
      </c>
      <c r="Q312" s="148">
        <v>5.9630599999999996</v>
      </c>
      <c r="R312" s="148">
        <f>Q312*H312</f>
        <v>0</v>
      </c>
      <c r="S312" s="148">
        <v>0</v>
      </c>
      <c r="T312" s="149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0" t="s">
        <v>171</v>
      </c>
      <c r="AT312" s="150" t="s">
        <v>168</v>
      </c>
      <c r="AU312" s="150" t="s">
        <v>172</v>
      </c>
      <c r="AY312" s="17" t="s">
        <v>166</v>
      </c>
      <c r="BE312" s="151">
        <f>IF(N312="základná",J312,0)</f>
        <v>0</v>
      </c>
      <c r="BF312" s="151">
        <f>IF(N312="znížená",J312,0)</f>
        <v>0</v>
      </c>
      <c r="BG312" s="151">
        <f>IF(N312="zákl. prenesená",J312,0)</f>
        <v>0</v>
      </c>
      <c r="BH312" s="151">
        <f>IF(N312="zníž. prenesená",J312,0)</f>
        <v>0</v>
      </c>
      <c r="BI312" s="151">
        <f>IF(N312="nulová",J312,0)</f>
        <v>0</v>
      </c>
      <c r="BJ312" s="17" t="s">
        <v>172</v>
      </c>
      <c r="BK312" s="151">
        <f>ROUND(I312*H312,2)</f>
        <v>0</v>
      </c>
      <c r="BL312" s="17" t="s">
        <v>171</v>
      </c>
      <c r="BM312" s="150" t="s">
        <v>533</v>
      </c>
    </row>
    <row r="313" spans="1:65" s="13" customFormat="1">
      <c r="B313" s="156"/>
      <c r="D313" s="152" t="s">
        <v>176</v>
      </c>
      <c r="E313" s="157" t="s">
        <v>1</v>
      </c>
      <c r="F313" s="158" t="s">
        <v>72</v>
      </c>
      <c r="H313" s="159">
        <v>0</v>
      </c>
      <c r="L313" s="156"/>
      <c r="M313" s="160"/>
      <c r="N313" s="161"/>
      <c r="O313" s="161"/>
      <c r="P313" s="161"/>
      <c r="Q313" s="161"/>
      <c r="R313" s="161"/>
      <c r="S313" s="161"/>
      <c r="T313" s="162"/>
      <c r="AT313" s="157" t="s">
        <v>176</v>
      </c>
      <c r="AU313" s="157" t="s">
        <v>172</v>
      </c>
      <c r="AV313" s="13" t="s">
        <v>172</v>
      </c>
      <c r="AW313" s="13" t="s">
        <v>29</v>
      </c>
      <c r="AX313" s="13" t="s">
        <v>80</v>
      </c>
      <c r="AY313" s="157" t="s">
        <v>166</v>
      </c>
    </row>
    <row r="314" spans="1:65" s="2" customFormat="1" ht="13.9" customHeight="1">
      <c r="A314" s="29"/>
      <c r="B314" s="138"/>
      <c r="C314" s="139" t="s">
        <v>534</v>
      </c>
      <c r="D314" s="139" t="s">
        <v>168</v>
      </c>
      <c r="E314" s="140" t="s">
        <v>535</v>
      </c>
      <c r="F314" s="141" t="s">
        <v>536</v>
      </c>
      <c r="G314" s="142" t="s">
        <v>97</v>
      </c>
      <c r="H314" s="143">
        <v>1</v>
      </c>
      <c r="I314" s="144">
        <v>0</v>
      </c>
      <c r="J314" s="144">
        <f>ROUND(I314*H314,2)</f>
        <v>0</v>
      </c>
      <c r="K314" s="145"/>
      <c r="L314" s="30"/>
      <c r="M314" s="146" t="s">
        <v>1</v>
      </c>
      <c r="N314" s="147" t="s">
        <v>38</v>
      </c>
      <c r="O314" s="148">
        <v>15.499829999999999</v>
      </c>
      <c r="P314" s="148">
        <f>O314*H314</f>
        <v>15.499829999999999</v>
      </c>
      <c r="Q314" s="148">
        <v>14.55747</v>
      </c>
      <c r="R314" s="148">
        <f>Q314*H314</f>
        <v>14.55747</v>
      </c>
      <c r="S314" s="148">
        <v>0</v>
      </c>
      <c r="T314" s="149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0" t="s">
        <v>171</v>
      </c>
      <c r="AT314" s="150" t="s">
        <v>168</v>
      </c>
      <c r="AU314" s="150" t="s">
        <v>172</v>
      </c>
      <c r="AY314" s="17" t="s">
        <v>166</v>
      </c>
      <c r="BE314" s="151">
        <f>IF(N314="základná",J314,0)</f>
        <v>0</v>
      </c>
      <c r="BF314" s="151">
        <f>IF(N314="znížená",J314,0)</f>
        <v>0</v>
      </c>
      <c r="BG314" s="151">
        <f>IF(N314="zákl. prenesená",J314,0)</f>
        <v>0</v>
      </c>
      <c r="BH314" s="151">
        <f>IF(N314="zníž. prenesená",J314,0)</f>
        <v>0</v>
      </c>
      <c r="BI314" s="151">
        <f>IF(N314="nulová",J314,0)</f>
        <v>0</v>
      </c>
      <c r="BJ314" s="17" t="s">
        <v>172</v>
      </c>
      <c r="BK314" s="151">
        <f>ROUND(I314*H314,2)</f>
        <v>0</v>
      </c>
      <c r="BL314" s="17" t="s">
        <v>171</v>
      </c>
      <c r="BM314" s="150" t="s">
        <v>537</v>
      </c>
    </row>
    <row r="315" spans="1:65" s="2" customFormat="1" ht="24.75" customHeight="1">
      <c r="A315" s="29"/>
      <c r="B315" s="138"/>
      <c r="C315" s="139" t="s">
        <v>538</v>
      </c>
      <c r="D315" s="139" t="s">
        <v>168</v>
      </c>
      <c r="E315" s="140" t="s">
        <v>539</v>
      </c>
      <c r="F315" s="141" t="s">
        <v>540</v>
      </c>
      <c r="G315" s="142" t="s">
        <v>93</v>
      </c>
      <c r="H315" s="143">
        <v>8</v>
      </c>
      <c r="I315" s="144">
        <v>0</v>
      </c>
      <c r="J315" s="144">
        <f>ROUND(I315*H315,2)</f>
        <v>0</v>
      </c>
      <c r="K315" s="145"/>
      <c r="L315" s="30"/>
      <c r="M315" s="146" t="s">
        <v>1</v>
      </c>
      <c r="N315" s="147" t="s">
        <v>38</v>
      </c>
      <c r="O315" s="148">
        <v>3.645</v>
      </c>
      <c r="P315" s="148">
        <f>O315*H315</f>
        <v>29.16</v>
      </c>
      <c r="Q315" s="148">
        <v>2.4884599999999999</v>
      </c>
      <c r="R315" s="148">
        <f>Q315*H315</f>
        <v>19.907679999999999</v>
      </c>
      <c r="S315" s="148">
        <v>0</v>
      </c>
      <c r="T315" s="149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0" t="s">
        <v>171</v>
      </c>
      <c r="AT315" s="150" t="s">
        <v>168</v>
      </c>
      <c r="AU315" s="150" t="s">
        <v>172</v>
      </c>
      <c r="AY315" s="17" t="s">
        <v>166</v>
      </c>
      <c r="BE315" s="151">
        <f>IF(N315="základná",J315,0)</f>
        <v>0</v>
      </c>
      <c r="BF315" s="151">
        <f>IF(N315="znížená",J315,0)</f>
        <v>0</v>
      </c>
      <c r="BG315" s="151">
        <f>IF(N315="zákl. prenesená",J315,0)</f>
        <v>0</v>
      </c>
      <c r="BH315" s="151">
        <f>IF(N315="zníž. prenesená",J315,0)</f>
        <v>0</v>
      </c>
      <c r="BI315" s="151">
        <f>IF(N315="nulová",J315,0)</f>
        <v>0</v>
      </c>
      <c r="BJ315" s="17" t="s">
        <v>172</v>
      </c>
      <c r="BK315" s="151">
        <f>ROUND(I315*H315,2)</f>
        <v>0</v>
      </c>
      <c r="BL315" s="17" t="s">
        <v>171</v>
      </c>
      <c r="BM315" s="150" t="s">
        <v>541</v>
      </c>
    </row>
    <row r="316" spans="1:65" s="13" customFormat="1">
      <c r="B316" s="156"/>
      <c r="D316" s="152" t="s">
        <v>176</v>
      </c>
      <c r="E316" s="157" t="s">
        <v>1</v>
      </c>
      <c r="F316" s="158" t="s">
        <v>108</v>
      </c>
      <c r="H316" s="159">
        <v>8</v>
      </c>
      <c r="L316" s="156"/>
      <c r="M316" s="160"/>
      <c r="N316" s="161"/>
      <c r="O316" s="161"/>
      <c r="P316" s="161"/>
      <c r="Q316" s="161"/>
      <c r="R316" s="161"/>
      <c r="S316" s="161"/>
      <c r="T316" s="162"/>
      <c r="AT316" s="157" t="s">
        <v>176</v>
      </c>
      <c r="AU316" s="157" t="s">
        <v>172</v>
      </c>
      <c r="AV316" s="13" t="s">
        <v>172</v>
      </c>
      <c r="AW316" s="13" t="s">
        <v>29</v>
      </c>
      <c r="AX316" s="13" t="s">
        <v>80</v>
      </c>
      <c r="AY316" s="157" t="s">
        <v>166</v>
      </c>
    </row>
    <row r="317" spans="1:65" s="2" customFormat="1" ht="24">
      <c r="A317" s="29"/>
      <c r="B317" s="138"/>
      <c r="C317" s="176" t="s">
        <v>542</v>
      </c>
      <c r="D317" s="176" t="s">
        <v>197</v>
      </c>
      <c r="E317" s="177" t="s">
        <v>543</v>
      </c>
      <c r="F317" s="178" t="s">
        <v>544</v>
      </c>
      <c r="G317" s="179" t="s">
        <v>97</v>
      </c>
      <c r="H317" s="180">
        <v>8</v>
      </c>
      <c r="I317" s="181">
        <v>0</v>
      </c>
      <c r="J317" s="181">
        <f>ROUND(I317*H317,2)</f>
        <v>0</v>
      </c>
      <c r="K317" s="182"/>
      <c r="L317" s="183"/>
      <c r="M317" s="184" t="s">
        <v>1</v>
      </c>
      <c r="N317" s="185" t="s">
        <v>38</v>
      </c>
      <c r="O317" s="148">
        <v>0</v>
      </c>
      <c r="P317" s="148">
        <f>O317*H317</f>
        <v>0</v>
      </c>
      <c r="Q317" s="148">
        <v>1.2250000000000001</v>
      </c>
      <c r="R317" s="148">
        <f>Q317*H317</f>
        <v>9.8000000000000007</v>
      </c>
      <c r="S317" s="148">
        <v>0</v>
      </c>
      <c r="T317" s="149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0" t="s">
        <v>110</v>
      </c>
      <c r="AT317" s="150" t="s">
        <v>197</v>
      </c>
      <c r="AU317" s="150" t="s">
        <v>172</v>
      </c>
      <c r="AY317" s="17" t="s">
        <v>166</v>
      </c>
      <c r="BE317" s="151">
        <f>IF(N317="základná",J317,0)</f>
        <v>0</v>
      </c>
      <c r="BF317" s="151">
        <f>IF(N317="znížená",J317,0)</f>
        <v>0</v>
      </c>
      <c r="BG317" s="151">
        <f>IF(N317="zákl. prenesená",J317,0)</f>
        <v>0</v>
      </c>
      <c r="BH317" s="151">
        <f>IF(N317="zníž. prenesená",J317,0)</f>
        <v>0</v>
      </c>
      <c r="BI317" s="151">
        <f>IF(N317="nulová",J317,0)</f>
        <v>0</v>
      </c>
      <c r="BJ317" s="17" t="s">
        <v>172</v>
      </c>
      <c r="BK317" s="151">
        <f>ROUND(I317*H317,2)</f>
        <v>0</v>
      </c>
      <c r="BL317" s="17" t="s">
        <v>171</v>
      </c>
      <c r="BM317" s="150" t="s">
        <v>545</v>
      </c>
    </row>
    <row r="318" spans="1:65" s="13" customFormat="1">
      <c r="B318" s="156"/>
      <c r="D318" s="152" t="s">
        <v>176</v>
      </c>
      <c r="E318" s="157" t="s">
        <v>1</v>
      </c>
      <c r="F318" s="158" t="s">
        <v>108</v>
      </c>
      <c r="H318" s="159">
        <v>8</v>
      </c>
      <c r="L318" s="156"/>
      <c r="M318" s="160"/>
      <c r="N318" s="161"/>
      <c r="O318" s="161"/>
      <c r="P318" s="161"/>
      <c r="Q318" s="161"/>
      <c r="R318" s="161"/>
      <c r="S318" s="161"/>
      <c r="T318" s="162"/>
      <c r="AT318" s="157" t="s">
        <v>176</v>
      </c>
      <c r="AU318" s="157" t="s">
        <v>172</v>
      </c>
      <c r="AV318" s="13" t="s">
        <v>172</v>
      </c>
      <c r="AW318" s="13" t="s">
        <v>29</v>
      </c>
      <c r="AX318" s="13" t="s">
        <v>80</v>
      </c>
      <c r="AY318" s="157" t="s">
        <v>166</v>
      </c>
    </row>
    <row r="319" spans="1:65" s="2" customFormat="1" ht="24">
      <c r="A319" s="29"/>
      <c r="B319" s="138"/>
      <c r="C319" s="139" t="s">
        <v>546</v>
      </c>
      <c r="D319" s="139" t="s">
        <v>168</v>
      </c>
      <c r="E319" s="140" t="s">
        <v>547</v>
      </c>
      <c r="F319" s="141" t="s">
        <v>548</v>
      </c>
      <c r="G319" s="142" t="s">
        <v>127</v>
      </c>
      <c r="H319" s="143">
        <v>5.024</v>
      </c>
      <c r="I319" s="144">
        <v>0</v>
      </c>
      <c r="J319" s="144">
        <f>ROUND(I319*H319,2)</f>
        <v>0</v>
      </c>
      <c r="K319" s="145"/>
      <c r="L319" s="30"/>
      <c r="M319" s="146" t="s">
        <v>1</v>
      </c>
      <c r="N319" s="147" t="s">
        <v>38</v>
      </c>
      <c r="O319" s="148">
        <v>3.63</v>
      </c>
      <c r="P319" s="148">
        <f>O319*H319</f>
        <v>18.237120000000001</v>
      </c>
      <c r="Q319" s="148">
        <v>2.11544</v>
      </c>
      <c r="R319" s="148">
        <f>Q319*H319</f>
        <v>10.627969999999999</v>
      </c>
      <c r="S319" s="148">
        <v>0</v>
      </c>
      <c r="T319" s="149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0" t="s">
        <v>171</v>
      </c>
      <c r="AT319" s="150" t="s">
        <v>168</v>
      </c>
      <c r="AU319" s="150" t="s">
        <v>172</v>
      </c>
      <c r="AY319" s="17" t="s">
        <v>166</v>
      </c>
      <c r="BE319" s="151">
        <f>IF(N319="základná",J319,0)</f>
        <v>0</v>
      </c>
      <c r="BF319" s="151">
        <f>IF(N319="znížená",J319,0)</f>
        <v>0</v>
      </c>
      <c r="BG319" s="151">
        <f>IF(N319="zákl. prenesená",J319,0)</f>
        <v>0</v>
      </c>
      <c r="BH319" s="151">
        <f>IF(N319="zníž. prenesená",J319,0)</f>
        <v>0</v>
      </c>
      <c r="BI319" s="151">
        <f>IF(N319="nulová",J319,0)</f>
        <v>0</v>
      </c>
      <c r="BJ319" s="17" t="s">
        <v>172</v>
      </c>
      <c r="BK319" s="151">
        <f>ROUND(I319*H319,2)</f>
        <v>0</v>
      </c>
      <c r="BL319" s="17" t="s">
        <v>171</v>
      </c>
      <c r="BM319" s="150" t="s">
        <v>549</v>
      </c>
    </row>
    <row r="320" spans="1:65" s="13" customFormat="1">
      <c r="B320" s="156"/>
      <c r="D320" s="152" t="s">
        <v>176</v>
      </c>
      <c r="E320" s="157" t="s">
        <v>1</v>
      </c>
      <c r="F320" s="158" t="s">
        <v>550</v>
      </c>
      <c r="H320" s="159">
        <v>5.024</v>
      </c>
      <c r="L320" s="156"/>
      <c r="M320" s="160"/>
      <c r="N320" s="161"/>
      <c r="O320" s="161"/>
      <c r="P320" s="161"/>
      <c r="Q320" s="161"/>
      <c r="R320" s="161"/>
      <c r="S320" s="161"/>
      <c r="T320" s="162"/>
      <c r="AT320" s="157" t="s">
        <v>176</v>
      </c>
      <c r="AU320" s="157" t="s">
        <v>172</v>
      </c>
      <c r="AV320" s="13" t="s">
        <v>172</v>
      </c>
      <c r="AW320" s="13" t="s">
        <v>29</v>
      </c>
      <c r="AX320" s="13" t="s">
        <v>80</v>
      </c>
      <c r="AY320" s="157" t="s">
        <v>166</v>
      </c>
    </row>
    <row r="321" spans="1:65" s="2" customFormat="1" ht="38.25" customHeight="1">
      <c r="A321" s="29"/>
      <c r="B321" s="138"/>
      <c r="C321" s="139" t="s">
        <v>551</v>
      </c>
      <c r="D321" s="139" t="s">
        <v>168</v>
      </c>
      <c r="E321" s="140" t="s">
        <v>552</v>
      </c>
      <c r="F321" s="141" t="s">
        <v>553</v>
      </c>
      <c r="G321" s="142" t="s">
        <v>93</v>
      </c>
      <c r="H321" s="143">
        <v>3</v>
      </c>
      <c r="I321" s="144">
        <v>0</v>
      </c>
      <c r="J321" s="144">
        <f>ROUND(I321*H321,2)</f>
        <v>0</v>
      </c>
      <c r="K321" s="145"/>
      <c r="L321" s="30"/>
      <c r="M321" s="146" t="s">
        <v>1</v>
      </c>
      <c r="N321" s="147" t="s">
        <v>38</v>
      </c>
      <c r="O321" s="148">
        <v>0.67949999999999999</v>
      </c>
      <c r="P321" s="148">
        <f>O321*H321</f>
        <v>2.0385</v>
      </c>
      <c r="Q321" s="148">
        <v>0.54634000000000005</v>
      </c>
      <c r="R321" s="148">
        <f>Q321*H321</f>
        <v>1.6390199999999999</v>
      </c>
      <c r="S321" s="148">
        <v>0</v>
      </c>
      <c r="T321" s="149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0" t="s">
        <v>171</v>
      </c>
      <c r="AT321" s="150" t="s">
        <v>168</v>
      </c>
      <c r="AU321" s="150" t="s">
        <v>172</v>
      </c>
      <c r="AY321" s="17" t="s">
        <v>166</v>
      </c>
      <c r="BE321" s="151">
        <f>IF(N321="základná",J321,0)</f>
        <v>0</v>
      </c>
      <c r="BF321" s="151">
        <f>IF(N321="znížená",J321,0)</f>
        <v>0</v>
      </c>
      <c r="BG321" s="151">
        <f>IF(N321="zákl. prenesená",J321,0)</f>
        <v>0</v>
      </c>
      <c r="BH321" s="151">
        <f>IF(N321="zníž. prenesená",J321,0)</f>
        <v>0</v>
      </c>
      <c r="BI321" s="151">
        <f>IF(N321="nulová",J321,0)</f>
        <v>0</v>
      </c>
      <c r="BJ321" s="17" t="s">
        <v>172</v>
      </c>
      <c r="BK321" s="151">
        <f>ROUND(I321*H321,2)</f>
        <v>0</v>
      </c>
      <c r="BL321" s="17" t="s">
        <v>171</v>
      </c>
      <c r="BM321" s="150" t="s">
        <v>554</v>
      </c>
    </row>
    <row r="322" spans="1:65" s="2" customFormat="1" ht="13.9" customHeight="1">
      <c r="A322" s="29"/>
      <c r="B322" s="138"/>
      <c r="C322" s="176" t="s">
        <v>555</v>
      </c>
      <c r="D322" s="176" t="s">
        <v>197</v>
      </c>
      <c r="E322" s="177" t="s">
        <v>556</v>
      </c>
      <c r="F322" s="178" t="s">
        <v>557</v>
      </c>
      <c r="G322" s="179" t="s">
        <v>97</v>
      </c>
      <c r="H322" s="180">
        <v>2</v>
      </c>
      <c r="I322" s="181">
        <v>0</v>
      </c>
      <c r="J322" s="181">
        <f>ROUND(I322*H322,2)</f>
        <v>0</v>
      </c>
      <c r="K322" s="182"/>
      <c r="L322" s="183"/>
      <c r="M322" s="184" t="s">
        <v>1</v>
      </c>
      <c r="N322" s="185" t="s">
        <v>38</v>
      </c>
      <c r="O322" s="148">
        <v>0</v>
      </c>
      <c r="P322" s="148">
        <f>O322*H322</f>
        <v>0</v>
      </c>
      <c r="Q322" s="148">
        <v>2.0999999999999999E-3</v>
      </c>
      <c r="R322" s="148">
        <f>Q322*H322</f>
        <v>4.1999999999999997E-3</v>
      </c>
      <c r="S322" s="148">
        <v>0</v>
      </c>
      <c r="T322" s="149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0" t="s">
        <v>110</v>
      </c>
      <c r="AT322" s="150" t="s">
        <v>197</v>
      </c>
      <c r="AU322" s="150" t="s">
        <v>172</v>
      </c>
      <c r="AY322" s="17" t="s">
        <v>166</v>
      </c>
      <c r="BE322" s="151">
        <f>IF(N322="základná",J322,0)</f>
        <v>0</v>
      </c>
      <c r="BF322" s="151">
        <f>IF(N322="znížená",J322,0)</f>
        <v>0</v>
      </c>
      <c r="BG322" s="151">
        <f>IF(N322="zákl. prenesená",J322,0)</f>
        <v>0</v>
      </c>
      <c r="BH322" s="151">
        <f>IF(N322="zníž. prenesená",J322,0)</f>
        <v>0</v>
      </c>
      <c r="BI322" s="151">
        <f>IF(N322="nulová",J322,0)</f>
        <v>0</v>
      </c>
      <c r="BJ322" s="17" t="s">
        <v>172</v>
      </c>
      <c r="BK322" s="151">
        <f>ROUND(I322*H322,2)</f>
        <v>0</v>
      </c>
      <c r="BL322" s="17" t="s">
        <v>171</v>
      </c>
      <c r="BM322" s="150" t="s">
        <v>558</v>
      </c>
    </row>
    <row r="323" spans="1:65" s="13" customFormat="1">
      <c r="B323" s="156"/>
      <c r="D323" s="152" t="s">
        <v>176</v>
      </c>
      <c r="E323" s="157" t="s">
        <v>1</v>
      </c>
      <c r="F323" s="158" t="s">
        <v>172</v>
      </c>
      <c r="H323" s="159">
        <v>2</v>
      </c>
      <c r="L323" s="156"/>
      <c r="M323" s="160"/>
      <c r="N323" s="161"/>
      <c r="O323" s="161"/>
      <c r="P323" s="161"/>
      <c r="Q323" s="161"/>
      <c r="R323" s="161"/>
      <c r="S323" s="161"/>
      <c r="T323" s="162"/>
      <c r="AT323" s="157" t="s">
        <v>176</v>
      </c>
      <c r="AU323" s="157" t="s">
        <v>172</v>
      </c>
      <c r="AV323" s="13" t="s">
        <v>172</v>
      </c>
      <c r="AW323" s="13" t="s">
        <v>29</v>
      </c>
      <c r="AX323" s="13" t="s">
        <v>80</v>
      </c>
      <c r="AY323" s="157" t="s">
        <v>166</v>
      </c>
    </row>
    <row r="324" spans="1:65" s="2" customFormat="1" ht="37.5" customHeight="1">
      <c r="A324" s="29"/>
      <c r="B324" s="138"/>
      <c r="C324" s="176" t="s">
        <v>559</v>
      </c>
      <c r="D324" s="176" t="s">
        <v>197</v>
      </c>
      <c r="E324" s="177" t="s">
        <v>560</v>
      </c>
      <c r="F324" s="178" t="s">
        <v>561</v>
      </c>
      <c r="G324" s="179" t="s">
        <v>97</v>
      </c>
      <c r="H324" s="180">
        <v>3</v>
      </c>
      <c r="I324" s="181">
        <v>0</v>
      </c>
      <c r="J324" s="181">
        <f>ROUND(I324*H324,2)</f>
        <v>0</v>
      </c>
      <c r="K324" s="182"/>
      <c r="L324" s="183"/>
      <c r="M324" s="184" t="s">
        <v>1</v>
      </c>
      <c r="N324" s="185" t="s">
        <v>38</v>
      </c>
      <c r="O324" s="148">
        <v>0</v>
      </c>
      <c r="P324" s="148">
        <f>O324*H324</f>
        <v>0</v>
      </c>
      <c r="Q324" s="148">
        <v>0.22500000000000001</v>
      </c>
      <c r="R324" s="148">
        <f>Q324*H324</f>
        <v>0.67500000000000004</v>
      </c>
      <c r="S324" s="148">
        <v>0</v>
      </c>
      <c r="T324" s="149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0" t="s">
        <v>110</v>
      </c>
      <c r="AT324" s="150" t="s">
        <v>197</v>
      </c>
      <c r="AU324" s="150" t="s">
        <v>172</v>
      </c>
      <c r="AY324" s="17" t="s">
        <v>166</v>
      </c>
      <c r="BE324" s="151">
        <f>IF(N324="základná",J324,0)</f>
        <v>0</v>
      </c>
      <c r="BF324" s="151">
        <f>IF(N324="znížená",J324,0)</f>
        <v>0</v>
      </c>
      <c r="BG324" s="151">
        <f>IF(N324="zákl. prenesená",J324,0)</f>
        <v>0</v>
      </c>
      <c r="BH324" s="151">
        <f>IF(N324="zníž. prenesená",J324,0)</f>
        <v>0</v>
      </c>
      <c r="BI324" s="151">
        <f>IF(N324="nulová",J324,0)</f>
        <v>0</v>
      </c>
      <c r="BJ324" s="17" t="s">
        <v>172</v>
      </c>
      <c r="BK324" s="151">
        <f>ROUND(I324*H324,2)</f>
        <v>0</v>
      </c>
      <c r="BL324" s="17" t="s">
        <v>171</v>
      </c>
      <c r="BM324" s="150" t="s">
        <v>562</v>
      </c>
    </row>
    <row r="325" spans="1:65" s="2" customFormat="1" ht="25.5" customHeight="1">
      <c r="A325" s="29"/>
      <c r="B325" s="138"/>
      <c r="C325" s="176" t="s">
        <v>563</v>
      </c>
      <c r="D325" s="176" t="s">
        <v>197</v>
      </c>
      <c r="E325" s="177" t="s">
        <v>564</v>
      </c>
      <c r="F325" s="178" t="s">
        <v>565</v>
      </c>
      <c r="G325" s="179" t="s">
        <v>97</v>
      </c>
      <c r="H325" s="180">
        <v>6</v>
      </c>
      <c r="I325" s="181">
        <v>0</v>
      </c>
      <c r="J325" s="181">
        <f>ROUND(I325*H325,2)</f>
        <v>0</v>
      </c>
      <c r="K325" s="182"/>
      <c r="L325" s="183"/>
      <c r="M325" s="184" t="s">
        <v>1</v>
      </c>
      <c r="N325" s="185" t="s">
        <v>38</v>
      </c>
      <c r="O325" s="148">
        <v>0</v>
      </c>
      <c r="P325" s="148">
        <f>O325*H325</f>
        <v>0</v>
      </c>
      <c r="Q325" s="148">
        <v>3.49E-2</v>
      </c>
      <c r="R325" s="148">
        <f>Q325*H325</f>
        <v>0.2094</v>
      </c>
      <c r="S325" s="148">
        <v>0</v>
      </c>
      <c r="T325" s="149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0" t="s">
        <v>110</v>
      </c>
      <c r="AT325" s="150" t="s">
        <v>197</v>
      </c>
      <c r="AU325" s="150" t="s">
        <v>172</v>
      </c>
      <c r="AY325" s="17" t="s">
        <v>166</v>
      </c>
      <c r="BE325" s="151">
        <f>IF(N325="základná",J325,0)</f>
        <v>0</v>
      </c>
      <c r="BF325" s="151">
        <f>IF(N325="znížená",J325,0)</f>
        <v>0</v>
      </c>
      <c r="BG325" s="151">
        <f>IF(N325="zákl. prenesená",J325,0)</f>
        <v>0</v>
      </c>
      <c r="BH325" s="151">
        <f>IF(N325="zníž. prenesená",J325,0)</f>
        <v>0</v>
      </c>
      <c r="BI325" s="151">
        <f>IF(N325="nulová",J325,0)</f>
        <v>0</v>
      </c>
      <c r="BJ325" s="17" t="s">
        <v>172</v>
      </c>
      <c r="BK325" s="151">
        <f>ROUND(I325*H325,2)</f>
        <v>0</v>
      </c>
      <c r="BL325" s="17" t="s">
        <v>171</v>
      </c>
      <c r="BM325" s="150" t="s">
        <v>566</v>
      </c>
    </row>
    <row r="326" spans="1:65" s="2" customFormat="1" ht="25.5" customHeight="1">
      <c r="A326" s="29"/>
      <c r="B326" s="138"/>
      <c r="C326" s="139" t="s">
        <v>567</v>
      </c>
      <c r="D326" s="139" t="s">
        <v>168</v>
      </c>
      <c r="E326" s="140" t="s">
        <v>568</v>
      </c>
      <c r="F326" s="141" t="s">
        <v>569</v>
      </c>
      <c r="G326" s="142" t="s">
        <v>97</v>
      </c>
      <c r="H326" s="143">
        <v>6</v>
      </c>
      <c r="I326" s="144">
        <v>0</v>
      </c>
      <c r="J326" s="144">
        <f>ROUND(I326*H326,2)</f>
        <v>0</v>
      </c>
      <c r="K326" s="145"/>
      <c r="L326" s="30"/>
      <c r="M326" s="146" t="s">
        <v>1</v>
      </c>
      <c r="N326" s="147" t="s">
        <v>38</v>
      </c>
      <c r="O326" s="148">
        <v>0.72499999999999998</v>
      </c>
      <c r="P326" s="148">
        <f>O326*H326</f>
        <v>4.3499999999999996</v>
      </c>
      <c r="Q326" s="148">
        <v>6.7000000000000002E-4</v>
      </c>
      <c r="R326" s="148">
        <f>Q326*H326</f>
        <v>4.0200000000000001E-3</v>
      </c>
      <c r="S326" s="148">
        <v>0</v>
      </c>
      <c r="T326" s="149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0" t="s">
        <v>171</v>
      </c>
      <c r="AT326" s="150" t="s">
        <v>168</v>
      </c>
      <c r="AU326" s="150" t="s">
        <v>172</v>
      </c>
      <c r="AY326" s="17" t="s">
        <v>166</v>
      </c>
      <c r="BE326" s="151">
        <f>IF(N326="základná",J326,0)</f>
        <v>0</v>
      </c>
      <c r="BF326" s="151">
        <f>IF(N326="znížená",J326,0)</f>
        <v>0</v>
      </c>
      <c r="BG326" s="151">
        <f>IF(N326="zákl. prenesená",J326,0)</f>
        <v>0</v>
      </c>
      <c r="BH326" s="151">
        <f>IF(N326="zníž. prenesená",J326,0)</f>
        <v>0</v>
      </c>
      <c r="BI326" s="151">
        <f>IF(N326="nulová",J326,0)</f>
        <v>0</v>
      </c>
      <c r="BJ326" s="17" t="s">
        <v>172</v>
      </c>
      <c r="BK326" s="151">
        <f>ROUND(I326*H326,2)</f>
        <v>0</v>
      </c>
      <c r="BL326" s="17" t="s">
        <v>171</v>
      </c>
      <c r="BM326" s="150" t="s">
        <v>570</v>
      </c>
    </row>
    <row r="327" spans="1:65" s="13" customFormat="1">
      <c r="B327" s="156"/>
      <c r="D327" s="152" t="s">
        <v>176</v>
      </c>
      <c r="E327" s="157" t="s">
        <v>1</v>
      </c>
      <c r="F327" s="158" t="s">
        <v>571</v>
      </c>
      <c r="H327" s="159">
        <v>6</v>
      </c>
      <c r="L327" s="156"/>
      <c r="M327" s="160"/>
      <c r="N327" s="161"/>
      <c r="O327" s="161"/>
      <c r="P327" s="161"/>
      <c r="Q327" s="161"/>
      <c r="R327" s="161"/>
      <c r="S327" s="161"/>
      <c r="T327" s="162"/>
      <c r="AT327" s="157" t="s">
        <v>176</v>
      </c>
      <c r="AU327" s="157" t="s">
        <v>172</v>
      </c>
      <c r="AV327" s="13" t="s">
        <v>172</v>
      </c>
      <c r="AW327" s="13" t="s">
        <v>29</v>
      </c>
      <c r="AX327" s="13" t="s">
        <v>80</v>
      </c>
      <c r="AY327" s="157" t="s">
        <v>166</v>
      </c>
    </row>
    <row r="328" spans="1:65" s="2" customFormat="1" ht="24">
      <c r="A328" s="29"/>
      <c r="B328" s="138"/>
      <c r="C328" s="176" t="s">
        <v>572</v>
      </c>
      <c r="D328" s="176" t="s">
        <v>197</v>
      </c>
      <c r="E328" s="177" t="s">
        <v>573</v>
      </c>
      <c r="F328" s="178" t="s">
        <v>574</v>
      </c>
      <c r="G328" s="179" t="s">
        <v>97</v>
      </c>
      <c r="H328" s="180">
        <v>6</v>
      </c>
      <c r="I328" s="181">
        <v>0</v>
      </c>
      <c r="J328" s="181">
        <f>ROUND(I328*H328,2)</f>
        <v>0</v>
      </c>
      <c r="K328" s="182"/>
      <c r="L328" s="183"/>
      <c r="M328" s="184" t="s">
        <v>1</v>
      </c>
      <c r="N328" s="185" t="s">
        <v>38</v>
      </c>
      <c r="O328" s="148">
        <v>0</v>
      </c>
      <c r="P328" s="148">
        <f>O328*H328</f>
        <v>0</v>
      </c>
      <c r="Q328" s="148">
        <v>1.0999999999999999E-2</v>
      </c>
      <c r="R328" s="148">
        <f>Q328*H328</f>
        <v>6.6000000000000003E-2</v>
      </c>
      <c r="S328" s="148">
        <v>0</v>
      </c>
      <c r="T328" s="149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0" t="s">
        <v>110</v>
      </c>
      <c r="AT328" s="150" t="s">
        <v>197</v>
      </c>
      <c r="AU328" s="150" t="s">
        <v>172</v>
      </c>
      <c r="AY328" s="17" t="s">
        <v>166</v>
      </c>
      <c r="BE328" s="151">
        <f>IF(N328="základná",J328,0)</f>
        <v>0</v>
      </c>
      <c r="BF328" s="151">
        <f>IF(N328="znížená",J328,0)</f>
        <v>0</v>
      </c>
      <c r="BG328" s="151">
        <f>IF(N328="zákl. prenesená",J328,0)</f>
        <v>0</v>
      </c>
      <c r="BH328" s="151">
        <f>IF(N328="zníž. prenesená",J328,0)</f>
        <v>0</v>
      </c>
      <c r="BI328" s="151">
        <f>IF(N328="nulová",J328,0)</f>
        <v>0</v>
      </c>
      <c r="BJ328" s="17" t="s">
        <v>172</v>
      </c>
      <c r="BK328" s="151">
        <f>ROUND(I328*H328,2)</f>
        <v>0</v>
      </c>
      <c r="BL328" s="17" t="s">
        <v>171</v>
      </c>
      <c r="BM328" s="150" t="s">
        <v>575</v>
      </c>
    </row>
    <row r="329" spans="1:65" s="2" customFormat="1" ht="68.25">
      <c r="A329" s="29"/>
      <c r="B329" s="30"/>
      <c r="C329" s="29"/>
      <c r="D329" s="152" t="s">
        <v>174</v>
      </c>
      <c r="E329" s="29"/>
      <c r="F329" s="153" t="s">
        <v>576</v>
      </c>
      <c r="G329" s="29"/>
      <c r="H329" s="29"/>
      <c r="I329" s="29"/>
      <c r="J329" s="29"/>
      <c r="K329" s="29"/>
      <c r="L329" s="30"/>
      <c r="M329" s="154"/>
      <c r="N329" s="155"/>
      <c r="O329" s="55"/>
      <c r="P329" s="55"/>
      <c r="Q329" s="55"/>
      <c r="R329" s="55"/>
      <c r="S329" s="55"/>
      <c r="T329" s="56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T329" s="17" t="s">
        <v>174</v>
      </c>
      <c r="AU329" s="17" t="s">
        <v>172</v>
      </c>
    </row>
    <row r="330" spans="1:65" s="14" customFormat="1">
      <c r="B330" s="163"/>
      <c r="D330" s="152" t="s">
        <v>176</v>
      </c>
      <c r="E330" s="164" t="s">
        <v>1</v>
      </c>
      <c r="F330" s="165" t="s">
        <v>577</v>
      </c>
      <c r="H330" s="164" t="s">
        <v>1</v>
      </c>
      <c r="L330" s="163"/>
      <c r="M330" s="166"/>
      <c r="N330" s="167"/>
      <c r="O330" s="167"/>
      <c r="P330" s="167"/>
      <c r="Q330" s="167"/>
      <c r="R330" s="167"/>
      <c r="S330" s="167"/>
      <c r="T330" s="168"/>
      <c r="AT330" s="164" t="s">
        <v>176</v>
      </c>
      <c r="AU330" s="164" t="s">
        <v>172</v>
      </c>
      <c r="AV330" s="14" t="s">
        <v>80</v>
      </c>
      <c r="AW330" s="14" t="s">
        <v>29</v>
      </c>
      <c r="AX330" s="14" t="s">
        <v>72</v>
      </c>
      <c r="AY330" s="164" t="s">
        <v>166</v>
      </c>
    </row>
    <row r="331" spans="1:65" s="13" customFormat="1">
      <c r="B331" s="156"/>
      <c r="D331" s="152" t="s">
        <v>176</v>
      </c>
      <c r="E331" s="157" t="s">
        <v>1</v>
      </c>
      <c r="F331" s="158" t="s">
        <v>172</v>
      </c>
      <c r="H331" s="159">
        <v>2</v>
      </c>
      <c r="L331" s="156"/>
      <c r="M331" s="160"/>
      <c r="N331" s="161"/>
      <c r="O331" s="161"/>
      <c r="P331" s="161"/>
      <c r="Q331" s="161"/>
      <c r="R331" s="161"/>
      <c r="S331" s="161"/>
      <c r="T331" s="162"/>
      <c r="AT331" s="157" t="s">
        <v>176</v>
      </c>
      <c r="AU331" s="157" t="s">
        <v>172</v>
      </c>
      <c r="AV331" s="13" t="s">
        <v>172</v>
      </c>
      <c r="AW331" s="13" t="s">
        <v>29</v>
      </c>
      <c r="AX331" s="13" t="s">
        <v>72</v>
      </c>
      <c r="AY331" s="157" t="s">
        <v>166</v>
      </c>
    </row>
    <row r="332" spans="1:65" s="14" customFormat="1">
      <c r="B332" s="163"/>
      <c r="D332" s="152" t="s">
        <v>176</v>
      </c>
      <c r="E332" s="164" t="s">
        <v>1</v>
      </c>
      <c r="F332" s="165" t="s">
        <v>578</v>
      </c>
      <c r="H332" s="164" t="s">
        <v>1</v>
      </c>
      <c r="L332" s="163"/>
      <c r="M332" s="166"/>
      <c r="N332" s="167"/>
      <c r="O332" s="167"/>
      <c r="P332" s="167"/>
      <c r="Q332" s="167"/>
      <c r="R332" s="167"/>
      <c r="S332" s="167"/>
      <c r="T332" s="168"/>
      <c r="AT332" s="164" t="s">
        <v>176</v>
      </c>
      <c r="AU332" s="164" t="s">
        <v>172</v>
      </c>
      <c r="AV332" s="14" t="s">
        <v>80</v>
      </c>
      <c r="AW332" s="14" t="s">
        <v>29</v>
      </c>
      <c r="AX332" s="14" t="s">
        <v>72</v>
      </c>
      <c r="AY332" s="164" t="s">
        <v>166</v>
      </c>
    </row>
    <row r="333" spans="1:65" s="13" customFormat="1">
      <c r="B333" s="156"/>
      <c r="D333" s="152" t="s">
        <v>176</v>
      </c>
      <c r="E333" s="157" t="s">
        <v>1</v>
      </c>
      <c r="F333" s="158" t="s">
        <v>579</v>
      </c>
      <c r="H333" s="159">
        <v>4</v>
      </c>
      <c r="L333" s="156"/>
      <c r="M333" s="160"/>
      <c r="N333" s="161"/>
      <c r="O333" s="161"/>
      <c r="P333" s="161"/>
      <c r="Q333" s="161"/>
      <c r="R333" s="161"/>
      <c r="S333" s="161"/>
      <c r="T333" s="162"/>
      <c r="AT333" s="157" t="s">
        <v>176</v>
      </c>
      <c r="AU333" s="157" t="s">
        <v>172</v>
      </c>
      <c r="AV333" s="13" t="s">
        <v>172</v>
      </c>
      <c r="AW333" s="13" t="s">
        <v>29</v>
      </c>
      <c r="AX333" s="13" t="s">
        <v>72</v>
      </c>
      <c r="AY333" s="157" t="s">
        <v>166</v>
      </c>
    </row>
    <row r="334" spans="1:65" s="15" customFormat="1">
      <c r="B334" s="169"/>
      <c r="D334" s="152" t="s">
        <v>176</v>
      </c>
      <c r="E334" s="170" t="s">
        <v>1</v>
      </c>
      <c r="F334" s="171" t="s">
        <v>195</v>
      </c>
      <c r="H334" s="172">
        <v>6</v>
      </c>
      <c r="L334" s="169"/>
      <c r="M334" s="173"/>
      <c r="N334" s="174"/>
      <c r="O334" s="174"/>
      <c r="P334" s="174"/>
      <c r="Q334" s="174"/>
      <c r="R334" s="174"/>
      <c r="S334" s="174"/>
      <c r="T334" s="175"/>
      <c r="AT334" s="170" t="s">
        <v>176</v>
      </c>
      <c r="AU334" s="170" t="s">
        <v>172</v>
      </c>
      <c r="AV334" s="15" t="s">
        <v>171</v>
      </c>
      <c r="AW334" s="15" t="s">
        <v>29</v>
      </c>
      <c r="AX334" s="15" t="s">
        <v>80</v>
      </c>
      <c r="AY334" s="170" t="s">
        <v>166</v>
      </c>
    </row>
    <row r="335" spans="1:65" s="12" customFormat="1" ht="22.9" customHeight="1">
      <c r="B335" s="126"/>
      <c r="D335" s="127" t="s">
        <v>71</v>
      </c>
      <c r="E335" s="136" t="s">
        <v>580</v>
      </c>
      <c r="F335" s="136" t="s">
        <v>581</v>
      </c>
      <c r="J335" s="137">
        <f>BK335</f>
        <v>0</v>
      </c>
      <c r="L335" s="126"/>
      <c r="M335" s="130"/>
      <c r="N335" s="131"/>
      <c r="O335" s="131"/>
      <c r="P335" s="132">
        <f>P336</f>
        <v>333.80203999999998</v>
      </c>
      <c r="Q335" s="131"/>
      <c r="R335" s="132">
        <f>R336</f>
        <v>0</v>
      </c>
      <c r="S335" s="131"/>
      <c r="T335" s="133">
        <f>T336</f>
        <v>0</v>
      </c>
      <c r="AR335" s="127" t="s">
        <v>80</v>
      </c>
      <c r="AT335" s="134" t="s">
        <v>71</v>
      </c>
      <c r="AU335" s="134" t="s">
        <v>80</v>
      </c>
      <c r="AY335" s="127" t="s">
        <v>166</v>
      </c>
      <c r="BK335" s="135">
        <f>BK336</f>
        <v>0</v>
      </c>
    </row>
    <row r="336" spans="1:65" s="2" customFormat="1" ht="26.25" customHeight="1">
      <c r="A336" s="29"/>
      <c r="B336" s="138"/>
      <c r="C336" s="139" t="s">
        <v>582</v>
      </c>
      <c r="D336" s="139" t="s">
        <v>168</v>
      </c>
      <c r="E336" s="140" t="s">
        <v>583</v>
      </c>
      <c r="F336" s="141" t="s">
        <v>584</v>
      </c>
      <c r="G336" s="142" t="s">
        <v>200</v>
      </c>
      <c r="H336" s="143">
        <v>8345.0509999999995</v>
      </c>
      <c r="I336" s="144">
        <v>0</v>
      </c>
      <c r="J336" s="144">
        <f>ROUND(I336*H336,2)</f>
        <v>0</v>
      </c>
      <c r="K336" s="145"/>
      <c r="L336" s="30"/>
      <c r="M336" s="186" t="s">
        <v>1</v>
      </c>
      <c r="N336" s="187" t="s">
        <v>38</v>
      </c>
      <c r="O336" s="188">
        <v>0.04</v>
      </c>
      <c r="P336" s="188">
        <f>O336*H336</f>
        <v>333.80203999999998</v>
      </c>
      <c r="Q336" s="188">
        <v>0</v>
      </c>
      <c r="R336" s="188">
        <f>Q336*H336</f>
        <v>0</v>
      </c>
      <c r="S336" s="188">
        <v>0</v>
      </c>
      <c r="T336" s="189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50" t="s">
        <v>171</v>
      </c>
      <c r="AT336" s="150" t="s">
        <v>168</v>
      </c>
      <c r="AU336" s="150" t="s">
        <v>172</v>
      </c>
      <c r="AY336" s="17" t="s">
        <v>166</v>
      </c>
      <c r="BE336" s="151">
        <f>IF(N336="základná",J336,0)</f>
        <v>0</v>
      </c>
      <c r="BF336" s="151">
        <f>IF(N336="znížená",J336,0)</f>
        <v>0</v>
      </c>
      <c r="BG336" s="151">
        <f>IF(N336="zákl. prenesená",J336,0)</f>
        <v>0</v>
      </c>
      <c r="BH336" s="151">
        <f>IF(N336="zníž. prenesená",J336,0)</f>
        <v>0</v>
      </c>
      <c r="BI336" s="151">
        <f>IF(N336="nulová",J336,0)</f>
        <v>0</v>
      </c>
      <c r="BJ336" s="17" t="s">
        <v>172</v>
      </c>
      <c r="BK336" s="151">
        <f>ROUND(I336*H336,2)</f>
        <v>0</v>
      </c>
      <c r="BL336" s="17" t="s">
        <v>171</v>
      </c>
      <c r="BM336" s="150" t="s">
        <v>585</v>
      </c>
    </row>
    <row r="337" spans="1:31" s="2" customFormat="1" ht="6.95" customHeight="1">
      <c r="A337" s="29"/>
      <c r="B337" s="44"/>
      <c r="C337" s="45"/>
      <c r="D337" s="45"/>
      <c r="E337" s="45"/>
      <c r="F337" s="45"/>
      <c r="G337" s="45"/>
      <c r="H337" s="45"/>
      <c r="I337" s="45"/>
      <c r="J337" s="45"/>
      <c r="K337" s="45"/>
      <c r="L337" s="30"/>
      <c r="M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</row>
  </sheetData>
  <autoFilter ref="C122:K336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1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2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26.6640625" style="1" customWidth="1"/>
    <col min="4" max="4" width="81.1640625" style="1" customWidth="1"/>
    <col min="5" max="5" width="14.33203125" style="1" customWidth="1"/>
    <col min="6" max="6" width="21.5" style="1" customWidth="1"/>
    <col min="7" max="7" width="1.6640625" style="1" customWidth="1"/>
    <col min="8" max="8" width="8.8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586</v>
      </c>
      <c r="H4" s="20"/>
    </row>
    <row r="5" spans="1:8" s="1" customFormat="1" ht="12" customHeight="1">
      <c r="B5" s="20"/>
      <c r="C5" s="23" t="s">
        <v>11</v>
      </c>
      <c r="D5" s="214" t="s">
        <v>12</v>
      </c>
      <c r="E5" s="212"/>
      <c r="F5" s="212"/>
      <c r="H5" s="20"/>
    </row>
    <row r="6" spans="1:8" s="1" customFormat="1" ht="36.950000000000003" customHeight="1">
      <c r="B6" s="20"/>
      <c r="C6" s="25" t="s">
        <v>13</v>
      </c>
      <c r="D6" s="213" t="s">
        <v>14</v>
      </c>
      <c r="E6" s="212"/>
      <c r="F6" s="212"/>
      <c r="H6" s="20"/>
    </row>
    <row r="7" spans="1:8" s="1" customFormat="1" ht="14.45" customHeight="1">
      <c r="B7" s="20"/>
      <c r="C7" s="26" t="s">
        <v>19</v>
      </c>
      <c r="D7" s="52" t="str">
        <f>'Rekapitulácia stavby'!AN8</f>
        <v>5.10.2020</v>
      </c>
      <c r="H7" s="20"/>
    </row>
    <row r="8" spans="1:8" s="2" customFormat="1" ht="10.9" customHeight="1">
      <c r="A8" s="29"/>
      <c r="B8" s="30"/>
      <c r="C8" s="29"/>
      <c r="D8" s="29"/>
      <c r="E8" s="29"/>
      <c r="F8" s="29"/>
      <c r="G8" s="29"/>
      <c r="H8" s="30"/>
    </row>
    <row r="9" spans="1:8" s="11" customFormat="1" ht="29.25" customHeight="1">
      <c r="A9" s="115"/>
      <c r="B9" s="116"/>
      <c r="C9" s="117" t="s">
        <v>53</v>
      </c>
      <c r="D9" s="118" t="s">
        <v>54</v>
      </c>
      <c r="E9" s="118" t="s">
        <v>154</v>
      </c>
      <c r="F9" s="119" t="s">
        <v>587</v>
      </c>
      <c r="G9" s="115"/>
      <c r="H9" s="116"/>
    </row>
    <row r="10" spans="1:8" s="2" customFormat="1" ht="26.45" customHeight="1">
      <c r="A10" s="29"/>
      <c r="B10" s="30"/>
      <c r="C10" s="190" t="s">
        <v>588</v>
      </c>
      <c r="D10" s="190" t="s">
        <v>78</v>
      </c>
      <c r="E10" s="29"/>
      <c r="F10" s="29"/>
      <c r="G10" s="29"/>
      <c r="H10" s="30"/>
    </row>
    <row r="11" spans="1:8" s="2" customFormat="1" ht="16.899999999999999" customHeight="1">
      <c r="A11" s="29"/>
      <c r="B11" s="30"/>
      <c r="C11" s="191" t="s">
        <v>82</v>
      </c>
      <c r="D11" s="192" t="s">
        <v>83</v>
      </c>
      <c r="E11" s="193" t="s">
        <v>84</v>
      </c>
      <c r="F11" s="194">
        <v>4451.4160000000002</v>
      </c>
      <c r="G11" s="29"/>
      <c r="H11" s="30"/>
    </row>
    <row r="12" spans="1:8" s="2" customFormat="1" ht="16.899999999999999" customHeight="1">
      <c r="A12" s="29"/>
      <c r="B12" s="30"/>
      <c r="C12" s="195" t="s">
        <v>1</v>
      </c>
      <c r="D12" s="195" t="s">
        <v>589</v>
      </c>
      <c r="E12" s="17" t="s">
        <v>1</v>
      </c>
      <c r="F12" s="196">
        <v>4451.4160000000002</v>
      </c>
      <c r="G12" s="29"/>
      <c r="H12" s="30"/>
    </row>
    <row r="13" spans="1:8" s="2" customFormat="1" ht="16.899999999999999" customHeight="1">
      <c r="A13" s="29"/>
      <c r="B13" s="30"/>
      <c r="C13" s="197" t="s">
        <v>590</v>
      </c>
      <c r="D13" s="29"/>
      <c r="E13" s="29"/>
      <c r="F13" s="29"/>
      <c r="G13" s="29"/>
      <c r="H13" s="30"/>
    </row>
    <row r="14" spans="1:8" s="2" customFormat="1" ht="16.899999999999999" customHeight="1">
      <c r="A14" s="29"/>
      <c r="B14" s="30"/>
      <c r="C14" s="195" t="s">
        <v>401</v>
      </c>
      <c r="D14" s="195" t="s">
        <v>402</v>
      </c>
      <c r="E14" s="17" t="s">
        <v>84</v>
      </c>
      <c r="F14" s="196">
        <v>4451.4160000000002</v>
      </c>
      <c r="G14" s="29"/>
      <c r="H14" s="30"/>
    </row>
    <row r="15" spans="1:8" s="2" customFormat="1" ht="22.5">
      <c r="A15" s="29"/>
      <c r="B15" s="30"/>
      <c r="C15" s="195" t="s">
        <v>405</v>
      </c>
      <c r="D15" s="195" t="s">
        <v>406</v>
      </c>
      <c r="E15" s="17" t="s">
        <v>84</v>
      </c>
      <c r="F15" s="196">
        <v>4451.4160000000002</v>
      </c>
      <c r="G15" s="29"/>
      <c r="H15" s="30"/>
    </row>
    <row r="16" spans="1:8" s="2" customFormat="1" ht="16.899999999999999" customHeight="1">
      <c r="A16" s="29"/>
      <c r="B16" s="30"/>
      <c r="C16" s="191" t="s">
        <v>591</v>
      </c>
      <c r="D16" s="192" t="s">
        <v>592</v>
      </c>
      <c r="E16" s="193" t="s">
        <v>93</v>
      </c>
      <c r="F16" s="194">
        <v>1567.4</v>
      </c>
      <c r="G16" s="29"/>
      <c r="H16" s="30"/>
    </row>
    <row r="17" spans="1:8" s="2" customFormat="1" ht="16.899999999999999" customHeight="1">
      <c r="A17" s="29"/>
      <c r="B17" s="30"/>
      <c r="C17" s="195" t="s">
        <v>1</v>
      </c>
      <c r="D17" s="195" t="s">
        <v>593</v>
      </c>
      <c r="E17" s="17" t="s">
        <v>1</v>
      </c>
      <c r="F17" s="196">
        <v>1567.4</v>
      </c>
      <c r="G17" s="29"/>
      <c r="H17" s="30"/>
    </row>
    <row r="18" spans="1:8" s="2" customFormat="1" ht="24">
      <c r="A18" s="29"/>
      <c r="B18" s="30"/>
      <c r="C18" s="191" t="s">
        <v>87</v>
      </c>
      <c r="D18" s="192" t="s">
        <v>88</v>
      </c>
      <c r="E18" s="193" t="s">
        <v>84</v>
      </c>
      <c r="F18" s="194">
        <v>58</v>
      </c>
      <c r="G18" s="29"/>
      <c r="H18" s="30"/>
    </row>
    <row r="19" spans="1:8" s="2" customFormat="1" ht="16.899999999999999" customHeight="1">
      <c r="A19" s="29"/>
      <c r="B19" s="30"/>
      <c r="C19" s="195" t="s">
        <v>1</v>
      </c>
      <c r="D19" s="195" t="s">
        <v>594</v>
      </c>
      <c r="E19" s="17" t="s">
        <v>1</v>
      </c>
      <c r="F19" s="196">
        <v>58</v>
      </c>
      <c r="G19" s="29"/>
      <c r="H19" s="30"/>
    </row>
    <row r="20" spans="1:8" s="2" customFormat="1" ht="16.899999999999999" customHeight="1">
      <c r="A20" s="29"/>
      <c r="B20" s="30"/>
      <c r="C20" s="197" t="s">
        <v>590</v>
      </c>
      <c r="D20" s="29"/>
      <c r="E20" s="29"/>
      <c r="F20" s="29"/>
      <c r="G20" s="29"/>
      <c r="H20" s="30"/>
    </row>
    <row r="21" spans="1:8" s="2" customFormat="1" ht="16.899999999999999" customHeight="1">
      <c r="A21" s="29"/>
      <c r="B21" s="30"/>
      <c r="C21" s="195" t="s">
        <v>409</v>
      </c>
      <c r="D21" s="195" t="s">
        <v>410</v>
      </c>
      <c r="E21" s="17" t="s">
        <v>84</v>
      </c>
      <c r="F21" s="196">
        <v>58</v>
      </c>
      <c r="G21" s="29"/>
      <c r="H21" s="30"/>
    </row>
    <row r="22" spans="1:8" s="2" customFormat="1" ht="16.899999999999999" customHeight="1">
      <c r="A22" s="29"/>
      <c r="B22" s="30"/>
      <c r="C22" s="191" t="s">
        <v>91</v>
      </c>
      <c r="D22" s="192" t="s">
        <v>92</v>
      </c>
      <c r="E22" s="193" t="s">
        <v>93</v>
      </c>
      <c r="F22" s="194">
        <v>3134.8</v>
      </c>
      <c r="G22" s="29"/>
      <c r="H22" s="30"/>
    </row>
    <row r="23" spans="1:8" s="2" customFormat="1" ht="16.899999999999999" customHeight="1">
      <c r="A23" s="29"/>
      <c r="B23" s="30"/>
      <c r="C23" s="195" t="s">
        <v>1</v>
      </c>
      <c r="D23" s="195" t="s">
        <v>595</v>
      </c>
      <c r="E23" s="17" t="s">
        <v>1</v>
      </c>
      <c r="F23" s="196">
        <v>3134.8</v>
      </c>
      <c r="G23" s="29"/>
      <c r="H23" s="30"/>
    </row>
    <row r="24" spans="1:8" s="2" customFormat="1" ht="16.899999999999999" customHeight="1">
      <c r="A24" s="29"/>
      <c r="B24" s="30"/>
      <c r="C24" s="197" t="s">
        <v>590</v>
      </c>
      <c r="D24" s="29"/>
      <c r="E24" s="29"/>
      <c r="F24" s="29"/>
      <c r="G24" s="29"/>
      <c r="H24" s="30"/>
    </row>
    <row r="25" spans="1:8" s="2" customFormat="1" ht="16.899999999999999" customHeight="1">
      <c r="A25" s="29"/>
      <c r="B25" s="30"/>
      <c r="C25" s="195" t="s">
        <v>186</v>
      </c>
      <c r="D25" s="195" t="s">
        <v>187</v>
      </c>
      <c r="E25" s="17" t="s">
        <v>127</v>
      </c>
      <c r="F25" s="196">
        <v>1172.6289999999999</v>
      </c>
      <c r="G25" s="29"/>
      <c r="H25" s="30"/>
    </row>
    <row r="26" spans="1:8" s="2" customFormat="1" ht="22.5">
      <c r="A26" s="29"/>
      <c r="B26" s="30"/>
      <c r="C26" s="195" t="s">
        <v>387</v>
      </c>
      <c r="D26" s="195" t="s">
        <v>388</v>
      </c>
      <c r="E26" s="17" t="s">
        <v>84</v>
      </c>
      <c r="F26" s="196">
        <v>1567.4</v>
      </c>
      <c r="G26" s="29"/>
      <c r="H26" s="30"/>
    </row>
    <row r="27" spans="1:8" s="2" customFormat="1" ht="16.899999999999999" customHeight="1">
      <c r="A27" s="29"/>
      <c r="B27" s="30"/>
      <c r="C27" s="195" t="s">
        <v>396</v>
      </c>
      <c r="D27" s="195" t="s">
        <v>397</v>
      </c>
      <c r="E27" s="17" t="s">
        <v>127</v>
      </c>
      <c r="F27" s="196">
        <v>1097.18</v>
      </c>
      <c r="G27" s="29"/>
      <c r="H27" s="30"/>
    </row>
    <row r="28" spans="1:8" s="2" customFormat="1" ht="16.899999999999999" customHeight="1">
      <c r="A28" s="29"/>
      <c r="B28" s="30"/>
      <c r="C28" s="195" t="s">
        <v>392</v>
      </c>
      <c r="D28" s="195" t="s">
        <v>393</v>
      </c>
      <c r="E28" s="17" t="s">
        <v>200</v>
      </c>
      <c r="F28" s="196">
        <v>376.17599999999999</v>
      </c>
      <c r="G28" s="29"/>
      <c r="H28" s="30"/>
    </row>
    <row r="29" spans="1:8" s="2" customFormat="1" ht="16.899999999999999" customHeight="1">
      <c r="A29" s="29"/>
      <c r="B29" s="30"/>
      <c r="C29" s="191" t="s">
        <v>95</v>
      </c>
      <c r="D29" s="192" t="s">
        <v>96</v>
      </c>
      <c r="E29" s="193" t="s">
        <v>97</v>
      </c>
      <c r="F29" s="194">
        <v>19</v>
      </c>
      <c r="G29" s="29"/>
      <c r="H29" s="30"/>
    </row>
    <row r="30" spans="1:8" s="2" customFormat="1" ht="16.899999999999999" customHeight="1">
      <c r="A30" s="29"/>
      <c r="B30" s="30"/>
      <c r="C30" s="195" t="s">
        <v>1</v>
      </c>
      <c r="D30" s="195" t="s">
        <v>596</v>
      </c>
      <c r="E30" s="17" t="s">
        <v>1</v>
      </c>
      <c r="F30" s="196">
        <v>19</v>
      </c>
      <c r="G30" s="29"/>
      <c r="H30" s="30"/>
    </row>
    <row r="31" spans="1:8" s="2" customFormat="1" ht="16.899999999999999" customHeight="1">
      <c r="A31" s="29"/>
      <c r="B31" s="30"/>
      <c r="C31" s="197" t="s">
        <v>590</v>
      </c>
      <c r="D31" s="29"/>
      <c r="E31" s="29"/>
      <c r="F31" s="29"/>
      <c r="G31" s="29"/>
      <c r="H31" s="30"/>
    </row>
    <row r="32" spans="1:8" s="2" customFormat="1" ht="16.899999999999999" customHeight="1">
      <c r="A32" s="29"/>
      <c r="B32" s="30"/>
      <c r="C32" s="195" t="s">
        <v>443</v>
      </c>
      <c r="D32" s="195" t="s">
        <v>444</v>
      </c>
      <c r="E32" s="17" t="s">
        <v>97</v>
      </c>
      <c r="F32" s="196">
        <v>19</v>
      </c>
      <c r="G32" s="29"/>
      <c r="H32" s="30"/>
    </row>
    <row r="33" spans="1:8" s="2" customFormat="1" ht="16.899999999999999" customHeight="1">
      <c r="A33" s="29"/>
      <c r="B33" s="30"/>
      <c r="C33" s="195" t="s">
        <v>454</v>
      </c>
      <c r="D33" s="195" t="s">
        <v>455</v>
      </c>
      <c r="E33" s="17" t="s">
        <v>97</v>
      </c>
      <c r="F33" s="196">
        <v>76</v>
      </c>
      <c r="G33" s="29"/>
      <c r="H33" s="30"/>
    </row>
    <row r="34" spans="1:8" s="2" customFormat="1" ht="16.899999999999999" customHeight="1">
      <c r="A34" s="29"/>
      <c r="B34" s="30"/>
      <c r="C34" s="195" t="s">
        <v>447</v>
      </c>
      <c r="D34" s="195" t="s">
        <v>448</v>
      </c>
      <c r="E34" s="17" t="s">
        <v>97</v>
      </c>
      <c r="F34" s="196">
        <v>19</v>
      </c>
      <c r="G34" s="29"/>
      <c r="H34" s="30"/>
    </row>
    <row r="35" spans="1:8" s="2" customFormat="1" ht="16.899999999999999" customHeight="1">
      <c r="A35" s="29"/>
      <c r="B35" s="30"/>
      <c r="C35" s="195" t="s">
        <v>450</v>
      </c>
      <c r="D35" s="195" t="s">
        <v>451</v>
      </c>
      <c r="E35" s="17" t="s">
        <v>97</v>
      </c>
      <c r="F35" s="196">
        <v>19</v>
      </c>
      <c r="G35" s="29"/>
      <c r="H35" s="30"/>
    </row>
    <row r="36" spans="1:8" s="2" customFormat="1" ht="16.899999999999999" customHeight="1">
      <c r="A36" s="29"/>
      <c r="B36" s="30"/>
      <c r="C36" s="191" t="s">
        <v>99</v>
      </c>
      <c r="D36" s="192" t="s">
        <v>100</v>
      </c>
      <c r="E36" s="193" t="s">
        <v>93</v>
      </c>
      <c r="F36" s="194">
        <v>50</v>
      </c>
      <c r="G36" s="29"/>
      <c r="H36" s="30"/>
    </row>
    <row r="37" spans="1:8" s="2" customFormat="1" ht="16.899999999999999" customHeight="1">
      <c r="A37" s="29"/>
      <c r="B37" s="30"/>
      <c r="C37" s="195" t="s">
        <v>1</v>
      </c>
      <c r="D37" s="195" t="s">
        <v>597</v>
      </c>
      <c r="E37" s="17" t="s">
        <v>1</v>
      </c>
      <c r="F37" s="196">
        <v>50</v>
      </c>
      <c r="G37" s="29"/>
      <c r="H37" s="30"/>
    </row>
    <row r="38" spans="1:8" s="2" customFormat="1" ht="16.899999999999999" customHeight="1">
      <c r="A38" s="29"/>
      <c r="B38" s="30"/>
      <c r="C38" s="197" t="s">
        <v>590</v>
      </c>
      <c r="D38" s="29"/>
      <c r="E38" s="29"/>
      <c r="F38" s="29"/>
      <c r="G38" s="29"/>
      <c r="H38" s="30"/>
    </row>
    <row r="39" spans="1:8" s="2" customFormat="1" ht="22.5">
      <c r="A39" s="29"/>
      <c r="B39" s="30"/>
      <c r="C39" s="195" t="s">
        <v>430</v>
      </c>
      <c r="D39" s="195" t="s">
        <v>431</v>
      </c>
      <c r="E39" s="17" t="s">
        <v>93</v>
      </c>
      <c r="F39" s="196">
        <v>100</v>
      </c>
      <c r="G39" s="29"/>
      <c r="H39" s="30"/>
    </row>
    <row r="40" spans="1:8" s="2" customFormat="1" ht="16.899999999999999" customHeight="1">
      <c r="A40" s="29"/>
      <c r="B40" s="30"/>
      <c r="C40" s="195" t="s">
        <v>439</v>
      </c>
      <c r="D40" s="195" t="s">
        <v>440</v>
      </c>
      <c r="E40" s="17" t="s">
        <v>93</v>
      </c>
      <c r="F40" s="196">
        <v>50</v>
      </c>
      <c r="G40" s="29"/>
      <c r="H40" s="30"/>
    </row>
    <row r="41" spans="1:8" s="2" customFormat="1" ht="16.899999999999999" customHeight="1">
      <c r="A41" s="29"/>
      <c r="B41" s="30"/>
      <c r="C41" s="191" t="s">
        <v>102</v>
      </c>
      <c r="D41" s="192" t="s">
        <v>103</v>
      </c>
      <c r="E41" s="193" t="s">
        <v>93</v>
      </c>
      <c r="F41" s="194">
        <v>50</v>
      </c>
      <c r="G41" s="29"/>
      <c r="H41" s="30"/>
    </row>
    <row r="42" spans="1:8" s="2" customFormat="1" ht="16.899999999999999" customHeight="1">
      <c r="A42" s="29"/>
      <c r="B42" s="30"/>
      <c r="C42" s="195" t="s">
        <v>1</v>
      </c>
      <c r="D42" s="195" t="s">
        <v>101</v>
      </c>
      <c r="E42" s="17" t="s">
        <v>1</v>
      </c>
      <c r="F42" s="196">
        <v>50</v>
      </c>
      <c r="G42" s="29"/>
      <c r="H42" s="30"/>
    </row>
    <row r="43" spans="1:8" s="2" customFormat="1" ht="16.899999999999999" customHeight="1">
      <c r="A43" s="29"/>
      <c r="B43" s="30"/>
      <c r="C43" s="197" t="s">
        <v>590</v>
      </c>
      <c r="D43" s="29"/>
      <c r="E43" s="29"/>
      <c r="F43" s="29"/>
      <c r="G43" s="29"/>
      <c r="H43" s="30"/>
    </row>
    <row r="44" spans="1:8" s="2" customFormat="1" ht="22.5">
      <c r="A44" s="29"/>
      <c r="B44" s="30"/>
      <c r="C44" s="195" t="s">
        <v>430</v>
      </c>
      <c r="D44" s="195" t="s">
        <v>431</v>
      </c>
      <c r="E44" s="17" t="s">
        <v>93</v>
      </c>
      <c r="F44" s="196">
        <v>100</v>
      </c>
      <c r="G44" s="29"/>
      <c r="H44" s="30"/>
    </row>
    <row r="45" spans="1:8" s="2" customFormat="1" ht="16.899999999999999" customHeight="1">
      <c r="A45" s="29"/>
      <c r="B45" s="30"/>
      <c r="C45" s="195" t="s">
        <v>435</v>
      </c>
      <c r="D45" s="195" t="s">
        <v>436</v>
      </c>
      <c r="E45" s="17" t="s">
        <v>93</v>
      </c>
      <c r="F45" s="196">
        <v>50</v>
      </c>
      <c r="G45" s="29"/>
      <c r="H45" s="30"/>
    </row>
    <row r="46" spans="1:8" s="2" customFormat="1" ht="16.899999999999999" customHeight="1">
      <c r="A46" s="29"/>
      <c r="B46" s="30"/>
      <c r="C46" s="191" t="s">
        <v>105</v>
      </c>
      <c r="D46" s="192" t="s">
        <v>106</v>
      </c>
      <c r="E46" s="193" t="s">
        <v>84</v>
      </c>
      <c r="F46" s="194">
        <v>8620.7000000000007</v>
      </c>
      <c r="G46" s="29"/>
      <c r="H46" s="30"/>
    </row>
    <row r="47" spans="1:8" s="2" customFormat="1" ht="16.899999999999999" customHeight="1">
      <c r="A47" s="29"/>
      <c r="B47" s="30"/>
      <c r="C47" s="195" t="s">
        <v>1</v>
      </c>
      <c r="D47" s="195" t="s">
        <v>598</v>
      </c>
      <c r="E47" s="17" t="s">
        <v>1</v>
      </c>
      <c r="F47" s="196">
        <v>8620.7000000000007</v>
      </c>
      <c r="G47" s="29"/>
      <c r="H47" s="30"/>
    </row>
    <row r="48" spans="1:8" s="2" customFormat="1" ht="16.899999999999999" customHeight="1">
      <c r="A48" s="29"/>
      <c r="B48" s="30"/>
      <c r="C48" s="197" t="s">
        <v>590</v>
      </c>
      <c r="D48" s="29"/>
      <c r="E48" s="29"/>
      <c r="F48" s="29"/>
      <c r="G48" s="29"/>
      <c r="H48" s="30"/>
    </row>
    <row r="49" spans="1:8" s="2" customFormat="1" ht="22.5">
      <c r="A49" s="29"/>
      <c r="B49" s="30"/>
      <c r="C49" s="195" t="s">
        <v>169</v>
      </c>
      <c r="D49" s="195" t="s">
        <v>170</v>
      </c>
      <c r="E49" s="17" t="s">
        <v>127</v>
      </c>
      <c r="F49" s="196">
        <v>1293.105</v>
      </c>
      <c r="G49" s="29"/>
      <c r="H49" s="30"/>
    </row>
    <row r="50" spans="1:8" s="2" customFormat="1" ht="16.899999999999999" customHeight="1">
      <c r="A50" s="29"/>
      <c r="B50" s="30"/>
      <c r="C50" s="195" t="s">
        <v>178</v>
      </c>
      <c r="D50" s="195" t="s">
        <v>179</v>
      </c>
      <c r="E50" s="17" t="s">
        <v>127</v>
      </c>
      <c r="F50" s="196">
        <v>1293.105</v>
      </c>
      <c r="G50" s="29"/>
      <c r="H50" s="30"/>
    </row>
    <row r="51" spans="1:8" s="2" customFormat="1" ht="16.899999999999999" customHeight="1">
      <c r="A51" s="29"/>
      <c r="B51" s="30"/>
      <c r="C51" s="195" t="s">
        <v>183</v>
      </c>
      <c r="D51" s="195" t="s">
        <v>184</v>
      </c>
      <c r="E51" s="17" t="s">
        <v>127</v>
      </c>
      <c r="F51" s="196">
        <v>1293.105</v>
      </c>
      <c r="G51" s="29"/>
      <c r="H51" s="30"/>
    </row>
    <row r="52" spans="1:8" s="2" customFormat="1" ht="16.899999999999999" customHeight="1">
      <c r="A52" s="29"/>
      <c r="B52" s="30"/>
      <c r="C52" s="195" t="s">
        <v>186</v>
      </c>
      <c r="D52" s="195" t="s">
        <v>187</v>
      </c>
      <c r="E52" s="17" t="s">
        <v>127</v>
      </c>
      <c r="F52" s="196">
        <v>1172.6289999999999</v>
      </c>
      <c r="G52" s="29"/>
      <c r="H52" s="30"/>
    </row>
    <row r="53" spans="1:8" s="2" customFormat="1" ht="22.5">
      <c r="A53" s="29"/>
      <c r="B53" s="30"/>
      <c r="C53" s="195" t="s">
        <v>234</v>
      </c>
      <c r="D53" s="195" t="s">
        <v>235</v>
      </c>
      <c r="E53" s="17" t="s">
        <v>127</v>
      </c>
      <c r="F53" s="196">
        <v>1249.0630000000001</v>
      </c>
      <c r="G53" s="29"/>
      <c r="H53" s="30"/>
    </row>
    <row r="54" spans="1:8" s="2" customFormat="1" ht="16.899999999999999" customHeight="1">
      <c r="A54" s="29"/>
      <c r="B54" s="30"/>
      <c r="C54" s="195" t="s">
        <v>276</v>
      </c>
      <c r="D54" s="195" t="s">
        <v>277</v>
      </c>
      <c r="E54" s="17" t="s">
        <v>84</v>
      </c>
      <c r="F54" s="196">
        <v>8620.7000000000007</v>
      </c>
      <c r="G54" s="29"/>
      <c r="H54" s="30"/>
    </row>
    <row r="55" spans="1:8" s="2" customFormat="1" ht="16.899999999999999" customHeight="1">
      <c r="A55" s="29"/>
      <c r="B55" s="30"/>
      <c r="C55" s="195" t="s">
        <v>330</v>
      </c>
      <c r="D55" s="195" t="s">
        <v>331</v>
      </c>
      <c r="E55" s="17" t="s">
        <v>84</v>
      </c>
      <c r="F55" s="196">
        <v>8620.7000000000007</v>
      </c>
      <c r="G55" s="29"/>
      <c r="H55" s="30"/>
    </row>
    <row r="56" spans="1:8" s="2" customFormat="1" ht="22.5">
      <c r="A56" s="29"/>
      <c r="B56" s="30"/>
      <c r="C56" s="195" t="s">
        <v>347</v>
      </c>
      <c r="D56" s="195" t="s">
        <v>348</v>
      </c>
      <c r="E56" s="17" t="s">
        <v>84</v>
      </c>
      <c r="F56" s="196">
        <v>7476.7</v>
      </c>
      <c r="G56" s="29"/>
      <c r="H56" s="30"/>
    </row>
    <row r="57" spans="1:8" s="2" customFormat="1" ht="22.5">
      <c r="A57" s="29"/>
      <c r="B57" s="30"/>
      <c r="C57" s="195" t="s">
        <v>356</v>
      </c>
      <c r="D57" s="195" t="s">
        <v>357</v>
      </c>
      <c r="E57" s="17" t="s">
        <v>200</v>
      </c>
      <c r="F57" s="196">
        <v>137.93100000000001</v>
      </c>
      <c r="G57" s="29"/>
      <c r="H57" s="30"/>
    </row>
    <row r="58" spans="1:8" s="2" customFormat="1" ht="16.899999999999999" customHeight="1">
      <c r="A58" s="29"/>
      <c r="B58" s="30"/>
      <c r="C58" s="195" t="s">
        <v>307</v>
      </c>
      <c r="D58" s="195" t="s">
        <v>308</v>
      </c>
      <c r="E58" s="17" t="s">
        <v>84</v>
      </c>
      <c r="F58" s="196">
        <v>8620.7000000000007</v>
      </c>
      <c r="G58" s="29"/>
      <c r="H58" s="30"/>
    </row>
    <row r="59" spans="1:8" s="2" customFormat="1" ht="16.899999999999999" customHeight="1">
      <c r="A59" s="29"/>
      <c r="B59" s="30"/>
      <c r="C59" s="191" t="s">
        <v>108</v>
      </c>
      <c r="D59" s="192" t="s">
        <v>109</v>
      </c>
      <c r="E59" s="193" t="s">
        <v>93</v>
      </c>
      <c r="F59" s="194">
        <v>8</v>
      </c>
      <c r="G59" s="29"/>
      <c r="H59" s="30"/>
    </row>
    <row r="60" spans="1:8" s="2" customFormat="1" ht="16.899999999999999" customHeight="1">
      <c r="A60" s="29"/>
      <c r="B60" s="30"/>
      <c r="C60" s="195" t="s">
        <v>1</v>
      </c>
      <c r="D60" s="195" t="s">
        <v>110</v>
      </c>
      <c r="E60" s="17" t="s">
        <v>1</v>
      </c>
      <c r="F60" s="196">
        <v>8</v>
      </c>
      <c r="G60" s="29"/>
      <c r="H60" s="30"/>
    </row>
    <row r="61" spans="1:8" s="2" customFormat="1" ht="16.899999999999999" customHeight="1">
      <c r="A61" s="29"/>
      <c r="B61" s="30"/>
      <c r="C61" s="197" t="s">
        <v>590</v>
      </c>
      <c r="D61" s="29"/>
      <c r="E61" s="29"/>
      <c r="F61" s="29"/>
      <c r="G61" s="29"/>
      <c r="H61" s="30"/>
    </row>
    <row r="62" spans="1:8" s="2" customFormat="1" ht="16.899999999999999" customHeight="1">
      <c r="A62" s="29"/>
      <c r="B62" s="30"/>
      <c r="C62" s="195" t="s">
        <v>218</v>
      </c>
      <c r="D62" s="195" t="s">
        <v>219</v>
      </c>
      <c r="E62" s="17" t="s">
        <v>127</v>
      </c>
      <c r="F62" s="196">
        <v>1140.048</v>
      </c>
      <c r="G62" s="29"/>
      <c r="H62" s="30"/>
    </row>
    <row r="63" spans="1:8" s="2" customFormat="1" ht="22.5">
      <c r="A63" s="29"/>
      <c r="B63" s="30"/>
      <c r="C63" s="195" t="s">
        <v>224</v>
      </c>
      <c r="D63" s="195" t="s">
        <v>225</v>
      </c>
      <c r="E63" s="17" t="s">
        <v>127</v>
      </c>
      <c r="F63" s="196">
        <v>1140.048</v>
      </c>
      <c r="G63" s="29"/>
      <c r="H63" s="30"/>
    </row>
    <row r="64" spans="1:8" s="2" customFormat="1" ht="16.899999999999999" customHeight="1">
      <c r="A64" s="29"/>
      <c r="B64" s="30"/>
      <c r="C64" s="195" t="s">
        <v>311</v>
      </c>
      <c r="D64" s="195" t="s">
        <v>312</v>
      </c>
      <c r="E64" s="17" t="s">
        <v>127</v>
      </c>
      <c r="F64" s="196">
        <v>3</v>
      </c>
      <c r="G64" s="29"/>
      <c r="H64" s="30"/>
    </row>
    <row r="65" spans="1:8" s="2" customFormat="1" ht="16.899999999999999" customHeight="1">
      <c r="A65" s="29"/>
      <c r="B65" s="30"/>
      <c r="C65" s="195" t="s">
        <v>316</v>
      </c>
      <c r="D65" s="195" t="s">
        <v>317</v>
      </c>
      <c r="E65" s="17" t="s">
        <v>127</v>
      </c>
      <c r="F65" s="196">
        <v>1.8</v>
      </c>
      <c r="G65" s="29"/>
      <c r="H65" s="30"/>
    </row>
    <row r="66" spans="1:8" s="2" customFormat="1" ht="16.899999999999999" customHeight="1">
      <c r="A66" s="29"/>
      <c r="B66" s="30"/>
      <c r="C66" s="195" t="s">
        <v>325</v>
      </c>
      <c r="D66" s="195" t="s">
        <v>326</v>
      </c>
      <c r="E66" s="17" t="s">
        <v>84</v>
      </c>
      <c r="F66" s="196">
        <v>12</v>
      </c>
      <c r="G66" s="29"/>
      <c r="H66" s="30"/>
    </row>
    <row r="67" spans="1:8" s="2" customFormat="1" ht="16.899999999999999" customHeight="1">
      <c r="A67" s="29"/>
      <c r="B67" s="30"/>
      <c r="C67" s="195" t="s">
        <v>539</v>
      </c>
      <c r="D67" s="195" t="s">
        <v>540</v>
      </c>
      <c r="E67" s="17" t="s">
        <v>93</v>
      </c>
      <c r="F67" s="196">
        <v>8</v>
      </c>
      <c r="G67" s="29"/>
      <c r="H67" s="30"/>
    </row>
    <row r="68" spans="1:8" s="2" customFormat="1" ht="16.899999999999999" customHeight="1">
      <c r="A68" s="29"/>
      <c r="B68" s="30"/>
      <c r="C68" s="195" t="s">
        <v>543</v>
      </c>
      <c r="D68" s="195" t="s">
        <v>544</v>
      </c>
      <c r="E68" s="17" t="s">
        <v>97</v>
      </c>
      <c r="F68" s="196">
        <v>8</v>
      </c>
      <c r="G68" s="29"/>
      <c r="H68" s="30"/>
    </row>
    <row r="69" spans="1:8" s="2" customFormat="1" ht="16.899999999999999" customHeight="1">
      <c r="A69" s="29"/>
      <c r="B69" s="30"/>
      <c r="C69" s="191" t="s">
        <v>136</v>
      </c>
      <c r="D69" s="192" t="s">
        <v>136</v>
      </c>
      <c r="E69" s="193" t="s">
        <v>1</v>
      </c>
      <c r="F69" s="194">
        <v>20</v>
      </c>
      <c r="G69" s="29"/>
      <c r="H69" s="30"/>
    </row>
    <row r="70" spans="1:8" s="2" customFormat="1" ht="16.899999999999999" customHeight="1">
      <c r="A70" s="29"/>
      <c r="B70" s="30"/>
      <c r="C70" s="195" t="s">
        <v>1</v>
      </c>
      <c r="D70" s="195" t="s">
        <v>7</v>
      </c>
      <c r="E70" s="17" t="s">
        <v>1</v>
      </c>
      <c r="F70" s="196">
        <v>20</v>
      </c>
      <c r="G70" s="29"/>
      <c r="H70" s="30"/>
    </row>
    <row r="71" spans="1:8" s="2" customFormat="1" ht="16.899999999999999" customHeight="1">
      <c r="A71" s="29"/>
      <c r="B71" s="30"/>
      <c r="C71" s="197" t="s">
        <v>590</v>
      </c>
      <c r="D71" s="29"/>
      <c r="E71" s="29"/>
      <c r="F71" s="29"/>
      <c r="G71" s="29"/>
      <c r="H71" s="30"/>
    </row>
    <row r="72" spans="1:8" s="2" customFormat="1" ht="22.5">
      <c r="A72" s="29"/>
      <c r="B72" s="30"/>
      <c r="C72" s="195" t="s">
        <v>246</v>
      </c>
      <c r="D72" s="195" t="s">
        <v>247</v>
      </c>
      <c r="E72" s="17" t="s">
        <v>127</v>
      </c>
      <c r="F72" s="196">
        <v>2417.7510000000002</v>
      </c>
      <c r="G72" s="29"/>
      <c r="H72" s="30"/>
    </row>
    <row r="73" spans="1:8" s="2" customFormat="1" ht="16.899999999999999" customHeight="1">
      <c r="A73" s="29"/>
      <c r="B73" s="30"/>
      <c r="C73" s="191" t="s">
        <v>137</v>
      </c>
      <c r="D73" s="192" t="s">
        <v>137</v>
      </c>
      <c r="E73" s="193" t="s">
        <v>1</v>
      </c>
      <c r="F73" s="194">
        <v>21</v>
      </c>
      <c r="G73" s="29"/>
      <c r="H73" s="30"/>
    </row>
    <row r="74" spans="1:8" s="2" customFormat="1" ht="16.899999999999999" customHeight="1">
      <c r="A74" s="29"/>
      <c r="B74" s="30"/>
      <c r="C74" s="195" t="s">
        <v>1</v>
      </c>
      <c r="D74" s="195" t="s">
        <v>138</v>
      </c>
      <c r="E74" s="17" t="s">
        <v>1</v>
      </c>
      <c r="F74" s="196">
        <v>21</v>
      </c>
      <c r="G74" s="29"/>
      <c r="H74" s="30"/>
    </row>
    <row r="75" spans="1:8" s="2" customFormat="1" ht="16.899999999999999" customHeight="1">
      <c r="A75" s="29"/>
      <c r="B75" s="30"/>
      <c r="C75" s="197" t="s">
        <v>590</v>
      </c>
      <c r="D75" s="29"/>
      <c r="E75" s="29"/>
      <c r="F75" s="29"/>
      <c r="G75" s="29"/>
      <c r="H75" s="30"/>
    </row>
    <row r="76" spans="1:8" s="2" customFormat="1" ht="22.5">
      <c r="A76" s="29"/>
      <c r="B76" s="30"/>
      <c r="C76" s="195" t="s">
        <v>246</v>
      </c>
      <c r="D76" s="195" t="s">
        <v>247</v>
      </c>
      <c r="E76" s="17" t="s">
        <v>127</v>
      </c>
      <c r="F76" s="196">
        <v>2417.7510000000002</v>
      </c>
      <c r="G76" s="29"/>
      <c r="H76" s="30"/>
    </row>
    <row r="77" spans="1:8" s="2" customFormat="1" ht="16.899999999999999" customHeight="1">
      <c r="A77" s="29"/>
      <c r="B77" s="30"/>
      <c r="C77" s="191" t="s">
        <v>139</v>
      </c>
      <c r="D77" s="192" t="s">
        <v>139</v>
      </c>
      <c r="E77" s="193" t="s">
        <v>1</v>
      </c>
      <c r="F77" s="194">
        <v>8</v>
      </c>
      <c r="G77" s="29"/>
      <c r="H77" s="30"/>
    </row>
    <row r="78" spans="1:8" s="2" customFormat="1" ht="16.899999999999999" customHeight="1">
      <c r="A78" s="29"/>
      <c r="B78" s="30"/>
      <c r="C78" s="195" t="s">
        <v>1</v>
      </c>
      <c r="D78" s="195" t="s">
        <v>110</v>
      </c>
      <c r="E78" s="17" t="s">
        <v>1</v>
      </c>
      <c r="F78" s="196">
        <v>8</v>
      </c>
      <c r="G78" s="29"/>
      <c r="H78" s="30"/>
    </row>
    <row r="79" spans="1:8" s="2" customFormat="1" ht="16.899999999999999" customHeight="1">
      <c r="A79" s="29"/>
      <c r="B79" s="30"/>
      <c r="C79" s="197" t="s">
        <v>590</v>
      </c>
      <c r="D79" s="29"/>
      <c r="E79" s="29"/>
      <c r="F79" s="29"/>
      <c r="G79" s="29"/>
      <c r="H79" s="30"/>
    </row>
    <row r="80" spans="1:8" s="2" customFormat="1" ht="22.5">
      <c r="A80" s="29"/>
      <c r="B80" s="30"/>
      <c r="C80" s="195" t="s">
        <v>246</v>
      </c>
      <c r="D80" s="195" t="s">
        <v>247</v>
      </c>
      <c r="E80" s="17" t="s">
        <v>127</v>
      </c>
      <c r="F80" s="196">
        <v>2417.7510000000002</v>
      </c>
      <c r="G80" s="29"/>
      <c r="H80" s="30"/>
    </row>
    <row r="81" spans="1:8" s="2" customFormat="1" ht="16.899999999999999" customHeight="1">
      <c r="A81" s="29"/>
      <c r="B81" s="30"/>
      <c r="C81" s="191" t="s">
        <v>111</v>
      </c>
      <c r="D81" s="192" t="s">
        <v>112</v>
      </c>
      <c r="E81" s="193" t="s">
        <v>93</v>
      </c>
      <c r="F81" s="194">
        <v>3134.8</v>
      </c>
      <c r="G81" s="29"/>
      <c r="H81" s="30"/>
    </row>
    <row r="82" spans="1:8" s="2" customFormat="1" ht="16.899999999999999" customHeight="1">
      <c r="A82" s="29"/>
      <c r="B82" s="30"/>
      <c r="C82" s="195" t="s">
        <v>1</v>
      </c>
      <c r="D82" s="195" t="s">
        <v>595</v>
      </c>
      <c r="E82" s="17" t="s">
        <v>1</v>
      </c>
      <c r="F82" s="196">
        <v>3134.8</v>
      </c>
      <c r="G82" s="29"/>
      <c r="H82" s="30"/>
    </row>
    <row r="83" spans="1:8" s="2" customFormat="1" ht="16.899999999999999" customHeight="1">
      <c r="A83" s="29"/>
      <c r="B83" s="30"/>
      <c r="C83" s="197" t="s">
        <v>590</v>
      </c>
      <c r="D83" s="29"/>
      <c r="E83" s="29"/>
      <c r="F83" s="29"/>
      <c r="G83" s="29"/>
      <c r="H83" s="30"/>
    </row>
    <row r="84" spans="1:8" s="2" customFormat="1" ht="16.899999999999999" customHeight="1">
      <c r="A84" s="29"/>
      <c r="B84" s="30"/>
      <c r="C84" s="195" t="s">
        <v>205</v>
      </c>
      <c r="D84" s="195" t="s">
        <v>206</v>
      </c>
      <c r="E84" s="17" t="s">
        <v>127</v>
      </c>
      <c r="F84" s="196">
        <v>473.72</v>
      </c>
      <c r="G84" s="29"/>
      <c r="H84" s="30"/>
    </row>
    <row r="85" spans="1:8" s="2" customFormat="1" ht="22.5">
      <c r="A85" s="29"/>
      <c r="B85" s="30"/>
      <c r="C85" s="195" t="s">
        <v>211</v>
      </c>
      <c r="D85" s="195" t="s">
        <v>212</v>
      </c>
      <c r="E85" s="17" t="s">
        <v>127</v>
      </c>
      <c r="F85" s="196">
        <v>473.72</v>
      </c>
      <c r="G85" s="29"/>
      <c r="H85" s="30"/>
    </row>
    <row r="86" spans="1:8" s="2" customFormat="1" ht="22.5">
      <c r="A86" s="29"/>
      <c r="B86" s="30"/>
      <c r="C86" s="195" t="s">
        <v>516</v>
      </c>
      <c r="D86" s="195" t="s">
        <v>517</v>
      </c>
      <c r="E86" s="17" t="s">
        <v>93</v>
      </c>
      <c r="F86" s="196">
        <v>3134.8</v>
      </c>
      <c r="G86" s="29"/>
      <c r="H86" s="30"/>
    </row>
    <row r="87" spans="1:8" s="2" customFormat="1" ht="16.899999999999999" customHeight="1">
      <c r="A87" s="29"/>
      <c r="B87" s="30"/>
      <c r="C87" s="191" t="s">
        <v>113</v>
      </c>
      <c r="D87" s="192" t="s">
        <v>114</v>
      </c>
      <c r="E87" s="193" t="s">
        <v>84</v>
      </c>
      <c r="F87" s="194">
        <v>3134.8</v>
      </c>
      <c r="G87" s="29"/>
      <c r="H87" s="30"/>
    </row>
    <row r="88" spans="1:8" s="2" customFormat="1" ht="16.899999999999999" customHeight="1">
      <c r="A88" s="29"/>
      <c r="B88" s="30"/>
      <c r="C88" s="195" t="s">
        <v>1</v>
      </c>
      <c r="D88" s="195" t="s">
        <v>599</v>
      </c>
      <c r="E88" s="17" t="s">
        <v>1</v>
      </c>
      <c r="F88" s="196">
        <v>3134.8</v>
      </c>
      <c r="G88" s="29"/>
      <c r="H88" s="30"/>
    </row>
    <row r="89" spans="1:8" s="2" customFormat="1" ht="16.899999999999999" customHeight="1">
      <c r="A89" s="29"/>
      <c r="B89" s="30"/>
      <c r="C89" s="197" t="s">
        <v>590</v>
      </c>
      <c r="D89" s="29"/>
      <c r="E89" s="29"/>
      <c r="F89" s="29"/>
      <c r="G89" s="29"/>
      <c r="H89" s="30"/>
    </row>
    <row r="90" spans="1:8" s="2" customFormat="1" ht="16.899999999999999" customHeight="1">
      <c r="A90" s="29"/>
      <c r="B90" s="30"/>
      <c r="C90" s="195" t="s">
        <v>269</v>
      </c>
      <c r="D90" s="195" t="s">
        <v>270</v>
      </c>
      <c r="E90" s="17" t="s">
        <v>84</v>
      </c>
      <c r="F90" s="196">
        <v>3134.8</v>
      </c>
      <c r="G90" s="29"/>
      <c r="H90" s="30"/>
    </row>
    <row r="91" spans="1:8" s="2" customFormat="1" ht="16.899999999999999" customHeight="1">
      <c r="A91" s="29"/>
      <c r="B91" s="30"/>
      <c r="C91" s="195" t="s">
        <v>279</v>
      </c>
      <c r="D91" s="195" t="s">
        <v>280</v>
      </c>
      <c r="E91" s="17" t="s">
        <v>84</v>
      </c>
      <c r="F91" s="196">
        <v>3134.8</v>
      </c>
      <c r="G91" s="29"/>
      <c r="H91" s="30"/>
    </row>
    <row r="92" spans="1:8" s="2" customFormat="1" ht="16.899999999999999" customHeight="1">
      <c r="A92" s="29"/>
      <c r="B92" s="30"/>
      <c r="C92" s="195" t="s">
        <v>288</v>
      </c>
      <c r="D92" s="195" t="s">
        <v>289</v>
      </c>
      <c r="E92" s="17" t="s">
        <v>84</v>
      </c>
      <c r="F92" s="196">
        <v>3134.8</v>
      </c>
      <c r="G92" s="29"/>
      <c r="H92" s="30"/>
    </row>
    <row r="93" spans="1:8" s="2" customFormat="1" ht="16.899999999999999" customHeight="1">
      <c r="A93" s="29"/>
      <c r="B93" s="30"/>
      <c r="C93" s="195" t="s">
        <v>272</v>
      </c>
      <c r="D93" s="195" t="s">
        <v>273</v>
      </c>
      <c r="E93" s="17" t="s">
        <v>274</v>
      </c>
      <c r="F93" s="196">
        <v>104.13500000000001</v>
      </c>
      <c r="G93" s="29"/>
      <c r="H93" s="30"/>
    </row>
    <row r="94" spans="1:8" s="2" customFormat="1" ht="16.899999999999999" customHeight="1">
      <c r="A94" s="29"/>
      <c r="B94" s="30"/>
      <c r="C94" s="191" t="s">
        <v>116</v>
      </c>
      <c r="D94" s="192" t="s">
        <v>117</v>
      </c>
      <c r="E94" s="193" t="s">
        <v>93</v>
      </c>
      <c r="F94" s="194">
        <v>14</v>
      </c>
      <c r="G94" s="29"/>
      <c r="H94" s="30"/>
    </row>
    <row r="95" spans="1:8" s="2" customFormat="1" ht="16.899999999999999" customHeight="1">
      <c r="A95" s="29"/>
      <c r="B95" s="30"/>
      <c r="C95" s="195" t="s">
        <v>1</v>
      </c>
      <c r="D95" s="195" t="s">
        <v>118</v>
      </c>
      <c r="E95" s="17" t="s">
        <v>1</v>
      </c>
      <c r="F95" s="196">
        <v>14</v>
      </c>
      <c r="G95" s="29"/>
      <c r="H95" s="30"/>
    </row>
    <row r="96" spans="1:8" s="2" customFormat="1" ht="16.899999999999999" customHeight="1">
      <c r="A96" s="29"/>
      <c r="B96" s="30"/>
      <c r="C96" s="197" t="s">
        <v>590</v>
      </c>
      <c r="D96" s="29"/>
      <c r="E96" s="29"/>
      <c r="F96" s="29"/>
      <c r="G96" s="29"/>
      <c r="H96" s="30"/>
    </row>
    <row r="97" spans="1:8" s="2" customFormat="1" ht="16.899999999999999" customHeight="1">
      <c r="A97" s="29"/>
      <c r="B97" s="30"/>
      <c r="C97" s="195" t="s">
        <v>205</v>
      </c>
      <c r="D97" s="195" t="s">
        <v>206</v>
      </c>
      <c r="E97" s="17" t="s">
        <v>127</v>
      </c>
      <c r="F97" s="196">
        <v>473.72</v>
      </c>
      <c r="G97" s="29"/>
      <c r="H97" s="30"/>
    </row>
    <row r="98" spans="1:8" s="2" customFormat="1" ht="22.5">
      <c r="A98" s="29"/>
      <c r="B98" s="30"/>
      <c r="C98" s="195" t="s">
        <v>211</v>
      </c>
      <c r="D98" s="195" t="s">
        <v>212</v>
      </c>
      <c r="E98" s="17" t="s">
        <v>127</v>
      </c>
      <c r="F98" s="196">
        <v>473.72</v>
      </c>
      <c r="G98" s="29"/>
      <c r="H98" s="30"/>
    </row>
    <row r="99" spans="1:8" s="2" customFormat="1" ht="22.5">
      <c r="A99" s="29"/>
      <c r="B99" s="30"/>
      <c r="C99" s="195" t="s">
        <v>246</v>
      </c>
      <c r="D99" s="195" t="s">
        <v>247</v>
      </c>
      <c r="E99" s="17" t="s">
        <v>127</v>
      </c>
      <c r="F99" s="196">
        <v>2417.7510000000002</v>
      </c>
      <c r="G99" s="29"/>
      <c r="H99" s="30"/>
    </row>
    <row r="100" spans="1:8" s="2" customFormat="1" ht="16.899999999999999" customHeight="1">
      <c r="A100" s="29"/>
      <c r="B100" s="30"/>
      <c r="C100" s="195" t="s">
        <v>293</v>
      </c>
      <c r="D100" s="195" t="s">
        <v>294</v>
      </c>
      <c r="E100" s="17" t="s">
        <v>127</v>
      </c>
      <c r="F100" s="196">
        <v>4.9000000000000004</v>
      </c>
      <c r="G100" s="29"/>
      <c r="H100" s="30"/>
    </row>
    <row r="101" spans="1:8" s="2" customFormat="1" ht="22.5">
      <c r="A101" s="29"/>
      <c r="B101" s="30"/>
      <c r="C101" s="195" t="s">
        <v>303</v>
      </c>
      <c r="D101" s="195" t="s">
        <v>304</v>
      </c>
      <c r="E101" s="17" t="s">
        <v>84</v>
      </c>
      <c r="F101" s="196">
        <v>10.051</v>
      </c>
      <c r="G101" s="29"/>
      <c r="H101" s="30"/>
    </row>
    <row r="102" spans="1:8" s="2" customFormat="1" ht="16.899999999999999" customHeight="1">
      <c r="A102" s="29"/>
      <c r="B102" s="30"/>
      <c r="C102" s="195" t="s">
        <v>321</v>
      </c>
      <c r="D102" s="195" t="s">
        <v>322</v>
      </c>
      <c r="E102" s="17" t="s">
        <v>93</v>
      </c>
      <c r="F102" s="196">
        <v>14</v>
      </c>
      <c r="G102" s="29"/>
      <c r="H102" s="30"/>
    </row>
    <row r="103" spans="1:8" s="2" customFormat="1" ht="16.899999999999999" customHeight="1">
      <c r="A103" s="29"/>
      <c r="B103" s="30"/>
      <c r="C103" s="195" t="s">
        <v>307</v>
      </c>
      <c r="D103" s="195" t="s">
        <v>308</v>
      </c>
      <c r="E103" s="17" t="s">
        <v>84</v>
      </c>
      <c r="F103" s="196">
        <v>14</v>
      </c>
      <c r="G103" s="29"/>
      <c r="H103" s="30"/>
    </row>
    <row r="104" spans="1:8" s="2" customFormat="1" ht="16.899999999999999" customHeight="1">
      <c r="A104" s="29"/>
      <c r="B104" s="30"/>
      <c r="C104" s="191" t="s">
        <v>119</v>
      </c>
      <c r="D104" s="192" t="s">
        <v>120</v>
      </c>
      <c r="E104" s="193" t="s">
        <v>93</v>
      </c>
      <c r="F104" s="194">
        <v>1307.4000000000001</v>
      </c>
      <c r="G104" s="29"/>
      <c r="H104" s="30"/>
    </row>
    <row r="105" spans="1:8" s="2" customFormat="1" ht="16.899999999999999" customHeight="1">
      <c r="A105" s="29"/>
      <c r="B105" s="30"/>
      <c r="C105" s="195" t="s">
        <v>1</v>
      </c>
      <c r="D105" s="195" t="s">
        <v>600</v>
      </c>
      <c r="E105" s="17" t="s">
        <v>1</v>
      </c>
      <c r="F105" s="196">
        <v>1307.4000000000001</v>
      </c>
      <c r="G105" s="29"/>
      <c r="H105" s="30"/>
    </row>
    <row r="106" spans="1:8" s="2" customFormat="1" ht="16.899999999999999" customHeight="1">
      <c r="A106" s="29"/>
      <c r="B106" s="30"/>
      <c r="C106" s="197" t="s">
        <v>590</v>
      </c>
      <c r="D106" s="29"/>
      <c r="E106" s="29"/>
      <c r="F106" s="29"/>
      <c r="G106" s="29"/>
      <c r="H106" s="30"/>
    </row>
    <row r="107" spans="1:8" s="2" customFormat="1" ht="16.899999999999999" customHeight="1">
      <c r="A107" s="29"/>
      <c r="B107" s="30"/>
      <c r="C107" s="195" t="s">
        <v>361</v>
      </c>
      <c r="D107" s="195" t="s">
        <v>362</v>
      </c>
      <c r="E107" s="17" t="s">
        <v>84</v>
      </c>
      <c r="F107" s="196">
        <v>12382.46</v>
      </c>
      <c r="G107" s="29"/>
      <c r="H107" s="30"/>
    </row>
    <row r="108" spans="1:8" s="2" customFormat="1" ht="16.899999999999999" customHeight="1">
      <c r="A108" s="29"/>
      <c r="B108" s="30"/>
      <c r="C108" s="191" t="s">
        <v>601</v>
      </c>
      <c r="D108" s="192" t="s">
        <v>602</v>
      </c>
      <c r="E108" s="193" t="s">
        <v>93</v>
      </c>
      <c r="F108" s="194">
        <v>0</v>
      </c>
      <c r="G108" s="29"/>
      <c r="H108" s="30"/>
    </row>
    <row r="109" spans="1:8" s="2" customFormat="1" ht="16.899999999999999" customHeight="1">
      <c r="A109" s="29"/>
      <c r="B109" s="30"/>
      <c r="C109" s="195" t="s">
        <v>1</v>
      </c>
      <c r="D109" s="195" t="s">
        <v>72</v>
      </c>
      <c r="E109" s="17" t="s">
        <v>1</v>
      </c>
      <c r="F109" s="196">
        <v>0</v>
      </c>
      <c r="G109" s="29"/>
      <c r="H109" s="30"/>
    </row>
    <row r="110" spans="1:8" s="2" customFormat="1" ht="16.899999999999999" customHeight="1">
      <c r="A110" s="29"/>
      <c r="B110" s="30"/>
      <c r="C110" s="191" t="s">
        <v>122</v>
      </c>
      <c r="D110" s="192" t="s">
        <v>123</v>
      </c>
      <c r="E110" s="193" t="s">
        <v>93</v>
      </c>
      <c r="F110" s="194">
        <v>260</v>
      </c>
      <c r="G110" s="29"/>
      <c r="H110" s="30"/>
    </row>
    <row r="111" spans="1:8" s="2" customFormat="1" ht="16.899999999999999" customHeight="1">
      <c r="A111" s="29"/>
      <c r="B111" s="30"/>
      <c r="C111" s="195" t="s">
        <v>1</v>
      </c>
      <c r="D111" s="195" t="s">
        <v>603</v>
      </c>
      <c r="E111" s="17" t="s">
        <v>1</v>
      </c>
      <c r="F111" s="196">
        <v>260</v>
      </c>
      <c r="G111" s="29"/>
      <c r="H111" s="30"/>
    </row>
    <row r="112" spans="1:8" s="2" customFormat="1" ht="16.899999999999999" customHeight="1">
      <c r="A112" s="29"/>
      <c r="B112" s="30"/>
      <c r="C112" s="197" t="s">
        <v>590</v>
      </c>
      <c r="D112" s="29"/>
      <c r="E112" s="29"/>
      <c r="F112" s="29"/>
      <c r="G112" s="29"/>
      <c r="H112" s="30"/>
    </row>
    <row r="113" spans="1:8" s="2" customFormat="1" ht="16.899999999999999" customHeight="1">
      <c r="A113" s="29"/>
      <c r="B113" s="30"/>
      <c r="C113" s="195" t="s">
        <v>186</v>
      </c>
      <c r="D113" s="195" t="s">
        <v>187</v>
      </c>
      <c r="E113" s="17" t="s">
        <v>127</v>
      </c>
      <c r="F113" s="196">
        <v>1172.6289999999999</v>
      </c>
      <c r="G113" s="29"/>
      <c r="H113" s="30"/>
    </row>
    <row r="114" spans="1:8" s="2" customFormat="1" ht="22.5">
      <c r="A114" s="29"/>
      <c r="B114" s="30"/>
      <c r="C114" s="195" t="s">
        <v>234</v>
      </c>
      <c r="D114" s="195" t="s">
        <v>235</v>
      </c>
      <c r="E114" s="17" t="s">
        <v>127</v>
      </c>
      <c r="F114" s="196">
        <v>1249.0630000000001</v>
      </c>
      <c r="G114" s="29"/>
      <c r="H114" s="30"/>
    </row>
    <row r="115" spans="1:8" s="2" customFormat="1" ht="16.899999999999999" customHeight="1">
      <c r="A115" s="29"/>
      <c r="B115" s="30"/>
      <c r="C115" s="195" t="s">
        <v>336</v>
      </c>
      <c r="D115" s="195" t="s">
        <v>337</v>
      </c>
      <c r="E115" s="17" t="s">
        <v>84</v>
      </c>
      <c r="F115" s="196">
        <v>260</v>
      </c>
      <c r="G115" s="29"/>
      <c r="H115" s="30"/>
    </row>
    <row r="116" spans="1:8" s="2" customFormat="1" ht="22.5">
      <c r="A116" s="29"/>
      <c r="B116" s="30"/>
      <c r="C116" s="195" t="s">
        <v>347</v>
      </c>
      <c r="D116" s="195" t="s">
        <v>348</v>
      </c>
      <c r="E116" s="17" t="s">
        <v>84</v>
      </c>
      <c r="F116" s="196">
        <v>7476.7</v>
      </c>
      <c r="G116" s="29"/>
      <c r="H116" s="30"/>
    </row>
    <row r="117" spans="1:8" s="2" customFormat="1" ht="16.899999999999999" customHeight="1">
      <c r="A117" s="29"/>
      <c r="B117" s="30"/>
      <c r="C117" s="195" t="s">
        <v>361</v>
      </c>
      <c r="D117" s="195" t="s">
        <v>362</v>
      </c>
      <c r="E117" s="17" t="s">
        <v>84</v>
      </c>
      <c r="F117" s="196">
        <v>12382.46</v>
      </c>
      <c r="G117" s="29"/>
      <c r="H117" s="30"/>
    </row>
    <row r="118" spans="1:8" s="2" customFormat="1" ht="22.5">
      <c r="A118" s="29"/>
      <c r="B118" s="30"/>
      <c r="C118" s="195" t="s">
        <v>379</v>
      </c>
      <c r="D118" s="195" t="s">
        <v>380</v>
      </c>
      <c r="E118" s="17" t="s">
        <v>84</v>
      </c>
      <c r="F118" s="196">
        <v>218.065</v>
      </c>
      <c r="G118" s="29"/>
      <c r="H118" s="30"/>
    </row>
    <row r="119" spans="1:8" s="2" customFormat="1" ht="16.899999999999999" customHeight="1">
      <c r="A119" s="29"/>
      <c r="B119" s="30"/>
      <c r="C119" s="195" t="s">
        <v>198</v>
      </c>
      <c r="D119" s="195" t="s">
        <v>199</v>
      </c>
      <c r="E119" s="17" t="s">
        <v>200</v>
      </c>
      <c r="F119" s="196">
        <v>892.32</v>
      </c>
      <c r="G119" s="29"/>
      <c r="H119" s="30"/>
    </row>
    <row r="120" spans="1:8" s="2" customFormat="1" ht="16.899999999999999" customHeight="1">
      <c r="A120" s="29"/>
      <c r="B120" s="30"/>
      <c r="C120" s="191" t="s">
        <v>125</v>
      </c>
      <c r="D120" s="192" t="s">
        <v>126</v>
      </c>
      <c r="E120" s="193" t="s">
        <v>127</v>
      </c>
      <c r="F120" s="194">
        <v>1</v>
      </c>
      <c r="G120" s="29"/>
      <c r="H120" s="30"/>
    </row>
    <row r="121" spans="1:8" s="2" customFormat="1" ht="16.899999999999999" customHeight="1">
      <c r="A121" s="29"/>
      <c r="B121" s="30"/>
      <c r="C121" s="195" t="s">
        <v>1</v>
      </c>
      <c r="D121" s="195" t="s">
        <v>604</v>
      </c>
      <c r="E121" s="17" t="s">
        <v>1</v>
      </c>
      <c r="F121" s="196">
        <v>0</v>
      </c>
      <c r="G121" s="29"/>
      <c r="H121" s="30"/>
    </row>
    <row r="122" spans="1:8" s="2" customFormat="1" ht="16.899999999999999" customHeight="1">
      <c r="A122" s="29"/>
      <c r="B122" s="30"/>
      <c r="C122" s="195" t="s">
        <v>1</v>
      </c>
      <c r="D122" s="195" t="s">
        <v>80</v>
      </c>
      <c r="E122" s="17" t="s">
        <v>1</v>
      </c>
      <c r="F122" s="196">
        <v>1</v>
      </c>
      <c r="G122" s="29"/>
      <c r="H122" s="30"/>
    </row>
    <row r="123" spans="1:8" s="2" customFormat="1" ht="16.899999999999999" customHeight="1">
      <c r="A123" s="29"/>
      <c r="B123" s="30"/>
      <c r="C123" s="191" t="s">
        <v>605</v>
      </c>
      <c r="D123" s="192" t="s">
        <v>606</v>
      </c>
      <c r="E123" s="193" t="s">
        <v>84</v>
      </c>
      <c r="F123" s="194">
        <v>100</v>
      </c>
      <c r="G123" s="29"/>
      <c r="H123" s="30"/>
    </row>
    <row r="124" spans="1:8" s="2" customFormat="1" ht="16.899999999999999" customHeight="1">
      <c r="A124" s="29"/>
      <c r="B124" s="30"/>
      <c r="C124" s="195" t="s">
        <v>1</v>
      </c>
      <c r="D124" s="195" t="s">
        <v>371</v>
      </c>
      <c r="E124" s="17" t="s">
        <v>1</v>
      </c>
      <c r="F124" s="196">
        <v>100</v>
      </c>
      <c r="G124" s="29"/>
      <c r="H124" s="30"/>
    </row>
    <row r="125" spans="1:8" s="2" customFormat="1" ht="16.899999999999999" customHeight="1">
      <c r="A125" s="29"/>
      <c r="B125" s="30"/>
      <c r="C125" s="191" t="s">
        <v>128</v>
      </c>
      <c r="D125" s="192" t="s">
        <v>129</v>
      </c>
      <c r="E125" s="193" t="s">
        <v>97</v>
      </c>
      <c r="F125" s="194">
        <v>45</v>
      </c>
      <c r="G125" s="29"/>
      <c r="H125" s="30"/>
    </row>
    <row r="126" spans="1:8" s="2" customFormat="1" ht="16.899999999999999" customHeight="1">
      <c r="A126" s="29"/>
      <c r="B126" s="30"/>
      <c r="C126" s="195" t="s">
        <v>1</v>
      </c>
      <c r="D126" s="195" t="s">
        <v>607</v>
      </c>
      <c r="E126" s="17" t="s">
        <v>1</v>
      </c>
      <c r="F126" s="196">
        <v>0</v>
      </c>
      <c r="G126" s="29"/>
      <c r="H126" s="30"/>
    </row>
    <row r="127" spans="1:8" s="2" customFormat="1" ht="16.899999999999999" customHeight="1">
      <c r="A127" s="29"/>
      <c r="B127" s="30"/>
      <c r="C127" s="195" t="s">
        <v>1</v>
      </c>
      <c r="D127" s="195" t="s">
        <v>608</v>
      </c>
      <c r="E127" s="17" t="s">
        <v>1</v>
      </c>
      <c r="F127" s="196">
        <v>45</v>
      </c>
      <c r="G127" s="29"/>
      <c r="H127" s="30"/>
    </row>
    <row r="128" spans="1:8" s="2" customFormat="1" ht="16.899999999999999" customHeight="1">
      <c r="A128" s="29"/>
      <c r="B128" s="30"/>
      <c r="C128" s="197" t="s">
        <v>590</v>
      </c>
      <c r="D128" s="29"/>
      <c r="E128" s="29"/>
      <c r="F128" s="29"/>
      <c r="G128" s="29"/>
      <c r="H128" s="30"/>
    </row>
    <row r="129" spans="1:8" s="2" customFormat="1" ht="16.899999999999999" customHeight="1">
      <c r="A129" s="29"/>
      <c r="B129" s="30"/>
      <c r="C129" s="195" t="s">
        <v>459</v>
      </c>
      <c r="D129" s="195" t="s">
        <v>460</v>
      </c>
      <c r="E129" s="17" t="s">
        <v>97</v>
      </c>
      <c r="F129" s="196">
        <v>45</v>
      </c>
      <c r="G129" s="29"/>
      <c r="H129" s="30"/>
    </row>
    <row r="130" spans="1:8" s="2" customFormat="1" ht="16.899999999999999" customHeight="1">
      <c r="A130" s="29"/>
      <c r="B130" s="30"/>
      <c r="C130" s="191" t="s">
        <v>131</v>
      </c>
      <c r="D130" s="192" t="s">
        <v>132</v>
      </c>
      <c r="E130" s="193" t="s">
        <v>93</v>
      </c>
      <c r="F130" s="194">
        <v>2507.84</v>
      </c>
      <c r="G130" s="29"/>
      <c r="H130" s="30"/>
    </row>
    <row r="131" spans="1:8" s="2" customFormat="1" ht="16.899999999999999" customHeight="1">
      <c r="A131" s="29"/>
      <c r="B131" s="30"/>
      <c r="C131" s="195" t="s">
        <v>1</v>
      </c>
      <c r="D131" s="195" t="s">
        <v>609</v>
      </c>
      <c r="E131" s="17" t="s">
        <v>1</v>
      </c>
      <c r="F131" s="196">
        <v>2507.84</v>
      </c>
      <c r="G131" s="29"/>
      <c r="H131" s="30"/>
    </row>
    <row r="132" spans="1:8" s="2" customFormat="1" ht="16.899999999999999" customHeight="1">
      <c r="A132" s="29"/>
      <c r="B132" s="30"/>
      <c r="C132" s="197" t="s">
        <v>590</v>
      </c>
      <c r="D132" s="29"/>
      <c r="E132" s="29"/>
      <c r="F132" s="29"/>
      <c r="G132" s="29"/>
      <c r="H132" s="30"/>
    </row>
    <row r="133" spans="1:8" s="2" customFormat="1" ht="16.899999999999999" customHeight="1">
      <c r="A133" s="29"/>
      <c r="B133" s="30"/>
      <c r="C133" s="195" t="s">
        <v>218</v>
      </c>
      <c r="D133" s="195" t="s">
        <v>219</v>
      </c>
      <c r="E133" s="17" t="s">
        <v>127</v>
      </c>
      <c r="F133" s="196">
        <v>1140.048</v>
      </c>
      <c r="G133" s="29"/>
      <c r="H133" s="30"/>
    </row>
    <row r="134" spans="1:8" s="2" customFormat="1" ht="22.5">
      <c r="A134" s="29"/>
      <c r="B134" s="30"/>
      <c r="C134" s="195" t="s">
        <v>224</v>
      </c>
      <c r="D134" s="195" t="s">
        <v>225</v>
      </c>
      <c r="E134" s="17" t="s">
        <v>127</v>
      </c>
      <c r="F134" s="196">
        <v>1140.048</v>
      </c>
      <c r="G134" s="29"/>
      <c r="H134" s="30"/>
    </row>
    <row r="135" spans="1:8" s="2" customFormat="1" ht="22.5">
      <c r="A135" s="29"/>
      <c r="B135" s="30"/>
      <c r="C135" s="195" t="s">
        <v>246</v>
      </c>
      <c r="D135" s="195" t="s">
        <v>247</v>
      </c>
      <c r="E135" s="17" t="s">
        <v>127</v>
      </c>
      <c r="F135" s="196">
        <v>2417.7510000000002</v>
      </c>
      <c r="G135" s="29"/>
      <c r="H135" s="30"/>
    </row>
    <row r="136" spans="1:8" s="2" customFormat="1" ht="16.899999999999999" customHeight="1">
      <c r="A136" s="29"/>
      <c r="B136" s="30"/>
      <c r="C136" s="195" t="s">
        <v>283</v>
      </c>
      <c r="D136" s="195" t="s">
        <v>284</v>
      </c>
      <c r="E136" s="17" t="s">
        <v>84</v>
      </c>
      <c r="F136" s="196">
        <v>5015.68</v>
      </c>
      <c r="G136" s="29"/>
      <c r="H136" s="30"/>
    </row>
    <row r="137" spans="1:8" s="2" customFormat="1" ht="16.899999999999999" customHeight="1">
      <c r="A137" s="29"/>
      <c r="B137" s="30"/>
      <c r="C137" s="191" t="s">
        <v>134</v>
      </c>
      <c r="D137" s="192" t="s">
        <v>135</v>
      </c>
      <c r="E137" s="193" t="s">
        <v>93</v>
      </c>
      <c r="F137" s="194">
        <v>3</v>
      </c>
      <c r="G137" s="29"/>
      <c r="H137" s="30"/>
    </row>
    <row r="138" spans="1:8" s="2" customFormat="1" ht="16.899999999999999" customHeight="1">
      <c r="A138" s="29"/>
      <c r="B138" s="30"/>
      <c r="C138" s="195" t="s">
        <v>1</v>
      </c>
      <c r="D138" s="195" t="s">
        <v>86</v>
      </c>
      <c r="E138" s="17" t="s">
        <v>1</v>
      </c>
      <c r="F138" s="196">
        <v>3</v>
      </c>
      <c r="G138" s="29"/>
      <c r="H138" s="30"/>
    </row>
    <row r="139" spans="1:8" s="2" customFormat="1" ht="16.899999999999999" customHeight="1">
      <c r="A139" s="29"/>
      <c r="B139" s="30"/>
      <c r="C139" s="197" t="s">
        <v>590</v>
      </c>
      <c r="D139" s="29"/>
      <c r="E139" s="29"/>
      <c r="F139" s="29"/>
      <c r="G139" s="29"/>
      <c r="H139" s="30"/>
    </row>
    <row r="140" spans="1:8" s="2" customFormat="1" ht="16.899999999999999" customHeight="1">
      <c r="A140" s="29"/>
      <c r="B140" s="30"/>
      <c r="C140" s="195" t="s">
        <v>525</v>
      </c>
      <c r="D140" s="195" t="s">
        <v>526</v>
      </c>
      <c r="E140" s="17" t="s">
        <v>127</v>
      </c>
      <c r="F140" s="196">
        <v>1.5</v>
      </c>
      <c r="G140" s="29"/>
      <c r="H140" s="30"/>
    </row>
    <row r="141" spans="1:8" s="2" customFormat="1" ht="7.35" customHeight="1">
      <c r="A141" s="29"/>
      <c r="B141" s="44"/>
      <c r="C141" s="45"/>
      <c r="D141" s="45"/>
      <c r="E141" s="45"/>
      <c r="F141" s="45"/>
      <c r="G141" s="45"/>
      <c r="H141" s="30"/>
    </row>
    <row r="142" spans="1:8" s="2" customFormat="1">
      <c r="A142" s="29"/>
      <c r="B142" s="29"/>
      <c r="C142" s="29"/>
      <c r="D142" s="29"/>
      <c r="E142" s="29"/>
      <c r="F142" s="29"/>
      <c r="G142" s="29"/>
      <c r="H142" s="29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6</vt:i4>
      </vt:variant>
    </vt:vector>
  </HeadingPairs>
  <TitlesOfParts>
    <vt:vector size="8" baseType="lpstr">
      <vt:lpstr>Časť 3</vt:lpstr>
      <vt:lpstr>Zoznam figúr</vt:lpstr>
      <vt:lpstr>'Časť 3'!Názvy_tlače</vt:lpstr>
      <vt:lpstr>'Rekapitulácia stavby'!Názvy_tlače</vt:lpstr>
      <vt:lpstr>'Zoznam figúr'!Názvy_tlače</vt:lpstr>
      <vt:lpstr>'Časť 3'!Oblasť_tlače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AcerV3\Acer</dc:creator>
  <cp:lastModifiedBy>Zuzana Milaňáková</cp:lastModifiedBy>
  <cp:lastPrinted>2020-10-09T17:07:05Z</cp:lastPrinted>
  <dcterms:created xsi:type="dcterms:W3CDTF">2020-10-08T14:00:54Z</dcterms:created>
  <dcterms:modified xsi:type="dcterms:W3CDTF">2020-10-09T17:07:11Z</dcterms:modified>
</cp:coreProperties>
</file>