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nab\Downloads\"/>
    </mc:Choice>
  </mc:AlternateContent>
  <xr:revisionPtr revIDLastSave="0" documentId="13_ncr:1_{1808BDD4-FD4A-4F1D-A140-301685FE823E}" xr6:coauthVersionLast="47" xr6:coauthVersionMax="47" xr10:uidLastSave="{00000000-0000-0000-0000-000000000000}"/>
  <bookViews>
    <workbookView xWindow="-93" yWindow="-93" windowWidth="25786" windowHeight="13986" firstSheet="1" activeTab="1" xr2:uid="{00000000-000D-0000-FFFF-FFFF00000000}"/>
  </bookViews>
  <sheets>
    <sheet name="Rekapitulácia stavby" sheetId="1" state="veryHidden" r:id="rId1"/>
    <sheet name="CNS" sheetId="5" r:id="rId2"/>
    <sheet name="Stavba" sheetId="23" r:id="rId3"/>
    <sheet name="ZTI" sheetId="22" r:id="rId4"/>
    <sheet name="Elektro" sheetId="20" r:id="rId5"/>
  </sheets>
  <definedNames>
    <definedName name="_FilterDatabase" hidden="1">#REF!</definedName>
    <definedName name="_xlnm._FilterDatabase" localSheetId="2" hidden="1">Stavba!$C$140:$K$478</definedName>
    <definedName name="_xlnm._FilterDatabase" hidden="1">#REF!</definedName>
    <definedName name="DTG">#REF!</definedName>
    <definedName name="DU_TOP_ROZP__Seznam">#REF!</definedName>
    <definedName name="Excel_BuiltIn_Print_Area_1">#REF!</definedName>
    <definedName name="fakt1R">#REF!</definedName>
    <definedName name="KOTOLNA_TOS_Seznam">#REF!</definedName>
    <definedName name="Názov_akcie">#REF!</definedName>
    <definedName name="_xlnm.Print_Titles" localSheetId="0">'Rekapitulácia stavby'!$92:$92</definedName>
    <definedName name="_xlnm.Print_Titles" localSheetId="2">Stavba!$140:$140</definedName>
    <definedName name="_xlnm.Print_Area" localSheetId="0">'Rekapitulácia stavby'!$D$4:$AO$76,'Rekapitulácia stavby'!$C$82:$AQ$96</definedName>
    <definedName name="_xlnm.Print_Area" localSheetId="2">Stavba!$C$4:$J$76,Stavba!$C$82:$J$124,Stavba!$C$130:$J$478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5" l="1"/>
  <c r="J87" i="23"/>
  <c r="J35" i="23"/>
  <c r="J36" i="23"/>
  <c r="J37" i="23"/>
  <c r="E85" i="23"/>
  <c r="F87" i="23"/>
  <c r="F89" i="23"/>
  <c r="J89" i="23"/>
  <c r="F90" i="23"/>
  <c r="J90" i="23"/>
  <c r="BE117" i="23"/>
  <c r="BF117" i="23"/>
  <c r="BG117" i="23"/>
  <c r="BH117" i="23"/>
  <c r="BI117" i="23"/>
  <c r="BE118" i="23"/>
  <c r="BF118" i="23"/>
  <c r="BG118" i="23"/>
  <c r="BH118" i="23"/>
  <c r="BI118" i="23"/>
  <c r="BE119" i="23"/>
  <c r="BF119" i="23"/>
  <c r="BG119" i="23"/>
  <c r="BH119" i="23"/>
  <c r="BI119" i="23"/>
  <c r="BE120" i="23"/>
  <c r="BF120" i="23"/>
  <c r="BG120" i="23"/>
  <c r="BH120" i="23"/>
  <c r="BI120" i="23"/>
  <c r="BE121" i="23"/>
  <c r="BF121" i="23"/>
  <c r="BG121" i="23"/>
  <c r="BH121" i="23"/>
  <c r="BI121" i="23"/>
  <c r="BE122" i="23"/>
  <c r="BG122" i="23"/>
  <c r="BH122" i="23"/>
  <c r="BI122" i="23"/>
  <c r="E133" i="23"/>
  <c r="F135" i="23"/>
  <c r="F137" i="23"/>
  <c r="J137" i="23"/>
  <c r="F138" i="23"/>
  <c r="J138" i="23"/>
  <c r="T143" i="23"/>
  <c r="J144" i="23"/>
  <c r="BF144" i="23" s="1"/>
  <c r="P144" i="23"/>
  <c r="R144" i="23"/>
  <c r="T144" i="23"/>
  <c r="BE144" i="23"/>
  <c r="BG144" i="23"/>
  <c r="BH144" i="23"/>
  <c r="BI144" i="23"/>
  <c r="BK144" i="23"/>
  <c r="J149" i="23"/>
  <c r="BF149" i="23" s="1"/>
  <c r="P149" i="23"/>
  <c r="R149" i="23"/>
  <c r="R143" i="23" s="1"/>
  <c r="T149" i="23"/>
  <c r="BE149" i="23"/>
  <c r="BG149" i="23"/>
  <c r="BH149" i="23"/>
  <c r="BI149" i="23"/>
  <c r="BK149" i="23"/>
  <c r="J150" i="23"/>
  <c r="BF150" i="23" s="1"/>
  <c r="P150" i="23"/>
  <c r="R150" i="23"/>
  <c r="T150" i="23"/>
  <c r="BE150" i="23"/>
  <c r="BG150" i="23"/>
  <c r="BH150" i="23"/>
  <c r="BI150" i="23"/>
  <c r="BK150" i="23"/>
  <c r="P155" i="23"/>
  <c r="J156" i="23"/>
  <c r="BF156" i="23" s="1"/>
  <c r="P156" i="23"/>
  <c r="R156" i="23"/>
  <c r="R155" i="23" s="1"/>
  <c r="T156" i="23"/>
  <c r="T155" i="23" s="1"/>
  <c r="BE156" i="23"/>
  <c r="BG156" i="23"/>
  <c r="BH156" i="23"/>
  <c r="BI156" i="23"/>
  <c r="BK156" i="23"/>
  <c r="BK155" i="23" s="1"/>
  <c r="J155" i="23" s="1"/>
  <c r="J97" i="23" s="1"/>
  <c r="J161" i="23"/>
  <c r="BF161" i="23" s="1"/>
  <c r="P161" i="23"/>
  <c r="R161" i="23"/>
  <c r="R160" i="23" s="1"/>
  <c r="T161" i="23"/>
  <c r="T160" i="23" s="1"/>
  <c r="BE161" i="23"/>
  <c r="BG161" i="23"/>
  <c r="BH161" i="23"/>
  <c r="BI161" i="23"/>
  <c r="BK161" i="23"/>
  <c r="J165" i="23"/>
  <c r="BF165" i="23" s="1"/>
  <c r="P165" i="23"/>
  <c r="P160" i="23" s="1"/>
  <c r="R165" i="23"/>
  <c r="T165" i="23"/>
  <c r="BE165" i="23"/>
  <c r="BG165" i="23"/>
  <c r="BH165" i="23"/>
  <c r="BI165" i="23"/>
  <c r="BK165" i="23"/>
  <c r="P168" i="23"/>
  <c r="R168" i="23"/>
  <c r="J169" i="23"/>
  <c r="P169" i="23"/>
  <c r="R169" i="23"/>
  <c r="T169" i="23"/>
  <c r="T168" i="23" s="1"/>
  <c r="BE169" i="23"/>
  <c r="BF169" i="23"/>
  <c r="BG169" i="23"/>
  <c r="BH169" i="23"/>
  <c r="BI169" i="23"/>
  <c r="BK169" i="23"/>
  <c r="BK168" i="23" s="1"/>
  <c r="J168" i="23" s="1"/>
  <c r="J99" i="23" s="1"/>
  <c r="J174" i="23"/>
  <c r="BF174" i="23" s="1"/>
  <c r="P174" i="23"/>
  <c r="R174" i="23"/>
  <c r="T174" i="23"/>
  <c r="BE174" i="23"/>
  <c r="BG174" i="23"/>
  <c r="BH174" i="23"/>
  <c r="BI174" i="23"/>
  <c r="BK174" i="23"/>
  <c r="J178" i="23"/>
  <c r="BF178" i="23" s="1"/>
  <c r="P178" i="23"/>
  <c r="R178" i="23"/>
  <c r="T178" i="23"/>
  <c r="BE178" i="23"/>
  <c r="BG178" i="23"/>
  <c r="BH178" i="23"/>
  <c r="BI178" i="23"/>
  <c r="BK178" i="23"/>
  <c r="J183" i="23"/>
  <c r="BF183" i="23" s="1"/>
  <c r="P183" i="23"/>
  <c r="R183" i="23"/>
  <c r="T183" i="23"/>
  <c r="BE183" i="23"/>
  <c r="BG183" i="23"/>
  <c r="BH183" i="23"/>
  <c r="BI183" i="23"/>
  <c r="BK183" i="23"/>
  <c r="J188" i="23"/>
  <c r="BF188" i="23" s="1"/>
  <c r="P188" i="23"/>
  <c r="R188" i="23"/>
  <c r="T188" i="23"/>
  <c r="BE188" i="23"/>
  <c r="BG188" i="23"/>
  <c r="BH188" i="23"/>
  <c r="BI188" i="23"/>
  <c r="BK188" i="23"/>
  <c r="J192" i="23"/>
  <c r="P192" i="23"/>
  <c r="R192" i="23"/>
  <c r="T192" i="23"/>
  <c r="BE192" i="23"/>
  <c r="BF192" i="23"/>
  <c r="BG192" i="23"/>
  <c r="BH192" i="23"/>
  <c r="BI192" i="23"/>
  <c r="BK192" i="23"/>
  <c r="J195" i="23"/>
  <c r="BF195" i="23" s="1"/>
  <c r="P195" i="23"/>
  <c r="R195" i="23"/>
  <c r="T195" i="23"/>
  <c r="BE195" i="23"/>
  <c r="BG195" i="23"/>
  <c r="BH195" i="23"/>
  <c r="BI195" i="23"/>
  <c r="BK195" i="23"/>
  <c r="J198" i="23"/>
  <c r="BF198" i="23" s="1"/>
  <c r="P198" i="23"/>
  <c r="R198" i="23"/>
  <c r="T198" i="23"/>
  <c r="BE198" i="23"/>
  <c r="BG198" i="23"/>
  <c r="BH198" i="23"/>
  <c r="BI198" i="23"/>
  <c r="BK198" i="23"/>
  <c r="J201" i="23"/>
  <c r="BF201" i="23" s="1"/>
  <c r="P201" i="23"/>
  <c r="R201" i="23"/>
  <c r="T201" i="23"/>
  <c r="BE201" i="23"/>
  <c r="BG201" i="23"/>
  <c r="BH201" i="23"/>
  <c r="BI201" i="23"/>
  <c r="BK201" i="23"/>
  <c r="J204" i="23"/>
  <c r="BF204" i="23" s="1"/>
  <c r="P204" i="23"/>
  <c r="R204" i="23"/>
  <c r="T204" i="23"/>
  <c r="BE204" i="23"/>
  <c r="BG204" i="23"/>
  <c r="BH204" i="23"/>
  <c r="BI204" i="23"/>
  <c r="BK204" i="23"/>
  <c r="J207" i="23"/>
  <c r="P207" i="23"/>
  <c r="R207" i="23"/>
  <c r="T207" i="23"/>
  <c r="BE207" i="23"/>
  <c r="BF207" i="23"/>
  <c r="BG207" i="23"/>
  <c r="BH207" i="23"/>
  <c r="BI207" i="23"/>
  <c r="BK207" i="23"/>
  <c r="J208" i="23"/>
  <c r="P208" i="23"/>
  <c r="R208" i="23"/>
  <c r="T208" i="23"/>
  <c r="BE208" i="23"/>
  <c r="BF208" i="23"/>
  <c r="BG208" i="23"/>
  <c r="BH208" i="23"/>
  <c r="BI208" i="23"/>
  <c r="BK208" i="23"/>
  <c r="J211" i="23"/>
  <c r="BF211" i="23" s="1"/>
  <c r="P211" i="23"/>
  <c r="R211" i="23"/>
  <c r="T211" i="23"/>
  <c r="BE211" i="23"/>
  <c r="BG211" i="23"/>
  <c r="BH211" i="23"/>
  <c r="BI211" i="23"/>
  <c r="BK211" i="23"/>
  <c r="J212" i="23"/>
  <c r="BF212" i="23" s="1"/>
  <c r="P212" i="23"/>
  <c r="R212" i="23"/>
  <c r="T212" i="23"/>
  <c r="BE212" i="23"/>
  <c r="BG212" i="23"/>
  <c r="BH212" i="23"/>
  <c r="BI212" i="23"/>
  <c r="BK212" i="23"/>
  <c r="J215" i="23"/>
  <c r="BF215" i="23" s="1"/>
  <c r="P215" i="23"/>
  <c r="R215" i="23"/>
  <c r="T215" i="23"/>
  <c r="BE215" i="23"/>
  <c r="BG215" i="23"/>
  <c r="BH215" i="23"/>
  <c r="BI215" i="23"/>
  <c r="BK215" i="23"/>
  <c r="J219" i="23"/>
  <c r="BF219" i="23" s="1"/>
  <c r="P219" i="23"/>
  <c r="R219" i="23"/>
  <c r="T219" i="23"/>
  <c r="BE219" i="23"/>
  <c r="BG219" i="23"/>
  <c r="BH219" i="23"/>
  <c r="BI219" i="23"/>
  <c r="BK219" i="23"/>
  <c r="J222" i="23"/>
  <c r="P222" i="23"/>
  <c r="R222" i="23"/>
  <c r="T222" i="23"/>
  <c r="BE222" i="23"/>
  <c r="BF222" i="23"/>
  <c r="BG222" i="23"/>
  <c r="BH222" i="23"/>
  <c r="BI222" i="23"/>
  <c r="BK222" i="23"/>
  <c r="J225" i="23"/>
  <c r="BF225" i="23" s="1"/>
  <c r="P225" i="23"/>
  <c r="R225" i="23"/>
  <c r="T225" i="23"/>
  <c r="BE225" i="23"/>
  <c r="BG225" i="23"/>
  <c r="BH225" i="23"/>
  <c r="BI225" i="23"/>
  <c r="BK225" i="23"/>
  <c r="J229" i="23"/>
  <c r="BF229" i="23" s="1"/>
  <c r="P229" i="23"/>
  <c r="R229" i="23"/>
  <c r="T229" i="23"/>
  <c r="BE229" i="23"/>
  <c r="BG229" i="23"/>
  <c r="BH229" i="23"/>
  <c r="BI229" i="23"/>
  <c r="BK229" i="23"/>
  <c r="J233" i="23"/>
  <c r="BF233" i="23" s="1"/>
  <c r="P233" i="23"/>
  <c r="R233" i="23"/>
  <c r="T233" i="23"/>
  <c r="BE233" i="23"/>
  <c r="BG233" i="23"/>
  <c r="BH233" i="23"/>
  <c r="BI233" i="23"/>
  <c r="BK233" i="23"/>
  <c r="J237" i="23"/>
  <c r="BF237" i="23" s="1"/>
  <c r="P237" i="23"/>
  <c r="R237" i="23"/>
  <c r="T237" i="23"/>
  <c r="BE237" i="23"/>
  <c r="BG237" i="23"/>
  <c r="BH237" i="23"/>
  <c r="BI237" i="23"/>
  <c r="BK237" i="23"/>
  <c r="J241" i="23"/>
  <c r="BF241" i="23" s="1"/>
  <c r="P241" i="23"/>
  <c r="R241" i="23"/>
  <c r="T241" i="23"/>
  <c r="BE241" i="23"/>
  <c r="BG241" i="23"/>
  <c r="BH241" i="23"/>
  <c r="BI241" i="23"/>
  <c r="BK241" i="23"/>
  <c r="J245" i="23"/>
  <c r="BF245" i="23" s="1"/>
  <c r="P245" i="23"/>
  <c r="R245" i="23"/>
  <c r="T245" i="23"/>
  <c r="BE245" i="23"/>
  <c r="BG245" i="23"/>
  <c r="BH245" i="23"/>
  <c r="BI245" i="23"/>
  <c r="BK245" i="23"/>
  <c r="J251" i="23"/>
  <c r="P251" i="23"/>
  <c r="R251" i="23"/>
  <c r="T251" i="23"/>
  <c r="BE251" i="23"/>
  <c r="BF251" i="23"/>
  <c r="BG251" i="23"/>
  <c r="BH251" i="23"/>
  <c r="BI251" i="23"/>
  <c r="BK251" i="23"/>
  <c r="J254" i="23"/>
  <c r="P254" i="23"/>
  <c r="R254" i="23"/>
  <c r="T254" i="23"/>
  <c r="BE254" i="23"/>
  <c r="BF254" i="23"/>
  <c r="BG254" i="23"/>
  <c r="BH254" i="23"/>
  <c r="BI254" i="23"/>
  <c r="BK254" i="23"/>
  <c r="J258" i="23"/>
  <c r="BF258" i="23" s="1"/>
  <c r="P258" i="23"/>
  <c r="R258" i="23"/>
  <c r="T258" i="23"/>
  <c r="BE258" i="23"/>
  <c r="BG258" i="23"/>
  <c r="BH258" i="23"/>
  <c r="BI258" i="23"/>
  <c r="BK258" i="23"/>
  <c r="J259" i="23"/>
  <c r="BF259" i="23" s="1"/>
  <c r="P259" i="23"/>
  <c r="R259" i="23"/>
  <c r="T259" i="23"/>
  <c r="BE259" i="23"/>
  <c r="BG259" i="23"/>
  <c r="BH259" i="23"/>
  <c r="BI259" i="23"/>
  <c r="BK259" i="23"/>
  <c r="J263" i="23"/>
  <c r="BF263" i="23" s="1"/>
  <c r="P263" i="23"/>
  <c r="R263" i="23"/>
  <c r="T263" i="23"/>
  <c r="BE263" i="23"/>
  <c r="BG263" i="23"/>
  <c r="BH263" i="23"/>
  <c r="BI263" i="23"/>
  <c r="BK263" i="23"/>
  <c r="J264" i="23"/>
  <c r="BF264" i="23" s="1"/>
  <c r="P264" i="23"/>
  <c r="R264" i="23"/>
  <c r="T264" i="23"/>
  <c r="BE264" i="23"/>
  <c r="BG264" i="23"/>
  <c r="BH264" i="23"/>
  <c r="BI264" i="23"/>
  <c r="BK264" i="23"/>
  <c r="J266" i="23"/>
  <c r="P266" i="23"/>
  <c r="R266" i="23"/>
  <c r="T266" i="23"/>
  <c r="BE266" i="23"/>
  <c r="BF266" i="23"/>
  <c r="BG266" i="23"/>
  <c r="BH266" i="23"/>
  <c r="BI266" i="23"/>
  <c r="BK266" i="23"/>
  <c r="J267" i="23"/>
  <c r="BF267" i="23" s="1"/>
  <c r="P267" i="23"/>
  <c r="R267" i="23"/>
  <c r="T267" i="23"/>
  <c r="BE267" i="23"/>
  <c r="BG267" i="23"/>
  <c r="BH267" i="23"/>
  <c r="BI267" i="23"/>
  <c r="BK267" i="23"/>
  <c r="J269" i="23"/>
  <c r="BF269" i="23" s="1"/>
  <c r="P269" i="23"/>
  <c r="R269" i="23"/>
  <c r="T269" i="23"/>
  <c r="BE269" i="23"/>
  <c r="BG269" i="23"/>
  <c r="BH269" i="23"/>
  <c r="BI269" i="23"/>
  <c r="BK269" i="23"/>
  <c r="P270" i="23"/>
  <c r="J271" i="23"/>
  <c r="BF271" i="23" s="1"/>
  <c r="P271" i="23"/>
  <c r="R271" i="23"/>
  <c r="R270" i="23" s="1"/>
  <c r="T271" i="23"/>
  <c r="T270" i="23" s="1"/>
  <c r="BE271" i="23"/>
  <c r="BG271" i="23"/>
  <c r="BH271" i="23"/>
  <c r="BI271" i="23"/>
  <c r="BK271" i="23"/>
  <c r="BK270" i="23" s="1"/>
  <c r="J270" i="23" s="1"/>
  <c r="J102" i="23" s="1"/>
  <c r="J274" i="23"/>
  <c r="BF274" i="23" s="1"/>
  <c r="P274" i="23"/>
  <c r="R274" i="23"/>
  <c r="T274" i="23"/>
  <c r="BE274" i="23"/>
  <c r="BG274" i="23"/>
  <c r="BH274" i="23"/>
  <c r="BI274" i="23"/>
  <c r="BK274" i="23"/>
  <c r="J278" i="23"/>
  <c r="BF278" i="23" s="1"/>
  <c r="P278" i="23"/>
  <c r="R278" i="23"/>
  <c r="R273" i="23" s="1"/>
  <c r="T278" i="23"/>
  <c r="BE278" i="23"/>
  <c r="BG278" i="23"/>
  <c r="BH278" i="23"/>
  <c r="BI278" i="23"/>
  <c r="BK278" i="23"/>
  <c r="J280" i="23"/>
  <c r="BF280" i="23" s="1"/>
  <c r="P280" i="23"/>
  <c r="R280" i="23"/>
  <c r="T280" i="23"/>
  <c r="BE280" i="23"/>
  <c r="BG280" i="23"/>
  <c r="BH280" i="23"/>
  <c r="BI280" i="23"/>
  <c r="BK280" i="23"/>
  <c r="J283" i="23"/>
  <c r="BF283" i="23" s="1"/>
  <c r="P283" i="23"/>
  <c r="R283" i="23"/>
  <c r="T283" i="23"/>
  <c r="BE283" i="23"/>
  <c r="BG283" i="23"/>
  <c r="BH283" i="23"/>
  <c r="BI283" i="23"/>
  <c r="BK283" i="23"/>
  <c r="J287" i="23"/>
  <c r="BF287" i="23" s="1"/>
  <c r="P287" i="23"/>
  <c r="R287" i="23"/>
  <c r="T287" i="23"/>
  <c r="BE287" i="23"/>
  <c r="BG287" i="23"/>
  <c r="BH287" i="23"/>
  <c r="BI287" i="23"/>
  <c r="BK287" i="23"/>
  <c r="J291" i="23"/>
  <c r="BF291" i="23" s="1"/>
  <c r="P291" i="23"/>
  <c r="R291" i="23"/>
  <c r="T291" i="23"/>
  <c r="BE291" i="23"/>
  <c r="BG291" i="23"/>
  <c r="BH291" i="23"/>
  <c r="BI291" i="23"/>
  <c r="BK291" i="23"/>
  <c r="J293" i="23"/>
  <c r="BF293" i="23" s="1"/>
  <c r="P293" i="23"/>
  <c r="R293" i="23"/>
  <c r="T293" i="23"/>
  <c r="BE293" i="23"/>
  <c r="BG293" i="23"/>
  <c r="BH293" i="23"/>
  <c r="BI293" i="23"/>
  <c r="BK293" i="23"/>
  <c r="J297" i="23"/>
  <c r="BF297" i="23" s="1"/>
  <c r="P297" i="23"/>
  <c r="R297" i="23"/>
  <c r="T297" i="23"/>
  <c r="BE297" i="23"/>
  <c r="BG297" i="23"/>
  <c r="BH297" i="23"/>
  <c r="BI297" i="23"/>
  <c r="BK297" i="23"/>
  <c r="J299" i="23"/>
  <c r="BF299" i="23" s="1"/>
  <c r="P299" i="23"/>
  <c r="R299" i="23"/>
  <c r="T299" i="23"/>
  <c r="BE299" i="23"/>
  <c r="BG299" i="23"/>
  <c r="BH299" i="23"/>
  <c r="BI299" i="23"/>
  <c r="BK299" i="23"/>
  <c r="J303" i="23"/>
  <c r="BF303" i="23" s="1"/>
  <c r="P303" i="23"/>
  <c r="R303" i="23"/>
  <c r="T303" i="23"/>
  <c r="BE303" i="23"/>
  <c r="BG303" i="23"/>
  <c r="BH303" i="23"/>
  <c r="BI303" i="23"/>
  <c r="BK303" i="23"/>
  <c r="J305" i="23"/>
  <c r="BF305" i="23" s="1"/>
  <c r="P305" i="23"/>
  <c r="R305" i="23"/>
  <c r="T305" i="23"/>
  <c r="BE305" i="23"/>
  <c r="BG305" i="23"/>
  <c r="BH305" i="23"/>
  <c r="BI305" i="23"/>
  <c r="BK305" i="23"/>
  <c r="J308" i="23"/>
  <c r="BF308" i="23" s="1"/>
  <c r="P308" i="23"/>
  <c r="R308" i="23"/>
  <c r="T308" i="23"/>
  <c r="BE308" i="23"/>
  <c r="BG308" i="23"/>
  <c r="BH308" i="23"/>
  <c r="BI308" i="23"/>
  <c r="BK308" i="23"/>
  <c r="J309" i="23"/>
  <c r="BF309" i="23" s="1"/>
  <c r="P309" i="23"/>
  <c r="R309" i="23"/>
  <c r="T309" i="23"/>
  <c r="BE309" i="23"/>
  <c r="BG309" i="23"/>
  <c r="BH309" i="23"/>
  <c r="BI309" i="23"/>
  <c r="BK309" i="23"/>
  <c r="J312" i="23"/>
  <c r="BF312" i="23" s="1"/>
  <c r="P312" i="23"/>
  <c r="R312" i="23"/>
  <c r="T312" i="23"/>
  <c r="BE312" i="23"/>
  <c r="BG312" i="23"/>
  <c r="BH312" i="23"/>
  <c r="BI312" i="23"/>
  <c r="BK312" i="23"/>
  <c r="P313" i="23"/>
  <c r="J314" i="23"/>
  <c r="BF314" i="23" s="1"/>
  <c r="P314" i="23"/>
  <c r="R314" i="23"/>
  <c r="T314" i="23"/>
  <c r="BE314" i="23"/>
  <c r="BG314" i="23"/>
  <c r="BH314" i="23"/>
  <c r="BI314" i="23"/>
  <c r="BK314" i="23"/>
  <c r="J317" i="23"/>
  <c r="BF317" i="23" s="1"/>
  <c r="P317" i="23"/>
  <c r="R317" i="23"/>
  <c r="R313" i="23" s="1"/>
  <c r="T317" i="23"/>
  <c r="BE317" i="23"/>
  <c r="BG317" i="23"/>
  <c r="BH317" i="23"/>
  <c r="BI317" i="23"/>
  <c r="BK317" i="23"/>
  <c r="J319" i="23"/>
  <c r="BF319" i="23" s="1"/>
  <c r="P319" i="23"/>
  <c r="R319" i="23"/>
  <c r="T319" i="23"/>
  <c r="BE319" i="23"/>
  <c r="BG319" i="23"/>
  <c r="BH319" i="23"/>
  <c r="BI319" i="23"/>
  <c r="BK319" i="23"/>
  <c r="J324" i="23"/>
  <c r="P324" i="23"/>
  <c r="R324" i="23"/>
  <c r="T324" i="23"/>
  <c r="BE324" i="23"/>
  <c r="BF324" i="23"/>
  <c r="BG324" i="23"/>
  <c r="BH324" i="23"/>
  <c r="BI324" i="23"/>
  <c r="BK324" i="23"/>
  <c r="J328" i="23"/>
  <c r="P328" i="23"/>
  <c r="R328" i="23"/>
  <c r="T328" i="23"/>
  <c r="BE328" i="23"/>
  <c r="BF328" i="23"/>
  <c r="BG328" i="23"/>
  <c r="BH328" i="23"/>
  <c r="BI328" i="23"/>
  <c r="BK328" i="23"/>
  <c r="J332" i="23"/>
  <c r="BF332" i="23" s="1"/>
  <c r="P332" i="23"/>
  <c r="R332" i="23"/>
  <c r="T332" i="23"/>
  <c r="BE332" i="23"/>
  <c r="BG332" i="23"/>
  <c r="BH332" i="23"/>
  <c r="BI332" i="23"/>
  <c r="BK332" i="23"/>
  <c r="J336" i="23"/>
  <c r="BF336" i="23" s="1"/>
  <c r="P336" i="23"/>
  <c r="R336" i="23"/>
  <c r="T336" i="23"/>
  <c r="BE336" i="23"/>
  <c r="BG336" i="23"/>
  <c r="BH336" i="23"/>
  <c r="BI336" i="23"/>
  <c r="BK336" i="23"/>
  <c r="J342" i="23"/>
  <c r="BF342" i="23" s="1"/>
  <c r="P342" i="23"/>
  <c r="R342" i="23"/>
  <c r="T342" i="23"/>
  <c r="BE342" i="23"/>
  <c r="BG342" i="23"/>
  <c r="BH342" i="23"/>
  <c r="BI342" i="23"/>
  <c r="BK342" i="23"/>
  <c r="J344" i="23"/>
  <c r="BF344" i="23" s="1"/>
  <c r="P344" i="23"/>
  <c r="R344" i="23"/>
  <c r="T344" i="23"/>
  <c r="BE344" i="23"/>
  <c r="BG344" i="23"/>
  <c r="BH344" i="23"/>
  <c r="BI344" i="23"/>
  <c r="BK344" i="23"/>
  <c r="J346" i="23"/>
  <c r="BF346" i="23" s="1"/>
  <c r="P346" i="23"/>
  <c r="R346" i="23"/>
  <c r="T346" i="23"/>
  <c r="BE346" i="23"/>
  <c r="BG346" i="23"/>
  <c r="BH346" i="23"/>
  <c r="BI346" i="23"/>
  <c r="BK346" i="23"/>
  <c r="J349" i="23"/>
  <c r="BF349" i="23" s="1"/>
  <c r="P349" i="23"/>
  <c r="R349" i="23"/>
  <c r="T349" i="23"/>
  <c r="BE349" i="23"/>
  <c r="BG349" i="23"/>
  <c r="BH349" i="23"/>
  <c r="BI349" i="23"/>
  <c r="BK349" i="23"/>
  <c r="J350" i="23"/>
  <c r="BF350" i="23" s="1"/>
  <c r="P350" i="23"/>
  <c r="R350" i="23"/>
  <c r="T350" i="23"/>
  <c r="BE350" i="23"/>
  <c r="BG350" i="23"/>
  <c r="BH350" i="23"/>
  <c r="BI350" i="23"/>
  <c r="BK350" i="23"/>
  <c r="J351" i="23"/>
  <c r="BF351" i="23" s="1"/>
  <c r="P351" i="23"/>
  <c r="R351" i="23"/>
  <c r="T351" i="23"/>
  <c r="BE351" i="23"/>
  <c r="BG351" i="23"/>
  <c r="BH351" i="23"/>
  <c r="BI351" i="23"/>
  <c r="BK351" i="23"/>
  <c r="J352" i="23"/>
  <c r="BF352" i="23" s="1"/>
  <c r="P352" i="23"/>
  <c r="R352" i="23"/>
  <c r="T352" i="23"/>
  <c r="BE352" i="23"/>
  <c r="BG352" i="23"/>
  <c r="BH352" i="23"/>
  <c r="BI352" i="23"/>
  <c r="BK352" i="23"/>
  <c r="J354" i="23"/>
  <c r="BF354" i="23" s="1"/>
  <c r="P354" i="23"/>
  <c r="R354" i="23"/>
  <c r="T354" i="23"/>
  <c r="BE354" i="23"/>
  <c r="BG354" i="23"/>
  <c r="BH354" i="23"/>
  <c r="BI354" i="23"/>
  <c r="BK354" i="23"/>
  <c r="J357" i="23"/>
  <c r="BF357" i="23" s="1"/>
  <c r="P357" i="23"/>
  <c r="R357" i="23"/>
  <c r="R353" i="23" s="1"/>
  <c r="T357" i="23"/>
  <c r="BE357" i="23"/>
  <c r="BG357" i="23"/>
  <c r="BH357" i="23"/>
  <c r="BI357" i="23"/>
  <c r="BK357" i="23"/>
  <c r="J359" i="23"/>
  <c r="BF359" i="23" s="1"/>
  <c r="P359" i="23"/>
  <c r="R359" i="23"/>
  <c r="T359" i="23"/>
  <c r="BE359" i="23"/>
  <c r="BG359" i="23"/>
  <c r="BH359" i="23"/>
  <c r="BI359" i="23"/>
  <c r="BK359" i="23"/>
  <c r="J362" i="23"/>
  <c r="BF362" i="23" s="1"/>
  <c r="P362" i="23"/>
  <c r="R362" i="23"/>
  <c r="T362" i="23"/>
  <c r="BE362" i="23"/>
  <c r="BG362" i="23"/>
  <c r="BH362" i="23"/>
  <c r="BI362" i="23"/>
  <c r="BK362" i="23"/>
  <c r="J366" i="23"/>
  <c r="BF366" i="23" s="1"/>
  <c r="P366" i="23"/>
  <c r="R366" i="23"/>
  <c r="T366" i="23"/>
  <c r="BE366" i="23"/>
  <c r="BG366" i="23"/>
  <c r="BH366" i="23"/>
  <c r="BI366" i="23"/>
  <c r="BK366" i="23"/>
  <c r="J369" i="23"/>
  <c r="BF369" i="23" s="1"/>
  <c r="P369" i="23"/>
  <c r="R369" i="23"/>
  <c r="T369" i="23"/>
  <c r="BE369" i="23"/>
  <c r="BG369" i="23"/>
  <c r="BH369" i="23"/>
  <c r="BI369" i="23"/>
  <c r="BK369" i="23"/>
  <c r="J371" i="23"/>
  <c r="BF371" i="23" s="1"/>
  <c r="P371" i="23"/>
  <c r="R371" i="23"/>
  <c r="T371" i="23"/>
  <c r="T370" i="23" s="1"/>
  <c r="BE371" i="23"/>
  <c r="BG371" i="23"/>
  <c r="BH371" i="23"/>
  <c r="BI371" i="23"/>
  <c r="BK371" i="23"/>
  <c r="J378" i="23"/>
  <c r="P378" i="23"/>
  <c r="R378" i="23"/>
  <c r="T378" i="23"/>
  <c r="BE378" i="23"/>
  <c r="BF378" i="23"/>
  <c r="BG378" i="23"/>
  <c r="BH378" i="23"/>
  <c r="BI378" i="23"/>
  <c r="BK378" i="23"/>
  <c r="J384" i="23"/>
  <c r="BF384" i="23" s="1"/>
  <c r="P384" i="23"/>
  <c r="R384" i="23"/>
  <c r="T384" i="23"/>
  <c r="BE384" i="23"/>
  <c r="BG384" i="23"/>
  <c r="BH384" i="23"/>
  <c r="BI384" i="23"/>
  <c r="BK384" i="23"/>
  <c r="J388" i="23"/>
  <c r="BF388" i="23" s="1"/>
  <c r="P388" i="23"/>
  <c r="R388" i="23"/>
  <c r="T388" i="23"/>
  <c r="BE388" i="23"/>
  <c r="BG388" i="23"/>
  <c r="BH388" i="23"/>
  <c r="BI388" i="23"/>
  <c r="BK388" i="23"/>
  <c r="J391" i="23"/>
  <c r="BF391" i="23" s="1"/>
  <c r="P391" i="23"/>
  <c r="R391" i="23"/>
  <c r="T391" i="23"/>
  <c r="BE391" i="23"/>
  <c r="BG391" i="23"/>
  <c r="BH391" i="23"/>
  <c r="BI391" i="23"/>
  <c r="BK391" i="23"/>
  <c r="T392" i="23"/>
  <c r="J393" i="23"/>
  <c r="BF393" i="23" s="1"/>
  <c r="P393" i="23"/>
  <c r="R393" i="23"/>
  <c r="T393" i="23"/>
  <c r="BE393" i="23"/>
  <c r="BG393" i="23"/>
  <c r="BH393" i="23"/>
  <c r="BI393" i="23"/>
  <c r="BK393" i="23"/>
  <c r="J394" i="23"/>
  <c r="BF394" i="23" s="1"/>
  <c r="P394" i="23"/>
  <c r="R394" i="23"/>
  <c r="T394" i="23"/>
  <c r="BE394" i="23"/>
  <c r="BG394" i="23"/>
  <c r="BH394" i="23"/>
  <c r="BI394" i="23"/>
  <c r="BK394" i="23"/>
  <c r="J395" i="23"/>
  <c r="BF395" i="23" s="1"/>
  <c r="P395" i="23"/>
  <c r="R395" i="23"/>
  <c r="T395" i="23"/>
  <c r="BE395" i="23"/>
  <c r="BG395" i="23"/>
  <c r="BH395" i="23"/>
  <c r="BI395" i="23"/>
  <c r="BK395" i="23"/>
  <c r="J398" i="23"/>
  <c r="BF398" i="23" s="1"/>
  <c r="P398" i="23"/>
  <c r="R398" i="23"/>
  <c r="T398" i="23"/>
  <c r="BE398" i="23"/>
  <c r="BG398" i="23"/>
  <c r="BH398" i="23"/>
  <c r="BI398" i="23"/>
  <c r="BK398" i="23"/>
  <c r="J400" i="23"/>
  <c r="BF400" i="23" s="1"/>
  <c r="P400" i="23"/>
  <c r="R400" i="23"/>
  <c r="T400" i="23"/>
  <c r="BE400" i="23"/>
  <c r="BG400" i="23"/>
  <c r="BH400" i="23"/>
  <c r="BI400" i="23"/>
  <c r="BK400" i="23"/>
  <c r="J401" i="23"/>
  <c r="BF401" i="23" s="1"/>
  <c r="P401" i="23"/>
  <c r="R401" i="23"/>
  <c r="T401" i="23"/>
  <c r="T399" i="23" s="1"/>
  <c r="BE401" i="23"/>
  <c r="BG401" i="23"/>
  <c r="BH401" i="23"/>
  <c r="BI401" i="23"/>
  <c r="BK401" i="23"/>
  <c r="J402" i="23"/>
  <c r="BF402" i="23" s="1"/>
  <c r="P402" i="23"/>
  <c r="R402" i="23"/>
  <c r="T402" i="23"/>
  <c r="BE402" i="23"/>
  <c r="BG402" i="23"/>
  <c r="BH402" i="23"/>
  <c r="BI402" i="23"/>
  <c r="BK402" i="23"/>
  <c r="J406" i="23"/>
  <c r="P406" i="23"/>
  <c r="R406" i="23"/>
  <c r="T406" i="23"/>
  <c r="BE406" i="23"/>
  <c r="BF406" i="23"/>
  <c r="BG406" i="23"/>
  <c r="BH406" i="23"/>
  <c r="BI406" i="23"/>
  <c r="BK406" i="23"/>
  <c r="J410" i="23"/>
  <c r="BF410" i="23" s="1"/>
  <c r="P410" i="23"/>
  <c r="R410" i="23"/>
  <c r="T410" i="23"/>
  <c r="BE410" i="23"/>
  <c r="BG410" i="23"/>
  <c r="BH410" i="23"/>
  <c r="BI410" i="23"/>
  <c r="BK410" i="23"/>
  <c r="J414" i="23"/>
  <c r="BF414" i="23" s="1"/>
  <c r="P414" i="23"/>
  <c r="R414" i="23"/>
  <c r="T414" i="23"/>
  <c r="BE414" i="23"/>
  <c r="BG414" i="23"/>
  <c r="BH414" i="23"/>
  <c r="BI414" i="23"/>
  <c r="BK414" i="23"/>
  <c r="J418" i="23"/>
  <c r="BF418" i="23" s="1"/>
  <c r="P418" i="23"/>
  <c r="R418" i="23"/>
  <c r="T418" i="23"/>
  <c r="BE418" i="23"/>
  <c r="BG418" i="23"/>
  <c r="BH418" i="23"/>
  <c r="BI418" i="23"/>
  <c r="BK418" i="23"/>
  <c r="J421" i="23"/>
  <c r="BF421" i="23" s="1"/>
  <c r="P421" i="23"/>
  <c r="R421" i="23"/>
  <c r="T421" i="23"/>
  <c r="BE421" i="23"/>
  <c r="BG421" i="23"/>
  <c r="BH421" i="23"/>
  <c r="BI421" i="23"/>
  <c r="BK421" i="23"/>
  <c r="J427" i="23"/>
  <c r="P427" i="23"/>
  <c r="R427" i="23"/>
  <c r="T427" i="23"/>
  <c r="BE427" i="23"/>
  <c r="BF427" i="23"/>
  <c r="BG427" i="23"/>
  <c r="BH427" i="23"/>
  <c r="BI427" i="23"/>
  <c r="BK427" i="23"/>
  <c r="BK428" i="23"/>
  <c r="J428" i="23" s="1"/>
  <c r="J110" i="23" s="1"/>
  <c r="J429" i="23"/>
  <c r="BF429" i="23" s="1"/>
  <c r="P429" i="23"/>
  <c r="R429" i="23"/>
  <c r="T429" i="23"/>
  <c r="BE429" i="23"/>
  <c r="BG429" i="23"/>
  <c r="BH429" i="23"/>
  <c r="BI429" i="23"/>
  <c r="BK429" i="23"/>
  <c r="J434" i="23"/>
  <c r="BF434" i="23" s="1"/>
  <c r="P434" i="23"/>
  <c r="R434" i="23"/>
  <c r="T434" i="23"/>
  <c r="BE434" i="23"/>
  <c r="BG434" i="23"/>
  <c r="BH434" i="23"/>
  <c r="BI434" i="23"/>
  <c r="BK434" i="23"/>
  <c r="J439" i="23"/>
  <c r="P439" i="23"/>
  <c r="R439" i="23"/>
  <c r="T439" i="23"/>
  <c r="BE439" i="23"/>
  <c r="BF439" i="23"/>
  <c r="BG439" i="23"/>
  <c r="BH439" i="23"/>
  <c r="BI439" i="23"/>
  <c r="BK439" i="23"/>
  <c r="BK443" i="23"/>
  <c r="J443" i="23" s="1"/>
  <c r="J111" i="23" s="1"/>
  <c r="J444" i="23"/>
  <c r="BF444" i="23" s="1"/>
  <c r="P444" i="23"/>
  <c r="P443" i="23" s="1"/>
  <c r="R444" i="23"/>
  <c r="R443" i="23" s="1"/>
  <c r="T444" i="23"/>
  <c r="T443" i="23" s="1"/>
  <c r="BE444" i="23"/>
  <c r="BG444" i="23"/>
  <c r="BH444" i="23"/>
  <c r="BI444" i="23"/>
  <c r="BK444" i="23"/>
  <c r="J454" i="23"/>
  <c r="BF454" i="23" s="1"/>
  <c r="P454" i="23"/>
  <c r="R454" i="23"/>
  <c r="T454" i="23"/>
  <c r="BE454" i="23"/>
  <c r="BG454" i="23"/>
  <c r="BH454" i="23"/>
  <c r="BI454" i="23"/>
  <c r="BK454" i="23"/>
  <c r="BK453" i="23" s="1"/>
  <c r="J453" i="23" s="1"/>
  <c r="J112" i="23" s="1"/>
  <c r="J457" i="23"/>
  <c r="BF457" i="23" s="1"/>
  <c r="P457" i="23"/>
  <c r="R457" i="23"/>
  <c r="R453" i="23" s="1"/>
  <c r="T457" i="23"/>
  <c r="BE457" i="23"/>
  <c r="BG457" i="23"/>
  <c r="BH457" i="23"/>
  <c r="BI457" i="23"/>
  <c r="BK457" i="23"/>
  <c r="J461" i="23"/>
  <c r="BF461" i="23" s="1"/>
  <c r="P461" i="23"/>
  <c r="R461" i="23"/>
  <c r="T461" i="23"/>
  <c r="BE461" i="23"/>
  <c r="BG461" i="23"/>
  <c r="BH461" i="23"/>
  <c r="BI461" i="23"/>
  <c r="BK461" i="23"/>
  <c r="J465" i="23"/>
  <c r="P465" i="23"/>
  <c r="R465" i="23"/>
  <c r="T465" i="23"/>
  <c r="BE465" i="23"/>
  <c r="BF465" i="23"/>
  <c r="BG465" i="23"/>
  <c r="BH465" i="23"/>
  <c r="BI465" i="23"/>
  <c r="BK465" i="23"/>
  <c r="J467" i="23"/>
  <c r="BF467" i="23" s="1"/>
  <c r="P467" i="23"/>
  <c r="R467" i="23"/>
  <c r="T467" i="23"/>
  <c r="BE467" i="23"/>
  <c r="BG467" i="23"/>
  <c r="BH467" i="23"/>
  <c r="BI467" i="23"/>
  <c r="BK467" i="23"/>
  <c r="BE469" i="23"/>
  <c r="BG469" i="23"/>
  <c r="BH469" i="23"/>
  <c r="BI469" i="23"/>
  <c r="BK469" i="23"/>
  <c r="J470" i="23"/>
  <c r="BF470" i="23" s="1"/>
  <c r="BE470" i="23"/>
  <c r="BG470" i="23"/>
  <c r="BH470" i="23"/>
  <c r="BI470" i="23"/>
  <c r="BK470" i="23"/>
  <c r="BE471" i="23"/>
  <c r="BG471" i="23"/>
  <c r="BH471" i="23"/>
  <c r="BI471" i="23"/>
  <c r="BK471" i="23"/>
  <c r="J471" i="23" s="1"/>
  <c r="BF471" i="23" s="1"/>
  <c r="J472" i="23"/>
  <c r="BF472" i="23" s="1"/>
  <c r="BE472" i="23"/>
  <c r="BG472" i="23"/>
  <c r="BH472" i="23"/>
  <c r="BI472" i="23"/>
  <c r="BK472" i="23"/>
  <c r="BE473" i="23"/>
  <c r="BG473" i="23"/>
  <c r="BH473" i="23"/>
  <c r="BI473" i="23"/>
  <c r="BK473" i="23"/>
  <c r="J473" i="23" s="1"/>
  <c r="BF473" i="23" s="1"/>
  <c r="BE474" i="23"/>
  <c r="BG474" i="23"/>
  <c r="BH474" i="23"/>
  <c r="BI474" i="23"/>
  <c r="BK474" i="23"/>
  <c r="J474" i="23" s="1"/>
  <c r="BF474" i="23" s="1"/>
  <c r="BE475" i="23"/>
  <c r="BG475" i="23"/>
  <c r="BH475" i="23"/>
  <c r="BI475" i="23"/>
  <c r="BK475" i="23"/>
  <c r="J475" i="23" s="1"/>
  <c r="BF475" i="23" s="1"/>
  <c r="BE476" i="23"/>
  <c r="BG476" i="23"/>
  <c r="BH476" i="23"/>
  <c r="BI476" i="23"/>
  <c r="BK476" i="23"/>
  <c r="J476" i="23" s="1"/>
  <c r="BF476" i="23" s="1"/>
  <c r="J477" i="23"/>
  <c r="BF477" i="23" s="1"/>
  <c r="BE477" i="23"/>
  <c r="BG477" i="23"/>
  <c r="BH477" i="23"/>
  <c r="BI477" i="23"/>
  <c r="BK477" i="23"/>
  <c r="BE478" i="23"/>
  <c r="BG478" i="23"/>
  <c r="BH478" i="23"/>
  <c r="BI478" i="23"/>
  <c r="BK478" i="23"/>
  <c r="J478" i="23" s="1"/>
  <c r="BF478" i="23" s="1"/>
  <c r="R392" i="23" l="1"/>
  <c r="T313" i="23"/>
  <c r="F33" i="23"/>
  <c r="P453" i="23"/>
  <c r="R370" i="23"/>
  <c r="R272" i="23" s="1"/>
  <c r="P353" i="23"/>
  <c r="F35" i="23"/>
  <c r="R187" i="23"/>
  <c r="P143" i="23"/>
  <c r="P142" i="23" s="1"/>
  <c r="T428" i="23"/>
  <c r="P370" i="23"/>
  <c r="BK273" i="23"/>
  <c r="P187" i="23"/>
  <c r="BK143" i="23"/>
  <c r="P399" i="23"/>
  <c r="P272" i="23" s="1"/>
  <c r="T187" i="23"/>
  <c r="BK468" i="23"/>
  <c r="J468" i="23" s="1"/>
  <c r="J113" i="23" s="1"/>
  <c r="P273" i="23"/>
  <c r="P392" i="23"/>
  <c r="BK173" i="23"/>
  <c r="J173" i="23" s="1"/>
  <c r="J100" i="23" s="1"/>
  <c r="R399" i="23"/>
  <c r="BK399" i="23"/>
  <c r="J399" i="23" s="1"/>
  <c r="J109" i="23" s="1"/>
  <c r="T173" i="23"/>
  <c r="T142" i="23" s="1"/>
  <c r="T141" i="23" s="1"/>
  <c r="BK353" i="23"/>
  <c r="J353" i="23" s="1"/>
  <c r="J106" i="23" s="1"/>
  <c r="BK392" i="23"/>
  <c r="J392" i="23" s="1"/>
  <c r="J108" i="23" s="1"/>
  <c r="BK370" i="23"/>
  <c r="J370" i="23" s="1"/>
  <c r="J107" i="23" s="1"/>
  <c r="BK313" i="23"/>
  <c r="J313" i="23" s="1"/>
  <c r="J105" i="23" s="1"/>
  <c r="BK187" i="23"/>
  <c r="J187" i="23" s="1"/>
  <c r="J101" i="23" s="1"/>
  <c r="R173" i="23"/>
  <c r="BK160" i="23"/>
  <c r="J160" i="23" s="1"/>
  <c r="J98" i="23" s="1"/>
  <c r="P173" i="23"/>
  <c r="F37" i="23"/>
  <c r="T453" i="23"/>
  <c r="T353" i="23"/>
  <c r="F36" i="23"/>
  <c r="J469" i="23"/>
  <c r="BF469" i="23" s="1"/>
  <c r="R428" i="23"/>
  <c r="P428" i="23"/>
  <c r="T273" i="23"/>
  <c r="J143" i="23"/>
  <c r="J96" i="23" s="1"/>
  <c r="J273" i="23"/>
  <c r="J104" i="23" s="1"/>
  <c r="T272" i="23"/>
  <c r="R142" i="23"/>
  <c r="J135" i="23"/>
  <c r="J33" i="23"/>
  <c r="R141" i="23" l="1"/>
  <c r="BK272" i="23"/>
  <c r="J272" i="23" s="1"/>
  <c r="J103" i="23" s="1"/>
  <c r="BK142" i="23"/>
  <c r="BK141" i="23"/>
  <c r="J141" i="23" s="1"/>
  <c r="J94" i="23" s="1"/>
  <c r="J142" i="23"/>
  <c r="J95" i="23" s="1"/>
  <c r="P141" i="23"/>
  <c r="J28" i="23" l="1"/>
  <c r="J122" i="23" l="1"/>
  <c r="BF122" i="23" l="1"/>
  <c r="J116" i="23"/>
  <c r="J34" i="23" l="1"/>
  <c r="F34" i="23"/>
  <c r="J29" i="23"/>
  <c r="J30" i="23" s="1"/>
  <c r="J124" i="23"/>
  <c r="J39" i="23" l="1"/>
  <c r="G4" i="22"/>
  <c r="G5" i="22"/>
  <c r="G7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7" i="22"/>
  <c r="E28" i="22"/>
  <c r="G28" i="22" s="1"/>
  <c r="G32" i="22"/>
  <c r="G33" i="22"/>
  <c r="G29" i="22" l="1"/>
  <c r="G35" i="22" s="1"/>
  <c r="G22" i="22"/>
  <c r="G37" i="22" l="1"/>
  <c r="G18" i="5" s="1"/>
  <c r="F10" i="20"/>
  <c r="H10" i="20"/>
  <c r="F11" i="20"/>
  <c r="H11" i="20"/>
  <c r="F12" i="20"/>
  <c r="H12" i="20"/>
  <c r="F13" i="20"/>
  <c r="H13" i="20"/>
  <c r="F14" i="20"/>
  <c r="H14" i="20"/>
  <c r="F15" i="20"/>
  <c r="H15" i="20"/>
  <c r="F16" i="20"/>
  <c r="H16" i="20"/>
  <c r="F17" i="20"/>
  <c r="H17" i="20"/>
  <c r="F18" i="20"/>
  <c r="H18" i="20"/>
  <c r="F19" i="20"/>
  <c r="H19" i="20"/>
  <c r="F20" i="20"/>
  <c r="H20" i="20"/>
  <c r="F21" i="20"/>
  <c r="H21" i="20"/>
  <c r="F22" i="20"/>
  <c r="H22" i="20"/>
  <c r="F23" i="20"/>
  <c r="H23" i="20"/>
  <c r="F24" i="20"/>
  <c r="H24" i="20"/>
  <c r="F29" i="20"/>
  <c r="H29" i="20"/>
  <c r="F30" i="20"/>
  <c r="H30" i="20"/>
  <c r="F31" i="20"/>
  <c r="H31" i="20"/>
  <c r="H32" i="20"/>
  <c r="F33" i="20"/>
  <c r="F34" i="20"/>
  <c r="H34" i="20"/>
  <c r="F35" i="20"/>
  <c r="H35" i="20"/>
  <c r="F36" i="20"/>
  <c r="H36" i="20"/>
  <c r="F37" i="20"/>
  <c r="H37" i="20"/>
  <c r="H25" i="20" l="1"/>
  <c r="H33" i="20" s="1"/>
  <c r="H38" i="20" s="1"/>
  <c r="H40" i="20" s="1"/>
  <c r="F25" i="20"/>
  <c r="F32" i="20"/>
  <c r="F38" i="20" s="1"/>
  <c r="F40" i="20" s="1"/>
  <c r="F41" i="20" l="1"/>
  <c r="G19" i="5" s="1"/>
  <c r="H42" i="20"/>
  <c r="F43" i="20" s="1"/>
  <c r="G33" i="5" l="1"/>
  <c r="G24" i="5"/>
  <c r="G14" i="5"/>
  <c r="G10" i="5"/>
  <c r="G20" i="5" l="1"/>
  <c r="AY95" i="1"/>
  <c r="AX95" i="1"/>
  <c r="L90" i="1"/>
  <c r="AM90" i="1"/>
  <c r="AM89" i="1"/>
  <c r="L89" i="1"/>
  <c r="AM87" i="1"/>
  <c r="L87" i="1"/>
  <c r="L85" i="1"/>
  <c r="L84" i="1"/>
  <c r="AS94" i="1"/>
  <c r="F28" i="5" l="1"/>
  <c r="G28" i="5" s="1"/>
  <c r="F27" i="5"/>
  <c r="G27" i="5" s="1"/>
  <c r="F26" i="5"/>
  <c r="G26" i="5" s="1"/>
  <c r="BB95" i="1"/>
  <c r="AV95" i="1"/>
  <c r="BD95" i="1"/>
  <c r="AZ95" i="1"/>
  <c r="AZ94" i="1" s="1"/>
  <c r="W29" i="1" s="1"/>
  <c r="BC95" i="1"/>
  <c r="BC94" i="1"/>
  <c r="W32" i="1" s="1"/>
  <c r="BD94" i="1"/>
  <c r="W33" i="1" s="1"/>
  <c r="BB94" i="1"/>
  <c r="AX94" i="1" s="1"/>
  <c r="G29" i="5" l="1"/>
  <c r="G36" i="5" s="1"/>
  <c r="F38" i="5" s="1"/>
  <c r="G38" i="5" s="1"/>
  <c r="G40" i="5" s="1"/>
  <c r="AU95" i="1"/>
  <c r="AU94" i="1" s="1"/>
  <c r="AG95" i="1"/>
  <c r="AG94" i="1" s="1"/>
  <c r="AK26" i="1" s="1"/>
  <c r="AW95" i="1"/>
  <c r="AT95" i="1" s="1"/>
  <c r="AY94" i="1"/>
  <c r="AV94" i="1"/>
  <c r="AK29" i="1"/>
  <c r="W31" i="1"/>
  <c r="BA95" i="1"/>
  <c r="BA94" i="1" s="1"/>
  <c r="AW94" i="1" s="1"/>
  <c r="AK30" i="1" s="1"/>
  <c r="AK35" i="1" l="1"/>
  <c r="AN95" i="1"/>
  <c r="AT94" i="1"/>
  <c r="W30" i="1"/>
  <c r="AN94" i="1" l="1"/>
</calcChain>
</file>

<file path=xl/sharedStrings.xml><?xml version="1.0" encoding="utf-8"?>
<sst xmlns="http://schemas.openxmlformats.org/spreadsheetml/2006/main" count="4068" uniqueCount="816">
  <si>
    <t>Export Komplet</t>
  </si>
  <si>
    <t/>
  </si>
  <si>
    <t>2.0</t>
  </si>
  <si>
    <t>False</t>
  </si>
  <si>
    <t>{676904ef-11e9-44b0-b343-19add303c46d}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</si>
  <si>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</si>
  <si>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</si>
  <si>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</si>
  <si>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</si>
  <si>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</si>
  <si>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</si>
  <si>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</si>
  <si>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MOKROHAJSKA2</t>
  </si>
  <si>
    <t>Stavba:</t>
  </si>
  <si>
    <t>REKONŠTRUKCIA ŠATNÍ - KUCHYŇA</t>
  </si>
  <si>
    <t>JKSO:</t>
  </si>
  <si>
    <t>KS:</t>
  </si>
  <si>
    <t>Miesto:</t>
  </si>
  <si>
    <t>Bratislava, Mokrohájska1</t>
  </si>
  <si>
    <t>Dátum:</t>
  </si>
  <si>
    <t>17. 2. 2023</t>
  </si>
  <si>
    <t>Objednávateľ:</t>
  </si>
  <si>
    <t>IČO:</t>
  </si>
  <si>
    <t xml:space="preserve">Inštitút pre pracovnú rehabilitáciu občanov </t>
  </si>
  <si>
    <t>IČ DPH:</t>
  </si>
  <si>
    <t>Zhotoviteľ:</t>
  </si>
  <si>
    <t xml:space="preserve"> </t>
  </si>
  <si>
    <t>Projektant:</t>
  </si>
  <si>
    <t xml:space="preserve"> Ing.arch. A. Gürtler</t>
  </si>
  <si>
    <t>True</t>
  </si>
  <si>
    <t>Spracovateľ:</t>
  </si>
  <si>
    <t>Ing. Ľ. Németh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</si>
  <si>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</si>
  <si>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</si>
  <si>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</si>
  <si>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</si>
  <si>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</si>
  <si>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</si>
  <si>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</si>
  <si>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</si>
  <si>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</si>
  <si>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</si>
  <si>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</si>
  <si>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</si>
  <si>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</si>
  <si>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</si>
  <si>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</si>
  <si>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</si>
  <si>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</si>
  <si>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</si>
  <si>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</si>
  <si>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</si>
  <si>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</si>
  <si>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</si>
  <si>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</si>
  <si>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</si>
  <si>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</si>
  <si>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</si>
  <si>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</si>
  <si>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</si>
  <si>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</si>
  <si>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</si>
  <si>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</si>
  <si>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</si>
  <si>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</si>
  <si>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</si>
  <si>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</si>
  <si>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</si>
  <si>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</si>
  <si>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</si>
  <si>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</si>
  <si>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</si>
  <si>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</si>
  <si>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</si>
  <si>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</si>
  <si>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</si>
  <si>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</si>
  <si>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</si>
  <si>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</si>
  <si>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</si>
  <si>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</si>
  <si>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</si>
  <si>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</si>
  <si>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</si>
  <si>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</si>
  <si>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</si>
  <si>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</si>
  <si>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</si>
  <si>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</si>
  <si>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</si>
  <si>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</si>
  <si>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</si>
  <si>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</si>
  <si>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</si>
  <si>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</si>
  <si>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783 - Nátery</t>
  </si>
  <si>
    <t xml:space="preserve">    784 - Maľby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</si>
  <si>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</si>
  <si>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</si>
  <si>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</si>
  <si>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</si>
  <si>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</si>
  <si>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</si>
  <si>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</si>
  <si>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</si>
  <si>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</si>
  <si>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</si>
  <si>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</si>
  <si>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</si>
  <si>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</si>
  <si>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</si>
  <si>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</si>
  <si>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</si>
  <si>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</si>
  <si>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</si>
  <si>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m3</t>
  </si>
  <si>
    <t>4</t>
  </si>
  <si>
    <t>VV</t>
  </si>
  <si>
    <t>Súčet</t>
  </si>
  <si>
    <t>3</t>
  </si>
  <si>
    <t>ks</t>
  </si>
  <si>
    <t>t</t>
  </si>
  <si>
    <t>M</t>
  </si>
  <si>
    <t>8</t>
  </si>
  <si>
    <t>5</t>
  </si>
  <si>
    <t>m2</t>
  </si>
  <si>
    <t>6</t>
  </si>
  <si>
    <t>7</t>
  </si>
  <si>
    <t>9</t>
  </si>
  <si>
    <t>10</t>
  </si>
  <si>
    <t>11</t>
  </si>
  <si>
    <t>12</t>
  </si>
  <si>
    <t>Úpravy povrchov, podlahy, osadenie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</si>
  <si>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</si>
  <si>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</si>
  <si>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</si>
  <si>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</si>
  <si>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</si>
  <si>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</si>
  <si>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</si>
  <si>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</si>
  <si>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</si>
  <si>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</si>
  <si>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</si>
  <si>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979081111.S</t>
  </si>
  <si>
    <t>Odvoz sutiny a vybúraných hmôt na skládku do 1 km</t>
  </si>
  <si>
    <t>25</t>
  </si>
  <si>
    <t>979081121.S</t>
  </si>
  <si>
    <t>Odvoz sutiny a vybúraných hmôt na skládku za každý ďalší 1 km</t>
  </si>
  <si>
    <t>26</t>
  </si>
  <si>
    <t>979082111.S</t>
  </si>
  <si>
    <t>Vnútrostavenisková doprava sutiny a vybúraných hmôt do 10 m</t>
  </si>
  <si>
    <t>27</t>
  </si>
  <si>
    <t>979082121.S</t>
  </si>
  <si>
    <t>Vnútrostavenisková doprava sutiny a vybúraných hmôt za každých ďalších 5 m</t>
  </si>
  <si>
    <t>28</t>
  </si>
  <si>
    <t>979089612.S</t>
  </si>
  <si>
    <t>Poplatok za skladovanie - iné odpady zo stavieb a demolácií (17 09), ostatné</t>
  </si>
  <si>
    <t>Ostatné konštrukcie a práce-búranie</t>
  </si>
  <si>
    <t>29</t>
  </si>
  <si>
    <t>30</t>
  </si>
  <si>
    <t>m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</si>
  <si>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</si>
  <si>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</si>
  <si>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</si>
  <si>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</si>
  <si>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</si>
  <si>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</si>
  <si>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</si>
  <si>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</si>
  <si>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</si>
  <si>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</si>
  <si>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</si>
  <si>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</si>
  <si>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</si>
  <si>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99</t>
  </si>
  <si>
    <t>Presun hmôt HSV</t>
  </si>
  <si>
    <t>44</t>
  </si>
  <si>
    <t>999281111.S</t>
  </si>
  <si>
    <t>Presun hmôt pre opravy a údržbu objektov vrátane vonkajších plášťov výšky do 25 m</t>
  </si>
  <si>
    <t>PSV</t>
  </si>
  <si>
    <t>Práce a dodávky PSV</t>
  </si>
  <si>
    <t>713</t>
  </si>
  <si>
    <t>Izolácie tepelné</t>
  </si>
  <si>
    <t>45</t>
  </si>
  <si>
    <t>46</t>
  </si>
  <si>
    <t>47</t>
  </si>
  <si>
    <t>%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</si>
  <si>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</si>
  <si>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</si>
  <si>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</si>
  <si>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</si>
  <si>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</si>
  <si>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</si>
  <si>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</si>
  <si>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</si>
  <si>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</si>
  <si>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</si>
  <si>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</si>
  <si>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</si>
  <si>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767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</si>
  <si>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</si>
  <si>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</si>
  <si>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</si>
  <si>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</si>
  <si>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</si>
  <si>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</si>
  <si>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</si>
  <si>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</si>
  <si>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</si>
  <si>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</si>
  <si>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</si>
  <si>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</si>
  <si>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</si>
  <si>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</si>
  <si>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</si>
  <si>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</si>
  <si>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783</t>
  </si>
  <si>
    <t>Nátery</t>
  </si>
  <si>
    <t>76</t>
  </si>
  <si>
    <t>77</t>
  </si>
  <si>
    <t>78</t>
  </si>
  <si>
    <t>79</t>
  </si>
  <si>
    <t>784</t>
  </si>
  <si>
    <t>Maľby</t>
  </si>
  <si>
    <t>80</t>
  </si>
  <si>
    <t>81</t>
  </si>
  <si>
    <t>82</t>
  </si>
  <si>
    <t xml:space="preserve">Tento výkaz výmer je neoddeliteľnou súčasťou projektovej dokumentácie ! 
Dodávateľ, príp. subdodávateľ  predložením ponukovej ceny zároveň potvrdzuje že  príslušné výkazy výmer sú v súlade s textovou a výkresovou časťou projektovej  dokumentácie, ktorá je kompletná, jednoznačná a postačujúca pre realizáciu stavby a  pri jej dodržaní preberá garanciu za úspešnú realizáciu. 
Prípadná požiadavka dokumentáciu doplniť, prípadne upraviť sa môže realizovať len  po písomnom odsúhlasení s investorom, projektantom a technickým dozorom stavby. 
Dodávateľ môže s odôvodnením urobiť vo výkaze výmer ním navrhovanú zmenu  príslušnej položky (materiál, konštrukčné riešenie), ak sa ňou nezníži kvalita a takáto  zmena položky bude pre objednávateľa cenovo výhodnejšia. 
V prípade takejto korektúry ( korigovanej, nadbytočnej alebo doplnenej položky ) budú  tieto vykázané na osobitnom liste s komentárom . </t>
  </si>
  <si>
    <t>Elektroinštalačná firma je povinná zrealizovať elektrickú inštaláciu podľa súčasne platných STN a podľa platnej požiarnej vyhlášky.</t>
  </si>
  <si>
    <t>Ponúkajúci zodpovedá za objemy uvedené vo svojej ponuke.</t>
  </si>
  <si>
    <t>Zoznam zariadení a prístrojov je spracovaný na základe tejto PD, za konečnú ponuku objednávateľovi zodpovedá dodávateľ ponuky.</t>
  </si>
  <si>
    <t>Všetky materiálové položky sú vrátane vodorovnej a zvislej dopravy, drobného spojovacieho materálu, odvozu a likvidácie odpadu a všetkých prác súvisiacich s realizovaním danej položky.</t>
  </si>
  <si>
    <t>Poznámky:</t>
  </si>
  <si>
    <t>Celkom s DPH</t>
  </si>
  <si>
    <t>Celkom bez DPH</t>
  </si>
  <si>
    <t>SPOLU</t>
  </si>
  <si>
    <t>Celkom HSV, ostatné</t>
  </si>
  <si>
    <t>kpl</t>
  </si>
  <si>
    <t>Projektová dokumentácia (projekt skutočného vyhotovenia)</t>
  </si>
  <si>
    <t>Podiel pridružných výkonov</t>
  </si>
  <si>
    <r>
      <t xml:space="preserve">Podruž. mat / WAGO-svorky,sádra,klince,štítky, pásky, natlkacie skrut.,.... / </t>
    </r>
    <r>
      <rPr>
        <b/>
        <sz val="8"/>
        <rFont val="Arial"/>
        <family val="2"/>
      </rPr>
      <t xml:space="preserve"> (percentuálny podiel bez rozvádzačov a svietidiel)</t>
    </r>
  </si>
  <si>
    <t>Montáž</t>
  </si>
  <si>
    <t>JC montáž</t>
  </si>
  <si>
    <t>Materiál</t>
  </si>
  <si>
    <t>JC materiál</t>
  </si>
  <si>
    <t>mj</t>
  </si>
  <si>
    <t>Počet</t>
  </si>
  <si>
    <t>Popis položky</t>
  </si>
  <si>
    <t>p.č.</t>
  </si>
  <si>
    <t>HZS , Ostatné</t>
  </si>
  <si>
    <t>Časť: Elektroinštalácia</t>
  </si>
  <si>
    <t>ORIENTAČNÝ ROZPOČET</t>
  </si>
  <si>
    <t>Názov stavby  :</t>
  </si>
  <si>
    <t>Miesto stavby :</t>
  </si>
  <si>
    <t>CELKOVÉ  NÁKLADY  STAVBY</t>
  </si>
  <si>
    <t>Projektová a inžinierská činnosť</t>
  </si>
  <si>
    <t>Projektová a inžinierska činnosť</t>
  </si>
  <si>
    <t>Geologický prieskum</t>
  </si>
  <si>
    <t>Autorský dozor</t>
  </si>
  <si>
    <t>CELKOM</t>
  </si>
  <si>
    <t>Technologické zariadenia</t>
  </si>
  <si>
    <t>Stavebné objekty</t>
  </si>
  <si>
    <t>Stavebná časť</t>
  </si>
  <si>
    <t>Vedľajšie rozpočtové náklady</t>
  </si>
  <si>
    <t>z TG -montáže</t>
  </si>
  <si>
    <t>Zariadenie staveniska</t>
  </si>
  <si>
    <t xml:space="preserve">z </t>
  </si>
  <si>
    <t>zo SO</t>
  </si>
  <si>
    <t>Územná prirážka</t>
  </si>
  <si>
    <t>z</t>
  </si>
  <si>
    <t>Prevádzkové vplyvy</t>
  </si>
  <si>
    <t xml:space="preserve">  </t>
  </si>
  <si>
    <t>Kompletizačná činnosť</t>
  </si>
  <si>
    <t>NÁKLADY  CELKOM  BEZ DPH</t>
  </si>
  <si>
    <t>NÁKLAD VRÁTANE DPH</t>
  </si>
  <si>
    <t>Investor :</t>
  </si>
  <si>
    <t>Generálny projektant :</t>
  </si>
  <si>
    <t>Spracovateľ :</t>
  </si>
  <si>
    <t>Zdravotechnika</t>
  </si>
  <si>
    <t>Elektroinštalácie</t>
  </si>
  <si>
    <t>84</t>
  </si>
  <si>
    <t>83</t>
  </si>
  <si>
    <t>VM Mlyny UK, Staré Grunty 36, Bratislava</t>
  </si>
  <si>
    <t>100,0</t>
  </si>
  <si>
    <t>kg</t>
  </si>
  <si>
    <t>2,0</t>
  </si>
  <si>
    <t>Konštrukcie klampiarske</t>
  </si>
  <si>
    <t>764</t>
  </si>
  <si>
    <t>Konštrukcie - drevostavby</t>
  </si>
  <si>
    <t>763</t>
  </si>
  <si>
    <t>Vybúranie otvorov v murive tehl. plochy do 1 m2 hr. do 600 mm,  -1,87500t</t>
  </si>
  <si>
    <t>971033561.S</t>
  </si>
  <si>
    <t>Odstránenie násypu pod podlahami alebo na strechách, hr.nad 200 mm,  -1,40000t</t>
  </si>
  <si>
    <t>965082941.S</t>
  </si>
  <si>
    <t>Zvislé a kompletné konštrukcie</t>
  </si>
  <si>
    <t>Zemné práce</t>
  </si>
  <si>
    <t xml:space="preserve">    764 - Konštrukcie klampiarske</t>
  </si>
  <si>
    <t xml:space="preserve">    763 - Konštrukcie - drevostavby</t>
  </si>
  <si>
    <t xml:space="preserve">    3 - Zvislé a kompletné konštrukcie</t>
  </si>
  <si>
    <t xml:space="preserve">    1 - Zemné práce</t>
  </si>
  <si>
    <t>Ing. Ľubomír Németh</t>
  </si>
  <si>
    <t>ERLIS spol. s r.o.</t>
  </si>
  <si>
    <t>Bratislava</t>
  </si>
  <si>
    <t>-</t>
  </si>
  <si>
    <t>Spolu</t>
  </si>
  <si>
    <t>Ostatné</t>
  </si>
  <si>
    <t>Presné dĺžky káblov preveriť podľa dispozičných výkresov</t>
  </si>
  <si>
    <r>
      <t xml:space="preserve">OBO systém požiarnych prestupov </t>
    </r>
    <r>
      <rPr>
        <b/>
        <sz val="8"/>
        <rFont val="Arial"/>
        <family val="2"/>
      </rPr>
      <t>min E90</t>
    </r>
    <r>
      <rPr>
        <sz val="8"/>
        <rFont val="Arial"/>
        <family val="2"/>
      </rPr>
      <t xml:space="preserve"> (PYROSIT® NG protipožiarna pena, malta PYRMIX®, minerálne bloky PYROPLATE®) </t>
    </r>
  </si>
  <si>
    <t>Miesto stavby: VM MLYNY UK, STARÉ GRUNTY 36, BRATISLAVA</t>
  </si>
  <si>
    <t xml:space="preserve">                 721 - KANALIZÁCIA</t>
  </si>
  <si>
    <t>číslo</t>
  </si>
  <si>
    <t>popis</t>
  </si>
  <si>
    <t>m.j.</t>
  </si>
  <si>
    <t>množ.</t>
  </si>
  <si>
    <t>j.cena €</t>
  </si>
  <si>
    <t>spolu €</t>
  </si>
  <si>
    <t>721IC1</t>
  </si>
  <si>
    <t>721IC2</t>
  </si>
  <si>
    <t>721IC3</t>
  </si>
  <si>
    <t>721IC4</t>
  </si>
  <si>
    <t>721IC5</t>
  </si>
  <si>
    <t>Skúška  kan. vodou do DN 125</t>
  </si>
  <si>
    <t>721IC6</t>
  </si>
  <si>
    <t>721IC7</t>
  </si>
  <si>
    <t>Presun hmôt v obj.  do 12 m</t>
  </si>
  <si>
    <t>Príplatok za zv.presun do 1000m</t>
  </si>
  <si>
    <t>Presun hmôt v obj.do 12 m</t>
  </si>
  <si>
    <t>Prípl. za zv.pres do1000m</t>
  </si>
  <si>
    <t xml:space="preserve">          767 - KOVOVÉ STAVEBNÉ DOPLNKOVÉ KONŠTRUKCIE</t>
  </si>
  <si>
    <t>767IC10</t>
  </si>
  <si>
    <t>Upevnenie potr. na kotvu XA12-125</t>
  </si>
  <si>
    <t>Dodávka spolu 1 – 8</t>
  </si>
  <si>
    <t>Montáž je súčasťou ceny potrubia</t>
  </si>
  <si>
    <t>OBNOVA A ZATEPLENIE STREŠNEJ KONŠTRUKCIE  BLOK D MLYNY UK
A CENTRUM SLUŽIEB VB-D</t>
  </si>
  <si>
    <t>310491303</t>
  </si>
  <si>
    <t>Presun hmôt pre izoláciu povlakovej krytiny v objektoch výšky nad 12 do 24 m</t>
  </si>
  <si>
    <t>998712203.S</t>
  </si>
  <si>
    <t>1479,559*1,15 'Prepočítané koeficientom množstva</t>
  </si>
  <si>
    <t>1134473396</t>
  </si>
  <si>
    <t>Geotextília polypropylénová netkaná 300 g/m2</t>
  </si>
  <si>
    <t>693110004500.S</t>
  </si>
  <si>
    <t>(36,7+36,175)*2*(0,45+0,75)/2</t>
  </si>
  <si>
    <t>(37,65*36,975-36,7*36,175)+36,7*36,175</t>
  </si>
  <si>
    <t>-849820128</t>
  </si>
  <si>
    <t>Položenie geotextílie vodorovne alebo zvislo na strechy ploché do 10°</t>
  </si>
  <si>
    <t>712990040.S</t>
  </si>
  <si>
    <t>39,829*1,6 'Prepočítané koeficientom množstva</t>
  </si>
  <si>
    <t>36,7*36,175*0,03</t>
  </si>
  <si>
    <t>1596524834</t>
  </si>
  <si>
    <t>Kamenivo ťažené hrubé frakcia 16-22 mm</t>
  </si>
  <si>
    <t>583310001500.S</t>
  </si>
  <si>
    <t>36,7*36,175</t>
  </si>
  <si>
    <t>-1822693053</t>
  </si>
  <si>
    <t>Údržba povlakovej krytiny striech plochých do 10° ostatné násypom z hrubého kameniva</t>
  </si>
  <si>
    <t>712390982.S</t>
  </si>
  <si>
    <t>OST</t>
  </si>
  <si>
    <t>(0,3*0,5+0,5*0,5*2+0,3*0,5)*5</t>
  </si>
  <si>
    <t>kastlíky pod stropom pre zvody - prízemie</t>
  </si>
  <si>
    <t>(0,2*2,85*2+0,3*2,85)*3</t>
  </si>
  <si>
    <t>(0,2*3,75*2+0,3*3,75)*2</t>
  </si>
  <si>
    <t>opláštenie zvodov - 1suteren</t>
  </si>
  <si>
    <t>(0,2*7,0*2+0,3*7,0)*5</t>
  </si>
  <si>
    <t>opláštenie zvodov - prízemie</t>
  </si>
  <si>
    <t>-499901510</t>
  </si>
  <si>
    <t>Stierka stien na podklad jemnozrnný výšky nad 3,80 m</t>
  </si>
  <si>
    <t>784481020.S</t>
  </si>
  <si>
    <t>30,0*2</t>
  </si>
  <si>
    <t>-517310868</t>
  </si>
  <si>
    <t>Nátery tesárskych konštrukcií aplikované striekaním, preventívna impregnácia proti drevokaznému hmyzu a hubám</t>
  </si>
  <si>
    <t>783782431.S</t>
  </si>
  <si>
    <t>-447257534</t>
  </si>
  <si>
    <t>Presun hmôt pre kovové stavebné doplnkové konštrukcie v objektoch výšky nad 12 do 24 m</t>
  </si>
  <si>
    <t>998767203.S</t>
  </si>
  <si>
    <t>50,0</t>
  </si>
  <si>
    <t>rebrík</t>
  </si>
  <si>
    <t>tyč, komínová rúra</t>
  </si>
  <si>
    <t>655269708</t>
  </si>
  <si>
    <t>Demontáž ostatných doplnkov stavieb s hmotnosťou jednotlivých dielov konštrukcií do 50 kg,  -0,00100t</t>
  </si>
  <si>
    <t>767996801.S</t>
  </si>
  <si>
    <t>1097583222</t>
  </si>
  <si>
    <t>Rebrík kompozitný vrátane kotvenia z kompozitných úchytov</t>
  </si>
  <si>
    <t>631260001135.S</t>
  </si>
  <si>
    <t>1229304268</t>
  </si>
  <si>
    <t>Montáž rebríkov do muriva z kompozitov</t>
  </si>
  <si>
    <t>767833511.S</t>
  </si>
  <si>
    <t>229992762</t>
  </si>
  <si>
    <t>Presun hmôt pre konštrukcie klampiarske v objektoch výšky nad 12 do 24 m</t>
  </si>
  <si>
    <t>998764203.S</t>
  </si>
  <si>
    <t>(37,65+36,975)*2</t>
  </si>
  <si>
    <t>419967361</t>
  </si>
  <si>
    <t>Demontáž lemovania múrov na plochých strechách vrátane krycieho plechu nadmúroviek rš 500 mm,  -0,00320t</t>
  </si>
  <si>
    <t>764334850.S</t>
  </si>
  <si>
    <t>-1870604248</t>
  </si>
  <si>
    <t>Lemovanie z pozinkovaného farbeného PZf plechu, múrov na plochých strechách r.š. 900 mm+ príponky</t>
  </si>
  <si>
    <t>764333480.S</t>
  </si>
  <si>
    <t>11672231</t>
  </si>
  <si>
    <t>Lemovanie z pozinkovaného farbeného PZf plechu, múrov na plochých strechách r.š. 750 mm + príponky</t>
  </si>
  <si>
    <t>764333470.S</t>
  </si>
  <si>
    <t>-699743872</t>
  </si>
  <si>
    <t>Presun hmôt pre drevostavby v objektoch výšky do 12 m</t>
  </si>
  <si>
    <t>998763201.S</t>
  </si>
  <si>
    <t>7,2*28,9</t>
  </si>
  <si>
    <t>-1953245937</t>
  </si>
  <si>
    <t>Demontáž sadrokartónového podhľadu s jednovrstvou nosnou konštrukciou z oceľových profilov, jednoduché opláštenie, -0,02106t</t>
  </si>
  <si>
    <t>763139531.S</t>
  </si>
  <si>
    <t>1155405695</t>
  </si>
  <si>
    <t>Podhľad SDK, závesná kca CD+UD s profilom UA, doska protipožiarna DF 12,5 mm</t>
  </si>
  <si>
    <t>763134015.S</t>
  </si>
  <si>
    <t>(0,3*7,0+0,2*7,0*2)*4</t>
  </si>
  <si>
    <t>kapotáž zvislého zvodu - prízemie</t>
  </si>
  <si>
    <t>kastlík pod stropom - prízemie</t>
  </si>
  <si>
    <t>671146927</t>
  </si>
  <si>
    <t>Demontáž dosiek sadrokartónovej predsadenej alebo šachtovej steny, jednoduché opláštenie, -0,01300t</t>
  </si>
  <si>
    <t>763129621.S</t>
  </si>
  <si>
    <t>-545187972</t>
  </si>
  <si>
    <t>Predsadená SDK stena hr. 62.5 mm, na oceľovej konštrukcií CD+UD, jednoducho opláštená doskou protipožiarnou DF12.5 mm,</t>
  </si>
  <si>
    <t>763126611.S</t>
  </si>
  <si>
    <t>-2013297877</t>
  </si>
  <si>
    <t>Presun hmôt pre konštrukcie tesárske v objektoch výšky od 12 do 24 m</t>
  </si>
  <si>
    <t>998762203.S</t>
  </si>
  <si>
    <t>66,9+318,26+30,0</t>
  </si>
  <si>
    <t>1700119381</t>
  </si>
  <si>
    <t>Spojovacie prostriedky pre olištovanie škár, obloženie stropov, strešných podhľadov a stien - klince, závrtky</t>
  </si>
  <si>
    <t>762495000.S</t>
  </si>
  <si>
    <t>6,0*5,0</t>
  </si>
  <si>
    <t>pre okná</t>
  </si>
  <si>
    <t>779368483</t>
  </si>
  <si>
    <t>Obloženie stien z dosiek OSB skrutkovaných na zraz hr. dosky 18 mm</t>
  </si>
  <si>
    <t>762431304.S</t>
  </si>
  <si>
    <t>(7,2*28,9-9,79*5)*2</t>
  </si>
  <si>
    <t>1793197733</t>
  </si>
  <si>
    <t>Obloženie stropov alebo strešných podhľadov z dosiek OSB skrutkovaných na zraz hr. dosky 25 mm</t>
  </si>
  <si>
    <t>762421306.S</t>
  </si>
  <si>
    <t>66,9*1,04 'Prepočítané koeficientom množstva</t>
  </si>
  <si>
    <t>940556882</t>
  </si>
  <si>
    <t>Preglejka vodovzdorná , šxlxhr 2500x1250x24 mm</t>
  </si>
  <si>
    <t>606210000100.R1</t>
  </si>
  <si>
    <t>115,0*0,4+38,0*0,55</t>
  </si>
  <si>
    <t>-724448717</t>
  </si>
  <si>
    <t>Montáž obloženia stropov alebo strešných podhľadov doskami tvrdými drevotrieskovými na zraz</t>
  </si>
  <si>
    <t>762421220.S</t>
  </si>
  <si>
    <t>Konštrukcie tesárske</t>
  </si>
  <si>
    <t>762</t>
  </si>
  <si>
    <t>-1237968601</t>
  </si>
  <si>
    <t>Presun hmôt pre izolácie tepelné v objektoch výšky nad 12 m do 24 m</t>
  </si>
  <si>
    <t>998713203.S</t>
  </si>
  <si>
    <t>66,398*1,02 'Prepočítané koeficientom množstva</t>
  </si>
  <si>
    <t>-1280709490</t>
  </si>
  <si>
    <t>Doska PIR s obojstranným nasýteným skleneným vláknom hr. 50 mm</t>
  </si>
  <si>
    <t>283750004220.S</t>
  </si>
  <si>
    <t>80,163*1,02 'Prepočítané koeficientom množstva</t>
  </si>
  <si>
    <t>-1124860848</t>
  </si>
  <si>
    <t>Doska PIR s obojstranným nasýteným skleneným vláknom hr. 100 mm</t>
  </si>
  <si>
    <t>283750004245.S</t>
  </si>
  <si>
    <t>37,6*37,075-36,7*36,175</t>
  </si>
  <si>
    <t>vodorovne</t>
  </si>
  <si>
    <t>(36,7+36,175)*2*0,55</t>
  </si>
  <si>
    <t>zvislo</t>
  </si>
  <si>
    <t>-1174642686</t>
  </si>
  <si>
    <t>Montáž tepelnej izolácie na atiku z XPS do lepidla</t>
  </si>
  <si>
    <t>713144080.S</t>
  </si>
  <si>
    <t>794,837*1,02 'Prepočítané koeficientom množstva</t>
  </si>
  <si>
    <t>21,972*36,175</t>
  </si>
  <si>
    <t>1590772538</t>
  </si>
  <si>
    <t>Tepelnoizolačné dosky pre ploché strechy, obojstranná hliníková krycia vrstva, polodrážka, PIR index &gt; 250 reakcia na oheň E, LAMDA =0,022 W/(m.K), hr. 240mm</t>
  </si>
  <si>
    <t>4519 0240</t>
  </si>
  <si>
    <t>532,858*1,02 'Prepočítané koeficientom množstva</t>
  </si>
  <si>
    <t>14,73*36,175</t>
  </si>
  <si>
    <t>84647616</t>
  </si>
  <si>
    <t>Tepelnoizolačné PIR dosky pre ploché strechy, obojstranná hliníková krycia vrstva, polodrážka, PIR index &gt; 250 reakcia na oheň E, LAMBDA =0,022 W/(m.K), hr. 200mm</t>
  </si>
  <si>
    <t>4519 0200</t>
  </si>
  <si>
    <t>95,914*1,02 'Prepočítané koeficientom množstva</t>
  </si>
  <si>
    <t>14,73*36,175*(0,03+0,33)/2</t>
  </si>
  <si>
    <t>-919560979</t>
  </si>
  <si>
    <t>Spádové PIR tepelnoizolačné dosky, spád 2 %, obojstranná hliníková krycia vrstva, LAMBDA = 0,022 W/(m.K)</t>
  </si>
  <si>
    <t>4700 2001</t>
  </si>
  <si>
    <t>14,73*36,175*2</t>
  </si>
  <si>
    <t>-1127481613</t>
  </si>
  <si>
    <t>Montáž tepelnej izolácie stropov PUR penou hr. 300 mm</t>
  </si>
  <si>
    <t>713116440.S</t>
  </si>
  <si>
    <t>159,13*1,02 'Prepočítané koeficientom množstva</t>
  </si>
  <si>
    <t>-1943340781</t>
  </si>
  <si>
    <t>Doska XPS hr. 50 mm, zateplenie soklov, suterénov, podláh</t>
  </si>
  <si>
    <t>283750000700.S</t>
  </si>
  <si>
    <t>7,2*28,9-9,79*5</t>
  </si>
  <si>
    <t>778561307</t>
  </si>
  <si>
    <t>Montáž tepelnej izolácie stropov polystyrénom, vrchom kladenou voľne</t>
  </si>
  <si>
    <t>713112111.S</t>
  </si>
  <si>
    <t>993802100</t>
  </si>
  <si>
    <t>153,0*0,1</t>
  </si>
  <si>
    <t>-835684634</t>
  </si>
  <si>
    <t>Doska OSB nebrúsená hr. 18 mm</t>
  </si>
  <si>
    <t>607260000300.S</t>
  </si>
  <si>
    <t>91012250</t>
  </si>
  <si>
    <t>Kotviaci prvok do betónu 6,3x160 mm, oceľový</t>
  </si>
  <si>
    <t>311970001100.S</t>
  </si>
  <si>
    <t>115,0+38,0</t>
  </si>
  <si>
    <t>2069837209</t>
  </si>
  <si>
    <t>Montáž podkladnej konštrukcie z OSB dosiek na atike šírky 411 - 620 mm pod klampiarske konštrukcie</t>
  </si>
  <si>
    <t>712991040.S</t>
  </si>
  <si>
    <t>1045459061</t>
  </si>
  <si>
    <t>Spodná vrstva hydroizolácie s variabilnou technológiou tvorby spoja, hr. 3 mm, fólia/sťah.</t>
  </si>
  <si>
    <t>1606 0000</t>
  </si>
  <si>
    <t>55160029</t>
  </si>
  <si>
    <t>Zhotovenie povlak. krytiny striech plochých do 10° samolepiacim asfaltovým pásom</t>
  </si>
  <si>
    <t>712331105.S</t>
  </si>
  <si>
    <t>154278137</t>
  </si>
  <si>
    <t>Vrchný pás s vlastnosťami redukujúce oxidy dusíka, modifikácia -40 °C/+150 °C, hr. 5,2 mm, farba bielosivá</t>
  </si>
  <si>
    <t>17130000</t>
  </si>
  <si>
    <t>603390872</t>
  </si>
  <si>
    <t>Zhotovenie povlak. krytiny striech plochých do 10° pásmi na sucho AIP, NAIP alebo tkaniny</t>
  </si>
  <si>
    <t>712331101.S</t>
  </si>
  <si>
    <t>1422,841*0,0025 'Prepočítané koeficientom množstva</t>
  </si>
  <si>
    <t>-2134535007</t>
  </si>
  <si>
    <t>100 l</t>
  </si>
  <si>
    <t>Penetračný náter rýchloschnúci, na báze rozpúšťadiel</t>
  </si>
  <si>
    <t>7504 0015</t>
  </si>
  <si>
    <t>(36,9+36,375)*2*0,55</t>
  </si>
  <si>
    <t>36,9*36,375</t>
  </si>
  <si>
    <t>1477661600</t>
  </si>
  <si>
    <t>Zhotovenie povlakovej krytiny striech plochých do 10° za studena náterom penetračným</t>
  </si>
  <si>
    <t>712311101.S</t>
  </si>
  <si>
    <t>(788,43-9,79*5)*4</t>
  </si>
  <si>
    <t>553,61*4</t>
  </si>
  <si>
    <t>1265157406</t>
  </si>
  <si>
    <t>Odstránenie povlakovej krytiny na strechách plochých do 10° každé ďalšie vrstvy,  -0,00600t</t>
  </si>
  <si>
    <t>712300834.S</t>
  </si>
  <si>
    <t>553,61+788,43-9,79*5</t>
  </si>
  <si>
    <t>665077455</t>
  </si>
  <si>
    <t>Odstránenie povlakovej krytiny na strechách plochých 10° trojvrstvovej,  -0,01400t</t>
  </si>
  <si>
    <t>712300833.S</t>
  </si>
  <si>
    <t>1422,841*1,15 'Prepočítané koeficientom množstva</t>
  </si>
  <si>
    <t>192930580</t>
  </si>
  <si>
    <t>Parozábrana, hr. 3,5 mm, jemný posyp/fólia</t>
  </si>
  <si>
    <t>1329 0000</t>
  </si>
  <si>
    <t>6664656</t>
  </si>
  <si>
    <t>Zhotovenie parozábrany pre strechy ploché do 10°</t>
  </si>
  <si>
    <t>712290010.S</t>
  </si>
  <si>
    <t>Povlakové krytiny</t>
  </si>
  <si>
    <t>712</t>
  </si>
  <si>
    <t>2099522009</t>
  </si>
  <si>
    <t>1009068296</t>
  </si>
  <si>
    <t>-853643393</t>
  </si>
  <si>
    <t>1695980141</t>
  </si>
  <si>
    <t>-444640665</t>
  </si>
  <si>
    <t>-1865681813</t>
  </si>
  <si>
    <t>902297708</t>
  </si>
  <si>
    <t>Rezanie konštrukcií zo železobetónu hr. panelu 250 mm stenovou pílou -0,03000t</t>
  </si>
  <si>
    <t>971055021.S</t>
  </si>
  <si>
    <t>pre bleskozvod</t>
  </si>
  <si>
    <t>1845029866</t>
  </si>
  <si>
    <t>Rezanie konštrukcií zo železobetónu hr. panelu 150 mm stenovou pílou -0,01800t</t>
  </si>
  <si>
    <t>971055008.S</t>
  </si>
  <si>
    <t>3,06*10*5</t>
  </si>
  <si>
    <t>-325093562</t>
  </si>
  <si>
    <t>Rezanie konštrukcií zo železobetónu hr. panelu 100 mm stenovou pílou -0,01200t</t>
  </si>
  <si>
    <t>971055003.S</t>
  </si>
  <si>
    <t>0,7*1,0*0,45</t>
  </si>
  <si>
    <t>2suterén</t>
  </si>
  <si>
    <t>0,3*0,5*3,75+0,5*0,5*3,75+0,6*0,45*2,85+0,3*0,4*2,85+0,3*0,3*2,85</t>
  </si>
  <si>
    <t>1suterén</t>
  </si>
  <si>
    <t>-1984029299</t>
  </si>
  <si>
    <t>prízemie</t>
  </si>
  <si>
    <t>-1765831406</t>
  </si>
  <si>
    <t>Vybúranie otvoru v murive tehl. plochy do 0,25 m2 hr. do 300 mm,  -0,14600t</t>
  </si>
  <si>
    <t>971033441.S</t>
  </si>
  <si>
    <t>788,43*0,02</t>
  </si>
  <si>
    <t>1252648334</t>
  </si>
  <si>
    <t>-1855542682</t>
  </si>
  <si>
    <t>Búranie podkladov pod dlažby, liatych dlažieb a mazanín,betón,liaty asfalt hr.nad 100 mm, plochy nad 4 m2 -2,20000t</t>
  </si>
  <si>
    <t>965042241.S</t>
  </si>
  <si>
    <t>0,6*0,3*0,1*5</t>
  </si>
  <si>
    <t>pre bleskozvod - okapové chodníky</t>
  </si>
  <si>
    <t>-1308740412</t>
  </si>
  <si>
    <t>Búranie podkladov pod dlažby, liatych dlažieb a mazanín,betón alebo liaty asfalt hr.do 100 mm, plochy do 1 m2 -2,20000t</t>
  </si>
  <si>
    <t>965042121.S</t>
  </si>
  <si>
    <t>788,43*0,125</t>
  </si>
  <si>
    <t>553,61*0,125</t>
  </si>
  <si>
    <t>-1703262944</t>
  </si>
  <si>
    <t>Búranie podkladov pod dlažby, liatych dlažieb a mazanín, škvarobetón hr. nad 100 mm, plochy nad 4 m2 -1,60000t</t>
  </si>
  <si>
    <t>965041441.S</t>
  </si>
  <si>
    <t>3,06*3,7*0,1*5</t>
  </si>
  <si>
    <t>1622439546</t>
  </si>
  <si>
    <t>Vybúranie prekladov železobetónových prefabrikovaných, dľ. do 3 m, do 75 kg/m,  -2,40000t</t>
  </si>
  <si>
    <t>964011221.S</t>
  </si>
  <si>
    <t>3,0*1,38*5</t>
  </si>
  <si>
    <t>379211421</t>
  </si>
  <si>
    <t>Búranie muriva priečok zo sklenených tvárnic, hr. do 100 mm,  -0,05500t</t>
  </si>
  <si>
    <t>962081131.S</t>
  </si>
  <si>
    <t>5,2*2*5</t>
  </si>
  <si>
    <t>(3,06*0,9+3,06*1,2)*5</t>
  </si>
  <si>
    <t>1307833898</t>
  </si>
  <si>
    <t>Búranie priečok alebo vybúranie otvorov plochy nad 4 m2 železobetónových hr. do 150 mm,  -0,32400t</t>
  </si>
  <si>
    <t>962051116.S</t>
  </si>
  <si>
    <t>0,5*0,5*1,5</t>
  </si>
  <si>
    <t>-1342548477</t>
  </si>
  <si>
    <t>Búranie komínov. muriva z tehál nad strechou na akúkoľvek maltu,  -1,63300t</t>
  </si>
  <si>
    <t>962032631.S</t>
  </si>
  <si>
    <t>820419329</t>
  </si>
  <si>
    <t>Demontáž lešeňovej podlahy s priečnikmi alebo pozdľžnikmi výšky do 10 m</t>
  </si>
  <si>
    <t>943955821.S</t>
  </si>
  <si>
    <t>208,8*2</t>
  </si>
  <si>
    <t>-1356478994</t>
  </si>
  <si>
    <t>Príplatok za prvý a každý i začatý mesiac použitia lešeňovej podlahy pre všetky výšky do 40 m</t>
  </si>
  <si>
    <t>943955191.S</t>
  </si>
  <si>
    <t>1796109482</t>
  </si>
  <si>
    <t>Montáž lešeňovej podlahy bez priečnikov výšky do 10 m</t>
  </si>
  <si>
    <t>943955031.S</t>
  </si>
  <si>
    <t>lešenie</t>
  </si>
  <si>
    <t>611161178</t>
  </si>
  <si>
    <t>Demontáž lešenia priestorového ľahkého bez podláh pri zaťažení do 2 kPa, výšky do 10 m</t>
  </si>
  <si>
    <t>943943821.S</t>
  </si>
  <si>
    <t>lešenie*2</t>
  </si>
  <si>
    <t>-693120193</t>
  </si>
  <si>
    <t>Príplatok za prvý a každý ďalší i začatý mesiac používania lešenia priestorového ľahkého bez podláh výšky do 10 m a nad 10 do 22 m</t>
  </si>
  <si>
    <t>943943292.S</t>
  </si>
  <si>
    <t>7,2*28,9*7,0</t>
  </si>
  <si>
    <t>1889460285</t>
  </si>
  <si>
    <t>Montáž lešenia priestorového ľahkého bez podláh pri zaťaženie do 2 kPa, výšky do 10 m</t>
  </si>
  <si>
    <t>943943221.S</t>
  </si>
  <si>
    <t>2,0*5+2,0*5+2,0</t>
  </si>
  <si>
    <t>pre opravu zvodov</t>
  </si>
  <si>
    <t>965820703</t>
  </si>
  <si>
    <t>Lešenie ľahké pracovné pomocné s výškou lešeňovej podlahy nad 2,50 do 3,5 m</t>
  </si>
  <si>
    <t>941955004.S</t>
  </si>
  <si>
    <t>-1215465225</t>
  </si>
  <si>
    <t>Násyp s utlačením a urovnaním povrchu z kameniva ťaženého hrubého a drobného</t>
  </si>
  <si>
    <t>631501111.S</t>
  </si>
  <si>
    <t>0,6*0,3*5</t>
  </si>
  <si>
    <t>-1087971300</t>
  </si>
  <si>
    <t>Mazanina z betónu prostého (m2) hladená dreveným hladidlom, betón tr. C 20/25 hr. 100 mm</t>
  </si>
  <si>
    <t>631313671.S</t>
  </si>
  <si>
    <t>1,0*0,75</t>
  </si>
  <si>
    <t>2suteren-po napojení zvodov</t>
  </si>
  <si>
    <t>1262502784</t>
  </si>
  <si>
    <t>Vnútorná omietka stien vápenná jadrová (hrubá), hr. 10 mm</t>
  </si>
  <si>
    <t>612460201.S</t>
  </si>
  <si>
    <t>-491903591</t>
  </si>
  <si>
    <t>Koberec asfaltový otvorený z kameniva drveného obaleného asfaltom so zhutnením hr. 40 mm</t>
  </si>
  <si>
    <t>576131111.S</t>
  </si>
  <si>
    <t>Komunikácie</t>
  </si>
  <si>
    <t>1,0*0,75*0,45</t>
  </si>
  <si>
    <t>2suterén-po napojení zvodov</t>
  </si>
  <si>
    <t>-326044990</t>
  </si>
  <si>
    <t>Zamurovanie otvoru s plochou nad 0.25 do 1 m2 v murive nadzákladného tehlami na maltu vápennocementovú</t>
  </si>
  <si>
    <t>310238211.S</t>
  </si>
  <si>
    <t>60,0*0,3*0,8</t>
  </si>
  <si>
    <t>-1219306093</t>
  </si>
  <si>
    <t>Zásyp sypaninou so zhutnením jám, šachiet, rýh, zárezov alebo okolo objektov do 100 m3</t>
  </si>
  <si>
    <t>174101001.S</t>
  </si>
  <si>
    <t>986013298</t>
  </si>
  <si>
    <t>Nakladanie výkopku tr.1-4 ručne</t>
  </si>
  <si>
    <t>167101100.S</t>
  </si>
  <si>
    <t>-1174176321</t>
  </si>
  <si>
    <t>Výkop ryhy do šírky 600 mm v horn.3 do 100 m3</t>
  </si>
  <si>
    <t>132201101.S</t>
  </si>
  <si>
    <t>OST - Ostatné</t>
  </si>
  <si>
    <t xml:space="preserve">    762 - Konštrukcie tesárske</t>
  </si>
  <si>
    <t xml:space="preserve">    712 - Povlakové krytiny</t>
  </si>
  <si>
    <t xml:space="preserve">    5 - Komunikácie</t>
  </si>
  <si>
    <t>UK v Bratislave, Rektorát</t>
  </si>
  <si>
    <t>OBNOVA A ZATEPLENIE STREŠNEJ KONŠTRUKCIE BLOK D MLYNY UK</t>
  </si>
  <si>
    <t>1456,56</t>
  </si>
  <si>
    <t>{36d9bf1e-3621-4c2d-9ab3-d44d19344be5}</t>
  </si>
  <si>
    <t>€</t>
  </si>
  <si>
    <t>767IC11</t>
  </si>
  <si>
    <t xml:space="preserve">Kotva expanzná HST2  M 10/100 </t>
  </si>
  <si>
    <t>TW SAN TES 110 manžeta pre napojenie</t>
  </si>
  <si>
    <t>DN110 TWOD 110 BIT pre odv.hlavicu</t>
  </si>
  <si>
    <t>Odvetracia hlavica  DN110 TWOP 110  BIT</t>
  </si>
  <si>
    <t>TWN v300bit pre steršný vpust</t>
  </si>
  <si>
    <t>TWOK v100 pre strešný vpust</t>
  </si>
  <si>
    <t>Protipožiarny tesniaci tmel Intumex /kan/</t>
  </si>
  <si>
    <t>Protipožiarne manžety  SKBM DN125</t>
  </si>
  <si>
    <t>DN 125</t>
  </si>
  <si>
    <t>Tepelná izolácia PE DALAP EPS</t>
  </si>
  <si>
    <t>napr.Skolan OSMA a pod.</t>
  </si>
  <si>
    <t>Potrubie  tiché/odhlučnené/ DN125</t>
  </si>
  <si>
    <t>Demontáž str. vpustov DN125</t>
  </si>
  <si>
    <t>Demontáž potr.liat.do DN125</t>
  </si>
  <si>
    <t>B) SÚPIS MATERIÁLU</t>
  </si>
  <si>
    <t>Akcia: OBNOVA A ZATEPLENIE STREŠNEJ, KONŠTRUKCIE BLOK D MLYNY ÚK</t>
  </si>
  <si>
    <t>Objekt: BLESKOZVOD A UZEMNENIE</t>
  </si>
  <si>
    <t>Bleskozvod a uzemnenie</t>
  </si>
  <si>
    <r>
      <t xml:space="preserve">Zúžená zachytávacia tyč </t>
    </r>
    <r>
      <rPr>
        <b/>
        <sz val="8"/>
        <rFont val="Arial"/>
        <family val="2"/>
      </rPr>
      <t>101VL1500</t>
    </r>
    <r>
      <rPr>
        <sz val="8"/>
        <rFont val="Arial"/>
        <family val="2"/>
      </rPr>
      <t xml:space="preserve"> s podstavcom a svorkou </t>
    </r>
    <r>
      <rPr>
        <b/>
        <sz val="8"/>
        <rFont val="Arial"/>
        <family val="2"/>
      </rPr>
      <t>F-FIX-16</t>
    </r>
    <r>
      <rPr>
        <sz val="8"/>
        <rFont val="Arial"/>
        <family val="2"/>
      </rPr>
      <t xml:space="preserve"> - výška 1,5 m (OBO Bettermann)</t>
    </r>
  </si>
  <si>
    <r>
      <t xml:space="preserve">Vysokonapäťový vodič </t>
    </r>
    <r>
      <rPr>
        <b/>
        <sz val="8"/>
        <rFont val="Arial"/>
        <family val="2"/>
      </rPr>
      <t>isCon Basic 45 SW</t>
    </r>
    <r>
      <rPr>
        <sz val="8"/>
        <rFont val="Arial"/>
        <family val="2"/>
      </rPr>
      <t xml:space="preserve"> vrátanie podpier, ekvivalentná vzdialenosť 0,45m pre vzduch a 0,9m pre pevný materiál, H=150kA - zvislé uloženie - čierny (OBO Bettermann)</t>
    </r>
  </si>
  <si>
    <r>
      <t xml:space="preserve">ukončovacia sada k vodiču </t>
    </r>
    <r>
      <rPr>
        <b/>
        <sz val="8"/>
        <rFont val="Arial"/>
        <family val="2"/>
      </rPr>
      <t>isCon Basic 45 SW</t>
    </r>
    <r>
      <rPr>
        <sz val="8"/>
        <rFont val="Arial"/>
        <family val="2"/>
      </rPr>
      <t xml:space="preserve"> vrátane prípojky potenciálov (OBO Bettermann)</t>
    </r>
  </si>
  <si>
    <t>sada</t>
  </si>
  <si>
    <r>
      <t xml:space="preserve">Svorka univerzálna (spojovacia, krížová, skúšobná) </t>
    </r>
    <r>
      <rPr>
        <b/>
        <sz val="8"/>
        <rFont val="Arial"/>
        <family val="2"/>
      </rPr>
      <t xml:space="preserve">249 B ST, </t>
    </r>
    <r>
      <rPr>
        <sz val="8"/>
        <rFont val="Arial"/>
        <family val="2"/>
      </rPr>
      <t>H=100kA - FT (OBO Bettermann)</t>
    </r>
  </si>
  <si>
    <t>Skúšobná svorka, uloženie na povrchu,  vrátane číselného štítku, NEREZOVÁ (OBO Bettermann)</t>
  </si>
  <si>
    <r>
      <t>Svorka pripojovacia</t>
    </r>
    <r>
      <rPr>
        <b/>
        <sz val="8"/>
        <rFont val="Arial"/>
        <family val="2"/>
      </rPr>
      <t xml:space="preserve"> 280 8-10</t>
    </r>
    <r>
      <rPr>
        <sz val="8"/>
        <rFont val="Arial"/>
        <family val="2"/>
      </rPr>
      <t>, FT (OBO Bettermann)</t>
    </r>
  </si>
  <si>
    <r>
      <t>Dilatačný diel pre vodorovné vodiče</t>
    </r>
    <r>
      <rPr>
        <b/>
        <sz val="8"/>
        <rFont val="Arial"/>
        <family val="2"/>
      </rPr>
      <t xml:space="preserve"> 172 AR</t>
    </r>
    <r>
      <rPr>
        <sz val="8"/>
        <rFont val="Arial"/>
        <family val="2"/>
      </rPr>
      <t xml:space="preserve">, Hliník, </t>
    </r>
    <r>
      <rPr>
        <b/>
        <sz val="8"/>
        <rFont val="Arial"/>
        <family val="2"/>
      </rPr>
      <t>UMIESTNENIE á 20 m, vrátane spojok</t>
    </r>
    <r>
      <rPr>
        <sz val="8"/>
        <rFont val="Arial"/>
        <family val="2"/>
      </rPr>
      <t xml:space="preserve"> (OBO Bettermann)</t>
    </r>
  </si>
  <si>
    <t>Ochranný uholník OU 2m (FeZn)</t>
  </si>
  <si>
    <r>
      <t xml:space="preserve">vodič </t>
    </r>
    <r>
      <rPr>
        <b/>
        <sz val="8"/>
        <rFont val="Arial"/>
        <family val="2"/>
      </rPr>
      <t>RD 8ALU</t>
    </r>
    <r>
      <rPr>
        <sz val="8"/>
        <rFont val="Arial"/>
        <family val="2"/>
      </rPr>
      <t xml:space="preserve"> vrátane podpier </t>
    </r>
    <r>
      <rPr>
        <b/>
        <sz val="8"/>
        <rFont val="Arial"/>
        <family val="2"/>
      </rPr>
      <t>165 MBG</t>
    </r>
    <r>
      <rPr>
        <sz val="8"/>
        <rFont val="Arial"/>
        <family val="2"/>
      </rPr>
      <t>, vodorovné uloženie (OBO Bettermann)</t>
    </r>
  </si>
  <si>
    <r>
      <t xml:space="preserve">vodič </t>
    </r>
    <r>
      <rPr>
        <b/>
        <sz val="8"/>
        <rFont val="Arial"/>
        <family val="2"/>
      </rPr>
      <t>RD 8PVC</t>
    </r>
    <r>
      <rPr>
        <sz val="8"/>
        <rFont val="Arial"/>
        <family val="2"/>
      </rPr>
      <t xml:space="preserve"> vrátane podpier, zvislé uloženie </t>
    </r>
    <r>
      <rPr>
        <b/>
        <sz val="8"/>
        <rFont val="Arial"/>
        <family val="2"/>
      </rPr>
      <t>DO ZATEPLENIA</t>
    </r>
    <r>
      <rPr>
        <sz val="8"/>
        <rFont val="Arial"/>
        <family val="2"/>
      </rPr>
      <t xml:space="preserve">  (OBO Bettermann)</t>
    </r>
  </si>
  <si>
    <r>
      <t xml:space="preserve">Dilatačný diel do uzemnenia </t>
    </r>
    <r>
      <rPr>
        <b/>
        <sz val="8"/>
        <rFont val="Arial"/>
        <family val="2"/>
      </rPr>
      <t xml:space="preserve">1807 DB </t>
    </r>
    <r>
      <rPr>
        <sz val="8"/>
        <rFont val="Arial"/>
        <family val="2"/>
      </rPr>
      <t>vrátane svoriek (OBO Bettermann)</t>
    </r>
  </si>
  <si>
    <r>
      <t>Svorka spájacia/krížová</t>
    </r>
    <r>
      <rPr>
        <b/>
        <sz val="8"/>
        <rFont val="Arial"/>
        <family val="2"/>
      </rPr>
      <t xml:space="preserve"> 255 A-FL30 FT</t>
    </r>
    <r>
      <rPr>
        <sz val="8"/>
        <rFont val="Arial"/>
        <family val="2"/>
      </rPr>
      <t>, pásik-pásik, FT (OBO Bettermann)</t>
    </r>
  </si>
  <si>
    <r>
      <t>Svorka spájacia/krížová</t>
    </r>
    <r>
      <rPr>
        <b/>
        <sz val="8"/>
        <rFont val="Arial"/>
        <family val="2"/>
      </rPr>
      <t xml:space="preserve"> 253 8x8</t>
    </r>
    <r>
      <rPr>
        <sz val="8"/>
        <rFont val="Arial"/>
        <family val="2"/>
      </rPr>
      <t>, pásik-kruhový vodič, kruhový vodič-kruhový vodič, FT (OBO Bettermann)</t>
    </r>
  </si>
  <si>
    <r>
      <t xml:space="preserve">Vodič </t>
    </r>
    <r>
      <rPr>
        <b/>
        <sz val="8"/>
        <color theme="1"/>
        <rFont val="Arial"/>
        <family val="2"/>
        <charset val="238"/>
      </rPr>
      <t>RD 10PVC</t>
    </r>
    <r>
      <rPr>
        <sz val="8"/>
        <color theme="1"/>
        <rFont val="Arial"/>
        <family val="2"/>
      </rPr>
      <t xml:space="preserve"> s izoláciou určený na vývody uzemnenia zo základov, vývod = 5m (OBO Bettermann)</t>
    </r>
  </si>
  <si>
    <t xml:space="preserve">Celkom bleskozvod a uzemennie </t>
  </si>
  <si>
    <t>Nepredvídané práce</t>
  </si>
  <si>
    <t xml:space="preserve">Demontáž existujúcej elektroinštalácie (bleskozvod)     </t>
  </si>
  <si>
    <t>Revízia a vypracovanie revíznej správy</t>
  </si>
  <si>
    <t>Doprava (do 20km)</t>
  </si>
  <si>
    <t>Výkon autožeriava / vysokozdvižnej plošiny</t>
  </si>
  <si>
    <t>Súpis neobsahuje prípojky slaboprúdu (telefónna, televízna) - nutné konzultovať s dodávateľmi T-com, UPC</t>
  </si>
  <si>
    <t>89</t>
  </si>
  <si>
    <t>88</t>
  </si>
  <si>
    <t>87</t>
  </si>
  <si>
    <t>86</t>
  </si>
  <si>
    <t>85</t>
  </si>
  <si>
    <t>OSB dosky v atike</t>
  </si>
  <si>
    <t>-402075885</t>
  </si>
  <si>
    <t>bal.</t>
  </si>
  <si>
    <t>Dvojspádový líniový odvodňovací systém z blokovej PU peny, reakcia na oheň E, pevnosť v tlaku ? 120 kPa, spád v pozdĺžnom smere 1%, spád v priečnom smere 4%, SET3</t>
  </si>
  <si>
    <t>9610 8340</t>
  </si>
  <si>
    <t>688942822</t>
  </si>
  <si>
    <t>Dvojspádový líniový odvodňovací systém z blokovej PU peny, reakcia na oheň E, pevnosť v tlaku ? 120 kPa, spád v pozdĺžnom smere 1%, spád v priečnom smere 4%, SET2</t>
  </si>
  <si>
    <t>9610 8240</t>
  </si>
  <si>
    <t>2012868890</t>
  </si>
  <si>
    <t>Dvojspádový líniový odvodňovací systém z blokovej PU peny, reakcia na oheň E, pevnosť v tlaku ? 120 kPa, spád v pozdĺžnom smere 1%, spád v priečnom smere 4%, SET1</t>
  </si>
  <si>
    <t>9610 8140</t>
  </si>
  <si>
    <t>(10,25+4,5+8,33)*3</t>
  </si>
  <si>
    <t>-1244948465</t>
  </si>
  <si>
    <t>Montáž spádového klinu z EPS na balkóny a terasy lepením</t>
  </si>
  <si>
    <t>713170120.S</t>
  </si>
  <si>
    <t>553,61*0,22</t>
  </si>
  <si>
    <t>36,975*37,65*2</t>
  </si>
  <si>
    <t>179407542</t>
  </si>
  <si>
    <t>Čistenie budov zametaním v miestnostiach, chodbách, na schodišti a na povalách</t>
  </si>
  <si>
    <t>952902110.S</t>
  </si>
  <si>
    <t>85,0*0,3*0,65</t>
  </si>
  <si>
    <t>85,0*0,3</t>
  </si>
  <si>
    <t>85,0*0,3*0,05</t>
  </si>
  <si>
    <t>85,0*0,3*0,15</t>
  </si>
  <si>
    <t>85,0*2+0,6*2*5</t>
  </si>
  <si>
    <t>DPH 23%</t>
  </si>
  <si>
    <r>
      <t>Uzemňovacie vedenie</t>
    </r>
    <r>
      <rPr>
        <b/>
        <sz val="8"/>
        <rFont val="Arial"/>
        <family val="2"/>
      </rPr>
      <t xml:space="preserve"> 5052 DIN 30x3,5, </t>
    </r>
    <r>
      <rPr>
        <sz val="8"/>
        <rFont val="Arial"/>
        <family val="2"/>
      </rPr>
      <t>so zaoblenou hranou, uložené v zemi, rozmer 30x3,5mm, FT (OBO Bettermann)</t>
    </r>
  </si>
  <si>
    <t>100</t>
  </si>
  <si>
    <t>98</t>
  </si>
  <si>
    <t>97</t>
  </si>
  <si>
    <t>96</t>
  </si>
  <si>
    <t>95</t>
  </si>
  <si>
    <t>94</t>
  </si>
  <si>
    <t>(436,0+12,0)/1000*32</t>
  </si>
  <si>
    <t>414,4/1000*32</t>
  </si>
  <si>
    <t>(46,9+28,3)/1000*32</t>
  </si>
  <si>
    <t>931712143</t>
  </si>
  <si>
    <t>Nátery kov.stav.doplnk.konštr. syntetické na vzduchu schnúce základný - 35µm</t>
  </si>
  <si>
    <t>783226100.S</t>
  </si>
  <si>
    <t>93</t>
  </si>
  <si>
    <t>1710393809</t>
  </si>
  <si>
    <t>Nátery kov.stav.doplnk.konštr. syntetické farby šedej na vzduchu schnúce dvojnásobné - 70µm</t>
  </si>
  <si>
    <t>783222100.S</t>
  </si>
  <si>
    <t>92</t>
  </si>
  <si>
    <t>91</t>
  </si>
  <si>
    <t>90</t>
  </si>
  <si>
    <t>(897,0+40,0)*1,08</t>
  </si>
  <si>
    <t>863322043</t>
  </si>
  <si>
    <t>Oceľové konštrukcie - predbežná cena</t>
  </si>
  <si>
    <t>553000020</t>
  </si>
  <si>
    <t>414,4</t>
  </si>
  <si>
    <t>nosníky</t>
  </si>
  <si>
    <t>296086111</t>
  </si>
  <si>
    <t>Výroba doplnku stavebného atypického o hmotnosti od 10,01 do 20,0 kg stupňa zložitosti 3</t>
  </si>
  <si>
    <t>767995365.S</t>
  </si>
  <si>
    <t>46,9+28,3</t>
  </si>
  <si>
    <t>platnicky, tyče...</t>
  </si>
  <si>
    <t>-1351295452</t>
  </si>
  <si>
    <t>Výroba doplnku stavebného atypického o hmotnosti od 4,01 do 5,5 kg stupňa zložitosti 3</t>
  </si>
  <si>
    <t>767995315.S</t>
  </si>
  <si>
    <t>-160891766</t>
  </si>
  <si>
    <t>Montáž ostatných atypických kovových stavebných doplnkových konštrukcií nad 10 do 20 kg</t>
  </si>
  <si>
    <t>767995103.S</t>
  </si>
  <si>
    <t>-2015951708</t>
  </si>
  <si>
    <t>Montáž ostatných atypických kovových stavebných doplnkových konštrukcií do 5 kg</t>
  </si>
  <si>
    <t>767995101.S</t>
  </si>
  <si>
    <t>Konštrukcie doplnk. kovové stavebné</t>
  </si>
  <si>
    <t>585,843*8 'Prepočítané koeficientom množstva</t>
  </si>
  <si>
    <t>585,843*19 'Prepočítané koeficientom množstva</t>
  </si>
  <si>
    <t>84,13</t>
  </si>
  <si>
    <t>heraklit</t>
  </si>
  <si>
    <t>2114769595</t>
  </si>
  <si>
    <t>Odsekanie a odstránenie izolácie z dosiek hr. do 50 mm,  -0,09300t</t>
  </si>
  <si>
    <t>978071311.S</t>
  </si>
  <si>
    <t>-129410626</t>
  </si>
  <si>
    <t>Chemická kotva s kotevným svorníkom tesnená polyesterovou živicou do muriva z plných tehál, s vyvŕtaním otvoru M12/10/135 mm</t>
  </si>
  <si>
    <t>959941021.S</t>
  </si>
  <si>
    <t>45,0+1,2</t>
  </si>
  <si>
    <t>-1466139429</t>
  </si>
  <si>
    <t>Debnenie stropu, zabudované s plechom vlnitým pozinkovaným, výšky vĺn do 50 mm hr. 0,8 mm</t>
  </si>
  <si>
    <t>411354255.S</t>
  </si>
  <si>
    <t>0,9*1,0*0,82</t>
  </si>
  <si>
    <t>zalievka</t>
  </si>
  <si>
    <t>306137080</t>
  </si>
  <si>
    <t>Betón stropov doskových a trámových,  železový tr. C 25/30</t>
  </si>
  <si>
    <t>411321414.S</t>
  </si>
  <si>
    <t>Vodorovné konštrukcie</t>
  </si>
  <si>
    <t xml:space="preserve">    767 - Konštrukcie doplnk. kovové stavebné</t>
  </si>
  <si>
    <t xml:space="preserve">    4 - Vodorovné konštrukcie</t>
  </si>
  <si>
    <t>Vpust strešný TWE 125S BIT</t>
  </si>
  <si>
    <t>V Bratislave dňa 20.05.2025</t>
  </si>
  <si>
    <t>PN</t>
  </si>
  <si>
    <t xml:space="preserve">  Práce naviac</t>
  </si>
  <si>
    <t>VP</t>
  </si>
  <si>
    <t>KOMPLETACNA</t>
  </si>
  <si>
    <t>Kompletačná činnosť</t>
  </si>
  <si>
    <t>VRN</t>
  </si>
  <si>
    <t>Iné VRN</t>
  </si>
  <si>
    <t>Vplyv prostredia</t>
  </si>
  <si>
    <t>Sťažené podmienky</t>
  </si>
  <si>
    <t>Projektové práce</t>
  </si>
  <si>
    <t>GZS</t>
  </si>
  <si>
    <t>VP -   Práce naviac</t>
  </si>
  <si>
    <t>Vyplň údaj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</si>
</sst>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%"/>
    <numFmt numFmtId="165" formatCode="dd\.mm\.yyyy"/>
    <numFmt numFmtId="166" formatCode="#,##0.00000"/>
    <numFmt numFmtId="167" formatCode="#,##0.000"/>
    <numFmt numFmtId="168" formatCode="#,##0.00\ [$€-1]"/>
    <numFmt numFmtId="169" formatCode="#,##0.0"/>
    <numFmt numFmtId="170" formatCode="#,##0\ &quot;Sk&quot;"/>
    <numFmt numFmtId="171" formatCode="#,##0.00\ [$€-41B]"/>
    <numFmt numFmtId="172" formatCode="#,##0\ &quot;€&quot;"/>
    <numFmt numFmtId="173" formatCode="#,##0\ [$€-1]"/>
  </numFmts>
  <fonts count="92" x14ac:knownFonts="1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 CE"/>
      <family val="2"/>
    </font>
    <font>
      <b/>
      <sz val="10"/>
      <name val="Arial"/>
      <family val="2"/>
    </font>
    <font>
      <b/>
      <sz val="10"/>
      <name val="Arial CE"/>
      <family val="2"/>
    </font>
    <font>
      <sz val="11"/>
      <name val="Arial CE"/>
      <family val="2"/>
    </font>
    <font>
      <sz val="11"/>
      <color rgb="FFFF0000"/>
      <name val="Arial CE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name val="Arial CE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i/>
      <sz val="12"/>
      <name val="Arial CE"/>
      <family val="2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4"/>
      <color rgb="FFFF0000"/>
      <name val="Arial CE"/>
      <family val="2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MS Sans Serif"/>
      <charset val="1"/>
    </font>
    <font>
      <sz val="11"/>
      <color rgb="FF000000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9C5700"/>
      <name val="Calibri"/>
      <family val="2"/>
      <charset val="238"/>
    </font>
    <font>
      <b/>
      <i/>
      <sz val="14"/>
      <name val="Arial CE"/>
      <family val="2"/>
    </font>
    <font>
      <sz val="10"/>
      <color rgb="FFFF0000"/>
      <name val="Arial CE"/>
      <family val="2"/>
      <charset val="238"/>
    </font>
    <font>
      <sz val="9"/>
      <color theme="1"/>
      <name val="Arial CE"/>
      <family val="2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name val="Arial CE"/>
    </font>
    <font>
      <sz val="9"/>
      <color rgb="FF969696"/>
      <name val="Arial CE"/>
    </font>
    <font>
      <sz val="8"/>
      <color rgb="FF505050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FF0000"/>
      <name val="Arial CE"/>
    </font>
    <font>
      <sz val="8"/>
      <color rgb="FF003366"/>
      <name val="Arial CE"/>
    </font>
    <font>
      <sz val="12"/>
      <color rgb="FF003366"/>
      <name val="Arial CE"/>
    </font>
    <font>
      <sz val="8"/>
      <color rgb="FF800080"/>
      <name val="Arial CE"/>
    </font>
    <font>
      <sz val="10"/>
      <color rgb="FF003366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0"/>
      <color rgb="FF464646"/>
      <name val="Arial CE"/>
    </font>
    <font>
      <b/>
      <sz val="12"/>
      <name val="Arial CE"/>
    </font>
    <font>
      <sz val="10"/>
      <color rgb="FFFFFFFF"/>
      <name val="Arial CE"/>
    </font>
    <font>
      <sz val="8"/>
      <color rgb="FFFFFFFF"/>
      <name val="Arial CE"/>
    </font>
    <font>
      <sz val="8"/>
      <color rgb="FF969696"/>
      <name val="Arial CE"/>
    </font>
    <font>
      <b/>
      <sz val="10"/>
      <name val="Arial CE"/>
    </font>
    <font>
      <sz val="10"/>
      <color rgb="FF464646"/>
      <name val="Arial CE"/>
    </font>
    <font>
      <sz val="10"/>
      <color rgb="FF3366FF"/>
      <name val="Arial CE"/>
    </font>
    <font>
      <sz val="8"/>
      <color rgb="FF000000"/>
      <name val="Arial CE"/>
    </font>
    <font>
      <sz val="8"/>
      <color rgb="FF3366FF"/>
      <name val="Arial CE"/>
    </font>
    <font>
      <b/>
      <sz val="9"/>
      <name val="Arial CE"/>
    </font>
    <font>
      <b/>
      <i/>
      <sz val="14"/>
      <color rgb="FFFF0000"/>
      <name val="Arial CE"/>
    </font>
    <font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3" fillId="0" borderId="0" applyNumberFormat="0" applyFill="0" applyBorder="0" applyAlignment="0" applyProtection="0"/>
    <xf numFmtId="0" fontId="25" fillId="0" borderId="0"/>
    <xf numFmtId="0" fontId="39" fillId="0" borderId="0"/>
    <xf numFmtId="0" fontId="41" fillId="0" borderId="0"/>
    <xf numFmtId="0" fontId="46" fillId="0" borderId="0"/>
    <xf numFmtId="0" fontId="25" fillId="0" borderId="0"/>
    <xf numFmtId="0" fontId="24" fillId="0" borderId="0"/>
    <xf numFmtId="0" fontId="49" fillId="0" borderId="0" applyAlignment="0">
      <alignment vertical="top" wrapText="1"/>
      <protection locked="0"/>
    </xf>
    <xf numFmtId="0" fontId="50" fillId="0" borderId="0"/>
    <xf numFmtId="0" fontId="51" fillId="9" borderId="0" applyNumberFormat="0" applyBorder="0" applyAlignment="0" applyProtection="0"/>
    <xf numFmtId="0" fontId="52" fillId="10" borderId="0" applyNumberFormat="0" applyBorder="0" applyAlignment="0" applyProtection="0"/>
    <xf numFmtId="0" fontId="1" fillId="0" borderId="0"/>
    <xf numFmtId="0" fontId="3" fillId="0" borderId="0"/>
    <xf numFmtId="0" fontId="91" fillId="0" borderId="0"/>
  </cellStyleXfs>
  <cellXfs count="48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14" fillId="0" borderId="14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4" fontId="1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9" xfId="0" applyNumberFormat="1" applyFont="1" applyBorder="1" applyAlignment="1">
      <alignment vertical="center"/>
    </xf>
    <xf numFmtId="4" fontId="22" fillId="0" borderId="20" xfId="0" applyNumberFormat="1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4" fontId="22" fillId="0" borderId="2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4" fontId="0" fillId="0" borderId="0" xfId="0" applyNumberFormat="1" applyAlignment="1">
      <alignment vertical="center"/>
    </xf>
    <xf numFmtId="0" fontId="25" fillId="0" borderId="0" xfId="2"/>
    <xf numFmtId="0" fontId="26" fillId="0" borderId="0" xfId="2" applyFont="1"/>
    <xf numFmtId="4" fontId="27" fillId="0" borderId="0" xfId="2" applyNumberFormat="1" applyFont="1" applyAlignment="1">
      <alignment horizontal="right"/>
    </xf>
    <xf numFmtId="0" fontId="25" fillId="0" borderId="0" xfId="2" applyAlignment="1">
      <alignment vertical="top" wrapText="1"/>
    </xf>
    <xf numFmtId="0" fontId="28" fillId="0" borderId="0" xfId="2" applyFont="1" applyAlignment="1">
      <alignment vertical="center"/>
    </xf>
    <xf numFmtId="0" fontId="28" fillId="0" borderId="0" xfId="2" applyFont="1" applyAlignment="1">
      <alignment vertical="center" wrapText="1"/>
    </xf>
    <xf numFmtId="2" fontId="26" fillId="0" borderId="0" xfId="2" applyNumberFormat="1" applyFont="1"/>
    <xf numFmtId="2" fontId="25" fillId="0" borderId="0" xfId="2" applyNumberFormat="1"/>
    <xf numFmtId="0" fontId="28" fillId="0" borderId="0" xfId="2" applyFont="1"/>
    <xf numFmtId="2" fontId="25" fillId="5" borderId="23" xfId="2" applyNumberFormat="1" applyFill="1" applyBorder="1"/>
    <xf numFmtId="0" fontId="25" fillId="5" borderId="23" xfId="2" applyFill="1" applyBorder="1"/>
    <xf numFmtId="0" fontId="29" fillId="5" borderId="23" xfId="2" applyFont="1" applyFill="1" applyBorder="1"/>
    <xf numFmtId="168" fontId="29" fillId="0" borderId="0" xfId="2" applyNumberFormat="1" applyFont="1"/>
    <xf numFmtId="9" fontId="29" fillId="0" borderId="0" xfId="2" applyNumberFormat="1" applyFont="1"/>
    <xf numFmtId="2" fontId="29" fillId="0" borderId="0" xfId="2" applyNumberFormat="1" applyFont="1"/>
    <xf numFmtId="0" fontId="29" fillId="0" borderId="0" xfId="2" applyFont="1"/>
    <xf numFmtId="2" fontId="25" fillId="6" borderId="24" xfId="2" applyNumberFormat="1" applyFill="1" applyBorder="1"/>
    <xf numFmtId="0" fontId="25" fillId="6" borderId="24" xfId="2" applyFill="1" applyBorder="1"/>
    <xf numFmtId="0" fontId="29" fillId="6" borderId="24" xfId="2" applyFont="1" applyFill="1" applyBorder="1"/>
    <xf numFmtId="2" fontId="30" fillId="0" borderId="0" xfId="2" applyNumberFormat="1" applyFont="1"/>
    <xf numFmtId="0" fontId="30" fillId="0" borderId="0" xfId="2" applyFont="1"/>
    <xf numFmtId="0" fontId="31" fillId="0" borderId="0" xfId="2" applyFont="1"/>
    <xf numFmtId="4" fontId="27" fillId="0" borderId="26" xfId="2" applyNumberFormat="1" applyFont="1" applyBorder="1" applyAlignment="1">
      <alignment horizontal="right"/>
    </xf>
    <xf numFmtId="4" fontId="27" fillId="0" borderId="26" xfId="2" applyNumberFormat="1" applyFont="1" applyBorder="1"/>
    <xf numFmtId="0" fontId="25" fillId="0" borderId="26" xfId="2" applyBorder="1"/>
    <xf numFmtId="0" fontId="33" fillId="0" borderId="26" xfId="2" applyFont="1" applyBorder="1" applyAlignment="1">
      <alignment horizontal="left"/>
    </xf>
    <xf numFmtId="0" fontId="33" fillId="0" borderId="26" xfId="2" applyFont="1" applyBorder="1" applyAlignment="1">
      <alignment horizontal="left" wrapText="1" shrinkToFit="1"/>
    </xf>
    <xf numFmtId="2" fontId="25" fillId="0" borderId="0" xfId="2" applyNumberFormat="1" applyAlignment="1">
      <alignment horizontal="right"/>
    </xf>
    <xf numFmtId="2" fontId="27" fillId="0" borderId="0" xfId="2" applyNumberFormat="1" applyFont="1" applyAlignment="1">
      <alignment horizontal="right"/>
    </xf>
    <xf numFmtId="0" fontId="27" fillId="0" borderId="0" xfId="2" applyFont="1" applyAlignment="1">
      <alignment horizontal="right"/>
    </xf>
    <xf numFmtId="0" fontId="27" fillId="0" borderId="0" xfId="2" applyFont="1"/>
    <xf numFmtId="0" fontId="33" fillId="0" borderId="0" xfId="2" applyFont="1"/>
    <xf numFmtId="2" fontId="25" fillId="5" borderId="0" xfId="2" applyNumberFormat="1" applyFill="1"/>
    <xf numFmtId="0" fontId="25" fillId="5" borderId="0" xfId="2" applyFill="1"/>
    <xf numFmtId="0" fontId="34" fillId="5" borderId="0" xfId="2" applyFont="1" applyFill="1"/>
    <xf numFmtId="0" fontId="35" fillId="5" borderId="0" xfId="2" applyFont="1" applyFill="1"/>
    <xf numFmtId="0" fontId="33" fillId="0" borderId="26" xfId="2" applyFont="1" applyBorder="1" applyAlignment="1">
      <alignment horizontal="left" wrapText="1"/>
    </xf>
    <xf numFmtId="0" fontId="36" fillId="0" borderId="26" xfId="2" applyFont="1" applyBorder="1"/>
    <xf numFmtId="4" fontId="27" fillId="0" borderId="26" xfId="2" applyNumberFormat="1" applyFont="1" applyBorder="1" applyAlignment="1">
      <alignment wrapText="1"/>
    </xf>
    <xf numFmtId="0" fontId="25" fillId="0" borderId="0" xfId="2" applyAlignment="1">
      <alignment horizontal="right"/>
    </xf>
    <xf numFmtId="0" fontId="38" fillId="0" borderId="0" xfId="2" applyFont="1" applyAlignment="1">
      <alignment horizontal="left"/>
    </xf>
    <xf numFmtId="49" fontId="40" fillId="0" borderId="0" xfId="3" applyNumberFormat="1" applyFont="1" applyAlignment="1">
      <alignment horizontal="left" vertical="top"/>
    </xf>
    <xf numFmtId="0" fontId="42" fillId="0" borderId="0" xfId="3" applyFont="1"/>
    <xf numFmtId="0" fontId="43" fillId="0" borderId="0" xfId="3" applyFont="1" applyProtection="1">
      <protection locked="0"/>
    </xf>
    <xf numFmtId="49" fontId="40" fillId="0" borderId="0" xfId="3" applyNumberFormat="1" applyFont="1" applyAlignment="1">
      <alignment horizontal="left"/>
    </xf>
    <xf numFmtId="169" fontId="40" fillId="0" borderId="0" xfId="3" applyNumberFormat="1" applyFont="1" applyAlignment="1">
      <alignment horizontal="right"/>
    </xf>
    <xf numFmtId="49" fontId="40" fillId="0" borderId="0" xfId="3" applyNumberFormat="1" applyFont="1" applyAlignment="1">
      <alignment horizontal="center" vertical="center"/>
    </xf>
    <xf numFmtId="170" fontId="40" fillId="0" borderId="0" xfId="3" applyNumberFormat="1" applyFont="1" applyAlignment="1">
      <alignment horizontal="right" vertical="center"/>
    </xf>
    <xf numFmtId="168" fontId="40" fillId="0" borderId="0" xfId="3" applyNumberFormat="1" applyFont="1" applyAlignment="1">
      <alignment horizontal="right"/>
    </xf>
    <xf numFmtId="0" fontId="39" fillId="0" borderId="0" xfId="3"/>
    <xf numFmtId="49" fontId="39" fillId="0" borderId="0" xfId="3" applyNumberFormat="1" applyAlignment="1">
      <alignment horizontal="left"/>
    </xf>
    <xf numFmtId="169" fontId="39" fillId="0" borderId="0" xfId="3" applyNumberFormat="1" applyAlignment="1">
      <alignment horizontal="right"/>
    </xf>
    <xf numFmtId="49" fontId="39" fillId="0" borderId="0" xfId="3" applyNumberFormat="1" applyAlignment="1">
      <alignment horizontal="center" vertical="center"/>
    </xf>
    <xf numFmtId="170" fontId="39" fillId="0" borderId="0" xfId="3" applyNumberFormat="1" applyAlignment="1">
      <alignment horizontal="right" vertical="center"/>
    </xf>
    <xf numFmtId="168" fontId="39" fillId="0" borderId="0" xfId="3" applyNumberFormat="1"/>
    <xf numFmtId="0" fontId="45" fillId="0" borderId="0" xfId="3" applyFont="1"/>
    <xf numFmtId="49" fontId="40" fillId="0" borderId="0" xfId="5" applyNumberFormat="1" applyFont="1" applyAlignment="1">
      <alignment horizontal="left"/>
    </xf>
    <xf numFmtId="4" fontId="46" fillId="0" borderId="0" xfId="5" applyNumberFormat="1" applyAlignment="1">
      <alignment horizontal="right"/>
    </xf>
    <xf numFmtId="49" fontId="46" fillId="0" borderId="0" xfId="5" applyNumberFormat="1" applyAlignment="1">
      <alignment horizontal="center" vertical="center"/>
    </xf>
    <xf numFmtId="170" fontId="46" fillId="0" borderId="0" xfId="5" applyNumberFormat="1" applyAlignment="1">
      <alignment horizontal="left" vertical="center"/>
    </xf>
    <xf numFmtId="170" fontId="46" fillId="0" borderId="0" xfId="5" applyNumberFormat="1"/>
    <xf numFmtId="49" fontId="39" fillId="0" borderId="0" xfId="5" applyNumberFormat="1" applyFont="1" applyAlignment="1">
      <alignment horizontal="left"/>
    </xf>
    <xf numFmtId="171" fontId="46" fillId="0" borderId="0" xfId="5" applyNumberFormat="1"/>
    <xf numFmtId="4" fontId="46" fillId="0" borderId="23" xfId="5" applyNumberFormat="1" applyBorder="1" applyAlignment="1">
      <alignment horizontal="right"/>
    </xf>
    <xf numFmtId="49" fontId="46" fillId="0" borderId="23" xfId="5" applyNumberFormat="1" applyBorder="1" applyAlignment="1">
      <alignment horizontal="center" vertical="center"/>
    </xf>
    <xf numFmtId="170" fontId="46" fillId="0" borderId="23" xfId="5" applyNumberFormat="1" applyBorder="1" applyAlignment="1">
      <alignment horizontal="left" vertical="center"/>
    </xf>
    <xf numFmtId="171" fontId="46" fillId="0" borderId="23" xfId="5" applyNumberFormat="1" applyBorder="1"/>
    <xf numFmtId="49" fontId="47" fillId="7" borderId="0" xfId="5" applyNumberFormat="1" applyFont="1" applyFill="1" applyAlignment="1">
      <alignment horizontal="left"/>
    </xf>
    <xf numFmtId="4" fontId="46" fillId="7" borderId="0" xfId="5" applyNumberFormat="1" applyFill="1" applyAlignment="1">
      <alignment horizontal="right"/>
    </xf>
    <xf numFmtId="49" fontId="46" fillId="7" borderId="0" xfId="5" applyNumberFormat="1" applyFill="1" applyAlignment="1">
      <alignment horizontal="center" vertical="center"/>
    </xf>
    <xf numFmtId="170" fontId="46" fillId="7" borderId="0" xfId="5" applyNumberFormat="1" applyFill="1" applyAlignment="1">
      <alignment horizontal="left" vertical="center"/>
    </xf>
    <xf numFmtId="171" fontId="47" fillId="7" borderId="27" xfId="5" applyNumberFormat="1" applyFont="1" applyFill="1" applyBorder="1"/>
    <xf numFmtId="169" fontId="46" fillId="0" borderId="0" xfId="5" applyNumberFormat="1" applyAlignment="1">
      <alignment horizontal="right"/>
    </xf>
    <xf numFmtId="170" fontId="46" fillId="0" borderId="0" xfId="5" applyNumberFormat="1" applyAlignment="1">
      <alignment horizontal="right" vertical="center"/>
    </xf>
    <xf numFmtId="49" fontId="46" fillId="0" borderId="23" xfId="5" applyNumberFormat="1" applyBorder="1" applyAlignment="1">
      <alignment horizontal="left"/>
    </xf>
    <xf numFmtId="169" fontId="46" fillId="0" borderId="23" xfId="5" applyNumberFormat="1" applyBorder="1" applyAlignment="1">
      <alignment horizontal="right"/>
    </xf>
    <xf numFmtId="170" fontId="46" fillId="0" borderId="23" xfId="5" applyNumberFormat="1" applyBorder="1" applyAlignment="1">
      <alignment horizontal="right" vertical="center"/>
    </xf>
    <xf numFmtId="169" fontId="46" fillId="7" borderId="0" xfId="5" applyNumberFormat="1" applyFill="1" applyAlignment="1">
      <alignment horizontal="right"/>
    </xf>
    <xf numFmtId="170" fontId="46" fillId="7" borderId="0" xfId="5" applyNumberFormat="1" applyFill="1" applyAlignment="1">
      <alignment horizontal="right" vertical="center"/>
    </xf>
    <xf numFmtId="49" fontId="47" fillId="0" borderId="0" xfId="6" applyNumberFormat="1" applyFont="1" applyAlignment="1">
      <alignment horizontal="left"/>
    </xf>
    <xf numFmtId="4" fontId="39" fillId="0" borderId="0" xfId="6" applyNumberFormat="1" applyFont="1" applyAlignment="1">
      <alignment horizontal="right"/>
    </xf>
    <xf numFmtId="49" fontId="25" fillId="0" borderId="0" xfId="6" applyNumberFormat="1" applyAlignment="1">
      <alignment horizontal="center" vertical="center"/>
    </xf>
    <xf numFmtId="172" fontId="25" fillId="0" borderId="0" xfId="6" applyNumberFormat="1" applyAlignment="1">
      <alignment horizontal="right" vertical="center"/>
    </xf>
    <xf numFmtId="171" fontId="47" fillId="0" borderId="0" xfId="6" applyNumberFormat="1" applyFont="1"/>
    <xf numFmtId="171" fontId="39" fillId="0" borderId="0" xfId="3" applyNumberFormat="1"/>
    <xf numFmtId="49" fontId="39" fillId="0" borderId="23" xfId="3" applyNumberFormat="1" applyBorder="1" applyAlignment="1">
      <alignment horizontal="center" vertical="center"/>
    </xf>
    <xf numFmtId="170" fontId="39" fillId="0" borderId="23" xfId="3" applyNumberFormat="1" applyBorder="1" applyAlignment="1">
      <alignment horizontal="right" vertical="center"/>
    </xf>
    <xf numFmtId="171" fontId="39" fillId="0" borderId="23" xfId="3" applyNumberFormat="1" applyBorder="1"/>
    <xf numFmtId="49" fontId="47" fillId="7" borderId="0" xfId="3" applyNumberFormat="1" applyFont="1" applyFill="1" applyAlignment="1">
      <alignment horizontal="left"/>
    </xf>
    <xf numFmtId="169" fontId="39" fillId="7" borderId="0" xfId="3" applyNumberFormat="1" applyFill="1" applyAlignment="1">
      <alignment horizontal="right"/>
    </xf>
    <xf numFmtId="49" fontId="39" fillId="7" borderId="0" xfId="3" applyNumberFormat="1" applyFill="1" applyAlignment="1">
      <alignment horizontal="center" vertical="center"/>
    </xf>
    <xf numFmtId="170" fontId="39" fillId="7" borderId="0" xfId="3" applyNumberFormat="1" applyFill="1" applyAlignment="1">
      <alignment horizontal="right" vertical="center"/>
    </xf>
    <xf numFmtId="171" fontId="47" fillId="7" borderId="28" xfId="3" applyNumberFormat="1" applyFont="1" applyFill="1" applyBorder="1"/>
    <xf numFmtId="49" fontId="47" fillId="0" borderId="0" xfId="3" applyNumberFormat="1" applyFont="1" applyAlignment="1">
      <alignment horizontal="left"/>
    </xf>
    <xf numFmtId="171" fontId="47" fillId="0" borderId="0" xfId="3" applyNumberFormat="1" applyFont="1"/>
    <xf numFmtId="173" fontId="46" fillId="0" borderId="0" xfId="5" applyNumberFormat="1" applyAlignment="1">
      <alignment horizontal="left" vertical="center"/>
    </xf>
    <xf numFmtId="0" fontId="39" fillId="0" borderId="0" xfId="3" applyProtection="1">
      <protection locked="0"/>
    </xf>
    <xf numFmtId="4" fontId="39" fillId="0" borderId="0" xfId="5" applyNumberFormat="1" applyFont="1" applyAlignment="1">
      <alignment horizontal="right"/>
    </xf>
    <xf numFmtId="49" fontId="39" fillId="0" borderId="0" xfId="5" applyNumberFormat="1" applyFont="1" applyAlignment="1">
      <alignment horizontal="center" vertical="center"/>
    </xf>
    <xf numFmtId="171" fontId="39" fillId="0" borderId="0" xfId="5" applyNumberFormat="1" applyFont="1" applyAlignment="1">
      <alignment horizontal="left" vertical="center"/>
    </xf>
    <xf numFmtId="171" fontId="39" fillId="0" borderId="0" xfId="5" applyNumberFormat="1" applyFont="1"/>
    <xf numFmtId="171" fontId="46" fillId="0" borderId="0" xfId="5" applyNumberFormat="1" applyAlignment="1">
      <alignment horizontal="right" vertical="center"/>
    </xf>
    <xf numFmtId="49" fontId="46" fillId="0" borderId="0" xfId="5" applyNumberFormat="1" applyAlignment="1">
      <alignment horizontal="left"/>
    </xf>
    <xf numFmtId="171" fontId="46" fillId="0" borderId="0" xfId="5" applyNumberFormat="1" applyAlignment="1">
      <alignment horizontal="left" vertical="center"/>
    </xf>
    <xf numFmtId="171" fontId="46" fillId="0" borderId="23" xfId="5" applyNumberFormat="1" applyBorder="1" applyAlignment="1">
      <alignment horizontal="left" vertical="center"/>
    </xf>
    <xf numFmtId="171" fontId="39" fillId="0" borderId="23" xfId="5" applyNumberFormat="1" applyFont="1" applyBorder="1"/>
    <xf numFmtId="173" fontId="46" fillId="7" borderId="0" xfId="5" applyNumberFormat="1" applyFill="1" applyAlignment="1">
      <alignment horizontal="left" vertical="center"/>
    </xf>
    <xf numFmtId="49" fontId="42" fillId="8" borderId="29" xfId="5" applyNumberFormat="1" applyFont="1" applyFill="1" applyBorder="1" applyAlignment="1">
      <alignment horizontal="left" vertical="center"/>
    </xf>
    <xf numFmtId="4" fontId="42" fillId="8" borderId="30" xfId="5" applyNumberFormat="1" applyFont="1" applyFill="1" applyBorder="1"/>
    <xf numFmtId="49" fontId="42" fillId="8" borderId="30" xfId="5" applyNumberFormat="1" applyFont="1" applyFill="1" applyBorder="1" applyAlignment="1">
      <alignment horizontal="centerContinuous" vertical="center"/>
    </xf>
    <xf numFmtId="170" fontId="42" fillId="8" borderId="30" xfId="5" applyNumberFormat="1" applyFont="1" applyFill="1" applyBorder="1" applyAlignment="1">
      <alignment horizontal="left" vertical="center"/>
    </xf>
    <xf numFmtId="171" fontId="42" fillId="8" borderId="30" xfId="5" applyNumberFormat="1" applyFont="1" applyFill="1" applyBorder="1"/>
    <xf numFmtId="49" fontId="47" fillId="0" borderId="0" xfId="5" applyNumberFormat="1" applyFont="1" applyAlignment="1">
      <alignment horizontal="left"/>
    </xf>
    <xf numFmtId="171" fontId="47" fillId="0" borderId="0" xfId="5" applyNumberFormat="1" applyFont="1"/>
    <xf numFmtId="170" fontId="47" fillId="0" borderId="0" xfId="3" applyNumberFormat="1" applyFont="1" applyAlignment="1">
      <alignment horizontal="right" vertical="center"/>
    </xf>
    <xf numFmtId="170" fontId="47" fillId="0" borderId="0" xfId="3" applyNumberFormat="1" applyFont="1"/>
    <xf numFmtId="49" fontId="39" fillId="0" borderId="31" xfId="3" applyNumberFormat="1" applyBorder="1" applyAlignment="1">
      <alignment horizontal="left"/>
    </xf>
    <xf numFmtId="169" fontId="39" fillId="0" borderId="32" xfId="3" applyNumberFormat="1" applyBorder="1" applyAlignment="1">
      <alignment horizontal="left"/>
    </xf>
    <xf numFmtId="49" fontId="39" fillId="0" borderId="33" xfId="3" applyNumberFormat="1" applyBorder="1" applyAlignment="1">
      <alignment horizontal="center" vertical="center"/>
    </xf>
    <xf numFmtId="170" fontId="39" fillId="0" borderId="34" xfId="3" applyNumberFormat="1" applyBorder="1" applyAlignment="1">
      <alignment horizontal="right" vertical="center"/>
    </xf>
    <xf numFmtId="168" fontId="39" fillId="0" borderId="31" xfId="3" applyNumberFormat="1" applyBorder="1"/>
    <xf numFmtId="49" fontId="39" fillId="0" borderId="35" xfId="3" applyNumberFormat="1" applyBorder="1" applyAlignment="1">
      <alignment horizontal="left"/>
    </xf>
    <xf numFmtId="169" fontId="39" fillId="0" borderId="36" xfId="3" applyNumberFormat="1" applyBorder="1" applyAlignment="1">
      <alignment horizontal="right"/>
    </xf>
    <xf numFmtId="170" fontId="39" fillId="0" borderId="37" xfId="3" applyNumberFormat="1" applyBorder="1" applyAlignment="1">
      <alignment horizontal="right" vertical="center"/>
    </xf>
    <xf numFmtId="168" fontId="39" fillId="0" borderId="35" xfId="3" applyNumberFormat="1" applyBorder="1"/>
    <xf numFmtId="49" fontId="39" fillId="0" borderId="38" xfId="3" applyNumberFormat="1" applyBorder="1" applyAlignment="1">
      <alignment horizontal="left"/>
    </xf>
    <xf numFmtId="169" fontId="39" fillId="0" borderId="39" xfId="3" applyNumberFormat="1" applyBorder="1" applyAlignment="1">
      <alignment horizontal="right"/>
    </xf>
    <xf numFmtId="49" fontId="39" fillId="0" borderId="40" xfId="3" applyNumberFormat="1" applyBorder="1" applyAlignment="1">
      <alignment horizontal="center" vertical="center"/>
    </xf>
    <xf numFmtId="170" fontId="39" fillId="0" borderId="41" xfId="3" applyNumberFormat="1" applyBorder="1" applyAlignment="1">
      <alignment horizontal="right" vertical="center"/>
    </xf>
    <xf numFmtId="168" fontId="39" fillId="0" borderId="38" xfId="3" applyNumberFormat="1" applyBorder="1"/>
    <xf numFmtId="0" fontId="25" fillId="0" borderId="0" xfId="2" applyAlignment="1">
      <alignment wrapText="1"/>
    </xf>
    <xf numFmtId="4" fontId="27" fillId="0" borderId="26" xfId="2" applyNumberFormat="1" applyFont="1" applyBorder="1" applyAlignment="1">
      <alignment horizontal="right" wrapText="1"/>
    </xf>
    <xf numFmtId="0" fontId="53" fillId="0" borderId="0" xfId="2" applyFont="1" applyAlignment="1">
      <alignment horizontal="left"/>
    </xf>
    <xf numFmtId="49" fontId="3" fillId="0" borderId="0" xfId="3" applyNumberFormat="1" applyFont="1" applyAlignment="1" applyProtection="1">
      <alignment horizontal="left"/>
      <protection locked="0"/>
    </xf>
    <xf numFmtId="0" fontId="3" fillId="0" borderId="0" xfId="13"/>
    <xf numFmtId="4" fontId="5" fillId="7" borderId="42" xfId="13" applyNumberFormat="1" applyFont="1" applyFill="1" applyBorder="1"/>
    <xf numFmtId="0" fontId="5" fillId="7" borderId="30" xfId="13" applyFont="1" applyFill="1" applyBorder="1" applyAlignment="1">
      <alignment horizontal="right"/>
    </xf>
    <xf numFmtId="0" fontId="3" fillId="7" borderId="30" xfId="13" applyFill="1" applyBorder="1" applyAlignment="1">
      <alignment horizontal="center"/>
    </xf>
    <xf numFmtId="0" fontId="3" fillId="7" borderId="30" xfId="13" applyFill="1" applyBorder="1"/>
    <xf numFmtId="1" fontId="5" fillId="7" borderId="30" xfId="13" applyNumberFormat="1" applyFont="1" applyFill="1" applyBorder="1" applyAlignment="1">
      <alignment horizontal="center"/>
    </xf>
    <xf numFmtId="0" fontId="3" fillId="7" borderId="29" xfId="13" applyFill="1" applyBorder="1" applyAlignment="1">
      <alignment horizontal="center"/>
    </xf>
    <xf numFmtId="0" fontId="55" fillId="0" borderId="0" xfId="2" applyFont="1" applyAlignment="1">
      <alignment horizontal="right"/>
    </xf>
    <xf numFmtId="0" fontId="56" fillId="6" borderId="26" xfId="2" applyFont="1" applyFill="1" applyBorder="1" applyAlignment="1">
      <alignment horizontal="center"/>
    </xf>
    <xf numFmtId="0" fontId="56" fillId="6" borderId="26" xfId="2" applyFont="1" applyFill="1" applyBorder="1" applyAlignment="1">
      <alignment horizontal="center" wrapText="1"/>
    </xf>
    <xf numFmtId="0" fontId="25" fillId="0" borderId="26" xfId="2" applyBorder="1" applyAlignment="1">
      <alignment wrapText="1"/>
    </xf>
    <xf numFmtId="4" fontId="37" fillId="0" borderId="0" xfId="2" applyNumberFormat="1" applyFont="1"/>
    <xf numFmtId="0" fontId="59" fillId="0" borderId="0" xfId="2" applyFont="1" applyAlignment="1">
      <alignment vertical="center"/>
    </xf>
    <xf numFmtId="0" fontId="60" fillId="0" borderId="0" xfId="0" applyFont="1" applyAlignment="1">
      <alignment horizontal="left" vertical="center"/>
    </xf>
    <xf numFmtId="4" fontId="60" fillId="0" borderId="22" xfId="0" applyNumberFormat="1" applyFont="1" applyBorder="1" applyAlignment="1" applyProtection="1">
      <alignment vertical="center"/>
      <protection locked="0"/>
    </xf>
    <xf numFmtId="167" fontId="60" fillId="0" borderId="22" xfId="0" applyNumberFormat="1" applyFont="1" applyBorder="1" applyAlignment="1" applyProtection="1">
      <alignment vertical="center"/>
      <protection locked="0"/>
    </xf>
    <xf numFmtId="0" fontId="60" fillId="0" borderId="22" xfId="0" applyFont="1" applyBorder="1" applyAlignment="1" applyProtection="1">
      <alignment horizontal="center" vertical="center" wrapText="1"/>
      <protection locked="0"/>
    </xf>
    <xf numFmtId="0" fontId="60" fillId="0" borderId="22" xfId="0" applyFont="1" applyBorder="1" applyAlignment="1" applyProtection="1">
      <alignment horizontal="left" vertical="center" wrapText="1"/>
      <protection locked="0"/>
    </xf>
    <xf numFmtId="49" fontId="60" fillId="0" borderId="22" xfId="0" applyNumberFormat="1" applyFont="1" applyBorder="1" applyAlignment="1" applyProtection="1">
      <alignment horizontal="left" vertical="center" wrapText="1"/>
      <protection locked="0"/>
    </xf>
    <xf numFmtId="0" fontId="60" fillId="0" borderId="22" xfId="0" applyFont="1" applyBorder="1" applyAlignment="1" applyProtection="1">
      <alignment horizontal="center" vertical="center"/>
      <protection locked="0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15" xfId="0" applyFont="1" applyBorder="1" applyAlignment="1">
      <alignment vertical="center"/>
    </xf>
    <xf numFmtId="0" fontId="62" fillId="0" borderId="14" xfId="0" applyFont="1" applyBorder="1" applyAlignment="1">
      <alignment vertical="center"/>
    </xf>
    <xf numFmtId="0" fontId="62" fillId="0" borderId="3" xfId="0" applyFont="1" applyBorder="1" applyAlignment="1">
      <alignment vertical="center"/>
    </xf>
    <xf numFmtId="166" fontId="61" fillId="0" borderId="15" xfId="0" applyNumberFormat="1" applyFont="1" applyBorder="1" applyAlignment="1">
      <alignment vertical="center"/>
    </xf>
    <xf numFmtId="166" fontId="61" fillId="0" borderId="0" xfId="0" applyNumberFormat="1" applyFont="1" applyAlignment="1">
      <alignment vertical="center"/>
    </xf>
    <xf numFmtId="0" fontId="64" fillId="0" borderId="0" xfId="0" applyFont="1" applyAlignment="1">
      <alignment horizontal="center" vertical="center"/>
    </xf>
    <xf numFmtId="0" fontId="65" fillId="0" borderId="3" xfId="0" applyFont="1" applyBorder="1" applyAlignment="1">
      <alignment vertical="center"/>
    </xf>
    <xf numFmtId="0" fontId="65" fillId="0" borderId="22" xfId="0" applyFont="1" applyBorder="1" applyAlignment="1" applyProtection="1">
      <alignment vertical="center"/>
      <protection locked="0"/>
    </xf>
    <xf numFmtId="4" fontId="64" fillId="0" borderId="22" xfId="0" applyNumberFormat="1" applyFont="1" applyBorder="1" applyAlignment="1" applyProtection="1">
      <alignment vertical="center"/>
      <protection locked="0"/>
    </xf>
    <xf numFmtId="0" fontId="66" fillId="0" borderId="0" xfId="0" applyFont="1" applyAlignment="1">
      <alignment vertical="center"/>
    </xf>
    <xf numFmtId="0" fontId="66" fillId="0" borderId="0" xfId="0" applyFont="1" applyAlignment="1">
      <alignment horizontal="left" vertical="center"/>
    </xf>
    <xf numFmtId="0" fontId="66" fillId="0" borderId="15" xfId="0" applyFont="1" applyBorder="1" applyAlignment="1">
      <alignment vertical="center"/>
    </xf>
    <xf numFmtId="0" fontId="66" fillId="0" borderId="14" xfId="0" applyFont="1" applyBorder="1" applyAlignment="1">
      <alignment vertical="center"/>
    </xf>
    <xf numFmtId="0" fontId="66" fillId="0" borderId="3" xfId="0" applyFont="1" applyBorder="1" applyAlignment="1">
      <alignment vertical="center"/>
    </xf>
    <xf numFmtId="0" fontId="61" fillId="0" borderId="0" xfId="0" applyFont="1" applyAlignment="1">
      <alignment horizontal="center" vertical="center"/>
    </xf>
    <xf numFmtId="0" fontId="67" fillId="0" borderId="0" xfId="0" applyFont="1"/>
    <xf numFmtId="4" fontId="67" fillId="0" borderId="0" xfId="0" applyNumberFormat="1" applyFont="1" applyAlignment="1">
      <alignment vertical="center"/>
    </xf>
    <xf numFmtId="0" fontId="67" fillId="0" borderId="0" xfId="0" applyFont="1" applyAlignment="1">
      <alignment horizontal="left"/>
    </xf>
    <xf numFmtId="0" fontId="67" fillId="0" borderId="0" xfId="0" applyFont="1" applyAlignment="1">
      <alignment horizontal="center"/>
    </xf>
    <xf numFmtId="166" fontId="67" fillId="0" borderId="15" xfId="0" applyNumberFormat="1" applyFont="1" applyBorder="1"/>
    <xf numFmtId="166" fontId="67" fillId="0" borderId="0" xfId="0" applyNumberFormat="1" applyFont="1"/>
    <xf numFmtId="0" fontId="67" fillId="0" borderId="14" xfId="0" applyFont="1" applyBorder="1"/>
    <xf numFmtId="0" fontId="67" fillId="0" borderId="3" xfId="0" applyFont="1" applyBorder="1"/>
    <xf numFmtId="4" fontId="68" fillId="0" borderId="0" xfId="0" applyNumberFormat="1" applyFont="1"/>
    <xf numFmtId="0" fontId="68" fillId="0" borderId="0" xfId="0" applyFont="1" applyAlignment="1">
      <alignment horizontal="left"/>
    </xf>
    <xf numFmtId="0" fontId="69" fillId="0" borderId="0" xfId="0" applyFont="1" applyAlignment="1">
      <alignment vertical="center"/>
    </xf>
    <xf numFmtId="0" fontId="69" fillId="0" borderId="0" xfId="0" applyFont="1" applyAlignment="1">
      <alignment horizontal="left" vertical="center"/>
    </xf>
    <xf numFmtId="0" fontId="69" fillId="0" borderId="15" xfId="0" applyFont="1" applyBorder="1" applyAlignment="1">
      <alignment vertical="center"/>
    </xf>
    <xf numFmtId="0" fontId="69" fillId="0" borderId="14" xfId="0" applyFont="1" applyBorder="1" applyAlignment="1">
      <alignment vertical="center"/>
    </xf>
    <xf numFmtId="0" fontId="69" fillId="0" borderId="3" xfId="0" applyFont="1" applyBorder="1" applyAlignment="1">
      <alignment vertical="center"/>
    </xf>
    <xf numFmtId="4" fontId="70" fillId="0" borderId="0" xfId="0" applyNumberFormat="1" applyFont="1"/>
    <xf numFmtId="0" fontId="70" fillId="0" borderId="0" xfId="0" applyFont="1" applyAlignment="1">
      <alignment horizontal="left"/>
    </xf>
    <xf numFmtId="4" fontId="71" fillId="0" borderId="0" xfId="0" applyNumberFormat="1" applyFont="1" applyAlignment="1">
      <alignment vertical="center"/>
    </xf>
    <xf numFmtId="166" fontId="72" fillId="0" borderId="13" xfId="0" applyNumberFormat="1" applyFont="1" applyBorder="1"/>
    <xf numFmtId="166" fontId="72" fillId="0" borderId="12" xfId="0" applyNumberFormat="1" applyFont="1" applyBorder="1"/>
    <xf numFmtId="4" fontId="73" fillId="0" borderId="0" xfId="0" applyNumberFormat="1" applyFont="1"/>
    <xf numFmtId="0" fontId="73" fillId="0" borderId="0" xfId="0" applyFont="1" applyAlignment="1">
      <alignment horizontal="left" vertical="center"/>
    </xf>
    <xf numFmtId="0" fontId="61" fillId="0" borderId="18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 wrapText="1"/>
    </xf>
    <xf numFmtId="0" fontId="60" fillId="4" borderId="0" xfId="0" applyFont="1" applyFill="1" applyAlignment="1">
      <alignment horizontal="center" vertical="center" wrapText="1"/>
    </xf>
    <xf numFmtId="0" fontId="60" fillId="4" borderId="18" xfId="0" applyFont="1" applyFill="1" applyBorder="1" applyAlignment="1">
      <alignment horizontal="center" vertical="center" wrapText="1"/>
    </xf>
    <xf numFmtId="0" fontId="60" fillId="4" borderId="17" xfId="0" applyFont="1" applyFill="1" applyBorder="1" applyAlignment="1">
      <alignment horizontal="center" vertical="center" wrapText="1"/>
    </xf>
    <xf numFmtId="0" fontId="60" fillId="4" borderId="16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left" vertical="center" wrapText="1"/>
    </xf>
    <xf numFmtId="0" fontId="75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165" fontId="74" fillId="0" borderId="0" xfId="0" applyNumberFormat="1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4" fontId="73" fillId="4" borderId="0" xfId="0" applyNumberFormat="1" applyFont="1" applyFill="1" applyAlignment="1">
      <alignment vertical="center"/>
    </xf>
    <xf numFmtId="0" fontId="73" fillId="4" borderId="0" xfId="0" applyFont="1" applyFill="1" applyAlignment="1">
      <alignment horizontal="left" vertical="center"/>
    </xf>
    <xf numFmtId="4" fontId="78" fillId="0" borderId="0" xfId="0" applyNumberFormat="1" applyFont="1" applyAlignment="1">
      <alignment vertical="center"/>
    </xf>
    <xf numFmtId="0" fontId="78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68" fillId="0" borderId="3" xfId="0" applyFont="1" applyBorder="1" applyAlignment="1">
      <alignment vertical="center"/>
    </xf>
    <xf numFmtId="4" fontId="68" fillId="0" borderId="20" xfId="0" applyNumberFormat="1" applyFont="1" applyBorder="1" applyAlignment="1">
      <alignment vertical="center"/>
    </xf>
    <xf numFmtId="0" fontId="68" fillId="0" borderId="20" xfId="0" applyFont="1" applyBorder="1" applyAlignment="1">
      <alignment vertical="center"/>
    </xf>
    <xf numFmtId="0" fontId="68" fillId="0" borderId="20" xfId="0" applyFont="1" applyBorder="1" applyAlignment="1">
      <alignment horizontal="left" vertical="center"/>
    </xf>
    <xf numFmtId="0" fontId="70" fillId="0" borderId="0" xfId="0" applyFont="1" applyAlignment="1">
      <alignment vertical="center"/>
    </xf>
    <xf numFmtId="0" fontId="70" fillId="0" borderId="3" xfId="0" applyFont="1" applyBorder="1" applyAlignment="1">
      <alignment vertical="center"/>
    </xf>
    <xf numFmtId="4" fontId="70" fillId="0" borderId="20" xfId="0" applyNumberFormat="1" applyFont="1" applyBorder="1" applyAlignment="1">
      <alignment vertical="center"/>
    </xf>
    <xf numFmtId="0" fontId="70" fillId="0" borderId="20" xfId="0" applyFont="1" applyBorder="1" applyAlignment="1">
      <alignment vertical="center"/>
    </xf>
    <xf numFmtId="0" fontId="70" fillId="0" borderId="20" xfId="0" applyFont="1" applyBorder="1" applyAlignment="1">
      <alignment horizontal="left" vertical="center"/>
    </xf>
    <xf numFmtId="4" fontId="73" fillId="0" borderId="0" xfId="0" applyNumberFormat="1" applyFont="1" applyAlignment="1">
      <alignment vertical="center"/>
    </xf>
    <xf numFmtId="0" fontId="60" fillId="4" borderId="0" xfId="0" applyFont="1" applyFill="1" applyAlignment="1">
      <alignment horizontal="right" vertical="center"/>
    </xf>
    <xf numFmtId="0" fontId="60" fillId="4" borderId="0" xfId="0" applyFont="1" applyFill="1" applyAlignment="1">
      <alignment horizontal="left" vertical="center"/>
    </xf>
    <xf numFmtId="0" fontId="75" fillId="0" borderId="5" xfId="0" applyFont="1" applyBorder="1" applyAlignment="1">
      <alignment horizontal="right" vertical="center"/>
    </xf>
    <xf numFmtId="0" fontId="75" fillId="0" borderId="5" xfId="0" applyFont="1" applyBorder="1" applyAlignment="1">
      <alignment horizontal="left" vertical="center"/>
    </xf>
    <xf numFmtId="0" fontId="75" fillId="0" borderId="5" xfId="0" applyFont="1" applyBorder="1" applyAlignment="1">
      <alignment horizontal="center" vertical="center"/>
    </xf>
    <xf numFmtId="0" fontId="79" fillId="0" borderId="4" xfId="0" applyFont="1" applyBorder="1" applyAlignment="1">
      <alignment horizontal="left" vertical="center"/>
    </xf>
    <xf numFmtId="4" fontId="80" fillId="4" borderId="7" xfId="0" applyNumberFormat="1" applyFont="1" applyFill="1" applyBorder="1" applyAlignment="1">
      <alignment vertical="center"/>
    </xf>
    <xf numFmtId="0" fontId="80" fillId="4" borderId="7" xfId="0" applyFont="1" applyFill="1" applyBorder="1" applyAlignment="1">
      <alignment horizontal="center" vertical="center"/>
    </xf>
    <xf numFmtId="0" fontId="80" fillId="4" borderId="7" xfId="0" applyFont="1" applyFill="1" applyBorder="1" applyAlignment="1">
      <alignment horizontal="right" vertical="center"/>
    </xf>
    <xf numFmtId="0" fontId="80" fillId="4" borderId="6" xfId="0" applyFont="1" applyFill="1" applyBorder="1" applyAlignment="1">
      <alignment horizontal="left" vertical="center"/>
    </xf>
    <xf numFmtId="4" fontId="81" fillId="0" borderId="0" xfId="0" applyNumberFormat="1" applyFont="1" applyAlignment="1">
      <alignment vertical="center"/>
    </xf>
    <xf numFmtId="164" fontId="81" fillId="0" borderId="0" xfId="0" applyNumberFormat="1" applyFont="1" applyAlignment="1">
      <alignment horizontal="right" vertical="center"/>
    </xf>
    <xf numFmtId="0" fontId="82" fillId="0" borderId="0" xfId="0" applyFont="1" applyAlignment="1">
      <alignment vertical="center"/>
    </xf>
    <xf numFmtId="0" fontId="81" fillId="0" borderId="0" xfId="0" applyFont="1" applyAlignment="1">
      <alignment horizontal="left" vertical="center"/>
    </xf>
    <xf numFmtId="4" fontId="75" fillId="0" borderId="0" xfId="0" applyNumberFormat="1" applyFont="1" applyAlignment="1">
      <alignment vertical="center"/>
    </xf>
    <xf numFmtId="164" fontId="75" fillId="0" borderId="0" xfId="0" applyNumberFormat="1" applyFont="1" applyAlignment="1">
      <alignment horizontal="right" vertical="center"/>
    </xf>
    <xf numFmtId="0" fontId="82" fillId="0" borderId="3" xfId="0" applyFont="1" applyBorder="1" applyAlignment="1">
      <alignment vertical="center"/>
    </xf>
    <xf numFmtId="0" fontId="83" fillId="0" borderId="0" xfId="0" applyFont="1" applyAlignment="1">
      <alignment horizontal="left" vertical="center"/>
    </xf>
    <xf numFmtId="0" fontId="75" fillId="0" borderId="0" xfId="0" applyFont="1" applyAlignment="1">
      <alignment horizontal="right" vertical="center"/>
    </xf>
    <xf numFmtId="0" fontId="84" fillId="0" borderId="0" xfId="0" applyFont="1" applyAlignment="1">
      <alignment horizontal="left" vertical="center"/>
    </xf>
    <xf numFmtId="4" fontId="74" fillId="0" borderId="0" xfId="0" applyNumberFormat="1" applyFont="1" applyAlignment="1">
      <alignment vertical="center"/>
    </xf>
    <xf numFmtId="0" fontId="85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4" fontId="89" fillId="0" borderId="0" xfId="2" applyNumberFormat="1" applyFont="1"/>
    <xf numFmtId="0" fontId="89" fillId="0" borderId="0" xfId="2" applyFont="1"/>
    <xf numFmtId="0" fontId="89" fillId="0" borderId="25" xfId="2" applyFont="1" applyBorder="1"/>
    <xf numFmtId="0" fontId="89" fillId="0" borderId="26" xfId="2" applyFont="1" applyBorder="1" applyAlignment="1">
      <alignment horizontal="center"/>
    </xf>
    <xf numFmtId="0" fontId="89" fillId="0" borderId="0" xfId="2" applyFont="1" applyAlignment="1">
      <alignment horizontal="center"/>
    </xf>
    <xf numFmtId="0" fontId="89" fillId="0" borderId="26" xfId="2" applyFont="1" applyBorder="1" applyAlignment="1">
      <alignment horizontal="center" wrapText="1"/>
    </xf>
    <xf numFmtId="0" fontId="90" fillId="0" borderId="0" xfId="2" applyFont="1" applyAlignment="1">
      <alignment horizontal="left"/>
    </xf>
    <xf numFmtId="0" fontId="91" fillId="0" borderId="0" xfId="14"/>
    <xf numFmtId="0" fontId="91" fillId="0" borderId="0" xfId="14" applyAlignment="1">
      <alignment horizontal="center"/>
    </xf>
    <xf numFmtId="0" fontId="3" fillId="0" borderId="0" xfId="14" applyFont="1"/>
    <xf numFmtId="0" fontId="3" fillId="0" borderId="0" xfId="14" applyFont="1" applyAlignment="1">
      <alignment horizontal="center"/>
    </xf>
    <xf numFmtId="1" fontId="91" fillId="0" borderId="0" xfId="14" applyNumberFormat="1" applyAlignment="1">
      <alignment horizontal="center"/>
    </xf>
    <xf numFmtId="4" fontId="3" fillId="0" borderId="0" xfId="14" applyNumberFormat="1" applyFont="1"/>
    <xf numFmtId="4" fontId="10" fillId="0" borderId="27" xfId="14" applyNumberFormat="1" applyFont="1" applyBorder="1" applyAlignment="1">
      <alignment horizontal="right"/>
    </xf>
    <xf numFmtId="4" fontId="3" fillId="0" borderId="27" xfId="14" applyNumberFormat="1" applyFont="1" applyBorder="1" applyAlignment="1">
      <alignment horizontal="right"/>
    </xf>
    <xf numFmtId="0" fontId="3" fillId="0" borderId="27" xfId="14" applyFont="1" applyBorder="1" applyAlignment="1">
      <alignment horizontal="center"/>
    </xf>
    <xf numFmtId="0" fontId="3" fillId="0" borderId="27" xfId="14" applyFont="1" applyBorder="1"/>
    <xf numFmtId="1" fontId="3" fillId="0" borderId="27" xfId="14" applyNumberFormat="1" applyFont="1" applyBorder="1" applyAlignment="1">
      <alignment horizontal="center"/>
    </xf>
    <xf numFmtId="0" fontId="10" fillId="0" borderId="27" xfId="14" applyFont="1" applyBorder="1" applyAlignment="1">
      <alignment horizontal="center"/>
    </xf>
    <xf numFmtId="0" fontId="10" fillId="0" borderId="27" xfId="14" applyFont="1" applyBorder="1"/>
    <xf numFmtId="1" fontId="10" fillId="0" borderId="27" xfId="14" applyNumberFormat="1" applyFont="1" applyBorder="1" applyAlignment="1">
      <alignment horizontal="center"/>
    </xf>
    <xf numFmtId="0" fontId="10" fillId="0" borderId="0" xfId="14" applyFont="1"/>
    <xf numFmtId="3" fontId="3" fillId="0" borderId="0" xfId="14" applyNumberFormat="1" applyFont="1" applyAlignment="1">
      <alignment horizontal="right"/>
    </xf>
    <xf numFmtId="1" fontId="3" fillId="0" borderId="0" xfId="14" applyNumberFormat="1" applyFont="1" applyAlignment="1">
      <alignment horizontal="center"/>
    </xf>
    <xf numFmtId="4" fontId="91" fillId="0" borderId="27" xfId="14" applyNumberFormat="1" applyBorder="1" applyAlignment="1">
      <alignment horizontal="right"/>
    </xf>
    <xf numFmtId="0" fontId="91" fillId="0" borderId="27" xfId="14" applyBorder="1" applyAlignment="1">
      <alignment horizontal="center"/>
    </xf>
    <xf numFmtId="0" fontId="91" fillId="0" borderId="27" xfId="14" applyBorder="1"/>
    <xf numFmtId="2" fontId="3" fillId="0" borderId="27" xfId="14" applyNumberFormat="1" applyFont="1" applyBorder="1" applyAlignment="1">
      <alignment horizontal="right"/>
    </xf>
    <xf numFmtId="1" fontId="91" fillId="0" borderId="27" xfId="14" applyNumberFormat="1" applyBorder="1" applyAlignment="1">
      <alignment horizontal="center"/>
    </xf>
    <xf numFmtId="2" fontId="91" fillId="0" borderId="27" xfId="14" applyNumberFormat="1" applyBorder="1" applyAlignment="1">
      <alignment horizontal="right"/>
    </xf>
    <xf numFmtId="2" fontId="91" fillId="0" borderId="43" xfId="14" applyNumberFormat="1" applyBorder="1" applyAlignment="1">
      <alignment horizontal="right"/>
    </xf>
    <xf numFmtId="2" fontId="91" fillId="0" borderId="0" xfId="14" applyNumberFormat="1" applyAlignment="1">
      <alignment horizontal="right"/>
    </xf>
    <xf numFmtId="0" fontId="16" fillId="0" borderId="27" xfId="14" applyFont="1" applyBorder="1"/>
    <xf numFmtId="1" fontId="54" fillId="0" borderId="27" xfId="14" applyNumberFormat="1" applyFont="1" applyBorder="1" applyAlignment="1">
      <alignment horizontal="center"/>
    </xf>
    <xf numFmtId="4" fontId="54" fillId="0" borderId="27" xfId="14" applyNumberFormat="1" applyFont="1" applyBorder="1" applyAlignment="1">
      <alignment horizontal="right"/>
    </xf>
    <xf numFmtId="4" fontId="3" fillId="11" borderId="27" xfId="14" applyNumberFormat="1" applyFont="1" applyFill="1" applyBorder="1" applyAlignment="1">
      <alignment horizontal="right"/>
    </xf>
    <xf numFmtId="0" fontId="10" fillId="0" borderId="0" xfId="14" applyFont="1" applyAlignment="1">
      <alignment horizont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83" fillId="12" borderId="22" xfId="0" applyFont="1" applyFill="1" applyBorder="1" applyAlignment="1" applyProtection="1">
      <alignment horizontal="center" vertical="center"/>
      <protection locked="0"/>
    </xf>
    <xf numFmtId="0" fontId="83" fillId="12" borderId="22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12" borderId="22" xfId="0" applyNumberFormat="1" applyFill="1" applyBorder="1" applyAlignment="1" applyProtection="1">
      <alignment vertical="center"/>
      <protection locked="0"/>
    </xf>
    <xf numFmtId="167" fontId="0" fillId="12" borderId="22" xfId="0" applyNumberFormat="1" applyFill="1" applyBorder="1" applyAlignment="1" applyProtection="1">
      <alignment vertical="center"/>
      <protection locked="0"/>
    </xf>
    <xf numFmtId="0" fontId="0" fillId="12" borderId="22" xfId="0" applyFill="1" applyBorder="1" applyAlignment="1" applyProtection="1">
      <alignment horizontal="center" vertical="center" wrapText="1"/>
      <protection locked="0"/>
    </xf>
    <xf numFmtId="0" fontId="0" fillId="12" borderId="22" xfId="0" applyFill="1" applyBorder="1" applyAlignment="1" applyProtection="1">
      <alignment horizontal="left" vertical="center" wrapText="1"/>
      <protection locked="0"/>
    </xf>
    <xf numFmtId="49" fontId="0" fillId="12" borderId="22" xfId="0" applyNumberFormat="1" applyFill="1" applyBorder="1" applyAlignment="1" applyProtection="1">
      <alignment horizontal="left" vertical="center" wrapText="1"/>
      <protection locked="0"/>
    </xf>
    <xf numFmtId="0" fontId="0" fillId="12" borderId="22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61" fillId="12" borderId="14" xfId="0" applyFont="1" applyFill="1" applyBorder="1" applyAlignment="1" applyProtection="1">
      <alignment horizontal="left" vertical="center"/>
      <protection locked="0"/>
    </xf>
    <xf numFmtId="4" fontId="60" fillId="12" borderId="22" xfId="0" applyNumberFormat="1" applyFont="1" applyFill="1" applyBorder="1" applyAlignment="1" applyProtection="1">
      <alignment vertical="center"/>
      <protection locked="0"/>
    </xf>
    <xf numFmtId="167" fontId="60" fillId="12" borderId="22" xfId="0" applyNumberFormat="1" applyFont="1" applyFill="1" applyBorder="1" applyAlignment="1" applyProtection="1">
      <alignment vertical="center"/>
      <protection locked="0"/>
    </xf>
    <xf numFmtId="0" fontId="62" fillId="0" borderId="0" xfId="0" applyFont="1" applyAlignment="1" applyProtection="1">
      <alignment vertical="center"/>
      <protection locked="0"/>
    </xf>
    <xf numFmtId="0" fontId="64" fillId="12" borderId="14" xfId="0" applyFont="1" applyFill="1" applyBorder="1" applyAlignment="1" applyProtection="1">
      <alignment horizontal="left" vertical="center"/>
      <protection locked="0"/>
    </xf>
    <xf numFmtId="4" fontId="64" fillId="12" borderId="22" xfId="0" applyNumberFormat="1" applyFont="1" applyFill="1" applyBorder="1" applyAlignment="1" applyProtection="1">
      <alignment vertical="center"/>
      <protection locked="0"/>
    </xf>
    <xf numFmtId="0" fontId="66" fillId="0" borderId="0" xfId="0" applyFont="1" applyAlignment="1" applyProtection="1">
      <alignment vertical="center"/>
      <protection locked="0"/>
    </xf>
    <xf numFmtId="0" fontId="67" fillId="0" borderId="0" xfId="0" applyFont="1" applyProtection="1">
      <protection locked="0"/>
    </xf>
    <xf numFmtId="0" fontId="6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75" fillId="0" borderId="0" xfId="0" applyFont="1" applyAlignment="1" applyProtection="1">
      <alignment horizontal="center" vertical="center"/>
      <protection locked="0"/>
    </xf>
    <xf numFmtId="4" fontId="70" fillId="12" borderId="0" xfId="0" applyNumberFormat="1" applyFont="1" applyFill="1" applyAlignment="1" applyProtection="1">
      <alignment vertical="center"/>
      <protection locked="0"/>
    </xf>
    <xf numFmtId="0" fontId="70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 vertical="center"/>
    </xf>
    <xf numFmtId="0" fontId="74" fillId="1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" fontId="10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9" fontId="39" fillId="0" borderId="23" xfId="3" applyNumberFormat="1" applyBorder="1" applyAlignment="1">
      <alignment horizontal="left"/>
    </xf>
    <xf numFmtId="0" fontId="39" fillId="0" borderId="23" xfId="3" applyBorder="1"/>
    <xf numFmtId="169" fontId="5" fillId="0" borderId="0" xfId="3" applyNumberFormat="1" applyFont="1" applyAlignment="1">
      <alignment horizontal="right" vertical="top" wrapText="1"/>
    </xf>
    <xf numFmtId="0" fontId="48" fillId="0" borderId="0" xfId="4" applyFont="1" applyAlignment="1">
      <alignment vertical="top" wrapText="1"/>
    </xf>
    <xf numFmtId="49" fontId="44" fillId="0" borderId="0" xfId="3" applyNumberFormat="1" applyFont="1" applyAlignment="1">
      <alignment horizontal="center"/>
    </xf>
    <xf numFmtId="49" fontId="39" fillId="0" borderId="0" xfId="3" applyNumberFormat="1" applyAlignment="1">
      <alignment horizontal="left"/>
    </xf>
    <xf numFmtId="0" fontId="39" fillId="0" borderId="0" xfId="3"/>
    <xf numFmtId="0" fontId="70" fillId="12" borderId="0" xfId="0" applyFont="1" applyFill="1" applyAlignment="1" applyProtection="1">
      <alignment horizontal="left" vertical="center"/>
      <protection locked="0"/>
    </xf>
    <xf numFmtId="0" fontId="70" fillId="0" borderId="0" xfId="0" applyFont="1" applyAlignment="1" applyProtection="1">
      <alignment horizontal="left" vertical="center"/>
      <protection locked="0"/>
    </xf>
    <xf numFmtId="0" fontId="7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4" fillId="12" borderId="0" xfId="0" applyFont="1" applyFill="1" applyAlignment="1" applyProtection="1">
      <alignment horizontal="left" vertical="center"/>
      <protection locked="0"/>
    </xf>
    <xf numFmtId="0" fontId="74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 wrapText="1"/>
    </xf>
    <xf numFmtId="0" fontId="88" fillId="2" borderId="0" xfId="0" applyFont="1" applyFill="1" applyAlignment="1">
      <alignment horizontal="center" vertical="center"/>
    </xf>
    <xf numFmtId="168" fontId="29" fillId="6" borderId="24" xfId="2" applyNumberFormat="1" applyFont="1" applyFill="1" applyBorder="1" applyAlignment="1">
      <alignment horizontal="right"/>
    </xf>
    <xf numFmtId="168" fontId="29" fillId="5" borderId="23" xfId="2" applyNumberFormat="1" applyFont="1" applyFill="1" applyBorder="1" applyAlignment="1">
      <alignment horizontal="right"/>
    </xf>
    <xf numFmtId="0" fontId="60" fillId="0" borderId="22" xfId="0" applyFont="1" applyBorder="1" applyAlignment="1" applyProtection="1">
      <alignment horizontal="center" vertical="center"/>
    </xf>
    <xf numFmtId="49" fontId="60" fillId="0" borderId="22" xfId="0" applyNumberFormat="1" applyFont="1" applyBorder="1" applyAlignment="1" applyProtection="1">
      <alignment horizontal="left" vertical="center" wrapText="1"/>
    </xf>
    <xf numFmtId="0" fontId="60" fillId="0" borderId="22" xfId="0" applyFont="1" applyBorder="1" applyAlignment="1" applyProtection="1">
      <alignment horizontal="left" vertical="center" wrapText="1"/>
    </xf>
    <xf numFmtId="0" fontId="60" fillId="0" borderId="22" xfId="0" applyFont="1" applyBorder="1" applyAlignment="1" applyProtection="1">
      <alignment horizontal="center" vertical="center" wrapText="1"/>
    </xf>
    <xf numFmtId="167" fontId="60" fillId="0" borderId="22" xfId="0" applyNumberFormat="1" applyFont="1" applyBorder="1" applyAlignment="1" applyProtection="1">
      <alignment vertical="center"/>
    </xf>
    <xf numFmtId="0" fontId="69" fillId="0" borderId="0" xfId="0" applyFont="1" applyAlignment="1" applyProtection="1">
      <alignment vertical="center"/>
    </xf>
    <xf numFmtId="0" fontId="63" fillId="0" borderId="0" xfId="0" applyFont="1" applyAlignment="1" applyProtection="1">
      <alignment horizontal="left" vertical="center"/>
    </xf>
    <xf numFmtId="0" fontId="69" fillId="0" borderId="0" xfId="0" applyFont="1" applyAlignment="1" applyProtection="1">
      <alignment horizontal="left" vertical="center"/>
    </xf>
    <xf numFmtId="0" fontId="69" fillId="0" borderId="0" xfId="0" applyFont="1" applyAlignment="1" applyProtection="1">
      <alignment horizontal="left" vertical="center" wrapText="1"/>
    </xf>
    <xf numFmtId="0" fontId="62" fillId="0" borderId="0" xfId="0" applyFont="1" applyAlignment="1" applyProtection="1">
      <alignment vertical="center"/>
    </xf>
    <xf numFmtId="0" fontId="62" fillId="0" borderId="0" xfId="0" applyFont="1" applyAlignment="1" applyProtection="1">
      <alignment horizontal="left" vertical="center"/>
    </xf>
    <xf numFmtId="0" fontId="62" fillId="0" borderId="0" xfId="0" applyFont="1" applyAlignment="1" applyProtection="1">
      <alignment horizontal="left" vertical="center" wrapText="1"/>
    </xf>
    <xf numFmtId="167" fontId="62" fillId="0" borderId="0" xfId="0" applyNumberFormat="1" applyFont="1" applyAlignment="1" applyProtection="1">
      <alignment vertical="center"/>
    </xf>
    <xf numFmtId="0" fontId="66" fillId="0" borderId="0" xfId="0" applyFont="1" applyAlignment="1" applyProtection="1">
      <alignment vertical="center"/>
    </xf>
    <xf numFmtId="0" fontId="66" fillId="0" borderId="0" xfId="0" applyFont="1" applyAlignment="1" applyProtection="1">
      <alignment horizontal="left" vertical="center"/>
    </xf>
    <xf numFmtId="0" fontId="66" fillId="0" borderId="0" xfId="0" applyFont="1" applyAlignment="1" applyProtection="1">
      <alignment horizontal="left" vertical="center" wrapText="1"/>
    </xf>
    <xf numFmtId="167" fontId="66" fillId="0" borderId="0" xfId="0" applyNumberFormat="1" applyFont="1" applyAlignment="1" applyProtection="1">
      <alignment vertical="center"/>
    </xf>
    <xf numFmtId="0" fontId="67" fillId="0" borderId="0" xfId="0" applyFont="1" applyProtection="1"/>
    <xf numFmtId="0" fontId="67" fillId="0" borderId="0" xfId="0" applyFont="1" applyAlignment="1" applyProtection="1">
      <alignment horizontal="left"/>
    </xf>
    <xf numFmtId="0" fontId="70" fillId="0" borderId="0" xfId="0" applyFont="1" applyAlignment="1" applyProtection="1">
      <alignment horizontal="left"/>
    </xf>
    <xf numFmtId="0" fontId="64" fillId="0" borderId="22" xfId="0" applyFont="1" applyBorder="1" applyAlignment="1" applyProtection="1">
      <alignment horizontal="center" vertical="center"/>
    </xf>
    <xf numFmtId="49" fontId="64" fillId="0" borderId="22" xfId="0" applyNumberFormat="1" applyFont="1" applyBorder="1" applyAlignment="1" applyProtection="1">
      <alignment horizontal="left" vertical="center" wrapText="1"/>
    </xf>
    <xf numFmtId="0" fontId="64" fillId="0" borderId="22" xfId="0" applyFont="1" applyBorder="1" applyAlignment="1" applyProtection="1">
      <alignment horizontal="left" vertical="center" wrapText="1"/>
    </xf>
    <xf numFmtId="0" fontId="64" fillId="0" borderId="22" xfId="0" applyFont="1" applyBorder="1" applyAlignment="1" applyProtection="1">
      <alignment horizontal="center" vertical="center" wrapText="1"/>
    </xf>
    <xf numFmtId="167" fontId="64" fillId="0" borderId="22" xfId="0" applyNumberFormat="1" applyFont="1" applyBorder="1" applyAlignment="1" applyProtection="1">
      <alignment vertical="center"/>
    </xf>
    <xf numFmtId="49" fontId="39" fillId="0" borderId="0" xfId="5" applyNumberFormat="1" applyFont="1" applyAlignment="1" applyProtection="1">
      <alignment horizontal="left"/>
    </xf>
    <xf numFmtId="4" fontId="46" fillId="0" borderId="0" xfId="5" applyNumberFormat="1" applyAlignment="1" applyProtection="1">
      <alignment horizontal="right"/>
    </xf>
    <xf numFmtId="49" fontId="46" fillId="0" borderId="0" xfId="5" applyNumberFormat="1" applyAlignment="1" applyProtection="1">
      <alignment horizontal="center" vertical="center"/>
    </xf>
    <xf numFmtId="170" fontId="46" fillId="0" borderId="0" xfId="5" applyNumberFormat="1" applyAlignment="1" applyProtection="1">
      <alignment horizontal="left" vertical="center"/>
    </xf>
    <xf numFmtId="171" fontId="46" fillId="0" borderId="0" xfId="5" applyNumberFormat="1" applyProtection="1"/>
    <xf numFmtId="49" fontId="39" fillId="0" borderId="23" xfId="5" applyNumberFormat="1" applyFont="1" applyBorder="1" applyAlignment="1" applyProtection="1">
      <alignment horizontal="left"/>
    </xf>
    <xf numFmtId="4" fontId="46" fillId="0" borderId="23" xfId="5" applyNumberFormat="1" applyBorder="1" applyAlignment="1" applyProtection="1">
      <alignment horizontal="right"/>
    </xf>
    <xf numFmtId="49" fontId="46" fillId="0" borderId="23" xfId="5" applyNumberFormat="1" applyBorder="1" applyAlignment="1" applyProtection="1">
      <alignment horizontal="center" vertical="center"/>
    </xf>
    <xf numFmtId="170" fontId="46" fillId="0" borderId="23" xfId="5" applyNumberFormat="1" applyBorder="1" applyAlignment="1" applyProtection="1">
      <alignment horizontal="left" vertical="center"/>
    </xf>
    <xf numFmtId="171" fontId="46" fillId="0" borderId="23" xfId="5" applyNumberFormat="1" applyBorder="1" applyProtection="1"/>
    <xf numFmtId="0" fontId="0" fillId="12" borderId="22" xfId="0" applyFill="1" applyBorder="1" applyAlignment="1" applyProtection="1">
      <alignment horizontal="center" vertical="center"/>
    </xf>
    <xf numFmtId="49" fontId="0" fillId="12" borderId="22" xfId="0" applyNumberFormat="1" applyFill="1" applyBorder="1" applyAlignment="1" applyProtection="1">
      <alignment horizontal="left" vertical="center" wrapText="1"/>
    </xf>
    <xf numFmtId="0" fontId="0" fillId="12" borderId="22" xfId="0" applyFill="1" applyBorder="1" applyAlignment="1" applyProtection="1">
      <alignment horizontal="left" vertical="center" wrapText="1"/>
    </xf>
    <xf numFmtId="0" fontId="0" fillId="12" borderId="22" xfId="0" applyFill="1" applyBorder="1" applyAlignment="1" applyProtection="1">
      <alignment horizontal="center" vertical="center" wrapText="1"/>
    </xf>
    <xf numFmtId="167" fontId="0" fillId="12" borderId="22" xfId="0" applyNumberFormat="1" applyFill="1" applyBorder="1" applyAlignment="1" applyProtection="1">
      <alignment vertical="center"/>
    </xf>
    <xf numFmtId="4" fontId="0" fillId="12" borderId="22" xfId="0" applyNumberFormat="1" applyFill="1" applyBorder="1" applyAlignment="1" applyProtection="1">
      <alignment vertical="center"/>
    </xf>
    <xf numFmtId="0" fontId="60" fillId="0" borderId="22" xfId="0" applyFont="1" applyFill="1" applyBorder="1" applyAlignment="1" applyProtection="1">
      <alignment horizontal="center" vertical="center"/>
    </xf>
    <xf numFmtId="0" fontId="69" fillId="0" borderId="0" xfId="0" applyFont="1" applyFill="1" applyAlignment="1" applyProtection="1">
      <alignment vertical="center"/>
    </xf>
    <xf numFmtId="0" fontId="62" fillId="0" borderId="0" xfId="0" applyFont="1" applyFill="1" applyAlignment="1" applyProtection="1">
      <alignment vertical="center"/>
    </xf>
    <xf numFmtId="0" fontId="66" fillId="0" borderId="0" xfId="0" applyFont="1" applyFill="1" applyAlignment="1" applyProtection="1">
      <alignment vertical="center"/>
    </xf>
    <xf numFmtId="0" fontId="0" fillId="0" borderId="3" xfId="0" applyFill="1" applyBorder="1" applyAlignment="1" applyProtection="1">
      <alignment vertical="center"/>
      <protection locked="0"/>
    </xf>
    <xf numFmtId="0" fontId="69" fillId="0" borderId="3" xfId="0" applyFont="1" applyFill="1" applyBorder="1" applyAlignment="1">
      <alignment vertical="center"/>
    </xf>
    <xf numFmtId="0" fontId="62" fillId="0" borderId="3" xfId="0" applyFont="1" applyFill="1" applyBorder="1" applyAlignment="1">
      <alignment vertical="center"/>
    </xf>
    <xf numFmtId="0" fontId="66" fillId="0" borderId="3" xfId="0" applyFont="1" applyFill="1" applyBorder="1" applyAlignment="1">
      <alignment vertical="center"/>
    </xf>
    <xf numFmtId="0" fontId="64" fillId="0" borderId="22" xfId="0" applyFont="1" applyFill="1" applyBorder="1" applyAlignment="1" applyProtection="1">
      <alignment horizontal="center" vertical="center"/>
    </xf>
  </cellXfs>
  <cellStyles count="15">
    <cellStyle name="Dobrá 2" xfId="10" xr:uid="{4B172C3B-8B87-4F5A-9980-5727DC7DBB18}"/>
    <cellStyle name="Hypertextové prepojenie" xfId="1" builtinId="8"/>
    <cellStyle name="Neutrálna 2" xfId="11" xr:uid="{DE6EAE63-8F66-42C8-9D62-F7C6DF4E5AA1}"/>
    <cellStyle name="Normálna" xfId="0" builtinId="0" customBuiltin="1"/>
    <cellStyle name="Normálna 2" xfId="2" xr:uid="{C059781C-8FB1-46A5-9979-5EDCF7845C72}"/>
    <cellStyle name="Normálna 3" xfId="4" xr:uid="{9BA66DD1-3A55-40B4-A4D3-8F5303AE5E01}"/>
    <cellStyle name="Normálna 4" xfId="7" xr:uid="{E64015D3-F9F7-4E75-9527-7842F4DEEB64}"/>
    <cellStyle name="Normálna 5" xfId="8" xr:uid="{1DEB6B2E-0834-43E2-ABD4-DDCACA18DDA2}"/>
    <cellStyle name="Normálna 6" xfId="9" xr:uid="{A96D6C51-E29E-41DC-867D-1E281B16108E}"/>
    <cellStyle name="Normálna 7" xfId="12" xr:uid="{CA8C7D29-B335-40FE-BAF2-D3A711A15400}"/>
    <cellStyle name="Normálna 8" xfId="13" xr:uid="{DD44CAA0-5B90-46B1-B59F-A150CD437CE0}"/>
    <cellStyle name="Normálna 9" xfId="14" xr:uid="{FBF89DED-7FDF-4AE6-B6DD-691ACFC0B6E8}"/>
    <cellStyle name="normálne 2" xfId="5" xr:uid="{81C0AFA9-85B0-4AE3-B9E4-D8915ACEF9CD}"/>
    <cellStyle name="normálne 4" xfId="3" xr:uid="{1EDCB2D3-8A3B-405D-B5C4-3AD3DADF357C}"/>
    <cellStyle name="normálne 5" xfId="6" xr:uid="{0D3DD5BE-3C23-44E3-BA78-8E6C3B609F3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43</xdr:row>
      <xdr:rowOff>152400</xdr:rowOff>
    </xdr:from>
    <xdr:to>
      <xdr:col>7</xdr:col>
      <xdr:colOff>987</xdr:colOff>
      <xdr:row>49</xdr:row>
      <xdr:rowOff>868200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A824D99-F419-4852-A48C-A458AE4D2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8077200"/>
          <a:ext cx="2095500" cy="168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49</xdr:row>
      <xdr:rowOff>28575</xdr:rowOff>
    </xdr:from>
    <xdr:to>
      <xdr:col>9</xdr:col>
      <xdr:colOff>1133475</xdr:colOff>
      <xdr:row>60</xdr:row>
      <xdr:rowOff>106200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329A218-9CAC-4FE1-8533-CACC504D0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8153400"/>
          <a:ext cx="2095500" cy="16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0.35" x14ac:dyDescent="0.35"/>
  <cols>
    <col min="1" max="1" width="8.3046875" customWidth="1"/>
    <col min="2" max="2" width="1.69140625" customWidth="1"/>
    <col min="3" max="3" width="4.15234375" customWidth="1"/>
    <col min="4" max="33" width="2.69140625" customWidth="1"/>
    <col min="34" max="34" width="3.3046875" customWidth="1"/>
    <col min="35" max="35" width="31.69140625" customWidth="1"/>
    <col min="36" max="37" width="2.4609375" customWidth="1"/>
    <col min="38" max="38" width="8.3046875" customWidth="1"/>
    <col min="39" max="39" width="3.3046875" customWidth="1"/>
    <col min="40" max="40" width="13.3046875" customWidth="1"/>
    <col min="41" max="41" width="7.4609375" customWidth="1"/>
    <col min="42" max="42" width="4.15234375" customWidth="1"/>
    <col min="43" max="43" width="15.69140625" hidden="1" customWidth="1"/>
    <col min="44" max="44" width="13.69140625" customWidth="1"/>
    <col min="45" max="47" width="25.84375" hidden="1" customWidth="1"/>
    <col min="48" max="49" width="21.69140625" hidden="1" customWidth="1"/>
    <col min="50" max="51" width="25" hidden="1" customWidth="1"/>
    <col min="52" max="52" width="21.69140625" hidden="1" customWidth="1"/>
    <col min="53" max="53" width="19.15234375" hidden="1" customWidth="1"/>
    <col min="54" max="54" width="25" hidden="1" customWidth="1"/>
    <col min="55" max="55" width="21.69140625" hidden="1" customWidth="1"/>
    <col min="56" max="56" width="19.15234375" hidden="1" customWidth="1"/>
    <col min="57" max="57" width="66.4609375" customWidth="1"/>
    <col min="71" max="91" width="9.3046875" hidden="1"/>
  </cols>
  <sheetData>
    <row r="1" spans="1:74" x14ac:dyDescent="0.35">
      <c r="A1" s="9" t="s">
        <v>0</v>
      </c>
      <c r="AZ1" s="9" t="s">
        <v>1</v>
      </c>
      <c r="BA1" s="9" t="s">
        <v>2</v>
      </c>
      <c r="BB1" s="9" t="s">
        <v>1</v>
      </c>
      <c r="BT1" s="9" t="s">
        <v>3</v>
      </c>
      <c r="BU1" s="9" t="s">
        <v>3</v>
      </c>
      <c r="BV1" s="9" t="s">
        <v>4</v>
      </c>
    </row>
    <row r="2" spans="1:74" ht="36.950000000000003" customHeight="1" x14ac:dyDescent="0.35">
      <c r="AR2" s="402" t="s">
        <v>5</v>
      </c>
      <c r="AS2" s="388"/>
      <c r="AT2" s="388"/>
      <c r="AU2" s="388"/>
      <c r="AV2" s="388"/>
      <c r="AW2" s="388"/>
      <c r="AX2" s="388"/>
      <c r="AY2" s="388"/>
      <c r="AZ2" s="388"/>
      <c r="BA2" s="388"/>
      <c r="BB2" s="388"/>
      <c r="BC2" s="388"/>
      <c r="BD2" s="388"/>
      <c r="BE2" s="388"/>
      <c r="BS2" s="10" t="s">
        <v>6</v>
      </c>
      <c r="BT2" s="10" t="s">
        <v>7</v>
      </c>
    </row>
    <row r="3" spans="1:74" ht="6.95" customHeight="1" x14ac:dyDescent="0.35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3"/>
      <c r="BS3" s="10" t="s">
        <v>6</v>
      </c>
      <c r="BT3" s="10" t="s">
        <v>7</v>
      </c>
    </row>
    <row r="4" spans="1:74" ht="24.95" customHeight="1" x14ac:dyDescent="0.35">
      <c r="B4" s="13"/>
      <c r="D4" s="14" t="s">
        <v>8</v>
      </c>
      <c r="AR4" s="13"/>
      <c r="AS4" s="15" t="s">
        <v>9</v>
      </c>
      <c r="BS4" s="10" t="s">
        <v>10</v>
      </c>
    </row>
    <row r="5" spans="1:74" ht="12" customHeight="1" x14ac:dyDescent="0.35">
      <c r="B5" s="13"/>
      <c r="D5" s="16" t="s">
        <v>11</v>
      </c>
      <c r="K5" s="387" t="s">
        <v>12</v>
      </c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  <c r="AN5" s="388"/>
      <c r="AO5" s="388"/>
      <c r="AR5" s="13"/>
      <c r="BS5" s="10" t="s">
        <v>6</v>
      </c>
    </row>
    <row r="6" spans="1:74" ht="36.950000000000003" customHeight="1" x14ac:dyDescent="0.35">
      <c r="B6" s="13"/>
      <c r="D6" s="18" t="s">
        <v>13</v>
      </c>
      <c r="K6" s="389" t="s">
        <v>14</v>
      </c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88"/>
      <c r="AJ6" s="388"/>
      <c r="AK6" s="388"/>
      <c r="AL6" s="388"/>
      <c r="AM6" s="388"/>
      <c r="AN6" s="388"/>
      <c r="AO6" s="388"/>
      <c r="AR6" s="13"/>
      <c r="BS6" s="10" t="s">
        <v>6</v>
      </c>
    </row>
    <row r="7" spans="1:74" ht="12" customHeight="1" x14ac:dyDescent="0.35">
      <c r="B7" s="13"/>
      <c r="D7" s="19" t="s">
        <v>15</v>
      </c>
      <c r="K7" s="17" t="s">
        <v>1</v>
      </c>
      <c r="AK7" s="19" t="s">
        <v>16</v>
      </c>
      <c r="AN7" s="17" t="s">
        <v>1</v>
      </c>
      <c r="AR7" s="13"/>
      <c r="BS7" s="10" t="s">
        <v>6</v>
      </c>
    </row>
    <row r="8" spans="1:74" ht="12" customHeight="1" x14ac:dyDescent="0.35">
      <c r="B8" s="13"/>
      <c r="D8" s="19" t="s">
        <v>17</v>
      </c>
      <c r="K8" s="17" t="s">
        <v>18</v>
      </c>
      <c r="AK8" s="19" t="s">
        <v>19</v>
      </c>
      <c r="AN8" s="17" t="s">
        <v>20</v>
      </c>
      <c r="AR8" s="13"/>
      <c r="BS8" s="10" t="s">
        <v>6</v>
      </c>
    </row>
    <row r="9" spans="1:74" ht="14.45" customHeight="1" x14ac:dyDescent="0.35">
      <c r="B9" s="13"/>
      <c r="AR9" s="13"/>
      <c r="BS9" s="10" t="s">
        <v>6</v>
      </c>
    </row>
    <row r="10" spans="1:74" ht="12" customHeight="1" x14ac:dyDescent="0.35">
      <c r="B10" s="13"/>
      <c r="D10" s="19" t="s">
        <v>21</v>
      </c>
      <c r="AK10" s="19" t="s">
        <v>22</v>
      </c>
      <c r="AN10" s="17" t="s">
        <v>1</v>
      </c>
      <c r="AR10" s="13"/>
      <c r="BS10" s="10" t="s">
        <v>6</v>
      </c>
    </row>
    <row r="11" spans="1:74" ht="18.45" customHeight="1" x14ac:dyDescent="0.35">
      <c r="B11" s="13"/>
      <c r="E11" s="17" t="s">
        <v>23</v>
      </c>
      <c r="AK11" s="19" t="s">
        <v>24</v>
      </c>
      <c r="AN11" s="17" t="s">
        <v>1</v>
      </c>
      <c r="AR11" s="13"/>
      <c r="BS11" s="10" t="s">
        <v>6</v>
      </c>
    </row>
    <row r="12" spans="1:74" ht="6.95" customHeight="1" x14ac:dyDescent="0.35">
      <c r="B12" s="13"/>
      <c r="AR12" s="13"/>
      <c r="BS12" s="10" t="s">
        <v>6</v>
      </c>
    </row>
    <row r="13" spans="1:74" ht="12" customHeight="1" x14ac:dyDescent="0.35">
      <c r="B13" s="13"/>
      <c r="D13" s="19" t="s">
        <v>25</v>
      </c>
      <c r="AK13" s="19" t="s">
        <v>22</v>
      </c>
      <c r="AN13" s="17" t="s">
        <v>1</v>
      </c>
      <c r="AR13" s="13"/>
      <c r="BS13" s="10" t="s">
        <v>6</v>
      </c>
    </row>
    <row r="14" spans="1:74" ht="12.7" x14ac:dyDescent="0.35">
      <c r="B14" s="13"/>
      <c r="E14" s="17" t="s">
        <v>26</v>
      </c>
      <c r="AK14" s="19" t="s">
        <v>24</v>
      </c>
      <c r="AN14" s="17" t="s">
        <v>1</v>
      </c>
      <c r="AR14" s="13"/>
      <c r="BS14" s="10" t="s">
        <v>6</v>
      </c>
    </row>
    <row r="15" spans="1:74" ht="6.95" customHeight="1" x14ac:dyDescent="0.35">
      <c r="B15" s="13"/>
      <c r="AR15" s="13"/>
      <c r="BS15" s="10" t="s">
        <v>3</v>
      </c>
    </row>
    <row r="16" spans="1:74" ht="12" customHeight="1" x14ac:dyDescent="0.35">
      <c r="B16" s="13"/>
      <c r="D16" s="19" t="s">
        <v>27</v>
      </c>
      <c r="AK16" s="19" t="s">
        <v>22</v>
      </c>
      <c r="AN16" s="17" t="s">
        <v>1</v>
      </c>
      <c r="AR16" s="13"/>
      <c r="BS16" s="10" t="s">
        <v>3</v>
      </c>
    </row>
    <row r="17" spans="2:71" ht="18.45" customHeight="1" x14ac:dyDescent="0.35">
      <c r="B17" s="13"/>
      <c r="E17" s="17" t="s">
        <v>28</v>
      </c>
      <c r="AK17" s="19" t="s">
        <v>24</v>
      </c>
      <c r="AN17" s="17" t="s">
        <v>1</v>
      </c>
      <c r="AR17" s="13"/>
      <c r="BS17" s="10" t="s">
        <v>29</v>
      </c>
    </row>
    <row r="18" spans="2:71" ht="6.95" customHeight="1" x14ac:dyDescent="0.35">
      <c r="B18" s="13"/>
      <c r="AR18" s="13"/>
      <c r="BS18" s="10" t="s">
        <v>6</v>
      </c>
    </row>
    <row r="19" spans="2:71" ht="12" customHeight="1" x14ac:dyDescent="0.35">
      <c r="B19" s="13"/>
      <c r="D19" s="19" t="s">
        <v>30</v>
      </c>
      <c r="AK19" s="19" t="s">
        <v>22</v>
      </c>
      <c r="AN19" s="17" t="s">
        <v>1</v>
      </c>
      <c r="AR19" s="13"/>
      <c r="BS19" s="10" t="s">
        <v>6</v>
      </c>
    </row>
    <row r="20" spans="2:71" ht="18.45" customHeight="1" x14ac:dyDescent="0.35">
      <c r="B20" s="13"/>
      <c r="E20" s="17" t="s">
        <v>31</v>
      </c>
      <c r="AK20" s="19" t="s">
        <v>24</v>
      </c>
      <c r="AN20" s="17" t="s">
        <v>1</v>
      </c>
      <c r="AR20" s="13"/>
      <c r="BS20" s="10" t="s">
        <v>29</v>
      </c>
    </row>
    <row r="21" spans="2:71" ht="6.95" customHeight="1" x14ac:dyDescent="0.35">
      <c r="B21" s="13"/>
      <c r="AR21" s="13"/>
    </row>
    <row r="22" spans="2:71" ht="12" customHeight="1" x14ac:dyDescent="0.35">
      <c r="B22" s="13"/>
      <c r="D22" s="19" t="s">
        <v>32</v>
      </c>
      <c r="AR22" s="13"/>
    </row>
    <row r="23" spans="2:71" ht="16.5" customHeight="1" x14ac:dyDescent="0.35">
      <c r="B23" s="13"/>
      <c r="E23" s="390" t="s">
        <v>1</v>
      </c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0"/>
      <c r="AG23" s="390"/>
      <c r="AH23" s="390"/>
      <c r="AI23" s="390"/>
      <c r="AJ23" s="390"/>
      <c r="AK23" s="390"/>
      <c r="AL23" s="390"/>
      <c r="AM23" s="390"/>
      <c r="AN23" s="390"/>
      <c r="AR23" s="13"/>
    </row>
    <row r="24" spans="2:71" ht="6.95" customHeight="1" x14ac:dyDescent="0.35">
      <c r="B24" s="13"/>
      <c r="AR24" s="13"/>
    </row>
    <row r="25" spans="2:71" ht="6.95" customHeight="1" x14ac:dyDescent="0.35">
      <c r="B25" s="1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13"/>
    </row>
    <row r="26" spans="2:71" s="1" customFormat="1" ht="25.95" customHeight="1" x14ac:dyDescent="0.35">
      <c r="B26" s="21"/>
      <c r="D26" s="22" t="s">
        <v>33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391" t="e">
        <f>ROUND(AG94,2)</f>
        <v>#REF!</v>
      </c>
      <c r="AL26" s="392"/>
      <c r="AM26" s="392"/>
      <c r="AN26" s="392"/>
      <c r="AO26" s="392"/>
      <c r="AR26" s="21"/>
    </row>
    <row r="27" spans="2:71" s="1" customFormat="1" ht="6.95" customHeight="1" x14ac:dyDescent="0.35">
      <c r="B27" s="21"/>
      <c r="AR27" s="21"/>
    </row>
    <row r="28" spans="2:71" s="1" customFormat="1" ht="12.7" x14ac:dyDescent="0.35">
      <c r="B28" s="21"/>
      <c r="L28" s="393" t="s">
        <v>34</v>
      </c>
      <c r="M28" s="393"/>
      <c r="N28" s="393"/>
      <c r="O28" s="393"/>
      <c r="P28" s="393"/>
      <c r="W28" s="393" t="s">
        <v>35</v>
      </c>
      <c r="X28" s="393"/>
      <c r="Y28" s="393"/>
      <c r="Z28" s="393"/>
      <c r="AA28" s="393"/>
      <c r="AB28" s="393"/>
      <c r="AC28" s="393"/>
      <c r="AD28" s="393"/>
      <c r="AE28" s="393"/>
      <c r="AK28" s="393" t="s">
        <v>36</v>
      </c>
      <c r="AL28" s="393"/>
      <c r="AM28" s="393"/>
      <c r="AN28" s="393"/>
      <c r="AO28" s="393"/>
      <c r="AR28" s="21"/>
    </row>
    <row r="29" spans="2:71" s="2" customFormat="1" ht="14.45" customHeight="1" x14ac:dyDescent="0.35">
      <c r="B29" s="24"/>
      <c r="D29" s="19" t="s">
        <v>37</v>
      </c>
      <c r="F29" s="25" t="s">
        <v>38</v>
      </c>
      <c r="L29" s="396">
        <v>0.2</v>
      </c>
      <c r="M29" s="395"/>
      <c r="N29" s="395"/>
      <c r="O29" s="395"/>
      <c r="P29" s="395"/>
      <c r="W29" s="394" t="e">
        <f>ROUND(AZ94, 2)</f>
        <v>#REF!</v>
      </c>
      <c r="X29" s="395"/>
      <c r="Y29" s="395"/>
      <c r="Z29" s="395"/>
      <c r="AA29" s="395"/>
      <c r="AB29" s="395"/>
      <c r="AC29" s="395"/>
      <c r="AD29" s="395"/>
      <c r="AE29" s="395"/>
      <c r="AK29" s="394" t="e">
        <f>ROUND(AV94, 2)</f>
        <v>#REF!</v>
      </c>
      <c r="AL29" s="395"/>
      <c r="AM29" s="395"/>
      <c r="AN29" s="395"/>
      <c r="AO29" s="395"/>
      <c r="AR29" s="24"/>
    </row>
    <row r="30" spans="2:71" s="2" customFormat="1" ht="14.45" customHeight="1" x14ac:dyDescent="0.35">
      <c r="B30" s="24"/>
      <c r="F30" s="25" t="s">
        <v>39</v>
      </c>
      <c r="L30" s="396">
        <v>0.2</v>
      </c>
      <c r="M30" s="395"/>
      <c r="N30" s="395"/>
      <c r="O30" s="395"/>
      <c r="P30" s="395"/>
      <c r="W30" s="394" t="e">
        <f>ROUND(BA94, 2)</f>
        <v>#REF!</v>
      </c>
      <c r="X30" s="395"/>
      <c r="Y30" s="395"/>
      <c r="Z30" s="395"/>
      <c r="AA30" s="395"/>
      <c r="AB30" s="395"/>
      <c r="AC30" s="395"/>
      <c r="AD30" s="395"/>
      <c r="AE30" s="395"/>
      <c r="AK30" s="394" t="e">
        <f>ROUND(AW94, 2)</f>
        <v>#REF!</v>
      </c>
      <c r="AL30" s="395"/>
      <c r="AM30" s="395"/>
      <c r="AN30" s="395"/>
      <c r="AO30" s="395"/>
      <c r="AR30" s="24"/>
    </row>
    <row r="31" spans="2:71" s="2" customFormat="1" ht="14.45" hidden="1" customHeight="1" x14ac:dyDescent="0.35">
      <c r="B31" s="24"/>
      <c r="F31" s="19" t="s">
        <v>40</v>
      </c>
      <c r="L31" s="396">
        <v>0.2</v>
      </c>
      <c r="M31" s="395"/>
      <c r="N31" s="395"/>
      <c r="O31" s="395"/>
      <c r="P31" s="395"/>
      <c r="W31" s="394" t="e">
        <f>ROUND(BB94, 2)</f>
        <v>#REF!</v>
      </c>
      <c r="X31" s="395"/>
      <c r="Y31" s="395"/>
      <c r="Z31" s="395"/>
      <c r="AA31" s="395"/>
      <c r="AB31" s="395"/>
      <c r="AC31" s="395"/>
      <c r="AD31" s="395"/>
      <c r="AE31" s="395"/>
      <c r="AK31" s="394">
        <v>0</v>
      </c>
      <c r="AL31" s="395"/>
      <c r="AM31" s="395"/>
      <c r="AN31" s="395"/>
      <c r="AO31" s="395"/>
      <c r="AR31" s="24"/>
    </row>
    <row r="32" spans="2:71" s="2" customFormat="1" ht="14.45" hidden="1" customHeight="1" x14ac:dyDescent="0.35">
      <c r="B32" s="24"/>
      <c r="F32" s="19" t="s">
        <v>41</v>
      </c>
      <c r="L32" s="396">
        <v>0.2</v>
      </c>
      <c r="M32" s="395"/>
      <c r="N32" s="395"/>
      <c r="O32" s="395"/>
      <c r="P32" s="395"/>
      <c r="W32" s="394" t="e">
        <f>ROUND(BC94, 2)</f>
        <v>#REF!</v>
      </c>
      <c r="X32" s="395"/>
      <c r="Y32" s="395"/>
      <c r="Z32" s="395"/>
      <c r="AA32" s="395"/>
      <c r="AB32" s="395"/>
      <c r="AC32" s="395"/>
      <c r="AD32" s="395"/>
      <c r="AE32" s="395"/>
      <c r="AK32" s="394">
        <v>0</v>
      </c>
      <c r="AL32" s="395"/>
      <c r="AM32" s="395"/>
      <c r="AN32" s="395"/>
      <c r="AO32" s="395"/>
      <c r="AR32" s="24"/>
    </row>
    <row r="33" spans="2:44" s="2" customFormat="1" ht="14.45" hidden="1" customHeight="1" x14ac:dyDescent="0.35">
      <c r="B33" s="24"/>
      <c r="F33" s="25" t="s">
        <v>42</v>
      </c>
      <c r="L33" s="396">
        <v>0</v>
      </c>
      <c r="M33" s="395"/>
      <c r="N33" s="395"/>
      <c r="O33" s="395"/>
      <c r="P33" s="395"/>
      <c r="W33" s="394" t="e">
        <f>ROUND(BD94, 2)</f>
        <v>#REF!</v>
      </c>
      <c r="X33" s="395"/>
      <c r="Y33" s="395"/>
      <c r="Z33" s="395"/>
      <c r="AA33" s="395"/>
      <c r="AB33" s="395"/>
      <c r="AC33" s="395"/>
      <c r="AD33" s="395"/>
      <c r="AE33" s="395"/>
      <c r="AK33" s="394">
        <v>0</v>
      </c>
      <c r="AL33" s="395"/>
      <c r="AM33" s="395"/>
      <c r="AN33" s="395"/>
      <c r="AO33" s="395"/>
      <c r="AR33" s="24"/>
    </row>
    <row r="34" spans="2:44" s="1" customFormat="1" ht="6.95" customHeight="1" x14ac:dyDescent="0.35">
      <c r="B34" s="21"/>
      <c r="AR34" s="21"/>
    </row>
    <row r="35" spans="2:44" s="1" customFormat="1" ht="25.95" customHeight="1" x14ac:dyDescent="0.35">
      <c r="B35" s="21"/>
      <c r="C35" s="26"/>
      <c r="D35" s="27" t="s">
        <v>43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 t="s">
        <v>44</v>
      </c>
      <c r="U35" s="28"/>
      <c r="V35" s="28"/>
      <c r="W35" s="28"/>
      <c r="X35" s="417" t="s">
        <v>45</v>
      </c>
      <c r="Y35" s="418"/>
      <c r="Z35" s="418"/>
      <c r="AA35" s="418"/>
      <c r="AB35" s="418"/>
      <c r="AC35" s="28"/>
      <c r="AD35" s="28"/>
      <c r="AE35" s="28"/>
      <c r="AF35" s="28"/>
      <c r="AG35" s="28"/>
      <c r="AH35" s="28"/>
      <c r="AI35" s="28"/>
      <c r="AJ35" s="28"/>
      <c r="AK35" s="419" t="e">
        <f>SUM(AK26:AK33)</f>
        <v>#REF!</v>
      </c>
      <c r="AL35" s="418"/>
      <c r="AM35" s="418"/>
      <c r="AN35" s="418"/>
      <c r="AO35" s="420"/>
      <c r="AP35" s="26"/>
      <c r="AQ35" s="26"/>
      <c r="AR35" s="21"/>
    </row>
    <row r="36" spans="2:44" s="1" customFormat="1" ht="6.95" customHeight="1" x14ac:dyDescent="0.35">
      <c r="B36" s="21"/>
      <c r="AR36" s="21"/>
    </row>
    <row r="37" spans="2:44" s="1" customFormat="1" ht="14.45" customHeight="1" x14ac:dyDescent="0.35">
      <c r="B37" s="21"/>
      <c r="AR37" s="21"/>
    </row>
    <row r="38" spans="2:44" ht="14.45" customHeight="1" x14ac:dyDescent="0.35">
      <c r="B38" s="13"/>
      <c r="AR38" s="13"/>
    </row>
    <row r="39" spans="2:44" ht="14.45" customHeight="1" x14ac:dyDescent="0.35">
      <c r="B39" s="13"/>
      <c r="AR39" s="13"/>
    </row>
    <row r="40" spans="2:44" ht="14.45" customHeight="1" x14ac:dyDescent="0.35">
      <c r="B40" s="13"/>
      <c r="AR40" s="13"/>
    </row>
    <row r="41" spans="2:44" ht="14.45" customHeight="1" x14ac:dyDescent="0.35">
      <c r="B41" s="13"/>
      <c r="AR41" s="13"/>
    </row>
    <row r="42" spans="2:44" ht="14.45" customHeight="1" x14ac:dyDescent="0.35">
      <c r="B42" s="13"/>
      <c r="AR42" s="13"/>
    </row>
    <row r="43" spans="2:44" ht="14.45" customHeight="1" x14ac:dyDescent="0.35">
      <c r="B43" s="13"/>
      <c r="AR43" s="13"/>
    </row>
    <row r="44" spans="2:44" ht="14.45" customHeight="1" x14ac:dyDescent="0.35">
      <c r="B44" s="13"/>
      <c r="AR44" s="13"/>
    </row>
    <row r="45" spans="2:44" ht="14.45" customHeight="1" x14ac:dyDescent="0.35">
      <c r="B45" s="13"/>
      <c r="AR45" s="13"/>
    </row>
    <row r="46" spans="2:44" ht="14.45" customHeight="1" x14ac:dyDescent="0.35">
      <c r="B46" s="13"/>
      <c r="AR46" s="13"/>
    </row>
    <row r="47" spans="2:44" ht="14.45" customHeight="1" x14ac:dyDescent="0.35">
      <c r="B47" s="13"/>
      <c r="AR47" s="13"/>
    </row>
    <row r="48" spans="2:44" ht="14.45" customHeight="1" x14ac:dyDescent="0.35">
      <c r="B48" s="13"/>
      <c r="AR48" s="13"/>
    </row>
    <row r="49" spans="2:44" s="1" customFormat="1" ht="14.45" customHeight="1" x14ac:dyDescent="0.35">
      <c r="B49" s="21"/>
      <c r="D49" s="30" t="s">
        <v>46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0" t="s">
        <v>47</v>
      </c>
      <c r="AI49" s="31"/>
      <c r="AJ49" s="31"/>
      <c r="AK49" s="31"/>
      <c r="AL49" s="31"/>
      <c r="AM49" s="31"/>
      <c r="AN49" s="31"/>
      <c r="AO49" s="31"/>
      <c r="AR49" s="21"/>
    </row>
    <row r="50" spans="2:44" x14ac:dyDescent="0.35">
      <c r="B50" s="13"/>
      <c r="AR50" s="13"/>
    </row>
    <row r="51" spans="2:44" x14ac:dyDescent="0.35">
      <c r="B51" s="13"/>
      <c r="AR51" s="13"/>
    </row>
    <row r="52" spans="2:44" x14ac:dyDescent="0.35">
      <c r="B52" s="13"/>
      <c r="AR52" s="13"/>
    </row>
    <row r="53" spans="2:44" x14ac:dyDescent="0.35">
      <c r="B53" s="13"/>
      <c r="AR53" s="13"/>
    </row>
    <row r="54" spans="2:44" x14ac:dyDescent="0.35">
      <c r="B54" s="13"/>
      <c r="AR54" s="13"/>
    </row>
    <row r="55" spans="2:44" x14ac:dyDescent="0.35">
      <c r="B55" s="13"/>
      <c r="AR55" s="13"/>
    </row>
    <row r="56" spans="2:44" x14ac:dyDescent="0.35">
      <c r="B56" s="13"/>
      <c r="AR56" s="13"/>
    </row>
    <row r="57" spans="2:44" x14ac:dyDescent="0.35">
      <c r="B57" s="13"/>
      <c r="AR57" s="13"/>
    </row>
    <row r="58" spans="2:44" x14ac:dyDescent="0.35">
      <c r="B58" s="13"/>
      <c r="AR58" s="13"/>
    </row>
    <row r="59" spans="2:44" x14ac:dyDescent="0.35">
      <c r="B59" s="13"/>
      <c r="AR59" s="13"/>
    </row>
    <row r="60" spans="2:44" s="1" customFormat="1" ht="12.7" x14ac:dyDescent="0.35">
      <c r="B60" s="21"/>
      <c r="D60" s="32" t="s">
        <v>48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2" t="s">
        <v>49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32" t="s">
        <v>48</v>
      </c>
      <c r="AI60" s="23"/>
      <c r="AJ60" s="23"/>
      <c r="AK60" s="23"/>
      <c r="AL60" s="23"/>
      <c r="AM60" s="32" t="s">
        <v>49</v>
      </c>
      <c r="AN60" s="23"/>
      <c r="AO60" s="23"/>
      <c r="AR60" s="21"/>
    </row>
    <row r="61" spans="2:44" x14ac:dyDescent="0.35">
      <c r="B61" s="13"/>
      <c r="AR61" s="13"/>
    </row>
    <row r="62" spans="2:44" x14ac:dyDescent="0.35">
      <c r="B62" s="13"/>
      <c r="AR62" s="13"/>
    </row>
    <row r="63" spans="2:44" x14ac:dyDescent="0.35">
      <c r="B63" s="13"/>
      <c r="AR63" s="13"/>
    </row>
    <row r="64" spans="2:44" s="1" customFormat="1" ht="12.7" x14ac:dyDescent="0.35">
      <c r="B64" s="21"/>
      <c r="D64" s="30" t="s">
        <v>50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0" t="s">
        <v>51</v>
      </c>
      <c r="AI64" s="31"/>
      <c r="AJ64" s="31"/>
      <c r="AK64" s="31"/>
      <c r="AL64" s="31"/>
      <c r="AM64" s="31"/>
      <c r="AN64" s="31"/>
      <c r="AO64" s="31"/>
      <c r="AR64" s="21"/>
    </row>
    <row r="65" spans="2:44" x14ac:dyDescent="0.35">
      <c r="B65" s="13"/>
      <c r="AR65" s="13"/>
    </row>
    <row r="66" spans="2:44" x14ac:dyDescent="0.35">
      <c r="B66" s="13"/>
      <c r="AR66" s="13"/>
    </row>
    <row r="67" spans="2:44" x14ac:dyDescent="0.35">
      <c r="B67" s="13"/>
      <c r="AR67" s="13"/>
    </row>
    <row r="68" spans="2:44" x14ac:dyDescent="0.35">
      <c r="B68" s="13"/>
      <c r="AR68" s="13"/>
    </row>
    <row r="69" spans="2:44" x14ac:dyDescent="0.35">
      <c r="B69" s="13"/>
      <c r="AR69" s="13"/>
    </row>
    <row r="70" spans="2:44" x14ac:dyDescent="0.35">
      <c r="B70" s="13"/>
      <c r="AR70" s="13"/>
    </row>
    <row r="71" spans="2:44" x14ac:dyDescent="0.35">
      <c r="B71" s="13"/>
      <c r="AR71" s="13"/>
    </row>
    <row r="72" spans="2:44" x14ac:dyDescent="0.35">
      <c r="B72" s="13"/>
      <c r="AR72" s="13"/>
    </row>
    <row r="73" spans="2:44" x14ac:dyDescent="0.35">
      <c r="B73" s="13"/>
      <c r="AR73" s="13"/>
    </row>
    <row r="74" spans="2:44" x14ac:dyDescent="0.35">
      <c r="B74" s="13"/>
      <c r="AR74" s="13"/>
    </row>
    <row r="75" spans="2:44" s="1" customFormat="1" ht="12.7" x14ac:dyDescent="0.35">
      <c r="B75" s="21"/>
      <c r="D75" s="32" t="s">
        <v>48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32" t="s">
        <v>49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32" t="s">
        <v>48</v>
      </c>
      <c r="AI75" s="23"/>
      <c r="AJ75" s="23"/>
      <c r="AK75" s="23"/>
      <c r="AL75" s="23"/>
      <c r="AM75" s="32" t="s">
        <v>49</v>
      </c>
      <c r="AN75" s="23"/>
      <c r="AO75" s="23"/>
      <c r="AR75" s="21"/>
    </row>
    <row r="76" spans="2:44" s="1" customFormat="1" x14ac:dyDescent="0.35">
      <c r="B76" s="21"/>
      <c r="AR76" s="21"/>
    </row>
    <row r="77" spans="2:44" s="1" customFormat="1" ht="6.95" customHeight="1" x14ac:dyDescent="0.35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21"/>
    </row>
    <row r="81" spans="1:90" s="1" customFormat="1" ht="6.95" customHeight="1" x14ac:dyDescent="0.35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21"/>
    </row>
    <row r="82" spans="1:90" s="1" customFormat="1" ht="24.95" customHeight="1" x14ac:dyDescent="0.35">
      <c r="B82" s="21"/>
      <c r="C82" s="14" t="s">
        <v>52</v>
      </c>
      <c r="AR82" s="21"/>
    </row>
    <row r="83" spans="1:90" s="1" customFormat="1" ht="6.95" customHeight="1" x14ac:dyDescent="0.35">
      <c r="B83" s="21"/>
      <c r="AR83" s="21"/>
    </row>
    <row r="84" spans="1:90" s="3" customFormat="1" ht="12" customHeight="1" x14ac:dyDescent="0.35">
      <c r="B84" s="37"/>
      <c r="C84" s="19" t="s">
        <v>11</v>
      </c>
      <c r="L84" s="3" t="str">
        <f>K5</f>
        <v>MOKROHAJSKA2</v>
      </c>
      <c r="AR84" s="37"/>
    </row>
    <row r="85" spans="1:90" s="4" customFormat="1" ht="36.950000000000003" customHeight="1" x14ac:dyDescent="0.35">
      <c r="B85" s="38"/>
      <c r="C85" s="39" t="s">
        <v>13</v>
      </c>
      <c r="L85" s="408" t="str">
        <f>K6</f>
        <v>REKONŠTRUKCIA ŠATNÍ - KUCHYŇA</v>
      </c>
      <c r="M85" s="409"/>
      <c r="N85" s="409"/>
      <c r="O85" s="409"/>
      <c r="P85" s="409"/>
      <c r="Q85" s="409"/>
      <c r="R85" s="409"/>
      <c r="S85" s="409"/>
      <c r="T85" s="409"/>
      <c r="U85" s="409"/>
      <c r="V85" s="409"/>
      <c r="W85" s="409"/>
      <c r="X85" s="409"/>
      <c r="Y85" s="409"/>
      <c r="Z85" s="409"/>
      <c r="AA85" s="409"/>
      <c r="AB85" s="409"/>
      <c r="AC85" s="409"/>
      <c r="AD85" s="409"/>
      <c r="AE85" s="409"/>
      <c r="AF85" s="409"/>
      <c r="AG85" s="409"/>
      <c r="AH85" s="409"/>
      <c r="AI85" s="409"/>
      <c r="AJ85" s="409"/>
      <c r="AK85" s="409"/>
      <c r="AL85" s="409"/>
      <c r="AM85" s="409"/>
      <c r="AN85" s="409"/>
      <c r="AO85" s="409"/>
      <c r="AR85" s="38"/>
    </row>
    <row r="86" spans="1:90" s="1" customFormat="1" ht="6.95" customHeight="1" x14ac:dyDescent="0.35">
      <c r="B86" s="21"/>
      <c r="AR86" s="21"/>
    </row>
    <row r="87" spans="1:90" s="1" customFormat="1" ht="12" customHeight="1" x14ac:dyDescent="0.35">
      <c r="B87" s="21"/>
      <c r="C87" s="19" t="s">
        <v>17</v>
      </c>
      <c r="L87" s="40" t="str">
        <f>IF(K8="","",K8)</f>
        <v>Bratislava, Mokrohájska1</v>
      </c>
      <c r="AI87" s="19" t="s">
        <v>19</v>
      </c>
      <c r="AM87" s="410" t="str">
        <f>IF(AN8= "","",AN8)</f>
        <v>17. 2. 2023</v>
      </c>
      <c r="AN87" s="410"/>
      <c r="AR87" s="21"/>
    </row>
    <row r="88" spans="1:90" s="1" customFormat="1" ht="6.95" customHeight="1" x14ac:dyDescent="0.35">
      <c r="B88" s="21"/>
      <c r="AR88" s="21"/>
    </row>
    <row r="89" spans="1:90" s="1" customFormat="1" ht="15.2" customHeight="1" x14ac:dyDescent="0.35">
      <c r="B89" s="21"/>
      <c r="C89" s="19" t="s">
        <v>21</v>
      </c>
      <c r="L89" s="3" t="str">
        <f>IF(E11= "","",E11)</f>
        <v xml:space="preserve">Inštitút pre pracovnú rehabilitáciu občanov </v>
      </c>
      <c r="AI89" s="19" t="s">
        <v>27</v>
      </c>
      <c r="AM89" s="411" t="str">
        <f>IF(E17="","",E17)</f>
        <v xml:space="preserve"> Ing.arch. A. Gürtler</v>
      </c>
      <c r="AN89" s="412"/>
      <c r="AO89" s="412"/>
      <c r="AP89" s="412"/>
      <c r="AR89" s="21"/>
      <c r="AS89" s="413" t="s">
        <v>53</v>
      </c>
      <c r="AT89" s="414"/>
      <c r="AU89" s="41"/>
      <c r="AV89" s="41"/>
      <c r="AW89" s="41"/>
      <c r="AX89" s="41"/>
      <c r="AY89" s="41"/>
      <c r="AZ89" s="41"/>
      <c r="BA89" s="41"/>
      <c r="BB89" s="41"/>
      <c r="BC89" s="41"/>
      <c r="BD89" s="42"/>
    </row>
    <row r="90" spans="1:90" s="1" customFormat="1" ht="15.2" customHeight="1" x14ac:dyDescent="0.35">
      <c r="B90" s="21"/>
      <c r="C90" s="19" t="s">
        <v>25</v>
      </c>
      <c r="L90" s="3" t="str">
        <f>IF(E14="","",E14)</f>
        <v xml:space="preserve"> </v>
      </c>
      <c r="AI90" s="19" t="s">
        <v>30</v>
      </c>
      <c r="AM90" s="411" t="str">
        <f>IF(E20="","",E20)</f>
        <v>Ing. Ľ. Németh</v>
      </c>
      <c r="AN90" s="412"/>
      <c r="AO90" s="412"/>
      <c r="AP90" s="412"/>
      <c r="AR90" s="21"/>
      <c r="AS90" s="415"/>
      <c r="AT90" s="416"/>
      <c r="BD90" s="43"/>
    </row>
    <row r="91" spans="1:90" s="1" customFormat="1" ht="10.95" customHeight="1" x14ac:dyDescent="0.35">
      <c r="B91" s="21"/>
      <c r="AR91" s="21"/>
      <c r="AS91" s="415"/>
      <c r="AT91" s="416"/>
      <c r="BD91" s="43"/>
    </row>
    <row r="92" spans="1:90" s="1" customFormat="1" ht="29.25" customHeight="1" x14ac:dyDescent="0.35">
      <c r="B92" s="21"/>
      <c r="C92" s="403" t="s">
        <v>54</v>
      </c>
      <c r="D92" s="404"/>
      <c r="E92" s="404"/>
      <c r="F92" s="404"/>
      <c r="G92" s="404"/>
      <c r="H92" s="44"/>
      <c r="I92" s="405" t="s">
        <v>55</v>
      </c>
      <c r="J92" s="404"/>
      <c r="K92" s="404"/>
      <c r="L92" s="404"/>
      <c r="M92" s="404"/>
      <c r="N92" s="404"/>
      <c r="O92" s="404"/>
      <c r="P92" s="404"/>
      <c r="Q92" s="404"/>
      <c r="R92" s="404"/>
      <c r="S92" s="404"/>
      <c r="T92" s="404"/>
      <c r="U92" s="404"/>
      <c r="V92" s="404"/>
      <c r="W92" s="404"/>
      <c r="X92" s="404"/>
      <c r="Y92" s="404"/>
      <c r="Z92" s="404"/>
      <c r="AA92" s="404"/>
      <c r="AB92" s="404"/>
      <c r="AC92" s="404"/>
      <c r="AD92" s="404"/>
      <c r="AE92" s="404"/>
      <c r="AF92" s="404"/>
      <c r="AG92" s="406" t="s">
        <v>56</v>
      </c>
      <c r="AH92" s="404"/>
      <c r="AI92" s="404"/>
      <c r="AJ92" s="404"/>
      <c r="AK92" s="404"/>
      <c r="AL92" s="404"/>
      <c r="AM92" s="404"/>
      <c r="AN92" s="405" t="s">
        <v>57</v>
      </c>
      <c r="AO92" s="404"/>
      <c r="AP92" s="407"/>
      <c r="AQ92" s="45" t="s">
        <v>58</v>
      </c>
      <c r="AR92" s="21"/>
      <c r="AS92" s="46" t="s">
        <v>59</v>
      </c>
      <c r="AT92" s="47" t="s">
        <v>60</v>
      </c>
      <c r="AU92" s="47" t="s">
        <v>61</v>
      </c>
      <c r="AV92" s="47" t="s">
        <v>62</v>
      </c>
      <c r="AW92" s="47" t="s">
        <v>63</v>
      </c>
      <c r="AX92" s="47" t="s">
        <v>64</v>
      </c>
      <c r="AY92" s="47" t="s">
        <v>65</v>
      </c>
      <c r="AZ92" s="47" t="s">
        <v>66</v>
      </c>
      <c r="BA92" s="47" t="s">
        <v>67</v>
      </c>
      <c r="BB92" s="47" t="s">
        <v>68</v>
      </c>
      <c r="BC92" s="47" t="s">
        <v>69</v>
      </c>
      <c r="BD92" s="48" t="s">
        <v>70</v>
      </c>
    </row>
    <row r="93" spans="1:90" s="1" customFormat="1" ht="10.95" customHeight="1" x14ac:dyDescent="0.35">
      <c r="B93" s="21"/>
      <c r="AR93" s="21"/>
      <c r="AS93" s="49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2"/>
    </row>
    <row r="94" spans="1:90" s="5" customFormat="1" ht="32.450000000000003" customHeight="1" x14ac:dyDescent="0.35">
      <c r="B94" s="50"/>
      <c r="C94" s="51" t="s">
        <v>71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400" t="e">
        <f>ROUND(AG95,2)</f>
        <v>#REF!</v>
      </c>
      <c r="AH94" s="400"/>
      <c r="AI94" s="400"/>
      <c r="AJ94" s="400"/>
      <c r="AK94" s="400"/>
      <c r="AL94" s="400"/>
      <c r="AM94" s="400"/>
      <c r="AN94" s="401" t="e">
        <f>SUM(AG94,AT94)</f>
        <v>#REF!</v>
      </c>
      <c r="AO94" s="401"/>
      <c r="AP94" s="401"/>
      <c r="AQ94" s="53" t="s">
        <v>1</v>
      </c>
      <c r="AR94" s="50"/>
      <c r="AS94" s="54">
        <f>ROUND(AS95,2)</f>
        <v>0</v>
      </c>
      <c r="AT94" s="55" t="e">
        <f>ROUND(SUM(AV94:AW94),2)</f>
        <v>#REF!</v>
      </c>
      <c r="AU94" s="56" t="e">
        <f>ROUND(AU95,5)</f>
        <v>#REF!</v>
      </c>
      <c r="AV94" s="55" t="e">
        <f>ROUND(AZ94*L29,2)</f>
        <v>#REF!</v>
      </c>
      <c r="AW94" s="55" t="e">
        <f>ROUND(BA94*L30,2)</f>
        <v>#REF!</v>
      </c>
      <c r="AX94" s="55" t="e">
        <f>ROUND(BB94*L29,2)</f>
        <v>#REF!</v>
      </c>
      <c r="AY94" s="55" t="e">
        <f>ROUND(BC94*L30,2)</f>
        <v>#REF!</v>
      </c>
      <c r="AZ94" s="55" t="e">
        <f>ROUND(AZ95,2)</f>
        <v>#REF!</v>
      </c>
      <c r="BA94" s="55" t="e">
        <f>ROUND(BA95,2)</f>
        <v>#REF!</v>
      </c>
      <c r="BB94" s="55" t="e">
        <f>ROUND(BB95,2)</f>
        <v>#REF!</v>
      </c>
      <c r="BC94" s="55" t="e">
        <f>ROUND(BC95,2)</f>
        <v>#REF!</v>
      </c>
      <c r="BD94" s="57" t="e">
        <f>ROUND(BD95,2)</f>
        <v>#REF!</v>
      </c>
      <c r="BS94" s="58" t="s">
        <v>72</v>
      </c>
      <c r="BT94" s="58" t="s">
        <v>73</v>
      </c>
      <c r="BV94" s="58" t="s">
        <v>74</v>
      </c>
      <c r="BW94" s="58" t="s">
        <v>4</v>
      </c>
      <c r="BX94" s="58" t="s">
        <v>75</v>
      </c>
      <c r="CL94" s="58" t="s">
        <v>1</v>
      </c>
    </row>
    <row r="95" spans="1:90" s="6" customFormat="1" ht="37.5" customHeight="1" x14ac:dyDescent="0.35">
      <c r="A95" s="59" t="s">
        <v>76</v>
      </c>
      <c r="B95" s="60"/>
      <c r="C95" s="61"/>
      <c r="D95" s="399" t="s">
        <v>12</v>
      </c>
      <c r="E95" s="399"/>
      <c r="F95" s="399"/>
      <c r="G95" s="399"/>
      <c r="H95" s="399"/>
      <c r="I95" s="62"/>
      <c r="J95" s="399" t="s">
        <v>14</v>
      </c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399"/>
      <c r="AC95" s="399"/>
      <c r="AD95" s="399"/>
      <c r="AE95" s="399"/>
      <c r="AF95" s="399"/>
      <c r="AG95" s="397" t="e">
        <f>#REF!</f>
        <v>#REF!</v>
      </c>
      <c r="AH95" s="398"/>
      <c r="AI95" s="398"/>
      <c r="AJ95" s="398"/>
      <c r="AK95" s="398"/>
      <c r="AL95" s="398"/>
      <c r="AM95" s="398"/>
      <c r="AN95" s="397" t="e">
        <f>SUM(AG95,AT95)</f>
        <v>#REF!</v>
      </c>
      <c r="AO95" s="398"/>
      <c r="AP95" s="398"/>
      <c r="AQ95" s="63" t="s">
        <v>77</v>
      </c>
      <c r="AR95" s="60"/>
      <c r="AS95" s="64">
        <v>0</v>
      </c>
      <c r="AT95" s="65" t="e">
        <f>ROUND(SUM(AV95:AW95),2)</f>
        <v>#REF!</v>
      </c>
      <c r="AU95" s="66" t="e">
        <f>#REF!</f>
        <v>#REF!</v>
      </c>
      <c r="AV95" s="65" t="e">
        <f>#REF!</f>
        <v>#REF!</v>
      </c>
      <c r="AW95" s="65" t="e">
        <f>#REF!</f>
        <v>#REF!</v>
      </c>
      <c r="AX95" s="65" t="e">
        <f>#REF!</f>
        <v>#REF!</v>
      </c>
      <c r="AY95" s="65" t="e">
        <f>#REF!</f>
        <v>#REF!</v>
      </c>
      <c r="AZ95" s="65" t="e">
        <f>#REF!</f>
        <v>#REF!</v>
      </c>
      <c r="BA95" s="65" t="e">
        <f>#REF!</f>
        <v>#REF!</v>
      </c>
      <c r="BB95" s="65" t="e">
        <f>#REF!</f>
        <v>#REF!</v>
      </c>
      <c r="BC95" s="65" t="e">
        <f>#REF!</f>
        <v>#REF!</v>
      </c>
      <c r="BD95" s="67" t="e">
        <f>#REF!</f>
        <v>#REF!</v>
      </c>
      <c r="BT95" s="68" t="s">
        <v>78</v>
      </c>
      <c r="BU95" s="68" t="s">
        <v>79</v>
      </c>
      <c r="BV95" s="68" t="s">
        <v>74</v>
      </c>
      <c r="BW95" s="68" t="s">
        <v>4</v>
      </c>
      <c r="BX95" s="68" t="s">
        <v>75</v>
      </c>
      <c r="CL95" s="68" t="s">
        <v>1</v>
      </c>
    </row>
    <row r="96" spans="1:90" s="1" customFormat="1" ht="30" customHeight="1" x14ac:dyDescent="0.35">
      <c r="B96" s="21"/>
      <c r="AR96" s="21"/>
    </row>
    <row r="97" spans="2:44" s="1" customFormat="1" ht="6.95" customHeight="1" x14ac:dyDescent="0.35"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21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OKROHAJSKA2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BB57-09A0-425D-B672-2666B617160B}">
  <sheetPr>
    <tabColor rgb="FFFF0000"/>
    <pageSetUpPr fitToPage="1"/>
  </sheetPr>
  <dimension ref="A1:L50"/>
  <sheetViews>
    <sheetView tabSelected="1" topLeftCell="B1" zoomScale="89" workbookViewId="0">
      <selection activeCell="I31" sqref="I31"/>
    </sheetView>
  </sheetViews>
  <sheetFormatPr defaultColWidth="9.3046875" defaultRowHeight="12.7" x14ac:dyDescent="0.4"/>
  <cols>
    <col min="1" max="1" width="0.4609375" style="125" hidden="1" customWidth="1"/>
    <col min="2" max="2" width="31.3046875" style="126" customWidth="1"/>
    <col min="3" max="3" width="9.4609375" style="127" customWidth="1"/>
    <col min="4" max="4" width="3.84375" style="128" customWidth="1"/>
    <col min="5" max="5" width="3.69140625" style="128" customWidth="1"/>
    <col min="6" max="6" width="17.4609375" style="129" customWidth="1"/>
    <col min="7" max="7" width="37.4609375" style="130" customWidth="1"/>
    <col min="8" max="8" width="9.3046875" style="125"/>
    <col min="9" max="9" width="20.69140625" style="125" customWidth="1"/>
    <col min="10" max="16384" width="9.3046875" style="125"/>
  </cols>
  <sheetData>
    <row r="1" spans="2:12" s="118" customFormat="1" ht="35.25" customHeight="1" x14ac:dyDescent="0.55000000000000004">
      <c r="B1" s="117" t="s">
        <v>253</v>
      </c>
      <c r="C1" s="423" t="s">
        <v>334</v>
      </c>
      <c r="D1" s="424"/>
      <c r="E1" s="424"/>
      <c r="F1" s="424"/>
      <c r="G1" s="424"/>
      <c r="I1" s="119"/>
      <c r="J1" s="119"/>
      <c r="K1" s="119"/>
      <c r="L1" s="119"/>
    </row>
    <row r="2" spans="2:12" s="118" customFormat="1" ht="17.7" x14ac:dyDescent="0.55000000000000004">
      <c r="B2" s="120" t="s">
        <v>254</v>
      </c>
      <c r="C2" s="121"/>
      <c r="D2" s="122"/>
      <c r="E2" s="122"/>
      <c r="F2" s="123"/>
      <c r="G2" s="124" t="s">
        <v>283</v>
      </c>
      <c r="I2" s="119"/>
      <c r="J2" s="119"/>
      <c r="K2" s="119"/>
      <c r="L2" s="119"/>
    </row>
    <row r="3" spans="2:12" s="118" customFormat="1" ht="17.7" x14ac:dyDescent="0.55000000000000004">
      <c r="B3" s="120"/>
      <c r="C3" s="121"/>
      <c r="D3" s="122"/>
      <c r="E3" s="122"/>
      <c r="F3" s="123"/>
      <c r="G3" s="124"/>
    </row>
    <row r="4" spans="2:12" ht="22.7" x14ac:dyDescent="0.7">
      <c r="B4" s="425" t="s">
        <v>255</v>
      </c>
      <c r="C4" s="425"/>
      <c r="D4" s="425"/>
      <c r="E4" s="425"/>
      <c r="F4" s="425"/>
      <c r="G4" s="425"/>
    </row>
    <row r="5" spans="2:12" s="131" customFormat="1" ht="15" customHeight="1" x14ac:dyDescent="0.6">
      <c r="B5" s="126"/>
      <c r="C5" s="127"/>
      <c r="D5" s="128"/>
      <c r="E5" s="128"/>
      <c r="F5" s="129"/>
      <c r="G5" s="130"/>
    </row>
    <row r="6" spans="2:12" s="131" customFormat="1" ht="18.75" customHeight="1" x14ac:dyDescent="0.6">
      <c r="B6" s="132" t="s">
        <v>256</v>
      </c>
      <c r="C6" s="133"/>
      <c r="D6" s="134"/>
      <c r="E6" s="134"/>
      <c r="F6" s="135"/>
      <c r="G6" s="136"/>
    </row>
    <row r="7" spans="2:12" s="131" customFormat="1" ht="12.75" customHeight="1" x14ac:dyDescent="0.6">
      <c r="B7" s="463" t="s">
        <v>257</v>
      </c>
      <c r="C7" s="464"/>
      <c r="D7" s="465"/>
      <c r="E7" s="465"/>
      <c r="F7" s="466"/>
      <c r="G7" s="467">
        <v>0</v>
      </c>
    </row>
    <row r="8" spans="2:12" s="131" customFormat="1" ht="12.75" customHeight="1" x14ac:dyDescent="0.6">
      <c r="B8" s="463" t="s">
        <v>258</v>
      </c>
      <c r="C8" s="464"/>
      <c r="D8" s="465"/>
      <c r="E8" s="465"/>
      <c r="F8" s="466"/>
      <c r="G8" s="467">
        <v>0</v>
      </c>
    </row>
    <row r="9" spans="2:12" s="131" customFormat="1" ht="12.75" customHeight="1" x14ac:dyDescent="0.6">
      <c r="B9" s="468" t="s">
        <v>259</v>
      </c>
      <c r="C9" s="469"/>
      <c r="D9" s="470"/>
      <c r="E9" s="470"/>
      <c r="F9" s="471"/>
      <c r="G9" s="472">
        <v>0</v>
      </c>
    </row>
    <row r="10" spans="2:12" s="131" customFormat="1" ht="12.75" customHeight="1" x14ac:dyDescent="0.6">
      <c r="B10" s="143" t="s">
        <v>260</v>
      </c>
      <c r="C10" s="144"/>
      <c r="D10" s="145"/>
      <c r="E10" s="145"/>
      <c r="F10" s="146"/>
      <c r="G10" s="147">
        <f>SUM(G7:G9)</f>
        <v>0</v>
      </c>
    </row>
    <row r="11" spans="2:12" s="131" customFormat="1" ht="12.75" customHeight="1" x14ac:dyDescent="0.6">
      <c r="B11" s="137"/>
      <c r="C11" s="133"/>
      <c r="D11" s="134"/>
      <c r="E11" s="134"/>
      <c r="F11" s="135"/>
      <c r="G11" s="138"/>
    </row>
    <row r="12" spans="2:12" s="131" customFormat="1" ht="18" customHeight="1" x14ac:dyDescent="0.6">
      <c r="B12" s="132" t="s">
        <v>261</v>
      </c>
      <c r="C12" s="148"/>
      <c r="D12" s="134"/>
      <c r="E12" s="134"/>
      <c r="F12" s="149"/>
      <c r="G12" s="138"/>
    </row>
    <row r="13" spans="2:12" s="131" customFormat="1" ht="12.75" customHeight="1" x14ac:dyDescent="0.6">
      <c r="B13" s="150"/>
      <c r="C13" s="151"/>
      <c r="D13" s="140" t="s">
        <v>26</v>
      </c>
      <c r="E13" s="140" t="s">
        <v>26</v>
      </c>
      <c r="F13" s="152" t="s">
        <v>26</v>
      </c>
      <c r="G13" s="142">
        <v>0</v>
      </c>
    </row>
    <row r="14" spans="2:12" s="131" customFormat="1" ht="12.75" customHeight="1" x14ac:dyDescent="0.6">
      <c r="B14" s="143" t="s">
        <v>260</v>
      </c>
      <c r="C14" s="153"/>
      <c r="D14" s="145"/>
      <c r="E14" s="145"/>
      <c r="F14" s="154"/>
      <c r="G14" s="147">
        <f>SUM(G13:G13)</f>
        <v>0</v>
      </c>
    </row>
    <row r="15" spans="2:12" ht="14.35" x14ac:dyDescent="0.4">
      <c r="B15" s="155"/>
      <c r="C15" s="156"/>
      <c r="D15" s="157"/>
      <c r="E15" s="157"/>
      <c r="F15" s="158"/>
      <c r="G15" s="159"/>
    </row>
    <row r="16" spans="2:12" ht="15.35" x14ac:dyDescent="0.5">
      <c r="B16" s="120" t="s">
        <v>262</v>
      </c>
      <c r="G16" s="160"/>
    </row>
    <row r="17" spans="1:7" ht="12.75" customHeight="1" x14ac:dyDescent="0.6">
      <c r="A17" s="131"/>
      <c r="B17" s="426" t="s">
        <v>263</v>
      </c>
      <c r="C17" s="427"/>
      <c r="D17" s="128" t="s">
        <v>26</v>
      </c>
      <c r="E17" s="128" t="s">
        <v>26</v>
      </c>
      <c r="F17" s="129" t="s">
        <v>26</v>
      </c>
      <c r="G17" s="160">
        <f>Stavba!J30</f>
        <v>0</v>
      </c>
    </row>
    <row r="18" spans="1:7" ht="12.75" customHeight="1" x14ac:dyDescent="0.6">
      <c r="A18" s="131"/>
      <c r="B18" s="426" t="s">
        <v>279</v>
      </c>
      <c r="C18" s="426"/>
      <c r="D18" s="128" t="s">
        <v>26</v>
      </c>
      <c r="E18" s="128" t="s">
        <v>26</v>
      </c>
      <c r="F18" s="129" t="s">
        <v>26</v>
      </c>
      <c r="G18" s="160">
        <f>ZTI!G37</f>
        <v>0</v>
      </c>
    </row>
    <row r="19" spans="1:7" ht="12.75" customHeight="1" x14ac:dyDescent="0.6">
      <c r="A19" s="131"/>
      <c r="B19" s="421" t="s">
        <v>280</v>
      </c>
      <c r="C19" s="422"/>
      <c r="D19" s="161" t="s">
        <v>26</v>
      </c>
      <c r="E19" s="161" t="s">
        <v>26</v>
      </c>
      <c r="F19" s="162" t="s">
        <v>26</v>
      </c>
      <c r="G19" s="163">
        <f>Elektro!F41</f>
        <v>0</v>
      </c>
    </row>
    <row r="20" spans="1:7" ht="13.5" customHeight="1" x14ac:dyDescent="0.4">
      <c r="B20" s="164" t="s">
        <v>260</v>
      </c>
      <c r="C20" s="165"/>
      <c r="D20" s="166"/>
      <c r="E20" s="166"/>
      <c r="F20" s="167"/>
      <c r="G20" s="168">
        <f>SUM(G17:G19)</f>
        <v>0</v>
      </c>
    </row>
    <row r="21" spans="1:7" ht="13.5" customHeight="1" x14ac:dyDescent="0.4">
      <c r="B21" s="169"/>
      <c r="G21" s="170"/>
    </row>
    <row r="22" spans="1:7" ht="14.25" customHeight="1" x14ac:dyDescent="0.5">
      <c r="B22" s="132" t="s">
        <v>264</v>
      </c>
      <c r="C22" s="133"/>
      <c r="D22" s="134"/>
      <c r="E22" s="134"/>
      <c r="F22" s="171"/>
      <c r="G22" s="138"/>
    </row>
    <row r="23" spans="1:7" ht="12.75" customHeight="1" x14ac:dyDescent="0.4">
      <c r="B23" s="137" t="s">
        <v>265</v>
      </c>
      <c r="C23" s="148"/>
      <c r="D23" s="134"/>
      <c r="E23" s="134"/>
      <c r="F23" s="149"/>
      <c r="G23" s="138"/>
    </row>
    <row r="24" spans="1:7" s="172" customFormat="1" x14ac:dyDescent="0.4">
      <c r="B24" s="137" t="s">
        <v>266</v>
      </c>
      <c r="C24" s="173">
        <v>0</v>
      </c>
      <c r="D24" s="174" t="s">
        <v>187</v>
      </c>
      <c r="E24" s="174" t="s">
        <v>267</v>
      </c>
      <c r="F24" s="175">
        <v>0</v>
      </c>
      <c r="G24" s="176">
        <f>PRODUCT(C24,F24,0.01)</f>
        <v>0</v>
      </c>
    </row>
    <row r="25" spans="1:7" s="172" customFormat="1" x14ac:dyDescent="0.4">
      <c r="B25" s="137" t="s">
        <v>268</v>
      </c>
      <c r="C25" s="148"/>
      <c r="D25" s="134"/>
      <c r="E25" s="134"/>
      <c r="F25" s="177"/>
      <c r="G25" s="138"/>
    </row>
    <row r="26" spans="1:7" s="172" customFormat="1" x14ac:dyDescent="0.4">
      <c r="B26" s="178" t="s">
        <v>269</v>
      </c>
      <c r="C26" s="133">
        <v>0</v>
      </c>
      <c r="D26" s="134" t="s">
        <v>187</v>
      </c>
      <c r="E26" s="134" t="s">
        <v>270</v>
      </c>
      <c r="F26" s="179">
        <f>ABS(G20)</f>
        <v>0</v>
      </c>
      <c r="G26" s="176">
        <f>PRODUCT(C26,F26,0.01)</f>
        <v>0</v>
      </c>
    </row>
    <row r="27" spans="1:7" s="172" customFormat="1" x14ac:dyDescent="0.4">
      <c r="B27" s="178" t="s">
        <v>271</v>
      </c>
      <c r="C27" s="133">
        <v>0</v>
      </c>
      <c r="D27" s="134" t="s">
        <v>187</v>
      </c>
      <c r="E27" s="134" t="s">
        <v>270</v>
      </c>
      <c r="F27" s="179">
        <f>ABS(G20)</f>
        <v>0</v>
      </c>
      <c r="G27" s="176">
        <f>PRODUCT(C27,F27,0.01)</f>
        <v>0</v>
      </c>
    </row>
    <row r="28" spans="1:7" s="172" customFormat="1" x14ac:dyDescent="0.4">
      <c r="B28" s="150" t="s">
        <v>266</v>
      </c>
      <c r="C28" s="139">
        <v>0</v>
      </c>
      <c r="D28" s="140" t="s">
        <v>187</v>
      </c>
      <c r="E28" s="140" t="s">
        <v>270</v>
      </c>
      <c r="F28" s="180">
        <f>ABS(G20)</f>
        <v>0</v>
      </c>
      <c r="G28" s="181">
        <f>PRODUCT(C28,F28,0.01)</f>
        <v>0</v>
      </c>
    </row>
    <row r="29" spans="1:7" s="172" customFormat="1" x14ac:dyDescent="0.4">
      <c r="B29" s="143" t="s">
        <v>260</v>
      </c>
      <c r="C29" s="144">
        <v>0</v>
      </c>
      <c r="D29" s="145" t="s">
        <v>26</v>
      </c>
      <c r="E29" s="145" t="s">
        <v>26</v>
      </c>
      <c r="F29" s="182" t="s">
        <v>26</v>
      </c>
      <c r="G29" s="147">
        <f>SUM(G24:G28)</f>
        <v>0</v>
      </c>
    </row>
    <row r="30" spans="1:7" s="172" customFormat="1" x14ac:dyDescent="0.4">
      <c r="B30" s="178"/>
      <c r="C30" s="133"/>
      <c r="D30" s="134"/>
      <c r="E30" s="134"/>
      <c r="F30" s="171"/>
      <c r="G30" s="138"/>
    </row>
    <row r="31" spans="1:7" s="172" customFormat="1" ht="15.35" x14ac:dyDescent="0.5">
      <c r="B31" s="132" t="s">
        <v>273</v>
      </c>
      <c r="C31" s="133"/>
      <c r="D31" s="134"/>
      <c r="E31" s="134"/>
      <c r="F31" s="135"/>
      <c r="G31" s="138"/>
    </row>
    <row r="32" spans="1:7" x14ac:dyDescent="0.4">
      <c r="B32" s="150" t="s">
        <v>273</v>
      </c>
      <c r="C32" s="139" t="s">
        <v>26</v>
      </c>
      <c r="D32" s="140" t="s">
        <v>26</v>
      </c>
      <c r="E32" s="140" t="s">
        <v>26</v>
      </c>
      <c r="F32" s="141" t="s">
        <v>26</v>
      </c>
      <c r="G32" s="176">
        <v>0</v>
      </c>
    </row>
    <row r="33" spans="2:7" x14ac:dyDescent="0.4">
      <c r="B33" s="143" t="s">
        <v>260</v>
      </c>
      <c r="C33" s="144" t="s">
        <v>272</v>
      </c>
      <c r="D33" s="145" t="s">
        <v>26</v>
      </c>
      <c r="E33" s="145" t="s">
        <v>26</v>
      </c>
      <c r="F33" s="146" t="s">
        <v>26</v>
      </c>
      <c r="G33" s="147">
        <f>SUM(G32:G32)</f>
        <v>0</v>
      </c>
    </row>
    <row r="34" spans="2:7" x14ac:dyDescent="0.4">
      <c r="B34" s="178"/>
      <c r="C34" s="133"/>
      <c r="D34" s="134"/>
      <c r="E34" s="134"/>
      <c r="F34" s="135"/>
      <c r="G34" s="138"/>
    </row>
    <row r="35" spans="2:7" ht="13" thickBot="1" x14ac:dyDescent="0.45">
      <c r="B35" s="178" t="s">
        <v>26</v>
      </c>
      <c r="C35" s="133" t="s">
        <v>26</v>
      </c>
      <c r="D35" s="134" t="s">
        <v>26</v>
      </c>
      <c r="E35" s="134" t="s">
        <v>26</v>
      </c>
      <c r="F35" s="135" t="s">
        <v>26</v>
      </c>
      <c r="G35" s="138" t="s">
        <v>26</v>
      </c>
    </row>
    <row r="36" spans="2:7" ht="18" thickBot="1" x14ac:dyDescent="0.6">
      <c r="B36" s="183" t="s">
        <v>274</v>
      </c>
      <c r="C36" s="184"/>
      <c r="D36" s="185"/>
      <c r="E36" s="185"/>
      <c r="F36" s="186"/>
      <c r="G36" s="187">
        <f>SUM(G10,G14,G20,G29,G33)</f>
        <v>0</v>
      </c>
    </row>
    <row r="37" spans="2:7" x14ac:dyDescent="0.4">
      <c r="B37" s="178"/>
      <c r="C37" s="133"/>
      <c r="D37" s="134"/>
      <c r="E37" s="134"/>
      <c r="F37" s="135"/>
      <c r="G37" s="138"/>
    </row>
    <row r="38" spans="2:7" x14ac:dyDescent="0.4">
      <c r="B38" s="178" t="s">
        <v>37</v>
      </c>
      <c r="C38" s="133">
        <v>23</v>
      </c>
      <c r="D38" s="134" t="s">
        <v>187</v>
      </c>
      <c r="E38" s="134" t="s">
        <v>270</v>
      </c>
      <c r="F38" s="176">
        <f>ABS(G36)</f>
        <v>0</v>
      </c>
      <c r="G38" s="176">
        <f>PRODUCT(C38,F38,0.01)</f>
        <v>0</v>
      </c>
    </row>
    <row r="39" spans="2:7" x14ac:dyDescent="0.4">
      <c r="B39" s="178"/>
      <c r="C39" s="133"/>
      <c r="D39" s="134"/>
      <c r="E39" s="134"/>
      <c r="F39" s="135"/>
      <c r="G39" s="138"/>
    </row>
    <row r="40" spans="2:7" x14ac:dyDescent="0.4">
      <c r="B40" s="188" t="s">
        <v>275</v>
      </c>
      <c r="C40" s="133" t="s">
        <v>26</v>
      </c>
      <c r="D40" s="134" t="s">
        <v>26</v>
      </c>
      <c r="E40" s="134" t="s">
        <v>26</v>
      </c>
      <c r="F40" s="135"/>
      <c r="G40" s="189">
        <f>SUM(G36,G38)</f>
        <v>0</v>
      </c>
    </row>
    <row r="41" spans="2:7" x14ac:dyDescent="0.4">
      <c r="F41" s="190"/>
      <c r="G41" s="191"/>
    </row>
    <row r="43" spans="2:7" ht="13" thickBot="1" x14ac:dyDescent="0.45">
      <c r="B43" s="209" t="s">
        <v>802</v>
      </c>
    </row>
    <row r="44" spans="2:7" x14ac:dyDescent="0.4">
      <c r="B44" s="192" t="s">
        <v>276</v>
      </c>
      <c r="C44" s="193" t="s">
        <v>277</v>
      </c>
      <c r="D44" s="194"/>
      <c r="E44" s="194"/>
      <c r="F44" s="195"/>
      <c r="G44" s="196" t="s">
        <v>278</v>
      </c>
    </row>
    <row r="45" spans="2:7" x14ac:dyDescent="0.4">
      <c r="B45" s="197"/>
      <c r="C45" s="198"/>
      <c r="F45" s="199"/>
      <c r="G45" s="200"/>
    </row>
    <row r="46" spans="2:7" x14ac:dyDescent="0.4">
      <c r="B46" s="197"/>
      <c r="C46" s="198"/>
      <c r="F46" s="199"/>
      <c r="G46" s="200"/>
    </row>
    <row r="47" spans="2:7" x14ac:dyDescent="0.4">
      <c r="B47" s="197"/>
      <c r="C47" s="198"/>
      <c r="F47" s="199"/>
      <c r="G47" s="200"/>
    </row>
    <row r="48" spans="2:7" x14ac:dyDescent="0.4">
      <c r="B48" s="197"/>
      <c r="C48" s="198"/>
      <c r="F48" s="199"/>
      <c r="G48" s="200"/>
    </row>
    <row r="49" spans="2:7" x14ac:dyDescent="0.4">
      <c r="B49" s="197"/>
      <c r="C49" s="198"/>
      <c r="F49" s="199"/>
      <c r="G49" s="200"/>
    </row>
    <row r="50" spans="2:7" ht="71.25" customHeight="1" thickBot="1" x14ac:dyDescent="0.45">
      <c r="B50" s="201"/>
      <c r="C50" s="202"/>
      <c r="D50" s="203"/>
      <c r="E50" s="203"/>
      <c r="F50" s="204"/>
      <c r="G50" s="205"/>
    </row>
  </sheetData>
  <mergeCells count="5">
    <mergeCell ref="B19:C19"/>
    <mergeCell ref="C1:G1"/>
    <mergeCell ref="B4:G4"/>
    <mergeCell ref="B17:C17"/>
    <mergeCell ref="B18:C18"/>
  </mergeCells>
  <pageMargins left="0.7" right="0.7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FEAB-E9EB-4F76-ADDB-041A30BEEA1D}">
  <sheetPr>
    <pageSetUpPr fitToPage="1"/>
  </sheetPr>
  <dimension ref="B2:BM479"/>
  <sheetViews>
    <sheetView showGridLines="0" topLeftCell="A138" workbookViewId="0">
      <selection activeCell="H144" sqref="H144"/>
    </sheetView>
  </sheetViews>
  <sheetFormatPr defaultRowHeight="10.35" x14ac:dyDescent="0.35"/>
  <cols>
    <col min="1" max="1" width="8.3046875" customWidth="1"/>
    <col min="2" max="2" width="1.15234375" customWidth="1"/>
    <col min="3" max="3" width="4.15234375" customWidth="1"/>
    <col min="4" max="4" width="4.3046875" customWidth="1"/>
    <col min="5" max="5" width="17.15234375" customWidth="1"/>
    <col min="6" max="6" width="50.84375" customWidth="1"/>
    <col min="7" max="7" width="7.4609375" customWidth="1"/>
    <col min="8" max="8" width="14" customWidth="1"/>
    <col min="9" max="9" width="15.84375" customWidth="1"/>
    <col min="10" max="10" width="22.3046875" customWidth="1"/>
    <col min="11" max="11" width="22.3046875" hidden="1" customWidth="1"/>
    <col min="12" max="12" width="9.3046875" customWidth="1"/>
    <col min="13" max="13" width="10.84375" hidden="1" customWidth="1"/>
    <col min="15" max="20" width="14.15234375" hidden="1" customWidth="1"/>
    <col min="21" max="21" width="16.3046875" hidden="1" customWidth="1"/>
    <col min="22" max="22" width="12.3046875" customWidth="1"/>
    <col min="23" max="23" width="16.3046875" customWidth="1"/>
    <col min="24" max="24" width="12.3046875" customWidth="1"/>
    <col min="25" max="25" width="15" customWidth="1"/>
    <col min="26" max="26" width="11" customWidth="1"/>
    <col min="27" max="27" width="15" customWidth="1"/>
    <col min="28" max="28" width="16.3046875" customWidth="1"/>
    <col min="29" max="29" width="11" customWidth="1"/>
    <col min="30" max="30" width="15" customWidth="1"/>
    <col min="31" max="31" width="16.3046875" customWidth="1"/>
  </cols>
  <sheetData>
    <row r="2" spans="2:56" ht="36.950000000000003" customHeight="1" x14ac:dyDescent="0.35">
      <c r="L2" s="435" t="s">
        <v>5</v>
      </c>
      <c r="M2" s="388"/>
      <c r="N2" s="388"/>
      <c r="O2" s="388"/>
      <c r="P2" s="388"/>
      <c r="Q2" s="388"/>
      <c r="R2" s="388"/>
      <c r="S2" s="388"/>
      <c r="T2" s="388"/>
      <c r="U2" s="388"/>
      <c r="V2" s="388"/>
      <c r="AT2" s="10" t="s">
        <v>664</v>
      </c>
      <c r="AZ2" s="319" t="s">
        <v>609</v>
      </c>
      <c r="BA2" s="319" t="s">
        <v>1</v>
      </c>
      <c r="BB2" s="319" t="s">
        <v>1</v>
      </c>
      <c r="BC2" s="319" t="s">
        <v>663</v>
      </c>
      <c r="BD2" s="319" t="s">
        <v>80</v>
      </c>
    </row>
    <row r="3" spans="2:56" ht="6.95" customHeight="1" x14ac:dyDescent="0.35"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  <c r="AT3" s="10" t="s">
        <v>73</v>
      </c>
    </row>
    <row r="4" spans="2:56" ht="24.95" customHeight="1" x14ac:dyDescent="0.35">
      <c r="B4" s="13"/>
      <c r="D4" s="280" t="s">
        <v>81</v>
      </c>
      <c r="L4" s="13"/>
      <c r="M4" s="318" t="s">
        <v>9</v>
      </c>
      <c r="AT4" s="10" t="s">
        <v>3</v>
      </c>
    </row>
    <row r="5" spans="2:56" ht="6.95" customHeight="1" x14ac:dyDescent="0.35">
      <c r="B5" s="13"/>
      <c r="L5" s="13"/>
    </row>
    <row r="6" spans="2:56" s="1" customFormat="1" ht="12" customHeight="1" x14ac:dyDescent="0.35">
      <c r="B6" s="21"/>
      <c r="D6" s="277" t="s">
        <v>13</v>
      </c>
      <c r="L6" s="21"/>
    </row>
    <row r="7" spans="2:56" s="1" customFormat="1" ht="30" customHeight="1" x14ac:dyDescent="0.35">
      <c r="B7" s="21"/>
      <c r="E7" s="430" t="s">
        <v>662</v>
      </c>
      <c r="F7" s="431"/>
      <c r="G7" s="431"/>
      <c r="H7" s="431"/>
      <c r="L7" s="21"/>
    </row>
    <row r="8" spans="2:56" s="1" customFormat="1" x14ac:dyDescent="0.35">
      <c r="B8" s="21"/>
      <c r="L8" s="21"/>
    </row>
    <row r="9" spans="2:56" s="1" customFormat="1" ht="12" customHeight="1" x14ac:dyDescent="0.35">
      <c r="B9" s="21"/>
      <c r="D9" s="277" t="s">
        <v>15</v>
      </c>
      <c r="F9" s="278" t="s">
        <v>1</v>
      </c>
      <c r="I9" s="277" t="s">
        <v>16</v>
      </c>
      <c r="J9" s="278" t="s">
        <v>1</v>
      </c>
      <c r="L9" s="21"/>
    </row>
    <row r="10" spans="2:56" s="1" customFormat="1" ht="12" customHeight="1" x14ac:dyDescent="0.35">
      <c r="B10" s="21"/>
      <c r="D10" s="277" t="s">
        <v>17</v>
      </c>
      <c r="F10" s="278" t="s">
        <v>303</v>
      </c>
      <c r="I10" s="277" t="s">
        <v>19</v>
      </c>
      <c r="J10" s="279">
        <v>45797</v>
      </c>
      <c r="L10" s="21"/>
    </row>
    <row r="11" spans="2:56" s="1" customFormat="1" ht="10.95" customHeight="1" x14ac:dyDescent="0.35">
      <c r="B11" s="21"/>
      <c r="L11" s="21"/>
    </row>
    <row r="12" spans="2:56" s="1" customFormat="1" ht="12" customHeight="1" x14ac:dyDescent="0.35">
      <c r="B12" s="21"/>
      <c r="D12" s="277" t="s">
        <v>21</v>
      </c>
      <c r="I12" s="277" t="s">
        <v>22</v>
      </c>
      <c r="J12" s="278" t="s">
        <v>1</v>
      </c>
      <c r="L12" s="21"/>
    </row>
    <row r="13" spans="2:56" s="1" customFormat="1" ht="18" customHeight="1" x14ac:dyDescent="0.35">
      <c r="B13" s="21"/>
      <c r="E13" s="278" t="s">
        <v>661</v>
      </c>
      <c r="I13" s="277" t="s">
        <v>24</v>
      </c>
      <c r="J13" s="278" t="s">
        <v>1</v>
      </c>
      <c r="L13" s="21"/>
    </row>
    <row r="14" spans="2:56" s="1" customFormat="1" ht="6.95" customHeight="1" x14ac:dyDescent="0.35">
      <c r="B14" s="21"/>
      <c r="L14" s="21"/>
    </row>
    <row r="15" spans="2:56" s="1" customFormat="1" ht="12" customHeight="1" x14ac:dyDescent="0.35">
      <c r="B15" s="21"/>
      <c r="D15" s="277" t="s">
        <v>25</v>
      </c>
      <c r="I15" s="277" t="s">
        <v>22</v>
      </c>
      <c r="J15" s="386" t="s">
        <v>815</v>
      </c>
      <c r="L15" s="21"/>
    </row>
    <row r="16" spans="2:56" s="1" customFormat="1" ht="18" customHeight="1" x14ac:dyDescent="0.35">
      <c r="B16" s="21"/>
      <c r="E16" s="432" t="s">
        <v>815</v>
      </c>
      <c r="F16" s="433"/>
      <c r="G16" s="433"/>
      <c r="H16" s="433"/>
      <c r="I16" s="277" t="s">
        <v>24</v>
      </c>
      <c r="J16" s="386" t="s">
        <v>815</v>
      </c>
      <c r="L16" s="21"/>
    </row>
    <row r="17" spans="2:52" s="1" customFormat="1" ht="6.95" customHeight="1" x14ac:dyDescent="0.35">
      <c r="B17" s="21"/>
      <c r="L17" s="21"/>
    </row>
    <row r="18" spans="2:52" s="1" customFormat="1" ht="12" customHeight="1" x14ac:dyDescent="0.35">
      <c r="B18" s="21"/>
      <c r="D18" s="277" t="s">
        <v>27</v>
      </c>
      <c r="I18" s="277" t="s">
        <v>22</v>
      </c>
      <c r="J18" s="278" t="s">
        <v>1</v>
      </c>
      <c r="L18" s="21"/>
    </row>
    <row r="19" spans="2:52" s="1" customFormat="1" ht="18" customHeight="1" x14ac:dyDescent="0.35">
      <c r="B19" s="21"/>
      <c r="E19" s="278" t="s">
        <v>302</v>
      </c>
      <c r="I19" s="277" t="s">
        <v>24</v>
      </c>
      <c r="J19" s="278" t="s">
        <v>1</v>
      </c>
      <c r="L19" s="21"/>
    </row>
    <row r="20" spans="2:52" s="1" customFormat="1" ht="6.95" customHeight="1" x14ac:dyDescent="0.35">
      <c r="B20" s="21"/>
      <c r="L20" s="21"/>
    </row>
    <row r="21" spans="2:52" s="1" customFormat="1" ht="12" customHeight="1" x14ac:dyDescent="0.35">
      <c r="B21" s="21"/>
      <c r="D21" s="277" t="s">
        <v>30</v>
      </c>
      <c r="I21" s="277" t="s">
        <v>22</v>
      </c>
      <c r="J21" s="278" t="s">
        <v>1</v>
      </c>
      <c r="L21" s="21"/>
    </row>
    <row r="22" spans="2:52" s="1" customFormat="1" ht="18" customHeight="1" x14ac:dyDescent="0.35">
      <c r="B22" s="21"/>
      <c r="E22" s="278" t="s">
        <v>301</v>
      </c>
      <c r="I22" s="277" t="s">
        <v>24</v>
      </c>
      <c r="J22" s="278" t="s">
        <v>1</v>
      </c>
      <c r="L22" s="21"/>
    </row>
    <row r="23" spans="2:52" s="1" customFormat="1" ht="6.95" customHeight="1" x14ac:dyDescent="0.35">
      <c r="B23" s="21"/>
      <c r="L23" s="21"/>
    </row>
    <row r="24" spans="2:52" s="1" customFormat="1" ht="12" customHeight="1" x14ac:dyDescent="0.35">
      <c r="B24" s="21"/>
      <c r="D24" s="277" t="s">
        <v>32</v>
      </c>
      <c r="L24" s="21"/>
    </row>
    <row r="25" spans="2:52" s="7" customFormat="1" ht="16.5" customHeight="1" x14ac:dyDescent="0.35">
      <c r="B25" s="69"/>
      <c r="E25" s="434" t="s">
        <v>1</v>
      </c>
      <c r="F25" s="434"/>
      <c r="G25" s="434"/>
      <c r="H25" s="434"/>
      <c r="L25" s="69"/>
    </row>
    <row r="26" spans="2:52" s="1" customFormat="1" ht="6.95" customHeight="1" x14ac:dyDescent="0.35">
      <c r="B26" s="21"/>
      <c r="L26" s="21"/>
    </row>
    <row r="27" spans="2:52" s="1" customFormat="1" ht="6.95" customHeight="1" x14ac:dyDescent="0.35">
      <c r="B27" s="21"/>
      <c r="D27" s="41"/>
      <c r="E27" s="41"/>
      <c r="F27" s="41"/>
      <c r="G27" s="41"/>
      <c r="H27" s="41"/>
      <c r="I27" s="41"/>
      <c r="J27" s="41"/>
      <c r="K27" s="41"/>
      <c r="L27" s="21"/>
    </row>
    <row r="28" spans="2:52" s="1" customFormat="1" ht="14.45" customHeight="1" x14ac:dyDescent="0.35">
      <c r="B28" s="21"/>
      <c r="D28" s="278" t="s">
        <v>82</v>
      </c>
      <c r="J28" s="316">
        <f>J94</f>
        <v>0</v>
      </c>
      <c r="L28" s="21"/>
    </row>
    <row r="29" spans="2:52" s="1" customFormat="1" ht="14.45" customHeight="1" x14ac:dyDescent="0.35">
      <c r="B29" s="21"/>
      <c r="D29" s="317" t="s">
        <v>83</v>
      </c>
      <c r="J29" s="316">
        <f>J116</f>
        <v>0</v>
      </c>
      <c r="L29" s="312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  <c r="AP29" s="308"/>
      <c r="AQ29" s="308"/>
      <c r="AR29" s="308"/>
      <c r="AS29" s="308"/>
      <c r="AT29" s="308"/>
      <c r="AU29" s="308"/>
      <c r="AV29" s="308"/>
      <c r="AW29" s="308"/>
      <c r="AX29" s="308"/>
      <c r="AY29" s="308"/>
      <c r="AZ29" s="308"/>
    </row>
    <row r="30" spans="2:52" s="1" customFormat="1" ht="25.35" customHeight="1" x14ac:dyDescent="0.35">
      <c r="B30" s="21"/>
      <c r="D30" s="315" t="s">
        <v>33</v>
      </c>
      <c r="J30" s="295">
        <f>ROUND(J28 + J29, 2)</f>
        <v>0</v>
      </c>
      <c r="L30" s="312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  <c r="AF30" s="308"/>
      <c r="AG30" s="308"/>
      <c r="AH30" s="308"/>
      <c r="AI30" s="308"/>
      <c r="AJ30" s="308"/>
      <c r="AK30" s="308"/>
      <c r="AL30" s="308"/>
      <c r="AM30" s="308"/>
      <c r="AN30" s="308"/>
      <c r="AO30" s="308"/>
      <c r="AP30" s="308"/>
      <c r="AQ30" s="308"/>
      <c r="AR30" s="308"/>
      <c r="AS30" s="308"/>
      <c r="AT30" s="308"/>
      <c r="AU30" s="308"/>
      <c r="AV30" s="308"/>
      <c r="AW30" s="308"/>
      <c r="AX30" s="308"/>
      <c r="AY30" s="308"/>
      <c r="AZ30" s="308"/>
    </row>
    <row r="31" spans="2:52" s="1" customFormat="1" ht="6.95" customHeight="1" x14ac:dyDescent="0.35">
      <c r="B31" s="21"/>
      <c r="D31" s="41"/>
      <c r="E31" s="41"/>
      <c r="F31" s="41"/>
      <c r="G31" s="41"/>
      <c r="H31" s="41"/>
      <c r="I31" s="41"/>
      <c r="J31" s="41"/>
      <c r="K31" s="41"/>
      <c r="L31" s="21"/>
    </row>
    <row r="32" spans="2:52" s="1" customFormat="1" ht="14.45" customHeight="1" x14ac:dyDescent="0.35">
      <c r="B32" s="21"/>
      <c r="F32" s="314" t="s">
        <v>35</v>
      </c>
      <c r="I32" s="314" t="s">
        <v>34</v>
      </c>
      <c r="J32" s="314" t="s">
        <v>36</v>
      </c>
      <c r="L32" s="21"/>
    </row>
    <row r="33" spans="2:52" s="1" customFormat="1" ht="14.45" customHeight="1" x14ac:dyDescent="0.35">
      <c r="B33" s="21"/>
      <c r="D33" s="313" t="s">
        <v>37</v>
      </c>
      <c r="E33" s="309" t="s">
        <v>38</v>
      </c>
      <c r="F33" s="306">
        <f>ROUND((ROUND((SUM(BE116:BE123) + SUM(BE141:BE467)),  2) + SUM(BE469:BE478)), 2)</f>
        <v>0</v>
      </c>
      <c r="G33" s="308"/>
      <c r="H33" s="308"/>
      <c r="I33" s="307">
        <v>0.23</v>
      </c>
      <c r="J33" s="306">
        <f>ROUND((ROUND(((SUM(BE116:BE123) + SUM(BE141:BE467))*I33),  2) + (SUM(BE469:BE478)*I33)), 2)</f>
        <v>0</v>
      </c>
      <c r="L33" s="312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8"/>
      <c r="AR33" s="308"/>
      <c r="AS33" s="308"/>
      <c r="AT33" s="308"/>
      <c r="AU33" s="308"/>
      <c r="AV33" s="308"/>
      <c r="AW33" s="308"/>
      <c r="AX33" s="308"/>
      <c r="AY33" s="308"/>
      <c r="AZ33" s="308"/>
    </row>
    <row r="34" spans="2:52" s="1" customFormat="1" ht="14.45" customHeight="1" x14ac:dyDescent="0.35">
      <c r="B34" s="21"/>
      <c r="E34" s="309" t="s">
        <v>39</v>
      </c>
      <c r="F34" s="306">
        <f>ROUND((ROUND((SUM(BF116:BF123) + SUM(BF141:BF467)),  2) + SUM(BF469:BF478)), 2)</f>
        <v>0</v>
      </c>
      <c r="G34" s="308"/>
      <c r="H34" s="308"/>
      <c r="I34" s="307">
        <v>0.23</v>
      </c>
      <c r="J34" s="306">
        <f>ROUND((ROUND(((SUM(BF116:BF123) + SUM(BF141:BF467))*I34),  2) + (SUM(BF469:BF478)*I34)), 2)</f>
        <v>0</v>
      </c>
      <c r="L34" s="21"/>
    </row>
    <row r="35" spans="2:52" s="1" customFormat="1" ht="14.45" hidden="1" customHeight="1" x14ac:dyDescent="0.35">
      <c r="B35" s="21"/>
      <c r="E35" s="277" t="s">
        <v>40</v>
      </c>
      <c r="F35" s="310">
        <f>ROUND((ROUND((SUM(BG116:BG123) + SUM(BG141:BG467)),  2) + SUM(BG469:BG478)), 2)</f>
        <v>0</v>
      </c>
      <c r="I35" s="311">
        <v>0.23</v>
      </c>
      <c r="J35" s="310">
        <f>0</f>
        <v>0</v>
      </c>
      <c r="L35" s="21"/>
    </row>
    <row r="36" spans="2:52" s="1" customFormat="1" ht="14.45" hidden="1" customHeight="1" x14ac:dyDescent="0.35">
      <c r="B36" s="21"/>
      <c r="E36" s="277" t="s">
        <v>41</v>
      </c>
      <c r="F36" s="310">
        <f>ROUND((ROUND((SUM(BH116:BH123) + SUM(BH141:BH467)),  2) + SUM(BH469:BH478)), 2)</f>
        <v>0</v>
      </c>
      <c r="I36" s="311">
        <v>0.23</v>
      </c>
      <c r="J36" s="310">
        <f>0</f>
        <v>0</v>
      </c>
      <c r="L36" s="21"/>
    </row>
    <row r="37" spans="2:52" s="1" customFormat="1" ht="14.45" hidden="1" customHeight="1" x14ac:dyDescent="0.35">
      <c r="B37" s="21"/>
      <c r="E37" s="309" t="s">
        <v>42</v>
      </c>
      <c r="F37" s="306">
        <f>ROUND((ROUND((SUM(BI116:BI123) + SUM(BI141:BI467)),  2) + SUM(BI469:BI478)), 2)</f>
        <v>0</v>
      </c>
      <c r="G37" s="308"/>
      <c r="H37" s="308"/>
      <c r="I37" s="307">
        <v>0</v>
      </c>
      <c r="J37" s="306">
        <f>0</f>
        <v>0</v>
      </c>
      <c r="L37" s="21"/>
    </row>
    <row r="38" spans="2:52" s="1" customFormat="1" ht="6.95" customHeight="1" x14ac:dyDescent="0.35">
      <c r="B38" s="21"/>
      <c r="L38" s="21"/>
    </row>
    <row r="39" spans="2:52" s="1" customFormat="1" ht="25.35" customHeight="1" x14ac:dyDescent="0.35">
      <c r="B39" s="21"/>
      <c r="C39" s="70"/>
      <c r="D39" s="305" t="s">
        <v>43</v>
      </c>
      <c r="E39" s="44"/>
      <c r="F39" s="44"/>
      <c r="G39" s="304" t="s">
        <v>44</v>
      </c>
      <c r="H39" s="303" t="s">
        <v>45</v>
      </c>
      <c r="I39" s="44"/>
      <c r="J39" s="302">
        <f>SUM(J30:J37)</f>
        <v>0</v>
      </c>
      <c r="K39" s="71"/>
      <c r="L39" s="21"/>
    </row>
    <row r="40" spans="2:52" s="1" customFormat="1" ht="14.45" customHeight="1" x14ac:dyDescent="0.35">
      <c r="B40" s="21"/>
      <c r="L40" s="21"/>
    </row>
    <row r="41" spans="2:52" ht="14.45" customHeight="1" x14ac:dyDescent="0.35">
      <c r="B41" s="13"/>
      <c r="L41" s="13"/>
    </row>
    <row r="42" spans="2:52" ht="14.45" customHeight="1" x14ac:dyDescent="0.35">
      <c r="B42" s="13"/>
      <c r="L42" s="13"/>
    </row>
    <row r="43" spans="2:52" ht="14.45" customHeight="1" x14ac:dyDescent="0.35">
      <c r="B43" s="13"/>
      <c r="L43" s="13"/>
    </row>
    <row r="44" spans="2:52" ht="14.45" customHeight="1" x14ac:dyDescent="0.35">
      <c r="B44" s="13"/>
      <c r="L44" s="13"/>
    </row>
    <row r="45" spans="2:52" ht="14.45" customHeight="1" x14ac:dyDescent="0.35">
      <c r="B45" s="13"/>
      <c r="L45" s="13"/>
    </row>
    <row r="46" spans="2:52" ht="14.45" customHeight="1" x14ac:dyDescent="0.35">
      <c r="B46" s="13"/>
      <c r="L46" s="13"/>
    </row>
    <row r="47" spans="2:52" ht="14.45" customHeight="1" x14ac:dyDescent="0.35">
      <c r="B47" s="13"/>
      <c r="L47" s="13"/>
    </row>
    <row r="48" spans="2:52" ht="14.45" customHeight="1" x14ac:dyDescent="0.35">
      <c r="B48" s="13"/>
      <c r="L48" s="13"/>
    </row>
    <row r="49" spans="2:12" ht="14.45" customHeight="1" x14ac:dyDescent="0.35">
      <c r="B49" s="13"/>
      <c r="L49" s="13"/>
    </row>
    <row r="50" spans="2:12" s="1" customFormat="1" ht="14.45" customHeight="1" x14ac:dyDescent="0.35">
      <c r="B50" s="21"/>
      <c r="D50" s="301" t="s">
        <v>46</v>
      </c>
      <c r="E50" s="31"/>
      <c r="F50" s="31"/>
      <c r="G50" s="301" t="s">
        <v>47</v>
      </c>
      <c r="H50" s="31"/>
      <c r="I50" s="31"/>
      <c r="J50" s="31"/>
      <c r="K50" s="31"/>
      <c r="L50" s="21"/>
    </row>
    <row r="51" spans="2:12" x14ac:dyDescent="0.35">
      <c r="B51" s="13"/>
      <c r="L51" s="13"/>
    </row>
    <row r="52" spans="2:12" x14ac:dyDescent="0.35">
      <c r="B52" s="13"/>
      <c r="L52" s="13"/>
    </row>
    <row r="53" spans="2:12" x14ac:dyDescent="0.35">
      <c r="B53" s="13"/>
      <c r="L53" s="13"/>
    </row>
    <row r="54" spans="2:12" x14ac:dyDescent="0.35">
      <c r="B54" s="13"/>
      <c r="L54" s="13"/>
    </row>
    <row r="55" spans="2:12" x14ac:dyDescent="0.35">
      <c r="B55" s="13"/>
      <c r="L55" s="13"/>
    </row>
    <row r="56" spans="2:12" x14ac:dyDescent="0.35">
      <c r="B56" s="13"/>
      <c r="L56" s="13"/>
    </row>
    <row r="57" spans="2:12" x14ac:dyDescent="0.35">
      <c r="B57" s="13"/>
      <c r="L57" s="13"/>
    </row>
    <row r="58" spans="2:12" x14ac:dyDescent="0.35">
      <c r="B58" s="13"/>
      <c r="L58" s="13"/>
    </row>
    <row r="59" spans="2:12" x14ac:dyDescent="0.35">
      <c r="B59" s="13"/>
      <c r="L59" s="13"/>
    </row>
    <row r="60" spans="2:12" x14ac:dyDescent="0.35">
      <c r="B60" s="13"/>
      <c r="L60" s="13"/>
    </row>
    <row r="61" spans="2:12" s="1" customFormat="1" ht="12.7" x14ac:dyDescent="0.35">
      <c r="B61" s="21"/>
      <c r="D61" s="299" t="s">
        <v>48</v>
      </c>
      <c r="E61" s="23"/>
      <c r="F61" s="300" t="s">
        <v>49</v>
      </c>
      <c r="G61" s="299" t="s">
        <v>48</v>
      </c>
      <c r="H61" s="23"/>
      <c r="I61" s="23"/>
      <c r="J61" s="298" t="s">
        <v>49</v>
      </c>
      <c r="K61" s="23"/>
      <c r="L61" s="21"/>
    </row>
    <row r="62" spans="2:12" x14ac:dyDescent="0.35">
      <c r="B62" s="13"/>
      <c r="L62" s="13"/>
    </row>
    <row r="63" spans="2:12" x14ac:dyDescent="0.35">
      <c r="B63" s="13"/>
      <c r="L63" s="13"/>
    </row>
    <row r="64" spans="2:12" x14ac:dyDescent="0.35">
      <c r="B64" s="13"/>
      <c r="L64" s="13"/>
    </row>
    <row r="65" spans="2:12" s="1" customFormat="1" ht="12.7" x14ac:dyDescent="0.35">
      <c r="B65" s="21"/>
      <c r="D65" s="301" t="s">
        <v>50</v>
      </c>
      <c r="E65" s="31"/>
      <c r="F65" s="31"/>
      <c r="G65" s="301" t="s">
        <v>51</v>
      </c>
      <c r="H65" s="31"/>
      <c r="I65" s="31"/>
      <c r="J65" s="31"/>
      <c r="K65" s="31"/>
      <c r="L65" s="21"/>
    </row>
    <row r="66" spans="2:12" x14ac:dyDescent="0.35">
      <c r="B66" s="13"/>
      <c r="L66" s="13"/>
    </row>
    <row r="67" spans="2:12" x14ac:dyDescent="0.35">
      <c r="B67" s="13"/>
      <c r="L67" s="13"/>
    </row>
    <row r="68" spans="2:12" x14ac:dyDescent="0.35">
      <c r="B68" s="13"/>
      <c r="L68" s="13"/>
    </row>
    <row r="69" spans="2:12" x14ac:dyDescent="0.35">
      <c r="B69" s="13"/>
      <c r="L69" s="13"/>
    </row>
    <row r="70" spans="2:12" x14ac:dyDescent="0.35">
      <c r="B70" s="13"/>
      <c r="L70" s="13"/>
    </row>
    <row r="71" spans="2:12" x14ac:dyDescent="0.35">
      <c r="B71" s="13"/>
      <c r="L71" s="13"/>
    </row>
    <row r="72" spans="2:12" x14ac:dyDescent="0.35">
      <c r="B72" s="13"/>
      <c r="L72" s="13"/>
    </row>
    <row r="73" spans="2:12" x14ac:dyDescent="0.35">
      <c r="B73" s="13"/>
      <c r="L73" s="13"/>
    </row>
    <row r="74" spans="2:12" x14ac:dyDescent="0.35">
      <c r="B74" s="13"/>
      <c r="L74" s="13"/>
    </row>
    <row r="75" spans="2:12" x14ac:dyDescent="0.35">
      <c r="B75" s="13"/>
      <c r="L75" s="13"/>
    </row>
    <row r="76" spans="2:12" s="1" customFormat="1" ht="12.7" x14ac:dyDescent="0.35">
      <c r="B76" s="21"/>
      <c r="D76" s="299" t="s">
        <v>48</v>
      </c>
      <c r="E76" s="23"/>
      <c r="F76" s="300" t="s">
        <v>49</v>
      </c>
      <c r="G76" s="299" t="s">
        <v>48</v>
      </c>
      <c r="H76" s="23"/>
      <c r="I76" s="23"/>
      <c r="J76" s="298" t="s">
        <v>49</v>
      </c>
      <c r="K76" s="23"/>
      <c r="L76" s="21"/>
    </row>
    <row r="77" spans="2:12" s="1" customFormat="1" ht="14.45" customHeight="1" x14ac:dyDescent="0.35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21"/>
    </row>
    <row r="81" spans="2:47" s="1" customFormat="1" ht="6.95" customHeight="1" x14ac:dyDescent="0.35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21"/>
    </row>
    <row r="82" spans="2:47" s="1" customFormat="1" ht="24.95" customHeight="1" x14ac:dyDescent="0.35">
      <c r="B82" s="21"/>
      <c r="C82" s="280" t="s">
        <v>84</v>
      </c>
      <c r="L82" s="21"/>
    </row>
    <row r="83" spans="2:47" s="1" customFormat="1" ht="6.95" customHeight="1" x14ac:dyDescent="0.35">
      <c r="B83" s="21"/>
      <c r="L83" s="21"/>
    </row>
    <row r="84" spans="2:47" s="1" customFormat="1" ht="12" customHeight="1" x14ac:dyDescent="0.35">
      <c r="B84" s="21"/>
      <c r="C84" s="277" t="s">
        <v>13</v>
      </c>
      <c r="L84" s="21"/>
    </row>
    <row r="85" spans="2:47" s="1" customFormat="1" ht="30" customHeight="1" x14ac:dyDescent="0.35">
      <c r="B85" s="21"/>
      <c r="E85" s="430" t="str">
        <f>E7</f>
        <v>OBNOVA A ZATEPLENIE STREŠNEJ KONŠTRUKCIE BLOK D MLYNY UK</v>
      </c>
      <c r="F85" s="431"/>
      <c r="G85" s="431"/>
      <c r="H85" s="431"/>
      <c r="L85" s="21"/>
    </row>
    <row r="86" spans="2:47" s="1" customFormat="1" ht="6.95" customHeight="1" x14ac:dyDescent="0.35">
      <c r="B86" s="21"/>
      <c r="L86" s="21"/>
    </row>
    <row r="87" spans="2:47" s="1" customFormat="1" ht="12" customHeight="1" x14ac:dyDescent="0.35">
      <c r="B87" s="21"/>
      <c r="C87" s="277" t="s">
        <v>17</v>
      </c>
      <c r="F87" s="278" t="str">
        <f>F10</f>
        <v>Bratislava</v>
      </c>
      <c r="I87" s="277" t="s">
        <v>19</v>
      </c>
      <c r="J87" s="279">
        <f>IF(J10="","",J10)</f>
        <v>45797</v>
      </c>
      <c r="L87" s="21"/>
    </row>
    <row r="88" spans="2:47" s="1" customFormat="1" ht="6.95" customHeight="1" x14ac:dyDescent="0.35">
      <c r="B88" s="21"/>
      <c r="L88" s="21"/>
    </row>
    <row r="89" spans="2:47" s="1" customFormat="1" ht="15.2" customHeight="1" x14ac:dyDescent="0.35">
      <c r="B89" s="21"/>
      <c r="C89" s="277" t="s">
        <v>21</v>
      </c>
      <c r="F89" s="278" t="str">
        <f>E13</f>
        <v>UK v Bratislave, Rektorát</v>
      </c>
      <c r="I89" s="277" t="s">
        <v>27</v>
      </c>
      <c r="J89" s="276" t="str">
        <f>E19</f>
        <v>ERLIS spol. s r.o.</v>
      </c>
      <c r="L89" s="21"/>
    </row>
    <row r="90" spans="2:47" s="1" customFormat="1" ht="15.2" customHeight="1" x14ac:dyDescent="0.35">
      <c r="B90" s="21"/>
      <c r="C90" s="277" t="s">
        <v>25</v>
      </c>
      <c r="F90" s="278" t="str">
        <f>IF(E16="","",E16)</f>
        <v>Vyplň údaj</v>
      </c>
      <c r="I90" s="277" t="s">
        <v>30</v>
      </c>
      <c r="J90" s="276" t="str">
        <f>E22</f>
        <v>Ing. Ľubomír Németh</v>
      </c>
      <c r="L90" s="21"/>
    </row>
    <row r="91" spans="2:47" s="1" customFormat="1" ht="10.35" customHeight="1" x14ac:dyDescent="0.35">
      <c r="B91" s="21"/>
      <c r="L91" s="21"/>
    </row>
    <row r="92" spans="2:47" s="1" customFormat="1" ht="29.25" customHeight="1" x14ac:dyDescent="0.35">
      <c r="B92" s="21"/>
      <c r="C92" s="297" t="s">
        <v>85</v>
      </c>
      <c r="D92" s="70"/>
      <c r="E92" s="70"/>
      <c r="F92" s="70"/>
      <c r="G92" s="70"/>
      <c r="H92" s="70"/>
      <c r="I92" s="70"/>
      <c r="J92" s="296" t="s">
        <v>86</v>
      </c>
      <c r="K92" s="70"/>
      <c r="L92" s="21"/>
    </row>
    <row r="93" spans="2:47" s="1" customFormat="1" ht="10.35" customHeight="1" x14ac:dyDescent="0.35">
      <c r="B93" s="21"/>
      <c r="L93" s="21"/>
    </row>
    <row r="94" spans="2:47" s="1" customFormat="1" ht="22.95" customHeight="1" x14ac:dyDescent="0.35">
      <c r="B94" s="21"/>
      <c r="C94" s="284" t="s">
        <v>87</v>
      </c>
      <c r="J94" s="295">
        <f>J141</f>
        <v>0</v>
      </c>
      <c r="L94" s="21"/>
      <c r="AU94" s="10" t="s">
        <v>88</v>
      </c>
    </row>
    <row r="95" spans="2:47" s="285" customFormat="1" ht="24.95" customHeight="1" x14ac:dyDescent="0.35">
      <c r="B95" s="286"/>
      <c r="D95" s="289" t="s">
        <v>89</v>
      </c>
      <c r="E95" s="288"/>
      <c r="F95" s="288"/>
      <c r="G95" s="288"/>
      <c r="H95" s="288"/>
      <c r="I95" s="288"/>
      <c r="J95" s="287">
        <f>J142</f>
        <v>0</v>
      </c>
      <c r="L95" s="286"/>
    </row>
    <row r="96" spans="2:47" s="290" customFormat="1" ht="19.95" customHeight="1" x14ac:dyDescent="0.35">
      <c r="B96" s="291"/>
      <c r="D96" s="294" t="s">
        <v>300</v>
      </c>
      <c r="E96" s="293"/>
      <c r="F96" s="293"/>
      <c r="G96" s="293"/>
      <c r="H96" s="293"/>
      <c r="I96" s="293"/>
      <c r="J96" s="292">
        <f>J143</f>
        <v>0</v>
      </c>
      <c r="L96" s="291"/>
    </row>
    <row r="97" spans="2:12" s="290" customFormat="1" ht="19.95" customHeight="1" x14ac:dyDescent="0.35">
      <c r="B97" s="291"/>
      <c r="D97" s="294" t="s">
        <v>299</v>
      </c>
      <c r="E97" s="293"/>
      <c r="F97" s="293"/>
      <c r="G97" s="293"/>
      <c r="H97" s="293"/>
      <c r="I97" s="293"/>
      <c r="J97" s="292">
        <f>J155</f>
        <v>0</v>
      </c>
      <c r="L97" s="291"/>
    </row>
    <row r="98" spans="2:12" s="290" customFormat="1" ht="19.95" customHeight="1" x14ac:dyDescent="0.35">
      <c r="B98" s="291"/>
      <c r="D98" s="294" t="s">
        <v>800</v>
      </c>
      <c r="E98" s="293"/>
      <c r="F98" s="293"/>
      <c r="G98" s="293"/>
      <c r="H98" s="293"/>
      <c r="I98" s="293"/>
      <c r="J98" s="292">
        <f>J160</f>
        <v>0</v>
      </c>
      <c r="L98" s="291"/>
    </row>
    <row r="99" spans="2:12" s="290" customFormat="1" ht="19.95" customHeight="1" x14ac:dyDescent="0.35">
      <c r="B99" s="291"/>
      <c r="D99" s="294" t="s">
        <v>660</v>
      </c>
      <c r="E99" s="293"/>
      <c r="F99" s="293"/>
      <c r="G99" s="293"/>
      <c r="H99" s="293"/>
      <c r="I99" s="293"/>
      <c r="J99" s="292">
        <f>J168</f>
        <v>0</v>
      </c>
      <c r="L99" s="291"/>
    </row>
    <row r="100" spans="2:12" s="290" customFormat="1" ht="19.95" customHeight="1" x14ac:dyDescent="0.35">
      <c r="B100" s="291"/>
      <c r="D100" s="294" t="s">
        <v>90</v>
      </c>
      <c r="E100" s="293"/>
      <c r="F100" s="293"/>
      <c r="G100" s="293"/>
      <c r="H100" s="293"/>
      <c r="I100" s="293"/>
      <c r="J100" s="292">
        <f>J173</f>
        <v>0</v>
      </c>
      <c r="L100" s="291"/>
    </row>
    <row r="101" spans="2:12" s="290" customFormat="1" ht="19.95" customHeight="1" x14ac:dyDescent="0.35">
      <c r="B101" s="291"/>
      <c r="D101" s="294" t="s">
        <v>91</v>
      </c>
      <c r="E101" s="293"/>
      <c r="F101" s="293"/>
      <c r="G101" s="293"/>
      <c r="H101" s="293"/>
      <c r="I101" s="293"/>
      <c r="J101" s="292">
        <f>J187</f>
        <v>0</v>
      </c>
      <c r="L101" s="291"/>
    </row>
    <row r="102" spans="2:12" s="290" customFormat="1" ht="19.95" customHeight="1" x14ac:dyDescent="0.35">
      <c r="B102" s="291"/>
      <c r="D102" s="294" t="s">
        <v>92</v>
      </c>
      <c r="E102" s="293"/>
      <c r="F102" s="293"/>
      <c r="G102" s="293"/>
      <c r="H102" s="293"/>
      <c r="I102" s="293"/>
      <c r="J102" s="292">
        <f>J270</f>
        <v>0</v>
      </c>
      <c r="L102" s="291"/>
    </row>
    <row r="103" spans="2:12" s="285" customFormat="1" ht="24.95" customHeight="1" x14ac:dyDescent="0.35">
      <c r="B103" s="286"/>
      <c r="D103" s="289" t="s">
        <v>93</v>
      </c>
      <c r="E103" s="288"/>
      <c r="F103" s="288"/>
      <c r="G103" s="288"/>
      <c r="H103" s="288"/>
      <c r="I103" s="288"/>
      <c r="J103" s="287">
        <f>J272</f>
        <v>0</v>
      </c>
      <c r="L103" s="286"/>
    </row>
    <row r="104" spans="2:12" s="290" customFormat="1" ht="19.95" customHeight="1" x14ac:dyDescent="0.35">
      <c r="B104" s="291"/>
      <c r="D104" s="294" t="s">
        <v>659</v>
      </c>
      <c r="E104" s="293"/>
      <c r="F104" s="293"/>
      <c r="G104" s="293"/>
      <c r="H104" s="293"/>
      <c r="I104" s="293"/>
      <c r="J104" s="292">
        <f>J273</f>
        <v>0</v>
      </c>
      <c r="L104" s="291"/>
    </row>
    <row r="105" spans="2:12" s="290" customFormat="1" ht="19.95" customHeight="1" x14ac:dyDescent="0.35">
      <c r="B105" s="291"/>
      <c r="D105" s="294" t="s">
        <v>94</v>
      </c>
      <c r="E105" s="293"/>
      <c r="F105" s="293"/>
      <c r="G105" s="293"/>
      <c r="H105" s="293"/>
      <c r="I105" s="293"/>
      <c r="J105" s="292">
        <f>J313</f>
        <v>0</v>
      </c>
      <c r="L105" s="291"/>
    </row>
    <row r="106" spans="2:12" s="290" customFormat="1" ht="19.95" customHeight="1" x14ac:dyDescent="0.35">
      <c r="B106" s="291"/>
      <c r="D106" s="294" t="s">
        <v>658</v>
      </c>
      <c r="E106" s="293"/>
      <c r="F106" s="293"/>
      <c r="G106" s="293"/>
      <c r="H106" s="293"/>
      <c r="I106" s="293"/>
      <c r="J106" s="292">
        <f>J353</f>
        <v>0</v>
      </c>
      <c r="L106" s="291"/>
    </row>
    <row r="107" spans="2:12" s="290" customFormat="1" ht="19.95" customHeight="1" x14ac:dyDescent="0.35">
      <c r="B107" s="291"/>
      <c r="D107" s="294" t="s">
        <v>298</v>
      </c>
      <c r="E107" s="293"/>
      <c r="F107" s="293"/>
      <c r="G107" s="293"/>
      <c r="H107" s="293"/>
      <c r="I107" s="293"/>
      <c r="J107" s="292">
        <f>J370</f>
        <v>0</v>
      </c>
      <c r="L107" s="291"/>
    </row>
    <row r="108" spans="2:12" s="290" customFormat="1" ht="19.95" customHeight="1" x14ac:dyDescent="0.35">
      <c r="B108" s="291"/>
      <c r="D108" s="294" t="s">
        <v>297</v>
      </c>
      <c r="E108" s="293"/>
      <c r="F108" s="293"/>
      <c r="G108" s="293"/>
      <c r="H108" s="293"/>
      <c r="I108" s="293"/>
      <c r="J108" s="292">
        <f>J392</f>
        <v>0</v>
      </c>
      <c r="L108" s="291"/>
    </row>
    <row r="109" spans="2:12" s="290" customFormat="1" ht="19.95" customHeight="1" x14ac:dyDescent="0.35">
      <c r="B109" s="291"/>
      <c r="D109" s="294" t="s">
        <v>799</v>
      </c>
      <c r="E109" s="293"/>
      <c r="F109" s="293"/>
      <c r="G109" s="293"/>
      <c r="H109" s="293"/>
      <c r="I109" s="293"/>
      <c r="J109" s="292">
        <f>J399</f>
        <v>0</v>
      </c>
      <c r="L109" s="291"/>
    </row>
    <row r="110" spans="2:12" s="290" customFormat="1" ht="19.95" customHeight="1" x14ac:dyDescent="0.35">
      <c r="B110" s="291"/>
      <c r="D110" s="294" t="s">
        <v>95</v>
      </c>
      <c r="E110" s="293"/>
      <c r="F110" s="293"/>
      <c r="G110" s="293"/>
      <c r="H110" s="293"/>
      <c r="I110" s="293"/>
      <c r="J110" s="292">
        <f>J428</f>
        <v>0</v>
      </c>
      <c r="L110" s="291"/>
    </row>
    <row r="111" spans="2:12" s="290" customFormat="1" ht="19.95" customHeight="1" x14ac:dyDescent="0.35">
      <c r="B111" s="291"/>
      <c r="D111" s="294" t="s">
        <v>96</v>
      </c>
      <c r="E111" s="293"/>
      <c r="F111" s="293"/>
      <c r="G111" s="293"/>
      <c r="H111" s="293"/>
      <c r="I111" s="293"/>
      <c r="J111" s="292">
        <f>J443</f>
        <v>0</v>
      </c>
      <c r="L111" s="291"/>
    </row>
    <row r="112" spans="2:12" s="285" customFormat="1" ht="24.95" customHeight="1" x14ac:dyDescent="0.35">
      <c r="B112" s="286"/>
      <c r="D112" s="289" t="s">
        <v>657</v>
      </c>
      <c r="E112" s="288"/>
      <c r="F112" s="288"/>
      <c r="G112" s="288"/>
      <c r="H112" s="288"/>
      <c r="I112" s="288"/>
      <c r="J112" s="287">
        <f>J453</f>
        <v>0</v>
      </c>
      <c r="L112" s="286"/>
    </row>
    <row r="113" spans="2:65" s="285" customFormat="1" ht="21.75" customHeight="1" x14ac:dyDescent="0.45">
      <c r="B113" s="286"/>
      <c r="D113" s="385" t="s">
        <v>814</v>
      </c>
      <c r="J113" s="255">
        <f>J468</f>
        <v>0</v>
      </c>
      <c r="L113" s="286"/>
    </row>
    <row r="114" spans="2:65" s="1" customFormat="1" ht="21.75" customHeight="1" x14ac:dyDescent="0.35">
      <c r="B114" s="21"/>
      <c r="L114" s="21"/>
    </row>
    <row r="115" spans="2:65" s="1" customFormat="1" ht="6.95" customHeight="1" x14ac:dyDescent="0.35">
      <c r="B115" s="21"/>
      <c r="L115" s="21"/>
    </row>
    <row r="116" spans="2:65" s="1" customFormat="1" ht="29.25" customHeight="1" x14ac:dyDescent="0.35">
      <c r="B116" s="21"/>
      <c r="C116" s="284" t="s">
        <v>97</v>
      </c>
      <c r="J116" s="283">
        <f>ROUND(J117 + J118 + J119 + J120 + J121 + J122,2)</f>
        <v>0</v>
      </c>
      <c r="L116" s="21"/>
      <c r="N116" s="246" t="s">
        <v>37</v>
      </c>
    </row>
    <row r="117" spans="2:65" s="1" customFormat="1" ht="18" customHeight="1" x14ac:dyDescent="0.35">
      <c r="B117" s="73"/>
      <c r="C117" s="379"/>
      <c r="D117" s="428" t="s">
        <v>813</v>
      </c>
      <c r="E117" s="429"/>
      <c r="F117" s="429"/>
      <c r="G117" s="379"/>
      <c r="H117" s="379"/>
      <c r="I117" s="379"/>
      <c r="J117" s="383">
        <v>0</v>
      </c>
      <c r="K117" s="379"/>
      <c r="L117" s="73"/>
      <c r="M117" s="379"/>
      <c r="N117" s="382" t="s">
        <v>39</v>
      </c>
      <c r="O117" s="379"/>
      <c r="P117" s="379"/>
      <c r="Q117" s="379"/>
      <c r="R117" s="379"/>
      <c r="S117" s="379"/>
      <c r="T117" s="379"/>
      <c r="U117" s="379"/>
      <c r="V117" s="379"/>
      <c r="W117" s="379"/>
      <c r="X117" s="379"/>
      <c r="Y117" s="379"/>
      <c r="Z117" s="379"/>
      <c r="AA117" s="379"/>
      <c r="AB117" s="379"/>
      <c r="AC117" s="379"/>
      <c r="AD117" s="379"/>
      <c r="AE117" s="379"/>
      <c r="AF117" s="379"/>
      <c r="AG117" s="379"/>
      <c r="AH117" s="379"/>
      <c r="AI117" s="379"/>
      <c r="AJ117" s="379"/>
      <c r="AK117" s="379"/>
      <c r="AL117" s="379"/>
      <c r="AM117" s="379"/>
      <c r="AN117" s="379"/>
      <c r="AO117" s="379"/>
      <c r="AP117" s="379"/>
      <c r="AQ117" s="379"/>
      <c r="AR117" s="379"/>
      <c r="AS117" s="379"/>
      <c r="AT117" s="379"/>
      <c r="AU117" s="379"/>
      <c r="AV117" s="379"/>
      <c r="AW117" s="379"/>
      <c r="AX117" s="379"/>
      <c r="AY117" s="380" t="s">
        <v>808</v>
      </c>
      <c r="AZ117" s="379"/>
      <c r="BA117" s="379"/>
      <c r="BB117" s="379"/>
      <c r="BC117" s="379"/>
      <c r="BD117" s="379"/>
      <c r="BE117" s="381">
        <f t="shared" ref="BE117:BE122" si="0">IF(N117="základná",J117,0)</f>
        <v>0</v>
      </c>
      <c r="BF117" s="381">
        <f t="shared" ref="BF117:BF122" si="1">IF(N117="znížená",J117,0)</f>
        <v>0</v>
      </c>
      <c r="BG117" s="381">
        <f t="shared" ref="BG117:BG122" si="2">IF(N117="zákl. prenesená",J117,0)</f>
        <v>0</v>
      </c>
      <c r="BH117" s="381">
        <f t="shared" ref="BH117:BH122" si="3">IF(N117="zníž. prenesená",J117,0)</f>
        <v>0</v>
      </c>
      <c r="BI117" s="381">
        <f t="shared" ref="BI117:BI122" si="4">IF(N117="nulová",J117,0)</f>
        <v>0</v>
      </c>
      <c r="BJ117" s="380" t="s">
        <v>80</v>
      </c>
      <c r="BK117" s="379"/>
      <c r="BL117" s="379"/>
      <c r="BM117" s="379"/>
    </row>
    <row r="118" spans="2:65" s="1" customFormat="1" ht="18" customHeight="1" x14ac:dyDescent="0.35">
      <c r="B118" s="73"/>
      <c r="C118" s="379"/>
      <c r="D118" s="428" t="s">
        <v>812</v>
      </c>
      <c r="E118" s="429"/>
      <c r="F118" s="429"/>
      <c r="G118" s="379"/>
      <c r="H118" s="379"/>
      <c r="I118" s="379"/>
      <c r="J118" s="383">
        <v>0</v>
      </c>
      <c r="K118" s="379"/>
      <c r="L118" s="73"/>
      <c r="M118" s="379"/>
      <c r="N118" s="382" t="s">
        <v>39</v>
      </c>
      <c r="O118" s="379"/>
      <c r="P118" s="379"/>
      <c r="Q118" s="379"/>
      <c r="R118" s="379"/>
      <c r="S118" s="379"/>
      <c r="T118" s="379"/>
      <c r="U118" s="379"/>
      <c r="V118" s="379"/>
      <c r="W118" s="379"/>
      <c r="X118" s="379"/>
      <c r="Y118" s="379"/>
      <c r="Z118" s="379"/>
      <c r="AA118" s="379"/>
      <c r="AB118" s="379"/>
      <c r="AC118" s="379"/>
      <c r="AD118" s="379"/>
      <c r="AE118" s="379"/>
      <c r="AF118" s="379"/>
      <c r="AG118" s="379"/>
      <c r="AH118" s="379"/>
      <c r="AI118" s="379"/>
      <c r="AJ118" s="379"/>
      <c r="AK118" s="379"/>
      <c r="AL118" s="379"/>
      <c r="AM118" s="379"/>
      <c r="AN118" s="379"/>
      <c r="AO118" s="379"/>
      <c r="AP118" s="379"/>
      <c r="AQ118" s="379"/>
      <c r="AR118" s="379"/>
      <c r="AS118" s="379"/>
      <c r="AT118" s="379"/>
      <c r="AU118" s="379"/>
      <c r="AV118" s="379"/>
      <c r="AW118" s="379"/>
      <c r="AX118" s="379"/>
      <c r="AY118" s="380" t="s">
        <v>808</v>
      </c>
      <c r="AZ118" s="379"/>
      <c r="BA118" s="379"/>
      <c r="BB118" s="379"/>
      <c r="BC118" s="379"/>
      <c r="BD118" s="379"/>
      <c r="BE118" s="381">
        <f t="shared" si="0"/>
        <v>0</v>
      </c>
      <c r="BF118" s="381">
        <f t="shared" si="1"/>
        <v>0</v>
      </c>
      <c r="BG118" s="381">
        <f t="shared" si="2"/>
        <v>0</v>
      </c>
      <c r="BH118" s="381">
        <f t="shared" si="3"/>
        <v>0</v>
      </c>
      <c r="BI118" s="381">
        <f t="shared" si="4"/>
        <v>0</v>
      </c>
      <c r="BJ118" s="380" t="s">
        <v>80</v>
      </c>
      <c r="BK118" s="379"/>
      <c r="BL118" s="379"/>
      <c r="BM118" s="379"/>
    </row>
    <row r="119" spans="2:65" s="1" customFormat="1" ht="18" customHeight="1" x14ac:dyDescent="0.35">
      <c r="B119" s="73"/>
      <c r="C119" s="379"/>
      <c r="D119" s="428" t="s">
        <v>811</v>
      </c>
      <c r="E119" s="429"/>
      <c r="F119" s="429"/>
      <c r="G119" s="379"/>
      <c r="H119" s="379"/>
      <c r="I119" s="379"/>
      <c r="J119" s="383">
        <v>0</v>
      </c>
      <c r="K119" s="379"/>
      <c r="L119" s="73"/>
      <c r="M119" s="379"/>
      <c r="N119" s="382" t="s">
        <v>39</v>
      </c>
      <c r="O119" s="379"/>
      <c r="P119" s="379"/>
      <c r="Q119" s="379"/>
      <c r="R119" s="379"/>
      <c r="S119" s="379"/>
      <c r="T119" s="379"/>
      <c r="U119" s="379"/>
      <c r="V119" s="379"/>
      <c r="W119" s="379"/>
      <c r="X119" s="379"/>
      <c r="Y119" s="379"/>
      <c r="Z119" s="379"/>
      <c r="AA119" s="379"/>
      <c r="AB119" s="379"/>
      <c r="AC119" s="379"/>
      <c r="AD119" s="379"/>
      <c r="AE119" s="379"/>
      <c r="AF119" s="379"/>
      <c r="AG119" s="379"/>
      <c r="AH119" s="379"/>
      <c r="AI119" s="379"/>
      <c r="AJ119" s="379"/>
      <c r="AK119" s="379"/>
      <c r="AL119" s="379"/>
      <c r="AM119" s="379"/>
      <c r="AN119" s="379"/>
      <c r="AO119" s="379"/>
      <c r="AP119" s="379"/>
      <c r="AQ119" s="379"/>
      <c r="AR119" s="379"/>
      <c r="AS119" s="379"/>
      <c r="AT119" s="379"/>
      <c r="AU119" s="379"/>
      <c r="AV119" s="379"/>
      <c r="AW119" s="379"/>
      <c r="AX119" s="379"/>
      <c r="AY119" s="380" t="s">
        <v>808</v>
      </c>
      <c r="AZ119" s="379"/>
      <c r="BA119" s="379"/>
      <c r="BB119" s="379"/>
      <c r="BC119" s="379"/>
      <c r="BD119" s="379"/>
      <c r="BE119" s="381">
        <f t="shared" si="0"/>
        <v>0</v>
      </c>
      <c r="BF119" s="381">
        <f t="shared" si="1"/>
        <v>0</v>
      </c>
      <c r="BG119" s="381">
        <f t="shared" si="2"/>
        <v>0</v>
      </c>
      <c r="BH119" s="381">
        <f t="shared" si="3"/>
        <v>0</v>
      </c>
      <c r="BI119" s="381">
        <f t="shared" si="4"/>
        <v>0</v>
      </c>
      <c r="BJ119" s="380" t="s">
        <v>80</v>
      </c>
      <c r="BK119" s="379"/>
      <c r="BL119" s="379"/>
      <c r="BM119" s="379"/>
    </row>
    <row r="120" spans="2:65" s="1" customFormat="1" ht="18" customHeight="1" x14ac:dyDescent="0.35">
      <c r="B120" s="73"/>
      <c r="C120" s="379"/>
      <c r="D120" s="428" t="s">
        <v>810</v>
      </c>
      <c r="E120" s="429"/>
      <c r="F120" s="429"/>
      <c r="G120" s="379"/>
      <c r="H120" s="379"/>
      <c r="I120" s="379"/>
      <c r="J120" s="383">
        <v>0</v>
      </c>
      <c r="K120" s="379"/>
      <c r="L120" s="73"/>
      <c r="M120" s="379"/>
      <c r="N120" s="382" t="s">
        <v>39</v>
      </c>
      <c r="O120" s="379"/>
      <c r="P120" s="379"/>
      <c r="Q120" s="379"/>
      <c r="R120" s="37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  <c r="AG120" s="379"/>
      <c r="AH120" s="379"/>
      <c r="AI120" s="379"/>
      <c r="AJ120" s="379"/>
      <c r="AK120" s="379"/>
      <c r="AL120" s="379"/>
      <c r="AM120" s="379"/>
      <c r="AN120" s="379"/>
      <c r="AO120" s="379"/>
      <c r="AP120" s="379"/>
      <c r="AQ120" s="379"/>
      <c r="AR120" s="379"/>
      <c r="AS120" s="379"/>
      <c r="AT120" s="379"/>
      <c r="AU120" s="379"/>
      <c r="AV120" s="379"/>
      <c r="AW120" s="379"/>
      <c r="AX120" s="379"/>
      <c r="AY120" s="380" t="s">
        <v>808</v>
      </c>
      <c r="AZ120" s="379"/>
      <c r="BA120" s="379"/>
      <c r="BB120" s="379"/>
      <c r="BC120" s="379"/>
      <c r="BD120" s="379"/>
      <c r="BE120" s="381">
        <f t="shared" si="0"/>
        <v>0</v>
      </c>
      <c r="BF120" s="381">
        <f t="shared" si="1"/>
        <v>0</v>
      </c>
      <c r="BG120" s="381">
        <f t="shared" si="2"/>
        <v>0</v>
      </c>
      <c r="BH120" s="381">
        <f t="shared" si="3"/>
        <v>0</v>
      </c>
      <c r="BI120" s="381">
        <f t="shared" si="4"/>
        <v>0</v>
      </c>
      <c r="BJ120" s="380" t="s">
        <v>80</v>
      </c>
      <c r="BK120" s="379"/>
      <c r="BL120" s="379"/>
      <c r="BM120" s="379"/>
    </row>
    <row r="121" spans="2:65" s="1" customFormat="1" ht="18" customHeight="1" x14ac:dyDescent="0.35">
      <c r="B121" s="73"/>
      <c r="C121" s="379"/>
      <c r="D121" s="428" t="s">
        <v>809</v>
      </c>
      <c r="E121" s="429"/>
      <c r="F121" s="429"/>
      <c r="G121" s="379"/>
      <c r="H121" s="379"/>
      <c r="I121" s="379"/>
      <c r="J121" s="383">
        <v>0</v>
      </c>
      <c r="K121" s="379"/>
      <c r="L121" s="73"/>
      <c r="M121" s="379"/>
      <c r="N121" s="382" t="s">
        <v>39</v>
      </c>
      <c r="O121" s="379"/>
      <c r="P121" s="379"/>
      <c r="Q121" s="379"/>
      <c r="R121" s="379"/>
      <c r="S121" s="379"/>
      <c r="T121" s="379"/>
      <c r="U121" s="379"/>
      <c r="V121" s="379"/>
      <c r="W121" s="379"/>
      <c r="X121" s="379"/>
      <c r="Y121" s="379"/>
      <c r="Z121" s="379"/>
      <c r="AA121" s="379"/>
      <c r="AB121" s="379"/>
      <c r="AC121" s="379"/>
      <c r="AD121" s="379"/>
      <c r="AE121" s="379"/>
      <c r="AF121" s="379"/>
      <c r="AG121" s="379"/>
      <c r="AH121" s="379"/>
      <c r="AI121" s="379"/>
      <c r="AJ121" s="379"/>
      <c r="AK121" s="379"/>
      <c r="AL121" s="379"/>
      <c r="AM121" s="379"/>
      <c r="AN121" s="379"/>
      <c r="AO121" s="379"/>
      <c r="AP121" s="379"/>
      <c r="AQ121" s="379"/>
      <c r="AR121" s="379"/>
      <c r="AS121" s="379"/>
      <c r="AT121" s="379"/>
      <c r="AU121" s="379"/>
      <c r="AV121" s="379"/>
      <c r="AW121" s="379"/>
      <c r="AX121" s="379"/>
      <c r="AY121" s="380" t="s">
        <v>808</v>
      </c>
      <c r="AZ121" s="379"/>
      <c r="BA121" s="379"/>
      <c r="BB121" s="379"/>
      <c r="BC121" s="379"/>
      <c r="BD121" s="379"/>
      <c r="BE121" s="381">
        <f t="shared" si="0"/>
        <v>0</v>
      </c>
      <c r="BF121" s="381">
        <f t="shared" si="1"/>
        <v>0</v>
      </c>
      <c r="BG121" s="381">
        <f t="shared" si="2"/>
        <v>0</v>
      </c>
      <c r="BH121" s="381">
        <f t="shared" si="3"/>
        <v>0</v>
      </c>
      <c r="BI121" s="381">
        <f t="shared" si="4"/>
        <v>0</v>
      </c>
      <c r="BJ121" s="380" t="s">
        <v>80</v>
      </c>
      <c r="BK121" s="379"/>
      <c r="BL121" s="379"/>
      <c r="BM121" s="379"/>
    </row>
    <row r="122" spans="2:65" s="1" customFormat="1" ht="18" customHeight="1" x14ac:dyDescent="0.35">
      <c r="B122" s="73"/>
      <c r="C122" s="379"/>
      <c r="D122" s="384" t="s">
        <v>807</v>
      </c>
      <c r="E122" s="379"/>
      <c r="F122" s="379"/>
      <c r="G122" s="379"/>
      <c r="H122" s="379"/>
      <c r="I122" s="379"/>
      <c r="J122" s="383">
        <f>ROUND(J28*T122,2)</f>
        <v>0</v>
      </c>
      <c r="K122" s="379"/>
      <c r="L122" s="73"/>
      <c r="M122" s="379"/>
      <c r="N122" s="382" t="s">
        <v>39</v>
      </c>
      <c r="O122" s="379"/>
      <c r="P122" s="379"/>
      <c r="Q122" s="379"/>
      <c r="R122" s="379"/>
      <c r="S122" s="379"/>
      <c r="T122" s="379"/>
      <c r="U122" s="379"/>
      <c r="V122" s="379"/>
      <c r="W122" s="379"/>
      <c r="X122" s="379"/>
      <c r="Y122" s="379"/>
      <c r="Z122" s="379"/>
      <c r="AA122" s="379"/>
      <c r="AB122" s="379"/>
      <c r="AC122" s="379"/>
      <c r="AD122" s="379"/>
      <c r="AE122" s="379"/>
      <c r="AF122" s="379"/>
      <c r="AG122" s="379"/>
      <c r="AH122" s="379"/>
      <c r="AI122" s="379"/>
      <c r="AJ122" s="379"/>
      <c r="AK122" s="379"/>
      <c r="AL122" s="379"/>
      <c r="AM122" s="379"/>
      <c r="AN122" s="379"/>
      <c r="AO122" s="379"/>
      <c r="AP122" s="379"/>
      <c r="AQ122" s="379"/>
      <c r="AR122" s="379"/>
      <c r="AS122" s="379"/>
      <c r="AT122" s="379"/>
      <c r="AU122" s="379"/>
      <c r="AV122" s="379"/>
      <c r="AW122" s="379"/>
      <c r="AX122" s="379"/>
      <c r="AY122" s="380" t="s">
        <v>806</v>
      </c>
      <c r="AZ122" s="379"/>
      <c r="BA122" s="379"/>
      <c r="BB122" s="379"/>
      <c r="BC122" s="379"/>
      <c r="BD122" s="379"/>
      <c r="BE122" s="381">
        <f t="shared" si="0"/>
        <v>0</v>
      </c>
      <c r="BF122" s="381">
        <f t="shared" si="1"/>
        <v>0</v>
      </c>
      <c r="BG122" s="381">
        <f t="shared" si="2"/>
        <v>0</v>
      </c>
      <c r="BH122" s="381">
        <f t="shared" si="3"/>
        <v>0</v>
      </c>
      <c r="BI122" s="381">
        <f t="shared" si="4"/>
        <v>0</v>
      </c>
      <c r="BJ122" s="380" t="s">
        <v>80</v>
      </c>
      <c r="BK122" s="379"/>
      <c r="BL122" s="379"/>
      <c r="BM122" s="379"/>
    </row>
    <row r="123" spans="2:65" s="1" customFormat="1" x14ac:dyDescent="0.35">
      <c r="B123" s="21"/>
      <c r="L123" s="21"/>
    </row>
    <row r="124" spans="2:65" s="1" customFormat="1" ht="29.25" customHeight="1" x14ac:dyDescent="0.35">
      <c r="B124" s="21"/>
      <c r="C124" s="282" t="s">
        <v>98</v>
      </c>
      <c r="D124" s="70"/>
      <c r="E124" s="70"/>
      <c r="F124" s="70"/>
      <c r="G124" s="70"/>
      <c r="H124" s="70"/>
      <c r="I124" s="70"/>
      <c r="J124" s="281">
        <f>ROUND(J94+J116,2)</f>
        <v>0</v>
      </c>
      <c r="K124" s="70"/>
      <c r="L124" s="21"/>
    </row>
    <row r="125" spans="2:65" s="1" customFormat="1" ht="6.95" customHeight="1" x14ac:dyDescent="0.35"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21"/>
    </row>
    <row r="129" spans="2:65" s="1" customFormat="1" ht="6.95" customHeight="1" x14ac:dyDescent="0.35">
      <c r="B129" s="35"/>
      <c r="C129" s="36"/>
      <c r="D129" s="36"/>
      <c r="E129" s="36"/>
      <c r="F129" s="36"/>
      <c r="G129" s="36"/>
      <c r="H129" s="36"/>
      <c r="I129" s="36"/>
      <c r="J129" s="36"/>
      <c r="K129" s="36"/>
      <c r="L129" s="21"/>
    </row>
    <row r="130" spans="2:65" s="1" customFormat="1" ht="24.95" customHeight="1" x14ac:dyDescent="0.35">
      <c r="B130" s="21"/>
      <c r="C130" s="280" t="s">
        <v>99</v>
      </c>
      <c r="L130" s="21"/>
    </row>
    <row r="131" spans="2:65" s="1" customFormat="1" ht="6.95" customHeight="1" x14ac:dyDescent="0.35">
      <c r="B131" s="21"/>
      <c r="L131" s="21"/>
    </row>
    <row r="132" spans="2:65" s="1" customFormat="1" ht="12" customHeight="1" x14ac:dyDescent="0.35">
      <c r="B132" s="21"/>
      <c r="C132" s="277" t="s">
        <v>13</v>
      </c>
      <c r="L132" s="21"/>
    </row>
    <row r="133" spans="2:65" s="1" customFormat="1" ht="30" customHeight="1" x14ac:dyDescent="0.35">
      <c r="B133" s="21"/>
      <c r="E133" s="430" t="str">
        <f>E7</f>
        <v>OBNOVA A ZATEPLENIE STREŠNEJ KONŠTRUKCIE BLOK D MLYNY UK</v>
      </c>
      <c r="F133" s="431"/>
      <c r="G133" s="431"/>
      <c r="H133" s="431"/>
      <c r="L133" s="21"/>
    </row>
    <row r="134" spans="2:65" s="1" customFormat="1" ht="6.95" customHeight="1" x14ac:dyDescent="0.35">
      <c r="B134" s="21"/>
      <c r="L134" s="21"/>
    </row>
    <row r="135" spans="2:65" s="1" customFormat="1" ht="12" customHeight="1" x14ac:dyDescent="0.35">
      <c r="B135" s="21"/>
      <c r="C135" s="277" t="s">
        <v>17</v>
      </c>
      <c r="F135" s="278" t="str">
        <f>F10</f>
        <v>Bratislava</v>
      </c>
      <c r="I135" s="277" t="s">
        <v>19</v>
      </c>
      <c r="J135" s="279">
        <f>IF(J10="","",J10)</f>
        <v>45797</v>
      </c>
      <c r="L135" s="21"/>
    </row>
    <row r="136" spans="2:65" s="1" customFormat="1" ht="6.95" customHeight="1" x14ac:dyDescent="0.35">
      <c r="B136" s="21"/>
      <c r="L136" s="21"/>
    </row>
    <row r="137" spans="2:65" s="1" customFormat="1" ht="15.2" customHeight="1" x14ac:dyDescent="0.35">
      <c r="B137" s="21"/>
      <c r="C137" s="277" t="s">
        <v>21</v>
      </c>
      <c r="F137" s="278" t="str">
        <f>E13</f>
        <v>UK v Bratislave, Rektorát</v>
      </c>
      <c r="I137" s="277" t="s">
        <v>27</v>
      </c>
      <c r="J137" s="276" t="str">
        <f>E19</f>
        <v>ERLIS spol. s r.o.</v>
      </c>
      <c r="L137" s="21"/>
    </row>
    <row r="138" spans="2:65" s="1" customFormat="1" ht="15.2" customHeight="1" x14ac:dyDescent="0.35">
      <c r="B138" s="21"/>
      <c r="C138" s="277" t="s">
        <v>25</v>
      </c>
      <c r="F138" s="278" t="str">
        <f>IF(E16="","",E16)</f>
        <v>Vyplň údaj</v>
      </c>
      <c r="I138" s="277" t="s">
        <v>30</v>
      </c>
      <c r="J138" s="276" t="str">
        <f>E22</f>
        <v>Ing. Ľubomír Németh</v>
      </c>
      <c r="L138" s="21"/>
    </row>
    <row r="139" spans="2:65" s="1" customFormat="1" ht="10.35" customHeight="1" x14ac:dyDescent="0.35">
      <c r="B139" s="21"/>
      <c r="L139" s="21"/>
    </row>
    <row r="140" spans="2:65" s="8" customFormat="1" ht="29.25" customHeight="1" x14ac:dyDescent="0.35">
      <c r="B140" s="72"/>
      <c r="C140" s="275" t="s">
        <v>100</v>
      </c>
      <c r="D140" s="274" t="s">
        <v>58</v>
      </c>
      <c r="E140" s="274" t="s">
        <v>54</v>
      </c>
      <c r="F140" s="274" t="s">
        <v>55</v>
      </c>
      <c r="G140" s="274" t="s">
        <v>101</v>
      </c>
      <c r="H140" s="274" t="s">
        <v>102</v>
      </c>
      <c r="I140" s="274" t="s">
        <v>103</v>
      </c>
      <c r="J140" s="273" t="s">
        <v>86</v>
      </c>
      <c r="K140" s="272" t="s">
        <v>104</v>
      </c>
      <c r="L140" s="72"/>
      <c r="M140" s="271" t="s">
        <v>1</v>
      </c>
      <c r="N140" s="270" t="s">
        <v>37</v>
      </c>
      <c r="O140" s="270" t="s">
        <v>105</v>
      </c>
      <c r="P140" s="270" t="s">
        <v>106</v>
      </c>
      <c r="Q140" s="270" t="s">
        <v>107</v>
      </c>
      <c r="R140" s="270" t="s">
        <v>108</v>
      </c>
      <c r="S140" s="270" t="s">
        <v>109</v>
      </c>
      <c r="T140" s="269" t="s">
        <v>110</v>
      </c>
    </row>
    <row r="141" spans="2:65" s="1" customFormat="1" ht="22.95" customHeight="1" x14ac:dyDescent="0.5">
      <c r="B141" s="21"/>
      <c r="C141" s="268" t="s">
        <v>82</v>
      </c>
      <c r="J141" s="267">
        <f>BK141</f>
        <v>0</v>
      </c>
      <c r="L141" s="21"/>
      <c r="M141" s="49"/>
      <c r="N141" s="41"/>
      <c r="O141" s="41"/>
      <c r="P141" s="266">
        <f>P142+P272+P453+P468</f>
        <v>0</v>
      </c>
      <c r="Q141" s="41"/>
      <c r="R141" s="266">
        <f>R142+R272+R453+R468</f>
        <v>169.55334501378999</v>
      </c>
      <c r="S141" s="41"/>
      <c r="T141" s="265">
        <f>T142+T272+T453+T468</f>
        <v>585.84279479999987</v>
      </c>
      <c r="AT141" s="10" t="s">
        <v>72</v>
      </c>
      <c r="AU141" s="10" t="s">
        <v>88</v>
      </c>
      <c r="BK141" s="264">
        <f>BK142+BK272+BK453+BK468</f>
        <v>0</v>
      </c>
    </row>
    <row r="142" spans="2:65" s="247" customFormat="1" ht="25.95" customHeight="1" x14ac:dyDescent="0.45">
      <c r="B142" s="254"/>
      <c r="D142" s="249" t="s">
        <v>72</v>
      </c>
      <c r="E142" s="256" t="s">
        <v>111</v>
      </c>
      <c r="F142" s="256" t="s">
        <v>112</v>
      </c>
      <c r="I142" s="377"/>
      <c r="J142" s="255">
        <f>BK142</f>
        <v>0</v>
      </c>
      <c r="L142" s="254"/>
      <c r="M142" s="253"/>
      <c r="P142" s="252">
        <f>P143+P155+P160+P168+P173+P187+P270</f>
        <v>0</v>
      </c>
      <c r="R142" s="252">
        <f>R143+R155+R160+R168+R173+R187+R270</f>
        <v>95.991664366199984</v>
      </c>
      <c r="T142" s="251">
        <f>T143+T155+T160+T168+T173+T187+T270</f>
        <v>531.38880999999992</v>
      </c>
      <c r="AR142" s="249" t="s">
        <v>78</v>
      </c>
      <c r="AT142" s="250" t="s">
        <v>72</v>
      </c>
      <c r="AU142" s="250" t="s">
        <v>73</v>
      </c>
      <c r="AY142" s="249" t="s">
        <v>113</v>
      </c>
      <c r="BK142" s="248">
        <f>BK143+BK155+BK160+BK168+BK173+BK187+BK270</f>
        <v>0</v>
      </c>
    </row>
    <row r="143" spans="2:65" s="247" customFormat="1" ht="22.95" customHeight="1" x14ac:dyDescent="0.4">
      <c r="B143" s="254"/>
      <c r="D143" s="249" t="s">
        <v>72</v>
      </c>
      <c r="E143" s="263" t="s">
        <v>78</v>
      </c>
      <c r="F143" s="263" t="s">
        <v>296</v>
      </c>
      <c r="I143" s="377"/>
      <c r="J143" s="262">
        <f>BK143</f>
        <v>0</v>
      </c>
      <c r="L143" s="254"/>
      <c r="M143" s="253"/>
      <c r="P143" s="252">
        <f>SUM(P144:P154)</f>
        <v>0</v>
      </c>
      <c r="R143" s="252">
        <f>SUM(R144:R154)</f>
        <v>0</v>
      </c>
      <c r="T143" s="251">
        <f>SUM(T144:T154)</f>
        <v>0</v>
      </c>
      <c r="AR143" s="249" t="s">
        <v>78</v>
      </c>
      <c r="AT143" s="250" t="s">
        <v>72</v>
      </c>
      <c r="AU143" s="250" t="s">
        <v>78</v>
      </c>
      <c r="AY143" s="249" t="s">
        <v>113</v>
      </c>
      <c r="BK143" s="248">
        <f>SUM(BK144:BK154)</f>
        <v>0</v>
      </c>
    </row>
    <row r="144" spans="2:65" s="1" customFormat="1" ht="21.75" customHeight="1" x14ac:dyDescent="0.35">
      <c r="B144" s="73"/>
      <c r="C144" s="438" t="s">
        <v>78</v>
      </c>
      <c r="D144" s="438" t="s">
        <v>114</v>
      </c>
      <c r="E144" s="439" t="s">
        <v>656</v>
      </c>
      <c r="F144" s="440" t="s">
        <v>655</v>
      </c>
      <c r="G144" s="441" t="s">
        <v>115</v>
      </c>
      <c r="H144" s="442">
        <v>30.975000000000001</v>
      </c>
      <c r="I144" s="371"/>
      <c r="J144" s="224">
        <f>ROUND(I144*H144,2)</f>
        <v>0</v>
      </c>
      <c r="K144" s="74"/>
      <c r="L144" s="21"/>
      <c r="M144" s="370" t="s">
        <v>1</v>
      </c>
      <c r="N144" s="246" t="s">
        <v>39</v>
      </c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5">
        <f>S144*H144</f>
        <v>0</v>
      </c>
      <c r="AR144" s="223" t="s">
        <v>116</v>
      </c>
      <c r="AT144" s="223" t="s">
        <v>114</v>
      </c>
      <c r="AU144" s="223" t="s">
        <v>80</v>
      </c>
      <c r="AY144" s="10" t="s">
        <v>113</v>
      </c>
      <c r="BE144" s="75">
        <f>IF(N144="základná",J144,0)</f>
        <v>0</v>
      </c>
      <c r="BF144" s="75">
        <f>IF(N144="znížená",J144,0)</f>
        <v>0</v>
      </c>
      <c r="BG144" s="75">
        <f>IF(N144="zákl. prenesená",J144,0)</f>
        <v>0</v>
      </c>
      <c r="BH144" s="75">
        <f>IF(N144="zníž. prenesená",J144,0)</f>
        <v>0</v>
      </c>
      <c r="BI144" s="75">
        <f>IF(N144="nulová",J144,0)</f>
        <v>0</v>
      </c>
      <c r="BJ144" s="10" t="s">
        <v>80</v>
      </c>
      <c r="BK144" s="75">
        <f>ROUND(I144*H144,2)</f>
        <v>0</v>
      </c>
      <c r="BL144" s="10" t="s">
        <v>116</v>
      </c>
      <c r="BM144" s="223" t="s">
        <v>654</v>
      </c>
    </row>
    <row r="145" spans="2:65" s="257" customFormat="1" x14ac:dyDescent="0.35">
      <c r="B145" s="261"/>
      <c r="C145" s="443"/>
      <c r="D145" s="444" t="s">
        <v>117</v>
      </c>
      <c r="E145" s="445" t="s">
        <v>1</v>
      </c>
      <c r="F145" s="446" t="s">
        <v>550</v>
      </c>
      <c r="G145" s="443"/>
      <c r="H145" s="445" t="s">
        <v>1</v>
      </c>
      <c r="I145" s="378"/>
      <c r="L145" s="261"/>
      <c r="M145" s="260"/>
      <c r="T145" s="259"/>
      <c r="AT145" s="258" t="s">
        <v>117</v>
      </c>
      <c r="AU145" s="258" t="s">
        <v>80</v>
      </c>
      <c r="AV145" s="257" t="s">
        <v>78</v>
      </c>
      <c r="AW145" s="257" t="s">
        <v>29</v>
      </c>
      <c r="AX145" s="257" t="s">
        <v>73</v>
      </c>
      <c r="AY145" s="258" t="s">
        <v>113</v>
      </c>
    </row>
    <row r="146" spans="2:65" s="230" customFormat="1" x14ac:dyDescent="0.35">
      <c r="B146" s="234"/>
      <c r="C146" s="447"/>
      <c r="D146" s="444" t="s">
        <v>117</v>
      </c>
      <c r="E146" s="448" t="s">
        <v>1</v>
      </c>
      <c r="F146" s="449" t="s">
        <v>732</v>
      </c>
      <c r="G146" s="447"/>
      <c r="H146" s="450">
        <v>16.574999999999999</v>
      </c>
      <c r="I146" s="373"/>
      <c r="L146" s="234"/>
      <c r="M146" s="233"/>
      <c r="T146" s="232"/>
      <c r="AT146" s="231" t="s">
        <v>117</v>
      </c>
      <c r="AU146" s="231" t="s">
        <v>80</v>
      </c>
      <c r="AV146" s="230" t="s">
        <v>80</v>
      </c>
      <c r="AW146" s="230" t="s">
        <v>29</v>
      </c>
      <c r="AX146" s="230" t="s">
        <v>73</v>
      </c>
      <c r="AY146" s="231" t="s">
        <v>113</v>
      </c>
    </row>
    <row r="147" spans="2:65" s="230" customFormat="1" x14ac:dyDescent="0.35">
      <c r="B147" s="234"/>
      <c r="C147" s="447"/>
      <c r="D147" s="444" t="s">
        <v>117</v>
      </c>
      <c r="E147" s="448" t="s">
        <v>1</v>
      </c>
      <c r="F147" s="449" t="s">
        <v>647</v>
      </c>
      <c r="G147" s="447"/>
      <c r="H147" s="450">
        <v>14.4</v>
      </c>
      <c r="I147" s="373"/>
      <c r="L147" s="234"/>
      <c r="M147" s="233"/>
      <c r="T147" s="232"/>
      <c r="AT147" s="231" t="s">
        <v>117</v>
      </c>
      <c r="AU147" s="231" t="s">
        <v>80</v>
      </c>
      <c r="AV147" s="230" t="s">
        <v>80</v>
      </c>
      <c r="AW147" s="230" t="s">
        <v>29</v>
      </c>
      <c r="AX147" s="230" t="s">
        <v>73</v>
      </c>
      <c r="AY147" s="231" t="s">
        <v>113</v>
      </c>
    </row>
    <row r="148" spans="2:65" s="241" customFormat="1" x14ac:dyDescent="0.35">
      <c r="B148" s="245"/>
      <c r="C148" s="451"/>
      <c r="D148" s="444" t="s">
        <v>117</v>
      </c>
      <c r="E148" s="452" t="s">
        <v>1</v>
      </c>
      <c r="F148" s="453" t="s">
        <v>118</v>
      </c>
      <c r="G148" s="451"/>
      <c r="H148" s="454">
        <v>30.975000000000001</v>
      </c>
      <c r="I148" s="376"/>
      <c r="L148" s="245"/>
      <c r="M148" s="244"/>
      <c r="T148" s="243"/>
      <c r="AT148" s="242" t="s">
        <v>117</v>
      </c>
      <c r="AU148" s="242" t="s">
        <v>80</v>
      </c>
      <c r="AV148" s="241" t="s">
        <v>116</v>
      </c>
      <c r="AW148" s="241" t="s">
        <v>29</v>
      </c>
      <c r="AX148" s="241" t="s">
        <v>78</v>
      </c>
      <c r="AY148" s="242" t="s">
        <v>113</v>
      </c>
    </row>
    <row r="149" spans="2:65" s="1" customFormat="1" ht="16.5" customHeight="1" x14ac:dyDescent="0.35">
      <c r="B149" s="73"/>
      <c r="C149" s="438" t="s">
        <v>80</v>
      </c>
      <c r="D149" s="438" t="s">
        <v>114</v>
      </c>
      <c r="E149" s="439" t="s">
        <v>653</v>
      </c>
      <c r="F149" s="440" t="s">
        <v>652</v>
      </c>
      <c r="G149" s="441" t="s">
        <v>115</v>
      </c>
      <c r="H149" s="442">
        <v>30.975000000000001</v>
      </c>
      <c r="I149" s="371"/>
      <c r="J149" s="224">
        <f>ROUND(I149*H149,2)</f>
        <v>0</v>
      </c>
      <c r="K149" s="74"/>
      <c r="L149" s="21"/>
      <c r="M149" s="370" t="s">
        <v>1</v>
      </c>
      <c r="N149" s="246" t="s">
        <v>39</v>
      </c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5">
        <f>S149*H149</f>
        <v>0</v>
      </c>
      <c r="AR149" s="223" t="s">
        <v>116</v>
      </c>
      <c r="AT149" s="223" t="s">
        <v>114</v>
      </c>
      <c r="AU149" s="223" t="s">
        <v>80</v>
      </c>
      <c r="AY149" s="10" t="s">
        <v>113</v>
      </c>
      <c r="BE149" s="75">
        <f>IF(N149="základná",J149,0)</f>
        <v>0</v>
      </c>
      <c r="BF149" s="75">
        <f>IF(N149="znížená",J149,0)</f>
        <v>0</v>
      </c>
      <c r="BG149" s="75">
        <f>IF(N149="zákl. prenesená",J149,0)</f>
        <v>0</v>
      </c>
      <c r="BH149" s="75">
        <f>IF(N149="zníž. prenesená",J149,0)</f>
        <v>0</v>
      </c>
      <c r="BI149" s="75">
        <f>IF(N149="nulová",J149,0)</f>
        <v>0</v>
      </c>
      <c r="BJ149" s="10" t="s">
        <v>80</v>
      </c>
      <c r="BK149" s="75">
        <f>ROUND(I149*H149,2)</f>
        <v>0</v>
      </c>
      <c r="BL149" s="10" t="s">
        <v>116</v>
      </c>
      <c r="BM149" s="223" t="s">
        <v>651</v>
      </c>
    </row>
    <row r="150" spans="2:65" s="1" customFormat="1" ht="24.2" customHeight="1" x14ac:dyDescent="0.35">
      <c r="B150" s="73"/>
      <c r="C150" s="438" t="s">
        <v>119</v>
      </c>
      <c r="D150" s="438" t="s">
        <v>114</v>
      </c>
      <c r="E150" s="439" t="s">
        <v>650</v>
      </c>
      <c r="F150" s="440" t="s">
        <v>649</v>
      </c>
      <c r="G150" s="441" t="s">
        <v>115</v>
      </c>
      <c r="H150" s="442">
        <v>30.975000000000001</v>
      </c>
      <c r="I150" s="371"/>
      <c r="J150" s="224">
        <f>ROUND(I150*H150,2)</f>
        <v>0</v>
      </c>
      <c r="K150" s="74"/>
      <c r="L150" s="21"/>
      <c r="M150" s="370" t="s">
        <v>1</v>
      </c>
      <c r="N150" s="246" t="s">
        <v>39</v>
      </c>
      <c r="P150" s="236">
        <f>O150*H150</f>
        <v>0</v>
      </c>
      <c r="Q150" s="236">
        <v>0</v>
      </c>
      <c r="R150" s="236">
        <f>Q150*H150</f>
        <v>0</v>
      </c>
      <c r="S150" s="236">
        <v>0</v>
      </c>
      <c r="T150" s="235">
        <f>S150*H150</f>
        <v>0</v>
      </c>
      <c r="AR150" s="223" t="s">
        <v>116</v>
      </c>
      <c r="AT150" s="223" t="s">
        <v>114</v>
      </c>
      <c r="AU150" s="223" t="s">
        <v>80</v>
      </c>
      <c r="AY150" s="10" t="s">
        <v>113</v>
      </c>
      <c r="BE150" s="75">
        <f>IF(N150="základná",J150,0)</f>
        <v>0</v>
      </c>
      <c r="BF150" s="75">
        <f>IF(N150="znížená",J150,0)</f>
        <v>0</v>
      </c>
      <c r="BG150" s="75">
        <f>IF(N150="zákl. prenesená",J150,0)</f>
        <v>0</v>
      </c>
      <c r="BH150" s="75">
        <f>IF(N150="zníž. prenesená",J150,0)</f>
        <v>0</v>
      </c>
      <c r="BI150" s="75">
        <f>IF(N150="nulová",J150,0)</f>
        <v>0</v>
      </c>
      <c r="BJ150" s="10" t="s">
        <v>80</v>
      </c>
      <c r="BK150" s="75">
        <f>ROUND(I150*H150,2)</f>
        <v>0</v>
      </c>
      <c r="BL150" s="10" t="s">
        <v>116</v>
      </c>
      <c r="BM150" s="223" t="s">
        <v>648</v>
      </c>
    </row>
    <row r="151" spans="2:65" s="257" customFormat="1" x14ac:dyDescent="0.35">
      <c r="B151" s="261"/>
      <c r="C151" s="443"/>
      <c r="D151" s="444" t="s">
        <v>117</v>
      </c>
      <c r="E151" s="445" t="s">
        <v>1</v>
      </c>
      <c r="F151" s="446" t="s">
        <v>550</v>
      </c>
      <c r="G151" s="443"/>
      <c r="H151" s="445" t="s">
        <v>1</v>
      </c>
      <c r="I151" s="378"/>
      <c r="L151" s="261"/>
      <c r="M151" s="260"/>
      <c r="T151" s="259"/>
      <c r="AT151" s="258" t="s">
        <v>117</v>
      </c>
      <c r="AU151" s="258" t="s">
        <v>80</v>
      </c>
      <c r="AV151" s="257" t="s">
        <v>78</v>
      </c>
      <c r="AW151" s="257" t="s">
        <v>29</v>
      </c>
      <c r="AX151" s="257" t="s">
        <v>73</v>
      </c>
      <c r="AY151" s="258" t="s">
        <v>113</v>
      </c>
    </row>
    <row r="152" spans="2:65" s="230" customFormat="1" x14ac:dyDescent="0.35">
      <c r="B152" s="234"/>
      <c r="C152" s="447"/>
      <c r="D152" s="444" t="s">
        <v>117</v>
      </c>
      <c r="E152" s="448" t="s">
        <v>1</v>
      </c>
      <c r="F152" s="449" t="s">
        <v>732</v>
      </c>
      <c r="G152" s="447"/>
      <c r="H152" s="450">
        <v>16.574999999999999</v>
      </c>
      <c r="I152" s="373"/>
      <c r="L152" s="234"/>
      <c r="M152" s="233"/>
      <c r="T152" s="232"/>
      <c r="AT152" s="231" t="s">
        <v>117</v>
      </c>
      <c r="AU152" s="231" t="s">
        <v>80</v>
      </c>
      <c r="AV152" s="230" t="s">
        <v>80</v>
      </c>
      <c r="AW152" s="230" t="s">
        <v>29</v>
      </c>
      <c r="AX152" s="230" t="s">
        <v>73</v>
      </c>
      <c r="AY152" s="231" t="s">
        <v>113</v>
      </c>
    </row>
    <row r="153" spans="2:65" s="230" customFormat="1" x14ac:dyDescent="0.35">
      <c r="B153" s="234"/>
      <c r="C153" s="447"/>
      <c r="D153" s="444" t="s">
        <v>117</v>
      </c>
      <c r="E153" s="448" t="s">
        <v>1</v>
      </c>
      <c r="F153" s="449" t="s">
        <v>647</v>
      </c>
      <c r="G153" s="447"/>
      <c r="H153" s="450">
        <v>14.4</v>
      </c>
      <c r="I153" s="373"/>
      <c r="L153" s="234"/>
      <c r="M153" s="233"/>
      <c r="T153" s="232"/>
      <c r="AT153" s="231" t="s">
        <v>117</v>
      </c>
      <c r="AU153" s="231" t="s">
        <v>80</v>
      </c>
      <c r="AV153" s="230" t="s">
        <v>80</v>
      </c>
      <c r="AW153" s="230" t="s">
        <v>29</v>
      </c>
      <c r="AX153" s="230" t="s">
        <v>73</v>
      </c>
      <c r="AY153" s="231" t="s">
        <v>113</v>
      </c>
    </row>
    <row r="154" spans="2:65" s="241" customFormat="1" x14ac:dyDescent="0.35">
      <c r="B154" s="245"/>
      <c r="C154" s="451"/>
      <c r="D154" s="444" t="s">
        <v>117</v>
      </c>
      <c r="E154" s="452" t="s">
        <v>1</v>
      </c>
      <c r="F154" s="453" t="s">
        <v>118</v>
      </c>
      <c r="G154" s="451"/>
      <c r="H154" s="454">
        <v>30.975000000000001</v>
      </c>
      <c r="I154" s="376"/>
      <c r="L154" s="245"/>
      <c r="M154" s="244"/>
      <c r="T154" s="243"/>
      <c r="AT154" s="242" t="s">
        <v>117</v>
      </c>
      <c r="AU154" s="242" t="s">
        <v>80</v>
      </c>
      <c r="AV154" s="241" t="s">
        <v>116</v>
      </c>
      <c r="AW154" s="241" t="s">
        <v>29</v>
      </c>
      <c r="AX154" s="241" t="s">
        <v>78</v>
      </c>
      <c r="AY154" s="242" t="s">
        <v>113</v>
      </c>
    </row>
    <row r="155" spans="2:65" s="247" customFormat="1" ht="22.95" customHeight="1" x14ac:dyDescent="0.4">
      <c r="B155" s="254"/>
      <c r="D155" s="249" t="s">
        <v>72</v>
      </c>
      <c r="E155" s="263" t="s">
        <v>119</v>
      </c>
      <c r="F155" s="263" t="s">
        <v>295</v>
      </c>
      <c r="I155" s="377"/>
      <c r="J155" s="262">
        <f>BK155</f>
        <v>0</v>
      </c>
      <c r="L155" s="254"/>
      <c r="M155" s="253"/>
      <c r="P155" s="252">
        <f>SUM(P156:P159)</f>
        <v>0</v>
      </c>
      <c r="R155" s="252">
        <f>SUM(R156:R159)</f>
        <v>0.65144768000000008</v>
      </c>
      <c r="T155" s="251">
        <f>SUM(T156:T159)</f>
        <v>0</v>
      </c>
      <c r="AR155" s="249" t="s">
        <v>78</v>
      </c>
      <c r="AT155" s="250" t="s">
        <v>72</v>
      </c>
      <c r="AU155" s="250" t="s">
        <v>78</v>
      </c>
      <c r="AY155" s="249" t="s">
        <v>113</v>
      </c>
      <c r="BK155" s="248">
        <f>SUM(BK156:BK159)</f>
        <v>0</v>
      </c>
    </row>
    <row r="156" spans="2:65" s="1" customFormat="1" ht="37.950000000000003" customHeight="1" x14ac:dyDescent="0.35">
      <c r="B156" s="73"/>
      <c r="C156" s="438" t="s">
        <v>116</v>
      </c>
      <c r="D156" s="438" t="s">
        <v>114</v>
      </c>
      <c r="E156" s="439" t="s">
        <v>646</v>
      </c>
      <c r="F156" s="440" t="s">
        <v>645</v>
      </c>
      <c r="G156" s="441" t="s">
        <v>115</v>
      </c>
      <c r="H156" s="442">
        <v>0.33800000000000002</v>
      </c>
      <c r="I156" s="371"/>
      <c r="J156" s="224">
        <f>ROUND(I156*H156,2)</f>
        <v>0</v>
      </c>
      <c r="K156" s="74"/>
      <c r="L156" s="21"/>
      <c r="M156" s="370" t="s">
        <v>1</v>
      </c>
      <c r="N156" s="246" t="s">
        <v>39</v>
      </c>
      <c r="P156" s="236">
        <f>O156*H156</f>
        <v>0</v>
      </c>
      <c r="Q156" s="236">
        <v>1.92736</v>
      </c>
      <c r="R156" s="236">
        <f>Q156*H156</f>
        <v>0.65144768000000008</v>
      </c>
      <c r="S156" s="236">
        <v>0</v>
      </c>
      <c r="T156" s="235">
        <f>S156*H156</f>
        <v>0</v>
      </c>
      <c r="AR156" s="223" t="s">
        <v>116</v>
      </c>
      <c r="AT156" s="223" t="s">
        <v>114</v>
      </c>
      <c r="AU156" s="223" t="s">
        <v>80</v>
      </c>
      <c r="AY156" s="10" t="s">
        <v>113</v>
      </c>
      <c r="BE156" s="75">
        <f>IF(N156="základná",J156,0)</f>
        <v>0</v>
      </c>
      <c r="BF156" s="75">
        <f>IF(N156="znížená",J156,0)</f>
        <v>0</v>
      </c>
      <c r="BG156" s="75">
        <f>IF(N156="zákl. prenesená",J156,0)</f>
        <v>0</v>
      </c>
      <c r="BH156" s="75">
        <f>IF(N156="zníž. prenesená",J156,0)</f>
        <v>0</v>
      </c>
      <c r="BI156" s="75">
        <f>IF(N156="nulová",J156,0)</f>
        <v>0</v>
      </c>
      <c r="BJ156" s="10" t="s">
        <v>80</v>
      </c>
      <c r="BK156" s="75">
        <f>ROUND(I156*H156,2)</f>
        <v>0</v>
      </c>
      <c r="BL156" s="10" t="s">
        <v>116</v>
      </c>
      <c r="BM156" s="223" t="s">
        <v>644</v>
      </c>
    </row>
    <row r="157" spans="2:65" s="257" customFormat="1" x14ac:dyDescent="0.35">
      <c r="B157" s="261"/>
      <c r="C157" s="443"/>
      <c r="D157" s="444" t="s">
        <v>117</v>
      </c>
      <c r="E157" s="445" t="s">
        <v>1</v>
      </c>
      <c r="F157" s="446" t="s">
        <v>643</v>
      </c>
      <c r="G157" s="443"/>
      <c r="H157" s="445" t="s">
        <v>1</v>
      </c>
      <c r="I157" s="378"/>
      <c r="L157" s="261"/>
      <c r="M157" s="260"/>
      <c r="T157" s="259"/>
      <c r="AT157" s="258" t="s">
        <v>117</v>
      </c>
      <c r="AU157" s="258" t="s">
        <v>80</v>
      </c>
      <c r="AV157" s="257" t="s">
        <v>78</v>
      </c>
      <c r="AW157" s="257" t="s">
        <v>29</v>
      </c>
      <c r="AX157" s="257" t="s">
        <v>73</v>
      </c>
      <c r="AY157" s="258" t="s">
        <v>113</v>
      </c>
    </row>
    <row r="158" spans="2:65" s="230" customFormat="1" x14ac:dyDescent="0.35">
      <c r="B158" s="234"/>
      <c r="C158" s="447"/>
      <c r="D158" s="444" t="s">
        <v>117</v>
      </c>
      <c r="E158" s="448" t="s">
        <v>1</v>
      </c>
      <c r="F158" s="449" t="s">
        <v>642</v>
      </c>
      <c r="G158" s="447"/>
      <c r="H158" s="450">
        <v>0.33800000000000002</v>
      </c>
      <c r="I158" s="373"/>
      <c r="L158" s="234"/>
      <c r="M158" s="233"/>
      <c r="T158" s="232"/>
      <c r="AT158" s="231" t="s">
        <v>117</v>
      </c>
      <c r="AU158" s="231" t="s">
        <v>80</v>
      </c>
      <c r="AV158" s="230" t="s">
        <v>80</v>
      </c>
      <c r="AW158" s="230" t="s">
        <v>29</v>
      </c>
      <c r="AX158" s="230" t="s">
        <v>73</v>
      </c>
      <c r="AY158" s="231" t="s">
        <v>113</v>
      </c>
    </row>
    <row r="159" spans="2:65" s="241" customFormat="1" x14ac:dyDescent="0.35">
      <c r="B159" s="245"/>
      <c r="C159" s="451"/>
      <c r="D159" s="444" t="s">
        <v>117</v>
      </c>
      <c r="E159" s="452" t="s">
        <v>1</v>
      </c>
      <c r="F159" s="453" t="s">
        <v>118</v>
      </c>
      <c r="G159" s="451"/>
      <c r="H159" s="454">
        <v>0.33800000000000002</v>
      </c>
      <c r="I159" s="376"/>
      <c r="L159" s="245"/>
      <c r="M159" s="244"/>
      <c r="T159" s="243"/>
      <c r="AT159" s="242" t="s">
        <v>117</v>
      </c>
      <c r="AU159" s="242" t="s">
        <v>80</v>
      </c>
      <c r="AV159" s="241" t="s">
        <v>116</v>
      </c>
      <c r="AW159" s="241" t="s">
        <v>29</v>
      </c>
      <c r="AX159" s="241" t="s">
        <v>78</v>
      </c>
      <c r="AY159" s="242" t="s">
        <v>113</v>
      </c>
    </row>
    <row r="160" spans="2:65" s="247" customFormat="1" ht="22.95" customHeight="1" x14ac:dyDescent="0.4">
      <c r="B160" s="254"/>
      <c r="D160" s="249" t="s">
        <v>72</v>
      </c>
      <c r="E160" s="263" t="s">
        <v>116</v>
      </c>
      <c r="F160" s="263" t="s">
        <v>798</v>
      </c>
      <c r="I160" s="377"/>
      <c r="J160" s="262">
        <f>BK160</f>
        <v>0</v>
      </c>
      <c r="L160" s="254"/>
      <c r="M160" s="253"/>
      <c r="P160" s="252">
        <f>SUM(P161:P167)</f>
        <v>0</v>
      </c>
      <c r="R160" s="252">
        <f>SUM(R161:R167)</f>
        <v>2.2498454694000003</v>
      </c>
      <c r="T160" s="251">
        <f>SUM(T161:T167)</f>
        <v>0</v>
      </c>
      <c r="AR160" s="249" t="s">
        <v>78</v>
      </c>
      <c r="AT160" s="250" t="s">
        <v>72</v>
      </c>
      <c r="AU160" s="250" t="s">
        <v>78</v>
      </c>
      <c r="AY160" s="249" t="s">
        <v>113</v>
      </c>
      <c r="BK160" s="248">
        <f>SUM(BK161:BK167)</f>
        <v>0</v>
      </c>
    </row>
    <row r="161" spans="2:65" s="1" customFormat="1" ht="24.2" customHeight="1" x14ac:dyDescent="0.35">
      <c r="B161" s="73"/>
      <c r="C161" s="479" t="s">
        <v>124</v>
      </c>
      <c r="D161" s="438" t="s">
        <v>114</v>
      </c>
      <c r="E161" s="439" t="s">
        <v>797</v>
      </c>
      <c r="F161" s="440" t="s">
        <v>796</v>
      </c>
      <c r="G161" s="441" t="s">
        <v>115</v>
      </c>
      <c r="H161" s="442">
        <v>0.73799999999999999</v>
      </c>
      <c r="I161" s="371"/>
      <c r="J161" s="224">
        <f>ROUND(I161*H161,2)</f>
        <v>0</v>
      </c>
      <c r="K161" s="74"/>
      <c r="L161" s="21"/>
      <c r="M161" s="370" t="s">
        <v>1</v>
      </c>
      <c r="N161" s="246" t="s">
        <v>39</v>
      </c>
      <c r="P161" s="236">
        <f>O161*H161</f>
        <v>0</v>
      </c>
      <c r="Q161" s="236">
        <v>2.4018963000000002</v>
      </c>
      <c r="R161" s="236">
        <f>Q161*H161</f>
        <v>1.7725994694</v>
      </c>
      <c r="S161" s="236">
        <v>0</v>
      </c>
      <c r="T161" s="235">
        <f>S161*H161</f>
        <v>0</v>
      </c>
      <c r="AR161" s="223" t="s">
        <v>116</v>
      </c>
      <c r="AT161" s="223" t="s">
        <v>114</v>
      </c>
      <c r="AU161" s="223" t="s">
        <v>80</v>
      </c>
      <c r="AY161" s="10" t="s">
        <v>113</v>
      </c>
      <c r="BE161" s="75">
        <f>IF(N161="základná",J161,0)</f>
        <v>0</v>
      </c>
      <c r="BF161" s="75">
        <f>IF(N161="znížená",J161,0)</f>
        <v>0</v>
      </c>
      <c r="BG161" s="75">
        <f>IF(N161="zákl. prenesená",J161,0)</f>
        <v>0</v>
      </c>
      <c r="BH161" s="75">
        <f>IF(N161="zníž. prenesená",J161,0)</f>
        <v>0</v>
      </c>
      <c r="BI161" s="75">
        <f>IF(N161="nulová",J161,0)</f>
        <v>0</v>
      </c>
      <c r="BJ161" s="10" t="s">
        <v>80</v>
      </c>
      <c r="BK161" s="75">
        <f>ROUND(I161*H161,2)</f>
        <v>0</v>
      </c>
      <c r="BL161" s="10" t="s">
        <v>116</v>
      </c>
      <c r="BM161" s="223" t="s">
        <v>795</v>
      </c>
    </row>
    <row r="162" spans="2:65" s="257" customFormat="1" x14ac:dyDescent="0.35">
      <c r="B162" s="261"/>
      <c r="C162" s="480"/>
      <c r="D162" s="444" t="s">
        <v>117</v>
      </c>
      <c r="E162" s="445" t="s">
        <v>1</v>
      </c>
      <c r="F162" s="446" t="s">
        <v>794</v>
      </c>
      <c r="G162" s="443"/>
      <c r="H162" s="445" t="s">
        <v>1</v>
      </c>
      <c r="I162" s="378"/>
      <c r="L162" s="261"/>
      <c r="M162" s="260"/>
      <c r="T162" s="259"/>
      <c r="AT162" s="258" t="s">
        <v>117</v>
      </c>
      <c r="AU162" s="258" t="s">
        <v>80</v>
      </c>
      <c r="AV162" s="257" t="s">
        <v>78</v>
      </c>
      <c r="AW162" s="257" t="s">
        <v>29</v>
      </c>
      <c r="AX162" s="257" t="s">
        <v>73</v>
      </c>
      <c r="AY162" s="258" t="s">
        <v>113</v>
      </c>
    </row>
    <row r="163" spans="2:65" s="230" customFormat="1" x14ac:dyDescent="0.35">
      <c r="B163" s="234"/>
      <c r="C163" s="481"/>
      <c r="D163" s="444" t="s">
        <v>117</v>
      </c>
      <c r="E163" s="448" t="s">
        <v>1</v>
      </c>
      <c r="F163" s="449" t="s">
        <v>793</v>
      </c>
      <c r="G163" s="447"/>
      <c r="H163" s="450">
        <v>0.73799999999999999</v>
      </c>
      <c r="I163" s="373"/>
      <c r="L163" s="234"/>
      <c r="M163" s="233"/>
      <c r="T163" s="232"/>
      <c r="AT163" s="231" t="s">
        <v>117</v>
      </c>
      <c r="AU163" s="231" t="s">
        <v>80</v>
      </c>
      <c r="AV163" s="230" t="s">
        <v>80</v>
      </c>
      <c r="AW163" s="230" t="s">
        <v>29</v>
      </c>
      <c r="AX163" s="230" t="s">
        <v>73</v>
      </c>
      <c r="AY163" s="231" t="s">
        <v>113</v>
      </c>
    </row>
    <row r="164" spans="2:65" s="241" customFormat="1" x14ac:dyDescent="0.35">
      <c r="B164" s="245"/>
      <c r="C164" s="482"/>
      <c r="D164" s="444" t="s">
        <v>117</v>
      </c>
      <c r="E164" s="452" t="s">
        <v>1</v>
      </c>
      <c r="F164" s="453" t="s">
        <v>118</v>
      </c>
      <c r="G164" s="451"/>
      <c r="H164" s="454">
        <v>0.73799999999999999</v>
      </c>
      <c r="I164" s="376"/>
      <c r="L164" s="245"/>
      <c r="M164" s="244"/>
      <c r="T164" s="243"/>
      <c r="AT164" s="242" t="s">
        <v>117</v>
      </c>
      <c r="AU164" s="242" t="s">
        <v>80</v>
      </c>
      <c r="AV164" s="241" t="s">
        <v>116</v>
      </c>
      <c r="AW164" s="241" t="s">
        <v>29</v>
      </c>
      <c r="AX164" s="241" t="s">
        <v>78</v>
      </c>
      <c r="AY164" s="242" t="s">
        <v>113</v>
      </c>
    </row>
    <row r="165" spans="2:65" s="1" customFormat="1" ht="33" customHeight="1" x14ac:dyDescent="0.35">
      <c r="B165" s="73"/>
      <c r="C165" s="479" t="s">
        <v>126</v>
      </c>
      <c r="D165" s="438" t="s">
        <v>114</v>
      </c>
      <c r="E165" s="439" t="s">
        <v>792</v>
      </c>
      <c r="F165" s="440" t="s">
        <v>791</v>
      </c>
      <c r="G165" s="441" t="s">
        <v>125</v>
      </c>
      <c r="H165" s="442">
        <v>46.2</v>
      </c>
      <c r="I165" s="371"/>
      <c r="J165" s="224">
        <f>ROUND(I165*H165,2)</f>
        <v>0</v>
      </c>
      <c r="K165" s="74"/>
      <c r="L165" s="21"/>
      <c r="M165" s="370" t="s">
        <v>1</v>
      </c>
      <c r="N165" s="246" t="s">
        <v>39</v>
      </c>
      <c r="P165" s="236">
        <f>O165*H165</f>
        <v>0</v>
      </c>
      <c r="Q165" s="236">
        <v>1.0330000000000001E-2</v>
      </c>
      <c r="R165" s="236">
        <f>Q165*H165</f>
        <v>0.47724600000000006</v>
      </c>
      <c r="S165" s="236">
        <v>0</v>
      </c>
      <c r="T165" s="235">
        <f>S165*H165</f>
        <v>0</v>
      </c>
      <c r="AR165" s="223" t="s">
        <v>116</v>
      </c>
      <c r="AT165" s="223" t="s">
        <v>114</v>
      </c>
      <c r="AU165" s="223" t="s">
        <v>80</v>
      </c>
      <c r="AY165" s="10" t="s">
        <v>113</v>
      </c>
      <c r="BE165" s="75">
        <f>IF(N165="základná",J165,0)</f>
        <v>0</v>
      </c>
      <c r="BF165" s="75">
        <f>IF(N165="znížená",J165,0)</f>
        <v>0</v>
      </c>
      <c r="BG165" s="75">
        <f>IF(N165="zákl. prenesená",J165,0)</f>
        <v>0</v>
      </c>
      <c r="BH165" s="75">
        <f>IF(N165="zníž. prenesená",J165,0)</f>
        <v>0</v>
      </c>
      <c r="BI165" s="75">
        <f>IF(N165="nulová",J165,0)</f>
        <v>0</v>
      </c>
      <c r="BJ165" s="10" t="s">
        <v>80</v>
      </c>
      <c r="BK165" s="75">
        <f>ROUND(I165*H165,2)</f>
        <v>0</v>
      </c>
      <c r="BL165" s="10" t="s">
        <v>116</v>
      </c>
      <c r="BM165" s="223" t="s">
        <v>790</v>
      </c>
    </row>
    <row r="166" spans="2:65" s="230" customFormat="1" x14ac:dyDescent="0.35">
      <c r="B166" s="234"/>
      <c r="C166" s="447"/>
      <c r="D166" s="444" t="s">
        <v>117</v>
      </c>
      <c r="E166" s="448" t="s">
        <v>1</v>
      </c>
      <c r="F166" s="449" t="s">
        <v>789</v>
      </c>
      <c r="G166" s="447"/>
      <c r="H166" s="450">
        <v>46.2</v>
      </c>
      <c r="I166" s="373"/>
      <c r="L166" s="234"/>
      <c r="M166" s="233"/>
      <c r="T166" s="232"/>
      <c r="AT166" s="231" t="s">
        <v>117</v>
      </c>
      <c r="AU166" s="231" t="s">
        <v>80</v>
      </c>
      <c r="AV166" s="230" t="s">
        <v>80</v>
      </c>
      <c r="AW166" s="230" t="s">
        <v>29</v>
      </c>
      <c r="AX166" s="230" t="s">
        <v>73</v>
      </c>
      <c r="AY166" s="231" t="s">
        <v>113</v>
      </c>
    </row>
    <row r="167" spans="2:65" s="241" customFormat="1" x14ac:dyDescent="0.35">
      <c r="B167" s="245"/>
      <c r="C167" s="451"/>
      <c r="D167" s="444" t="s">
        <v>117</v>
      </c>
      <c r="E167" s="452" t="s">
        <v>1</v>
      </c>
      <c r="F167" s="453" t="s">
        <v>118</v>
      </c>
      <c r="G167" s="451"/>
      <c r="H167" s="454">
        <v>46.2</v>
      </c>
      <c r="I167" s="376"/>
      <c r="L167" s="245"/>
      <c r="M167" s="244"/>
      <c r="T167" s="243"/>
      <c r="AT167" s="242" t="s">
        <v>117</v>
      </c>
      <c r="AU167" s="242" t="s">
        <v>80</v>
      </c>
      <c r="AV167" s="241" t="s">
        <v>116</v>
      </c>
      <c r="AW167" s="241" t="s">
        <v>29</v>
      </c>
      <c r="AX167" s="241" t="s">
        <v>78</v>
      </c>
      <c r="AY167" s="242" t="s">
        <v>113</v>
      </c>
    </row>
    <row r="168" spans="2:65" s="247" customFormat="1" ht="22.95" customHeight="1" x14ac:dyDescent="0.4">
      <c r="B168" s="254"/>
      <c r="D168" s="249" t="s">
        <v>72</v>
      </c>
      <c r="E168" s="263" t="s">
        <v>124</v>
      </c>
      <c r="F168" s="263" t="s">
        <v>641</v>
      </c>
      <c r="I168" s="377"/>
      <c r="J168" s="262">
        <f>BK168</f>
        <v>0</v>
      </c>
      <c r="L168" s="254"/>
      <c r="M168" s="253"/>
      <c r="P168" s="252">
        <f>SUM(P169:P172)</f>
        <v>0</v>
      </c>
      <c r="R168" s="252">
        <f>SUM(R169:R172)</f>
        <v>2.3663999999999996</v>
      </c>
      <c r="T168" s="251">
        <f>SUM(T169:T172)</f>
        <v>0</v>
      </c>
      <c r="AR168" s="249" t="s">
        <v>78</v>
      </c>
      <c r="AT168" s="250" t="s">
        <v>72</v>
      </c>
      <c r="AU168" s="250" t="s">
        <v>78</v>
      </c>
      <c r="AY168" s="249" t="s">
        <v>113</v>
      </c>
      <c r="BK168" s="248">
        <f>SUM(BK169:BK172)</f>
        <v>0</v>
      </c>
    </row>
    <row r="169" spans="2:65" s="1" customFormat="1" ht="24.2" customHeight="1" x14ac:dyDescent="0.35">
      <c r="B169" s="73"/>
      <c r="C169" s="438" t="s">
        <v>127</v>
      </c>
      <c r="D169" s="438" t="s">
        <v>114</v>
      </c>
      <c r="E169" s="439" t="s">
        <v>640</v>
      </c>
      <c r="F169" s="440" t="s">
        <v>639</v>
      </c>
      <c r="G169" s="441" t="s">
        <v>125</v>
      </c>
      <c r="H169" s="442">
        <v>25.5</v>
      </c>
      <c r="I169" s="371"/>
      <c r="J169" s="224">
        <f>ROUND(I169*H169,2)</f>
        <v>0</v>
      </c>
      <c r="K169" s="74"/>
      <c r="L169" s="21"/>
      <c r="M169" s="370" t="s">
        <v>1</v>
      </c>
      <c r="N169" s="246" t="s">
        <v>39</v>
      </c>
      <c r="P169" s="236">
        <f>O169*H169</f>
        <v>0</v>
      </c>
      <c r="Q169" s="236">
        <v>9.2799999999999994E-2</v>
      </c>
      <c r="R169" s="236">
        <f>Q169*H169</f>
        <v>2.3663999999999996</v>
      </c>
      <c r="S169" s="236">
        <v>0</v>
      </c>
      <c r="T169" s="235">
        <f>S169*H169</f>
        <v>0</v>
      </c>
      <c r="AR169" s="223" t="s">
        <v>116</v>
      </c>
      <c r="AT169" s="223" t="s">
        <v>114</v>
      </c>
      <c r="AU169" s="223" t="s">
        <v>80</v>
      </c>
      <c r="AY169" s="10" t="s">
        <v>113</v>
      </c>
      <c r="BE169" s="75">
        <f>IF(N169="základná",J169,0)</f>
        <v>0</v>
      </c>
      <c r="BF169" s="75">
        <f>IF(N169="znížená",J169,0)</f>
        <v>0</v>
      </c>
      <c r="BG169" s="75">
        <f>IF(N169="zákl. prenesená",J169,0)</f>
        <v>0</v>
      </c>
      <c r="BH169" s="75">
        <f>IF(N169="zníž. prenesená",J169,0)</f>
        <v>0</v>
      </c>
      <c r="BI169" s="75">
        <f>IF(N169="nulová",J169,0)</f>
        <v>0</v>
      </c>
      <c r="BJ169" s="10" t="s">
        <v>80</v>
      </c>
      <c r="BK169" s="75">
        <f>ROUND(I169*H169,2)</f>
        <v>0</v>
      </c>
      <c r="BL169" s="10" t="s">
        <v>116</v>
      </c>
      <c r="BM169" s="223" t="s">
        <v>638</v>
      </c>
    </row>
    <row r="170" spans="2:65" s="257" customFormat="1" x14ac:dyDescent="0.35">
      <c r="B170" s="261"/>
      <c r="C170" s="443"/>
      <c r="D170" s="444" t="s">
        <v>117</v>
      </c>
      <c r="E170" s="445" t="s">
        <v>1</v>
      </c>
      <c r="F170" s="446" t="s">
        <v>550</v>
      </c>
      <c r="G170" s="443"/>
      <c r="H170" s="445" t="s">
        <v>1</v>
      </c>
      <c r="I170" s="378"/>
      <c r="L170" s="261"/>
      <c r="M170" s="260"/>
      <c r="T170" s="259"/>
      <c r="AT170" s="258" t="s">
        <v>117</v>
      </c>
      <c r="AU170" s="258" t="s">
        <v>80</v>
      </c>
      <c r="AV170" s="257" t="s">
        <v>78</v>
      </c>
      <c r="AW170" s="257" t="s">
        <v>29</v>
      </c>
      <c r="AX170" s="257" t="s">
        <v>73</v>
      </c>
      <c r="AY170" s="258" t="s">
        <v>113</v>
      </c>
    </row>
    <row r="171" spans="2:65" s="230" customFormat="1" x14ac:dyDescent="0.35">
      <c r="B171" s="234"/>
      <c r="C171" s="447"/>
      <c r="D171" s="444" t="s">
        <v>117</v>
      </c>
      <c r="E171" s="448" t="s">
        <v>1</v>
      </c>
      <c r="F171" s="449" t="s">
        <v>733</v>
      </c>
      <c r="G171" s="447"/>
      <c r="H171" s="450">
        <v>25.5</v>
      </c>
      <c r="I171" s="373"/>
      <c r="L171" s="234"/>
      <c r="M171" s="233"/>
      <c r="T171" s="232"/>
      <c r="AT171" s="231" t="s">
        <v>117</v>
      </c>
      <c r="AU171" s="231" t="s">
        <v>80</v>
      </c>
      <c r="AV171" s="230" t="s">
        <v>80</v>
      </c>
      <c r="AW171" s="230" t="s">
        <v>29</v>
      </c>
      <c r="AX171" s="230" t="s">
        <v>73</v>
      </c>
      <c r="AY171" s="231" t="s">
        <v>113</v>
      </c>
    </row>
    <row r="172" spans="2:65" s="241" customFormat="1" x14ac:dyDescent="0.35">
      <c r="B172" s="245"/>
      <c r="C172" s="451"/>
      <c r="D172" s="444" t="s">
        <v>117</v>
      </c>
      <c r="E172" s="452" t="s">
        <v>1</v>
      </c>
      <c r="F172" s="453" t="s">
        <v>118</v>
      </c>
      <c r="G172" s="451"/>
      <c r="H172" s="454">
        <v>25.5</v>
      </c>
      <c r="I172" s="376"/>
      <c r="L172" s="245"/>
      <c r="M172" s="244"/>
      <c r="T172" s="243"/>
      <c r="AT172" s="242" t="s">
        <v>117</v>
      </c>
      <c r="AU172" s="242" t="s">
        <v>80</v>
      </c>
      <c r="AV172" s="241" t="s">
        <v>116</v>
      </c>
      <c r="AW172" s="241" t="s">
        <v>29</v>
      </c>
      <c r="AX172" s="241" t="s">
        <v>78</v>
      </c>
      <c r="AY172" s="242" t="s">
        <v>113</v>
      </c>
    </row>
    <row r="173" spans="2:65" s="247" customFormat="1" ht="22.95" customHeight="1" x14ac:dyDescent="0.4">
      <c r="B173" s="254"/>
      <c r="D173" s="249" t="s">
        <v>72</v>
      </c>
      <c r="E173" s="263" t="s">
        <v>126</v>
      </c>
      <c r="F173" s="263" t="s">
        <v>132</v>
      </c>
      <c r="I173" s="377"/>
      <c r="J173" s="262">
        <f>BK173</f>
        <v>0</v>
      </c>
      <c r="L173" s="254"/>
      <c r="M173" s="253"/>
      <c r="P173" s="252">
        <f>SUM(P174:P186)</f>
        <v>0</v>
      </c>
      <c r="R173" s="252">
        <f>SUM(R174:R186)</f>
        <v>8.10801762</v>
      </c>
      <c r="T173" s="251">
        <f>SUM(T174:T186)</f>
        <v>0</v>
      </c>
      <c r="AR173" s="249" t="s">
        <v>78</v>
      </c>
      <c r="AT173" s="250" t="s">
        <v>72</v>
      </c>
      <c r="AU173" s="250" t="s">
        <v>78</v>
      </c>
      <c r="AY173" s="249" t="s">
        <v>113</v>
      </c>
      <c r="BK173" s="248">
        <f>SUM(BK174:BK186)</f>
        <v>0</v>
      </c>
    </row>
    <row r="174" spans="2:65" s="1" customFormat="1" ht="24.2" customHeight="1" x14ac:dyDescent="0.35">
      <c r="B174" s="73"/>
      <c r="C174" s="438" t="s">
        <v>123</v>
      </c>
      <c r="D174" s="438" t="s">
        <v>114</v>
      </c>
      <c r="E174" s="439" t="s">
        <v>637</v>
      </c>
      <c r="F174" s="440" t="s">
        <v>636</v>
      </c>
      <c r="G174" s="441" t="s">
        <v>125</v>
      </c>
      <c r="H174" s="442">
        <v>0.75</v>
      </c>
      <c r="I174" s="371"/>
      <c r="J174" s="224">
        <f>ROUND(I174*H174,2)</f>
        <v>0</v>
      </c>
      <c r="K174" s="74"/>
      <c r="L174" s="21"/>
      <c r="M174" s="370" t="s">
        <v>1</v>
      </c>
      <c r="N174" s="246" t="s">
        <v>39</v>
      </c>
      <c r="P174" s="236">
        <f>O174*H174</f>
        <v>0</v>
      </c>
      <c r="Q174" s="236">
        <v>1.26E-2</v>
      </c>
      <c r="R174" s="236">
        <f>Q174*H174</f>
        <v>9.4500000000000001E-3</v>
      </c>
      <c r="S174" s="236">
        <v>0</v>
      </c>
      <c r="T174" s="235">
        <f>S174*H174</f>
        <v>0</v>
      </c>
      <c r="AR174" s="223" t="s">
        <v>116</v>
      </c>
      <c r="AT174" s="223" t="s">
        <v>114</v>
      </c>
      <c r="AU174" s="223" t="s">
        <v>80</v>
      </c>
      <c r="AY174" s="10" t="s">
        <v>113</v>
      </c>
      <c r="BE174" s="75">
        <f>IF(N174="základná",J174,0)</f>
        <v>0</v>
      </c>
      <c r="BF174" s="75">
        <f>IF(N174="znížená",J174,0)</f>
        <v>0</v>
      </c>
      <c r="BG174" s="75">
        <f>IF(N174="zákl. prenesená",J174,0)</f>
        <v>0</v>
      </c>
      <c r="BH174" s="75">
        <f>IF(N174="zníž. prenesená",J174,0)</f>
        <v>0</v>
      </c>
      <c r="BI174" s="75">
        <f>IF(N174="nulová",J174,0)</f>
        <v>0</v>
      </c>
      <c r="BJ174" s="10" t="s">
        <v>80</v>
      </c>
      <c r="BK174" s="75">
        <f>ROUND(I174*H174,2)</f>
        <v>0</v>
      </c>
      <c r="BL174" s="10" t="s">
        <v>116</v>
      </c>
      <c r="BM174" s="223" t="s">
        <v>635</v>
      </c>
    </row>
    <row r="175" spans="2:65" s="257" customFormat="1" x14ac:dyDescent="0.35">
      <c r="B175" s="261"/>
      <c r="C175" s="443"/>
      <c r="D175" s="444" t="s">
        <v>117</v>
      </c>
      <c r="E175" s="445" t="s">
        <v>1</v>
      </c>
      <c r="F175" s="446" t="s">
        <v>634</v>
      </c>
      <c r="G175" s="443"/>
      <c r="H175" s="445" t="s">
        <v>1</v>
      </c>
      <c r="I175" s="378"/>
      <c r="L175" s="261"/>
      <c r="M175" s="260"/>
      <c r="T175" s="259"/>
      <c r="AT175" s="258" t="s">
        <v>117</v>
      </c>
      <c r="AU175" s="258" t="s">
        <v>80</v>
      </c>
      <c r="AV175" s="257" t="s">
        <v>78</v>
      </c>
      <c r="AW175" s="257" t="s">
        <v>29</v>
      </c>
      <c r="AX175" s="257" t="s">
        <v>73</v>
      </c>
      <c r="AY175" s="258" t="s">
        <v>113</v>
      </c>
    </row>
    <row r="176" spans="2:65" s="230" customFormat="1" x14ac:dyDescent="0.35">
      <c r="B176" s="234"/>
      <c r="C176" s="447"/>
      <c r="D176" s="444" t="s">
        <v>117</v>
      </c>
      <c r="E176" s="448" t="s">
        <v>1</v>
      </c>
      <c r="F176" s="449" t="s">
        <v>633</v>
      </c>
      <c r="G176" s="447"/>
      <c r="H176" s="450">
        <v>0.75</v>
      </c>
      <c r="I176" s="373"/>
      <c r="L176" s="234"/>
      <c r="M176" s="233"/>
      <c r="T176" s="232"/>
      <c r="AT176" s="231" t="s">
        <v>117</v>
      </c>
      <c r="AU176" s="231" t="s">
        <v>80</v>
      </c>
      <c r="AV176" s="230" t="s">
        <v>80</v>
      </c>
      <c r="AW176" s="230" t="s">
        <v>29</v>
      </c>
      <c r="AX176" s="230" t="s">
        <v>73</v>
      </c>
      <c r="AY176" s="231" t="s">
        <v>113</v>
      </c>
    </row>
    <row r="177" spans="2:65" s="241" customFormat="1" x14ac:dyDescent="0.35">
      <c r="B177" s="245"/>
      <c r="C177" s="451"/>
      <c r="D177" s="444" t="s">
        <v>117</v>
      </c>
      <c r="E177" s="452" t="s">
        <v>1</v>
      </c>
      <c r="F177" s="453" t="s">
        <v>118</v>
      </c>
      <c r="G177" s="451"/>
      <c r="H177" s="454">
        <v>0.75</v>
      </c>
      <c r="I177" s="376"/>
      <c r="L177" s="245"/>
      <c r="M177" s="244"/>
      <c r="T177" s="243"/>
      <c r="AT177" s="242" t="s">
        <v>117</v>
      </c>
      <c r="AU177" s="242" t="s">
        <v>80</v>
      </c>
      <c r="AV177" s="241" t="s">
        <v>116</v>
      </c>
      <c r="AW177" s="241" t="s">
        <v>29</v>
      </c>
      <c r="AX177" s="241" t="s">
        <v>78</v>
      </c>
      <c r="AY177" s="242" t="s">
        <v>113</v>
      </c>
    </row>
    <row r="178" spans="2:65" s="1" customFormat="1" ht="33" customHeight="1" x14ac:dyDescent="0.35">
      <c r="B178" s="73"/>
      <c r="C178" s="438" t="s">
        <v>128</v>
      </c>
      <c r="D178" s="438" t="s">
        <v>114</v>
      </c>
      <c r="E178" s="439" t="s">
        <v>632</v>
      </c>
      <c r="F178" s="440" t="s">
        <v>631</v>
      </c>
      <c r="G178" s="441" t="s">
        <v>125</v>
      </c>
      <c r="H178" s="442">
        <v>26.4</v>
      </c>
      <c r="I178" s="371"/>
      <c r="J178" s="224">
        <f>ROUND(I178*H178,2)</f>
        <v>0</v>
      </c>
      <c r="K178" s="74"/>
      <c r="L178" s="21"/>
      <c r="M178" s="370" t="s">
        <v>1</v>
      </c>
      <c r="N178" s="246" t="s">
        <v>39</v>
      </c>
      <c r="P178" s="236">
        <f>O178*H178</f>
        <v>0</v>
      </c>
      <c r="Q178" s="236">
        <v>0.22404830000000001</v>
      </c>
      <c r="R178" s="236">
        <f>Q178*H178</f>
        <v>5.9148751199999996</v>
      </c>
      <c r="S178" s="236">
        <v>0</v>
      </c>
      <c r="T178" s="235">
        <f>S178*H178</f>
        <v>0</v>
      </c>
      <c r="AR178" s="223" t="s">
        <v>116</v>
      </c>
      <c r="AT178" s="223" t="s">
        <v>114</v>
      </c>
      <c r="AU178" s="223" t="s">
        <v>80</v>
      </c>
      <c r="AY178" s="10" t="s">
        <v>113</v>
      </c>
      <c r="BE178" s="75">
        <f>IF(N178="základná",J178,0)</f>
        <v>0</v>
      </c>
      <c r="BF178" s="75">
        <f>IF(N178="znížená",J178,0)</f>
        <v>0</v>
      </c>
      <c r="BG178" s="75">
        <f>IF(N178="zákl. prenesená",J178,0)</f>
        <v>0</v>
      </c>
      <c r="BH178" s="75">
        <f>IF(N178="zníž. prenesená",J178,0)</f>
        <v>0</v>
      </c>
      <c r="BI178" s="75">
        <f>IF(N178="nulová",J178,0)</f>
        <v>0</v>
      </c>
      <c r="BJ178" s="10" t="s">
        <v>80</v>
      </c>
      <c r="BK178" s="75">
        <f>ROUND(I178*H178,2)</f>
        <v>0</v>
      </c>
      <c r="BL178" s="10" t="s">
        <v>116</v>
      </c>
      <c r="BM178" s="223" t="s">
        <v>630</v>
      </c>
    </row>
    <row r="179" spans="2:65" s="257" customFormat="1" x14ac:dyDescent="0.35">
      <c r="B179" s="261"/>
      <c r="C179" s="443"/>
      <c r="D179" s="444" t="s">
        <v>117</v>
      </c>
      <c r="E179" s="445" t="s">
        <v>1</v>
      </c>
      <c r="F179" s="446" t="s">
        <v>550</v>
      </c>
      <c r="G179" s="443"/>
      <c r="H179" s="445" t="s">
        <v>1</v>
      </c>
      <c r="I179" s="378"/>
      <c r="L179" s="261"/>
      <c r="M179" s="260"/>
      <c r="T179" s="259"/>
      <c r="AT179" s="258" t="s">
        <v>117</v>
      </c>
      <c r="AU179" s="258" t="s">
        <v>80</v>
      </c>
      <c r="AV179" s="257" t="s">
        <v>78</v>
      </c>
      <c r="AW179" s="257" t="s">
        <v>29</v>
      </c>
      <c r="AX179" s="257" t="s">
        <v>73</v>
      </c>
      <c r="AY179" s="258" t="s">
        <v>113</v>
      </c>
    </row>
    <row r="180" spans="2:65" s="230" customFormat="1" x14ac:dyDescent="0.35">
      <c r="B180" s="234"/>
      <c r="C180" s="447"/>
      <c r="D180" s="444" t="s">
        <v>117</v>
      </c>
      <c r="E180" s="448" t="s">
        <v>1</v>
      </c>
      <c r="F180" s="449" t="s">
        <v>733</v>
      </c>
      <c r="G180" s="447"/>
      <c r="H180" s="450">
        <v>25.5</v>
      </c>
      <c r="I180" s="373"/>
      <c r="L180" s="234"/>
      <c r="M180" s="233"/>
      <c r="T180" s="232"/>
      <c r="AT180" s="231" t="s">
        <v>117</v>
      </c>
      <c r="AU180" s="231" t="s">
        <v>80</v>
      </c>
      <c r="AV180" s="230" t="s">
        <v>80</v>
      </c>
      <c r="AW180" s="230" t="s">
        <v>29</v>
      </c>
      <c r="AX180" s="230" t="s">
        <v>73</v>
      </c>
      <c r="AY180" s="231" t="s">
        <v>113</v>
      </c>
    </row>
    <row r="181" spans="2:65" s="230" customFormat="1" x14ac:dyDescent="0.35">
      <c r="B181" s="234"/>
      <c r="C181" s="447"/>
      <c r="D181" s="444" t="s">
        <v>117</v>
      </c>
      <c r="E181" s="448" t="s">
        <v>1</v>
      </c>
      <c r="F181" s="449" t="s">
        <v>629</v>
      </c>
      <c r="G181" s="447"/>
      <c r="H181" s="450">
        <v>0.9</v>
      </c>
      <c r="I181" s="373"/>
      <c r="L181" s="234"/>
      <c r="M181" s="233"/>
      <c r="T181" s="232"/>
      <c r="AT181" s="231" t="s">
        <v>117</v>
      </c>
      <c r="AU181" s="231" t="s">
        <v>80</v>
      </c>
      <c r="AV181" s="230" t="s">
        <v>80</v>
      </c>
      <c r="AW181" s="230" t="s">
        <v>29</v>
      </c>
      <c r="AX181" s="230" t="s">
        <v>73</v>
      </c>
      <c r="AY181" s="231" t="s">
        <v>113</v>
      </c>
    </row>
    <row r="182" spans="2:65" s="241" customFormat="1" x14ac:dyDescent="0.35">
      <c r="B182" s="245"/>
      <c r="C182" s="451"/>
      <c r="D182" s="444" t="s">
        <v>117</v>
      </c>
      <c r="E182" s="452" t="s">
        <v>1</v>
      </c>
      <c r="F182" s="453" t="s">
        <v>118</v>
      </c>
      <c r="G182" s="451"/>
      <c r="H182" s="454">
        <v>26.4</v>
      </c>
      <c r="I182" s="376"/>
      <c r="L182" s="245"/>
      <c r="M182" s="244"/>
      <c r="T182" s="243"/>
      <c r="AT182" s="242" t="s">
        <v>117</v>
      </c>
      <c r="AU182" s="242" t="s">
        <v>80</v>
      </c>
      <c r="AV182" s="241" t="s">
        <v>116</v>
      </c>
      <c r="AW182" s="241" t="s">
        <v>29</v>
      </c>
      <c r="AX182" s="241" t="s">
        <v>78</v>
      </c>
      <c r="AY182" s="242" t="s">
        <v>113</v>
      </c>
    </row>
    <row r="183" spans="2:65" s="1" customFormat="1" ht="24.2" customHeight="1" x14ac:dyDescent="0.35">
      <c r="B183" s="73"/>
      <c r="C183" s="438" t="s">
        <v>129</v>
      </c>
      <c r="D183" s="438" t="s">
        <v>114</v>
      </c>
      <c r="E183" s="439" t="s">
        <v>628</v>
      </c>
      <c r="F183" s="440" t="s">
        <v>627</v>
      </c>
      <c r="G183" s="441" t="s">
        <v>115</v>
      </c>
      <c r="H183" s="442">
        <v>1.2749999999999999</v>
      </c>
      <c r="I183" s="371"/>
      <c r="J183" s="224">
        <f>ROUND(I183*H183,2)</f>
        <v>0</v>
      </c>
      <c r="K183" s="74"/>
      <c r="L183" s="21"/>
      <c r="M183" s="370" t="s">
        <v>1</v>
      </c>
      <c r="N183" s="246" t="s">
        <v>39</v>
      </c>
      <c r="P183" s="236">
        <f>O183*H183</f>
        <v>0</v>
      </c>
      <c r="Q183" s="236">
        <v>1.7126999999999999</v>
      </c>
      <c r="R183" s="236">
        <f>Q183*H183</f>
        <v>2.1836924999999998</v>
      </c>
      <c r="S183" s="236">
        <v>0</v>
      </c>
      <c r="T183" s="235">
        <f>S183*H183</f>
        <v>0</v>
      </c>
      <c r="AR183" s="223" t="s">
        <v>116</v>
      </c>
      <c r="AT183" s="223" t="s">
        <v>114</v>
      </c>
      <c r="AU183" s="223" t="s">
        <v>80</v>
      </c>
      <c r="AY183" s="10" t="s">
        <v>113</v>
      </c>
      <c r="BE183" s="75">
        <f>IF(N183="základná",J183,0)</f>
        <v>0</v>
      </c>
      <c r="BF183" s="75">
        <f>IF(N183="znížená",J183,0)</f>
        <v>0</v>
      </c>
      <c r="BG183" s="75">
        <f>IF(N183="zákl. prenesená",J183,0)</f>
        <v>0</v>
      </c>
      <c r="BH183" s="75">
        <f>IF(N183="zníž. prenesená",J183,0)</f>
        <v>0</v>
      </c>
      <c r="BI183" s="75">
        <f>IF(N183="nulová",J183,0)</f>
        <v>0</v>
      </c>
      <c r="BJ183" s="10" t="s">
        <v>80</v>
      </c>
      <c r="BK183" s="75">
        <f>ROUND(I183*H183,2)</f>
        <v>0</v>
      </c>
      <c r="BL183" s="10" t="s">
        <v>116</v>
      </c>
      <c r="BM183" s="223" t="s">
        <v>626</v>
      </c>
    </row>
    <row r="184" spans="2:65" s="257" customFormat="1" x14ac:dyDescent="0.35">
      <c r="B184" s="261"/>
      <c r="C184" s="443"/>
      <c r="D184" s="444" t="s">
        <v>117</v>
      </c>
      <c r="E184" s="445" t="s">
        <v>1</v>
      </c>
      <c r="F184" s="446" t="s">
        <v>550</v>
      </c>
      <c r="G184" s="443"/>
      <c r="H184" s="445" t="s">
        <v>1</v>
      </c>
      <c r="I184" s="378"/>
      <c r="L184" s="261"/>
      <c r="M184" s="260"/>
      <c r="T184" s="259"/>
      <c r="AT184" s="258" t="s">
        <v>117</v>
      </c>
      <c r="AU184" s="258" t="s">
        <v>80</v>
      </c>
      <c r="AV184" s="257" t="s">
        <v>78</v>
      </c>
      <c r="AW184" s="257" t="s">
        <v>29</v>
      </c>
      <c r="AX184" s="257" t="s">
        <v>73</v>
      </c>
      <c r="AY184" s="258" t="s">
        <v>113</v>
      </c>
    </row>
    <row r="185" spans="2:65" s="230" customFormat="1" x14ac:dyDescent="0.35">
      <c r="B185" s="234"/>
      <c r="C185" s="447"/>
      <c r="D185" s="444" t="s">
        <v>117</v>
      </c>
      <c r="E185" s="448" t="s">
        <v>1</v>
      </c>
      <c r="F185" s="449" t="s">
        <v>734</v>
      </c>
      <c r="G185" s="447"/>
      <c r="H185" s="450">
        <v>1.2749999999999999</v>
      </c>
      <c r="I185" s="373"/>
      <c r="L185" s="234"/>
      <c r="M185" s="233"/>
      <c r="T185" s="232"/>
      <c r="AT185" s="231" t="s">
        <v>117</v>
      </c>
      <c r="AU185" s="231" t="s">
        <v>80</v>
      </c>
      <c r="AV185" s="230" t="s">
        <v>80</v>
      </c>
      <c r="AW185" s="230" t="s">
        <v>29</v>
      </c>
      <c r="AX185" s="230" t="s">
        <v>73</v>
      </c>
      <c r="AY185" s="231" t="s">
        <v>113</v>
      </c>
    </row>
    <row r="186" spans="2:65" s="241" customFormat="1" x14ac:dyDescent="0.35">
      <c r="B186" s="245"/>
      <c r="C186" s="451"/>
      <c r="D186" s="444" t="s">
        <v>117</v>
      </c>
      <c r="E186" s="452" t="s">
        <v>1</v>
      </c>
      <c r="F186" s="453" t="s">
        <v>118</v>
      </c>
      <c r="G186" s="451"/>
      <c r="H186" s="454">
        <v>1.2749999999999999</v>
      </c>
      <c r="I186" s="376"/>
      <c r="L186" s="245"/>
      <c r="M186" s="244"/>
      <c r="T186" s="243"/>
      <c r="AT186" s="242" t="s">
        <v>117</v>
      </c>
      <c r="AU186" s="242" t="s">
        <v>80</v>
      </c>
      <c r="AV186" s="241" t="s">
        <v>116</v>
      </c>
      <c r="AW186" s="241" t="s">
        <v>29</v>
      </c>
      <c r="AX186" s="241" t="s">
        <v>78</v>
      </c>
      <c r="AY186" s="242" t="s">
        <v>113</v>
      </c>
    </row>
    <row r="187" spans="2:65" s="247" customFormat="1" ht="22.95" customHeight="1" x14ac:dyDescent="0.4">
      <c r="B187" s="254"/>
      <c r="D187" s="249" t="s">
        <v>72</v>
      </c>
      <c r="E187" s="263" t="s">
        <v>128</v>
      </c>
      <c r="F187" s="263" t="s">
        <v>158</v>
      </c>
      <c r="I187" s="377"/>
      <c r="J187" s="262">
        <f>BK187</f>
        <v>0</v>
      </c>
      <c r="L187" s="254"/>
      <c r="M187" s="253"/>
      <c r="P187" s="252">
        <f>SUM(P188:P269)</f>
        <v>0</v>
      </c>
      <c r="R187" s="252">
        <f>SUM(R188:R269)</f>
        <v>82.615953596799983</v>
      </c>
      <c r="T187" s="251">
        <f>SUM(T188:T269)</f>
        <v>531.38880999999992</v>
      </c>
      <c r="AR187" s="249" t="s">
        <v>78</v>
      </c>
      <c r="AT187" s="250" t="s">
        <v>72</v>
      </c>
      <c r="AU187" s="250" t="s">
        <v>78</v>
      </c>
      <c r="AY187" s="249" t="s">
        <v>113</v>
      </c>
      <c r="BK187" s="248">
        <f>SUM(BK188:BK269)</f>
        <v>0</v>
      </c>
    </row>
    <row r="188" spans="2:65" s="1" customFormat="1" ht="24.2" customHeight="1" x14ac:dyDescent="0.35">
      <c r="B188" s="73"/>
      <c r="C188" s="438" t="s">
        <v>130</v>
      </c>
      <c r="D188" s="438" t="s">
        <v>114</v>
      </c>
      <c r="E188" s="439" t="s">
        <v>625</v>
      </c>
      <c r="F188" s="440" t="s">
        <v>624</v>
      </c>
      <c r="G188" s="441" t="s">
        <v>125</v>
      </c>
      <c r="H188" s="442">
        <v>22</v>
      </c>
      <c r="I188" s="371"/>
      <c r="J188" s="224">
        <f>ROUND(I188*H188,2)</f>
        <v>0</v>
      </c>
      <c r="K188" s="74"/>
      <c r="L188" s="21"/>
      <c r="M188" s="370" t="s">
        <v>1</v>
      </c>
      <c r="N188" s="246" t="s">
        <v>39</v>
      </c>
      <c r="P188" s="236">
        <f>O188*H188</f>
        <v>0</v>
      </c>
      <c r="Q188" s="236">
        <v>6.1813399999999996E-3</v>
      </c>
      <c r="R188" s="236">
        <f>Q188*H188</f>
        <v>0.13598948</v>
      </c>
      <c r="S188" s="236">
        <v>0</v>
      </c>
      <c r="T188" s="235">
        <f>S188*H188</f>
        <v>0</v>
      </c>
      <c r="AR188" s="223" t="s">
        <v>116</v>
      </c>
      <c r="AT188" s="223" t="s">
        <v>114</v>
      </c>
      <c r="AU188" s="223" t="s">
        <v>80</v>
      </c>
      <c r="AY188" s="10" t="s">
        <v>113</v>
      </c>
      <c r="BE188" s="75">
        <f>IF(N188="základná",J188,0)</f>
        <v>0</v>
      </c>
      <c r="BF188" s="75">
        <f>IF(N188="znížená",J188,0)</f>
        <v>0</v>
      </c>
      <c r="BG188" s="75">
        <f>IF(N188="zákl. prenesená",J188,0)</f>
        <v>0</v>
      </c>
      <c r="BH188" s="75">
        <f>IF(N188="zníž. prenesená",J188,0)</f>
        <v>0</v>
      </c>
      <c r="BI188" s="75">
        <f>IF(N188="nulová",J188,0)</f>
        <v>0</v>
      </c>
      <c r="BJ188" s="10" t="s">
        <v>80</v>
      </c>
      <c r="BK188" s="75">
        <f>ROUND(I188*H188,2)</f>
        <v>0</v>
      </c>
      <c r="BL188" s="10" t="s">
        <v>116</v>
      </c>
      <c r="BM188" s="223" t="s">
        <v>623</v>
      </c>
    </row>
    <row r="189" spans="2:65" s="257" customFormat="1" x14ac:dyDescent="0.35">
      <c r="B189" s="261"/>
      <c r="C189" s="443"/>
      <c r="D189" s="444" t="s">
        <v>117</v>
      </c>
      <c r="E189" s="445" t="s">
        <v>1</v>
      </c>
      <c r="F189" s="446" t="s">
        <v>622</v>
      </c>
      <c r="G189" s="443"/>
      <c r="H189" s="445" t="s">
        <v>1</v>
      </c>
      <c r="I189" s="378"/>
      <c r="L189" s="261"/>
      <c r="M189" s="260"/>
      <c r="T189" s="259"/>
      <c r="AT189" s="258" t="s">
        <v>117</v>
      </c>
      <c r="AU189" s="258" t="s">
        <v>80</v>
      </c>
      <c r="AV189" s="257" t="s">
        <v>78</v>
      </c>
      <c r="AW189" s="257" t="s">
        <v>29</v>
      </c>
      <c r="AX189" s="257" t="s">
        <v>73</v>
      </c>
      <c r="AY189" s="258" t="s">
        <v>113</v>
      </c>
    </row>
    <row r="190" spans="2:65" s="230" customFormat="1" x14ac:dyDescent="0.35">
      <c r="B190" s="234"/>
      <c r="C190" s="447"/>
      <c r="D190" s="444" t="s">
        <v>117</v>
      </c>
      <c r="E190" s="448" t="s">
        <v>1</v>
      </c>
      <c r="F190" s="449" t="s">
        <v>621</v>
      </c>
      <c r="G190" s="447"/>
      <c r="H190" s="450">
        <v>22</v>
      </c>
      <c r="I190" s="373"/>
      <c r="L190" s="234"/>
      <c r="M190" s="233"/>
      <c r="T190" s="232"/>
      <c r="AT190" s="231" t="s">
        <v>117</v>
      </c>
      <c r="AU190" s="231" t="s">
        <v>80</v>
      </c>
      <c r="AV190" s="230" t="s">
        <v>80</v>
      </c>
      <c r="AW190" s="230" t="s">
        <v>29</v>
      </c>
      <c r="AX190" s="230" t="s">
        <v>73</v>
      </c>
      <c r="AY190" s="231" t="s">
        <v>113</v>
      </c>
    </row>
    <row r="191" spans="2:65" s="241" customFormat="1" x14ac:dyDescent="0.35">
      <c r="B191" s="245"/>
      <c r="C191" s="451"/>
      <c r="D191" s="444" t="s">
        <v>117</v>
      </c>
      <c r="E191" s="452" t="s">
        <v>1</v>
      </c>
      <c r="F191" s="453" t="s">
        <v>118</v>
      </c>
      <c r="G191" s="451"/>
      <c r="H191" s="454">
        <v>22</v>
      </c>
      <c r="I191" s="376"/>
      <c r="L191" s="245"/>
      <c r="M191" s="244"/>
      <c r="T191" s="243"/>
      <c r="AT191" s="242" t="s">
        <v>117</v>
      </c>
      <c r="AU191" s="242" t="s">
        <v>80</v>
      </c>
      <c r="AV191" s="241" t="s">
        <v>116</v>
      </c>
      <c r="AW191" s="241" t="s">
        <v>29</v>
      </c>
      <c r="AX191" s="241" t="s">
        <v>78</v>
      </c>
      <c r="AY191" s="242" t="s">
        <v>113</v>
      </c>
    </row>
    <row r="192" spans="2:65" s="1" customFormat="1" ht="24.2" customHeight="1" x14ac:dyDescent="0.35">
      <c r="B192" s="73"/>
      <c r="C192" s="438" t="s">
        <v>131</v>
      </c>
      <c r="D192" s="438" t="s">
        <v>114</v>
      </c>
      <c r="E192" s="439" t="s">
        <v>620</v>
      </c>
      <c r="F192" s="440" t="s">
        <v>619</v>
      </c>
      <c r="G192" s="441" t="s">
        <v>115</v>
      </c>
      <c r="H192" s="442">
        <v>1456.56</v>
      </c>
      <c r="I192" s="371"/>
      <c r="J192" s="224">
        <f>ROUND(I192*H192,2)</f>
        <v>0</v>
      </c>
      <c r="K192" s="74"/>
      <c r="L192" s="21"/>
      <c r="M192" s="370" t="s">
        <v>1</v>
      </c>
      <c r="N192" s="246" t="s">
        <v>39</v>
      </c>
      <c r="P192" s="236">
        <f>O192*H192</f>
        <v>0</v>
      </c>
      <c r="Q192" s="236">
        <v>2.8680279999999999E-2</v>
      </c>
      <c r="R192" s="236">
        <f>Q192*H192</f>
        <v>41.774548636799999</v>
      </c>
      <c r="S192" s="236">
        <v>0</v>
      </c>
      <c r="T192" s="235">
        <f>S192*H192</f>
        <v>0</v>
      </c>
      <c r="AR192" s="223" t="s">
        <v>116</v>
      </c>
      <c r="AT192" s="223" t="s">
        <v>114</v>
      </c>
      <c r="AU192" s="223" t="s">
        <v>80</v>
      </c>
      <c r="AY192" s="10" t="s">
        <v>113</v>
      </c>
      <c r="BE192" s="75">
        <f>IF(N192="základná",J192,0)</f>
        <v>0</v>
      </c>
      <c r="BF192" s="75">
        <f>IF(N192="znížená",J192,0)</f>
        <v>0</v>
      </c>
      <c r="BG192" s="75">
        <f>IF(N192="zákl. prenesená",J192,0)</f>
        <v>0</v>
      </c>
      <c r="BH192" s="75">
        <f>IF(N192="zníž. prenesená",J192,0)</f>
        <v>0</v>
      </c>
      <c r="BI192" s="75">
        <f>IF(N192="nulová",J192,0)</f>
        <v>0</v>
      </c>
      <c r="BJ192" s="10" t="s">
        <v>80</v>
      </c>
      <c r="BK192" s="75">
        <f>ROUND(I192*H192,2)</f>
        <v>0</v>
      </c>
      <c r="BL192" s="10" t="s">
        <v>116</v>
      </c>
      <c r="BM192" s="223" t="s">
        <v>618</v>
      </c>
    </row>
    <row r="193" spans="2:65" s="230" customFormat="1" x14ac:dyDescent="0.35">
      <c r="B193" s="234"/>
      <c r="C193" s="447"/>
      <c r="D193" s="444" t="s">
        <v>117</v>
      </c>
      <c r="E193" s="448" t="s">
        <v>609</v>
      </c>
      <c r="F193" s="449" t="s">
        <v>617</v>
      </c>
      <c r="G193" s="447"/>
      <c r="H193" s="450">
        <v>1456.56</v>
      </c>
      <c r="I193" s="373"/>
      <c r="L193" s="234"/>
      <c r="M193" s="233"/>
      <c r="T193" s="232"/>
      <c r="AT193" s="231" t="s">
        <v>117</v>
      </c>
      <c r="AU193" s="231" t="s">
        <v>80</v>
      </c>
      <c r="AV193" s="230" t="s">
        <v>80</v>
      </c>
      <c r="AW193" s="230" t="s">
        <v>29</v>
      </c>
      <c r="AX193" s="230" t="s">
        <v>73</v>
      </c>
      <c r="AY193" s="231" t="s">
        <v>113</v>
      </c>
    </row>
    <row r="194" spans="2:65" s="241" customFormat="1" x14ac:dyDescent="0.35">
      <c r="B194" s="245"/>
      <c r="C194" s="451"/>
      <c r="D194" s="444" t="s">
        <v>117</v>
      </c>
      <c r="E194" s="452" t="s">
        <v>1</v>
      </c>
      <c r="F194" s="453" t="s">
        <v>118</v>
      </c>
      <c r="G194" s="451"/>
      <c r="H194" s="454">
        <v>1456.56</v>
      </c>
      <c r="I194" s="376"/>
      <c r="L194" s="245"/>
      <c r="M194" s="244"/>
      <c r="T194" s="243"/>
      <c r="AT194" s="242" t="s">
        <v>117</v>
      </c>
      <c r="AU194" s="242" t="s">
        <v>80</v>
      </c>
      <c r="AV194" s="241" t="s">
        <v>116</v>
      </c>
      <c r="AW194" s="241" t="s">
        <v>29</v>
      </c>
      <c r="AX194" s="241" t="s">
        <v>78</v>
      </c>
      <c r="AY194" s="242" t="s">
        <v>113</v>
      </c>
    </row>
    <row r="195" spans="2:65" s="1" customFormat="1" ht="37.950000000000003" customHeight="1" x14ac:dyDescent="0.35">
      <c r="B195" s="73"/>
      <c r="C195" s="438" t="s">
        <v>133</v>
      </c>
      <c r="D195" s="438" t="s">
        <v>114</v>
      </c>
      <c r="E195" s="439" t="s">
        <v>616</v>
      </c>
      <c r="F195" s="440" t="s">
        <v>615</v>
      </c>
      <c r="G195" s="441" t="s">
        <v>115</v>
      </c>
      <c r="H195" s="442">
        <v>2913.12</v>
      </c>
      <c r="I195" s="371"/>
      <c r="J195" s="224">
        <f>ROUND(I195*H195,2)</f>
        <v>0</v>
      </c>
      <c r="K195" s="74"/>
      <c r="L195" s="21"/>
      <c r="M195" s="370" t="s">
        <v>1</v>
      </c>
      <c r="N195" s="246" t="s">
        <v>39</v>
      </c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5">
        <f>S195*H195</f>
        <v>0</v>
      </c>
      <c r="AR195" s="223" t="s">
        <v>116</v>
      </c>
      <c r="AT195" s="223" t="s">
        <v>114</v>
      </c>
      <c r="AU195" s="223" t="s">
        <v>80</v>
      </c>
      <c r="AY195" s="10" t="s">
        <v>113</v>
      </c>
      <c r="BE195" s="75">
        <f>IF(N195="základná",J195,0)</f>
        <v>0</v>
      </c>
      <c r="BF195" s="75">
        <f>IF(N195="znížená",J195,0)</f>
        <v>0</v>
      </c>
      <c r="BG195" s="75">
        <f>IF(N195="zákl. prenesená",J195,0)</f>
        <v>0</v>
      </c>
      <c r="BH195" s="75">
        <f>IF(N195="zníž. prenesená",J195,0)</f>
        <v>0</v>
      </c>
      <c r="BI195" s="75">
        <f>IF(N195="nulová",J195,0)</f>
        <v>0</v>
      </c>
      <c r="BJ195" s="10" t="s">
        <v>80</v>
      </c>
      <c r="BK195" s="75">
        <f>ROUND(I195*H195,2)</f>
        <v>0</v>
      </c>
      <c r="BL195" s="10" t="s">
        <v>116</v>
      </c>
      <c r="BM195" s="223" t="s">
        <v>614</v>
      </c>
    </row>
    <row r="196" spans="2:65" s="230" customFormat="1" x14ac:dyDescent="0.35">
      <c r="B196" s="234"/>
      <c r="C196" s="447"/>
      <c r="D196" s="444" t="s">
        <v>117</v>
      </c>
      <c r="E196" s="448" t="s">
        <v>1</v>
      </c>
      <c r="F196" s="449" t="s">
        <v>613</v>
      </c>
      <c r="G196" s="447"/>
      <c r="H196" s="450">
        <v>2913.12</v>
      </c>
      <c r="I196" s="373"/>
      <c r="L196" s="234"/>
      <c r="M196" s="233"/>
      <c r="T196" s="232"/>
      <c r="AT196" s="231" t="s">
        <v>117</v>
      </c>
      <c r="AU196" s="231" t="s">
        <v>80</v>
      </c>
      <c r="AV196" s="230" t="s">
        <v>80</v>
      </c>
      <c r="AW196" s="230" t="s">
        <v>29</v>
      </c>
      <c r="AX196" s="230" t="s">
        <v>73</v>
      </c>
      <c r="AY196" s="231" t="s">
        <v>113</v>
      </c>
    </row>
    <row r="197" spans="2:65" s="241" customFormat="1" x14ac:dyDescent="0.35">
      <c r="B197" s="245"/>
      <c r="C197" s="451"/>
      <c r="D197" s="444" t="s">
        <v>117</v>
      </c>
      <c r="E197" s="452" t="s">
        <v>1</v>
      </c>
      <c r="F197" s="453" t="s">
        <v>118</v>
      </c>
      <c r="G197" s="451"/>
      <c r="H197" s="454">
        <v>2913.12</v>
      </c>
      <c r="I197" s="376"/>
      <c r="L197" s="245"/>
      <c r="M197" s="244"/>
      <c r="T197" s="243"/>
      <c r="AT197" s="242" t="s">
        <v>117</v>
      </c>
      <c r="AU197" s="242" t="s">
        <v>80</v>
      </c>
      <c r="AV197" s="241" t="s">
        <v>116</v>
      </c>
      <c r="AW197" s="241" t="s">
        <v>29</v>
      </c>
      <c r="AX197" s="241" t="s">
        <v>78</v>
      </c>
      <c r="AY197" s="242" t="s">
        <v>113</v>
      </c>
    </row>
    <row r="198" spans="2:65" s="1" customFormat="1" ht="24.2" customHeight="1" x14ac:dyDescent="0.35">
      <c r="B198" s="73"/>
      <c r="C198" s="438" t="s">
        <v>134</v>
      </c>
      <c r="D198" s="438" t="s">
        <v>114</v>
      </c>
      <c r="E198" s="439" t="s">
        <v>612</v>
      </c>
      <c r="F198" s="440" t="s">
        <v>611</v>
      </c>
      <c r="G198" s="441" t="s">
        <v>115</v>
      </c>
      <c r="H198" s="442">
        <v>1456.56</v>
      </c>
      <c r="I198" s="371"/>
      <c r="J198" s="224">
        <f>ROUND(I198*H198,2)</f>
        <v>0</v>
      </c>
      <c r="K198" s="74"/>
      <c r="L198" s="21"/>
      <c r="M198" s="370" t="s">
        <v>1</v>
      </c>
      <c r="N198" s="246" t="s">
        <v>39</v>
      </c>
      <c r="P198" s="236">
        <f>O198*H198</f>
        <v>0</v>
      </c>
      <c r="Q198" s="236">
        <v>2.3900000000000001E-2</v>
      </c>
      <c r="R198" s="236">
        <f>Q198*H198</f>
        <v>34.811784000000003</v>
      </c>
      <c r="S198" s="236">
        <v>0</v>
      </c>
      <c r="T198" s="235">
        <f>S198*H198</f>
        <v>0</v>
      </c>
      <c r="AR198" s="223" t="s">
        <v>116</v>
      </c>
      <c r="AT198" s="223" t="s">
        <v>114</v>
      </c>
      <c r="AU198" s="223" t="s">
        <v>80</v>
      </c>
      <c r="AY198" s="10" t="s">
        <v>113</v>
      </c>
      <c r="BE198" s="75">
        <f>IF(N198="základná",J198,0)</f>
        <v>0</v>
      </c>
      <c r="BF198" s="75">
        <f>IF(N198="znížená",J198,0)</f>
        <v>0</v>
      </c>
      <c r="BG198" s="75">
        <f>IF(N198="zákl. prenesená",J198,0)</f>
        <v>0</v>
      </c>
      <c r="BH198" s="75">
        <f>IF(N198="zníž. prenesená",J198,0)</f>
        <v>0</v>
      </c>
      <c r="BI198" s="75">
        <f>IF(N198="nulová",J198,0)</f>
        <v>0</v>
      </c>
      <c r="BJ198" s="10" t="s">
        <v>80</v>
      </c>
      <c r="BK198" s="75">
        <f>ROUND(I198*H198,2)</f>
        <v>0</v>
      </c>
      <c r="BL198" s="10" t="s">
        <v>116</v>
      </c>
      <c r="BM198" s="223" t="s">
        <v>610</v>
      </c>
    </row>
    <row r="199" spans="2:65" s="230" customFormat="1" x14ac:dyDescent="0.35">
      <c r="B199" s="234"/>
      <c r="C199" s="447"/>
      <c r="D199" s="444" t="s">
        <v>117</v>
      </c>
      <c r="E199" s="448" t="s">
        <v>1</v>
      </c>
      <c r="F199" s="449" t="s">
        <v>609</v>
      </c>
      <c r="G199" s="447"/>
      <c r="H199" s="450">
        <v>1456.56</v>
      </c>
      <c r="I199" s="373"/>
      <c r="L199" s="234"/>
      <c r="M199" s="233"/>
      <c r="T199" s="232"/>
      <c r="AT199" s="231" t="s">
        <v>117</v>
      </c>
      <c r="AU199" s="231" t="s">
        <v>80</v>
      </c>
      <c r="AV199" s="230" t="s">
        <v>80</v>
      </c>
      <c r="AW199" s="230" t="s">
        <v>29</v>
      </c>
      <c r="AX199" s="230" t="s">
        <v>73</v>
      </c>
      <c r="AY199" s="231" t="s">
        <v>113</v>
      </c>
    </row>
    <row r="200" spans="2:65" s="241" customFormat="1" x14ac:dyDescent="0.35">
      <c r="B200" s="245"/>
      <c r="C200" s="451"/>
      <c r="D200" s="444" t="s">
        <v>117</v>
      </c>
      <c r="E200" s="452" t="s">
        <v>1</v>
      </c>
      <c r="F200" s="453" t="s">
        <v>118</v>
      </c>
      <c r="G200" s="451"/>
      <c r="H200" s="454">
        <v>1456.56</v>
      </c>
      <c r="I200" s="376"/>
      <c r="L200" s="245"/>
      <c r="M200" s="244"/>
      <c r="T200" s="243"/>
      <c r="AT200" s="242" t="s">
        <v>117</v>
      </c>
      <c r="AU200" s="242" t="s">
        <v>80</v>
      </c>
      <c r="AV200" s="241" t="s">
        <v>116</v>
      </c>
      <c r="AW200" s="241" t="s">
        <v>29</v>
      </c>
      <c r="AX200" s="241" t="s">
        <v>78</v>
      </c>
      <c r="AY200" s="242" t="s">
        <v>113</v>
      </c>
    </row>
    <row r="201" spans="2:65" s="1" customFormat="1" ht="21.75" customHeight="1" x14ac:dyDescent="0.35">
      <c r="B201" s="73"/>
      <c r="C201" s="438" t="s">
        <v>135</v>
      </c>
      <c r="D201" s="438" t="s">
        <v>114</v>
      </c>
      <c r="E201" s="439" t="s">
        <v>608</v>
      </c>
      <c r="F201" s="440" t="s">
        <v>607</v>
      </c>
      <c r="G201" s="441" t="s">
        <v>125</v>
      </c>
      <c r="H201" s="442">
        <v>208.08</v>
      </c>
      <c r="I201" s="371"/>
      <c r="J201" s="224">
        <f>ROUND(I201*H201,2)</f>
        <v>0</v>
      </c>
      <c r="K201" s="74"/>
      <c r="L201" s="21"/>
      <c r="M201" s="370" t="s">
        <v>1</v>
      </c>
      <c r="N201" s="246" t="s">
        <v>39</v>
      </c>
      <c r="P201" s="236">
        <f>O201*H201</f>
        <v>0</v>
      </c>
      <c r="Q201" s="236">
        <v>1.2855E-2</v>
      </c>
      <c r="R201" s="236">
        <f>Q201*H201</f>
        <v>2.6748684000000003</v>
      </c>
      <c r="S201" s="236">
        <v>0</v>
      </c>
      <c r="T201" s="235">
        <f>S201*H201</f>
        <v>0</v>
      </c>
      <c r="AR201" s="223" t="s">
        <v>116</v>
      </c>
      <c r="AT201" s="223" t="s">
        <v>114</v>
      </c>
      <c r="AU201" s="223" t="s">
        <v>80</v>
      </c>
      <c r="AY201" s="10" t="s">
        <v>113</v>
      </c>
      <c r="BE201" s="75">
        <f>IF(N201="základná",J201,0)</f>
        <v>0</v>
      </c>
      <c r="BF201" s="75">
        <f>IF(N201="znížená",J201,0)</f>
        <v>0</v>
      </c>
      <c r="BG201" s="75">
        <f>IF(N201="zákl. prenesená",J201,0)</f>
        <v>0</v>
      </c>
      <c r="BH201" s="75">
        <f>IF(N201="zníž. prenesená",J201,0)</f>
        <v>0</v>
      </c>
      <c r="BI201" s="75">
        <f>IF(N201="nulová",J201,0)</f>
        <v>0</v>
      </c>
      <c r="BJ201" s="10" t="s">
        <v>80</v>
      </c>
      <c r="BK201" s="75">
        <f>ROUND(I201*H201,2)</f>
        <v>0</v>
      </c>
      <c r="BL201" s="10" t="s">
        <v>116</v>
      </c>
      <c r="BM201" s="223" t="s">
        <v>606</v>
      </c>
    </row>
    <row r="202" spans="2:65" s="230" customFormat="1" x14ac:dyDescent="0.35">
      <c r="B202" s="234"/>
      <c r="C202" s="447"/>
      <c r="D202" s="444" t="s">
        <v>117</v>
      </c>
      <c r="E202" s="448" t="s">
        <v>1</v>
      </c>
      <c r="F202" s="449" t="s">
        <v>402</v>
      </c>
      <c r="G202" s="447"/>
      <c r="H202" s="450">
        <v>208.08</v>
      </c>
      <c r="I202" s="373"/>
      <c r="L202" s="234"/>
      <c r="M202" s="233"/>
      <c r="T202" s="232"/>
      <c r="AT202" s="231" t="s">
        <v>117</v>
      </c>
      <c r="AU202" s="231" t="s">
        <v>80</v>
      </c>
      <c r="AV202" s="230" t="s">
        <v>80</v>
      </c>
      <c r="AW202" s="230" t="s">
        <v>29</v>
      </c>
      <c r="AX202" s="230" t="s">
        <v>73</v>
      </c>
      <c r="AY202" s="231" t="s">
        <v>113</v>
      </c>
    </row>
    <row r="203" spans="2:65" s="241" customFormat="1" x14ac:dyDescent="0.35">
      <c r="B203" s="245"/>
      <c r="C203" s="451"/>
      <c r="D203" s="444" t="s">
        <v>117</v>
      </c>
      <c r="E203" s="452" t="s">
        <v>1</v>
      </c>
      <c r="F203" s="453" t="s">
        <v>118</v>
      </c>
      <c r="G203" s="451"/>
      <c r="H203" s="454">
        <v>208.08</v>
      </c>
      <c r="I203" s="376"/>
      <c r="L203" s="245"/>
      <c r="M203" s="244"/>
      <c r="T203" s="243"/>
      <c r="AT203" s="242" t="s">
        <v>117</v>
      </c>
      <c r="AU203" s="242" t="s">
        <v>80</v>
      </c>
      <c r="AV203" s="241" t="s">
        <v>116</v>
      </c>
      <c r="AW203" s="241" t="s">
        <v>29</v>
      </c>
      <c r="AX203" s="241" t="s">
        <v>78</v>
      </c>
      <c r="AY203" s="242" t="s">
        <v>113</v>
      </c>
    </row>
    <row r="204" spans="2:65" s="1" customFormat="1" ht="33" customHeight="1" x14ac:dyDescent="0.35">
      <c r="B204" s="73"/>
      <c r="C204" s="438" t="s">
        <v>136</v>
      </c>
      <c r="D204" s="438" t="s">
        <v>114</v>
      </c>
      <c r="E204" s="439" t="s">
        <v>605</v>
      </c>
      <c r="F204" s="440" t="s">
        <v>604</v>
      </c>
      <c r="G204" s="441" t="s">
        <v>125</v>
      </c>
      <c r="H204" s="442">
        <v>417.6</v>
      </c>
      <c r="I204" s="371"/>
      <c r="J204" s="224">
        <f>ROUND(I204*H204,2)</f>
        <v>0</v>
      </c>
      <c r="K204" s="74"/>
      <c r="L204" s="21"/>
      <c r="M204" s="370" t="s">
        <v>1</v>
      </c>
      <c r="N204" s="246" t="s">
        <v>39</v>
      </c>
      <c r="P204" s="236">
        <f>O204*H204</f>
        <v>0</v>
      </c>
      <c r="Q204" s="236">
        <v>0</v>
      </c>
      <c r="R204" s="236">
        <f>Q204*H204</f>
        <v>0</v>
      </c>
      <c r="S204" s="236">
        <v>0</v>
      </c>
      <c r="T204" s="235">
        <f>S204*H204</f>
        <v>0</v>
      </c>
      <c r="AR204" s="223" t="s">
        <v>116</v>
      </c>
      <c r="AT204" s="223" t="s">
        <v>114</v>
      </c>
      <c r="AU204" s="223" t="s">
        <v>80</v>
      </c>
      <c r="AY204" s="10" t="s">
        <v>113</v>
      </c>
      <c r="BE204" s="75">
        <f>IF(N204="základná",J204,0)</f>
        <v>0</v>
      </c>
      <c r="BF204" s="75">
        <f>IF(N204="znížená",J204,0)</f>
        <v>0</v>
      </c>
      <c r="BG204" s="75">
        <f>IF(N204="zákl. prenesená",J204,0)</f>
        <v>0</v>
      </c>
      <c r="BH204" s="75">
        <f>IF(N204="zníž. prenesená",J204,0)</f>
        <v>0</v>
      </c>
      <c r="BI204" s="75">
        <f>IF(N204="nulová",J204,0)</f>
        <v>0</v>
      </c>
      <c r="BJ204" s="10" t="s">
        <v>80</v>
      </c>
      <c r="BK204" s="75">
        <f>ROUND(I204*H204,2)</f>
        <v>0</v>
      </c>
      <c r="BL204" s="10" t="s">
        <v>116</v>
      </c>
      <c r="BM204" s="223" t="s">
        <v>603</v>
      </c>
    </row>
    <row r="205" spans="2:65" s="230" customFormat="1" x14ac:dyDescent="0.35">
      <c r="B205" s="234"/>
      <c r="C205" s="447"/>
      <c r="D205" s="444" t="s">
        <v>117</v>
      </c>
      <c r="E205" s="448" t="s">
        <v>1</v>
      </c>
      <c r="F205" s="449" t="s">
        <v>602</v>
      </c>
      <c r="G205" s="447"/>
      <c r="H205" s="450">
        <v>417.6</v>
      </c>
      <c r="I205" s="373"/>
      <c r="L205" s="234"/>
      <c r="M205" s="233"/>
      <c r="T205" s="232"/>
      <c r="AT205" s="231" t="s">
        <v>117</v>
      </c>
      <c r="AU205" s="231" t="s">
        <v>80</v>
      </c>
      <c r="AV205" s="230" t="s">
        <v>80</v>
      </c>
      <c r="AW205" s="230" t="s">
        <v>29</v>
      </c>
      <c r="AX205" s="230" t="s">
        <v>73</v>
      </c>
      <c r="AY205" s="231" t="s">
        <v>113</v>
      </c>
    </row>
    <row r="206" spans="2:65" s="241" customFormat="1" x14ac:dyDescent="0.35">
      <c r="B206" s="245"/>
      <c r="C206" s="451"/>
      <c r="D206" s="444" t="s">
        <v>117</v>
      </c>
      <c r="E206" s="452" t="s">
        <v>1</v>
      </c>
      <c r="F206" s="453" t="s">
        <v>118</v>
      </c>
      <c r="G206" s="451"/>
      <c r="H206" s="454">
        <v>417.6</v>
      </c>
      <c r="I206" s="376"/>
      <c r="L206" s="245"/>
      <c r="M206" s="244"/>
      <c r="T206" s="243"/>
      <c r="AT206" s="242" t="s">
        <v>117</v>
      </c>
      <c r="AU206" s="242" t="s">
        <v>80</v>
      </c>
      <c r="AV206" s="241" t="s">
        <v>116</v>
      </c>
      <c r="AW206" s="241" t="s">
        <v>29</v>
      </c>
      <c r="AX206" s="241" t="s">
        <v>78</v>
      </c>
      <c r="AY206" s="242" t="s">
        <v>113</v>
      </c>
    </row>
    <row r="207" spans="2:65" s="1" customFormat="1" ht="24.2" customHeight="1" x14ac:dyDescent="0.35">
      <c r="B207" s="73"/>
      <c r="C207" s="438" t="s">
        <v>137</v>
      </c>
      <c r="D207" s="438" t="s">
        <v>114</v>
      </c>
      <c r="E207" s="439" t="s">
        <v>601</v>
      </c>
      <c r="F207" s="440" t="s">
        <v>600</v>
      </c>
      <c r="G207" s="441" t="s">
        <v>125</v>
      </c>
      <c r="H207" s="442">
        <v>208.08</v>
      </c>
      <c r="I207" s="371"/>
      <c r="J207" s="224">
        <f>ROUND(I207*H207,2)</f>
        <v>0</v>
      </c>
      <c r="K207" s="74"/>
      <c r="L207" s="21"/>
      <c r="M207" s="370" t="s">
        <v>1</v>
      </c>
      <c r="N207" s="246" t="s">
        <v>39</v>
      </c>
      <c r="P207" s="236">
        <f>O207*H207</f>
        <v>0</v>
      </c>
      <c r="Q207" s="236">
        <v>1.5426E-2</v>
      </c>
      <c r="R207" s="236">
        <f>Q207*H207</f>
        <v>3.2098420800000005</v>
      </c>
      <c r="S207" s="236">
        <v>0</v>
      </c>
      <c r="T207" s="235">
        <f>S207*H207</f>
        <v>0</v>
      </c>
      <c r="AR207" s="223" t="s">
        <v>116</v>
      </c>
      <c r="AT207" s="223" t="s">
        <v>114</v>
      </c>
      <c r="AU207" s="223" t="s">
        <v>80</v>
      </c>
      <c r="AY207" s="10" t="s">
        <v>113</v>
      </c>
      <c r="BE207" s="75">
        <f>IF(N207="základná",J207,0)</f>
        <v>0</v>
      </c>
      <c r="BF207" s="75">
        <f>IF(N207="znížená",J207,0)</f>
        <v>0</v>
      </c>
      <c r="BG207" s="75">
        <f>IF(N207="zákl. prenesená",J207,0)</f>
        <v>0</v>
      </c>
      <c r="BH207" s="75">
        <f>IF(N207="zníž. prenesená",J207,0)</f>
        <v>0</v>
      </c>
      <c r="BI207" s="75">
        <f>IF(N207="nulová",J207,0)</f>
        <v>0</v>
      </c>
      <c r="BJ207" s="10" t="s">
        <v>80</v>
      </c>
      <c r="BK207" s="75">
        <f>ROUND(I207*H207,2)</f>
        <v>0</v>
      </c>
      <c r="BL207" s="10" t="s">
        <v>116</v>
      </c>
      <c r="BM207" s="223" t="s">
        <v>599</v>
      </c>
    </row>
    <row r="208" spans="2:65" s="1" customFormat="1" ht="24.2" customHeight="1" x14ac:dyDescent="0.35">
      <c r="B208" s="73"/>
      <c r="C208" s="438" t="s">
        <v>138</v>
      </c>
      <c r="D208" s="438" t="s">
        <v>114</v>
      </c>
      <c r="E208" s="439" t="s">
        <v>731</v>
      </c>
      <c r="F208" s="440" t="s">
        <v>730</v>
      </c>
      <c r="G208" s="441" t="s">
        <v>125</v>
      </c>
      <c r="H208" s="442">
        <v>2784.2179999999998</v>
      </c>
      <c r="I208" s="371"/>
      <c r="J208" s="224">
        <f>ROUND(I208*H208,2)</f>
        <v>0</v>
      </c>
      <c r="K208" s="74"/>
      <c r="L208" s="21"/>
      <c r="M208" s="370" t="s">
        <v>1</v>
      </c>
      <c r="N208" s="246" t="s">
        <v>39</v>
      </c>
      <c r="P208" s="236">
        <f>O208*H208</f>
        <v>0</v>
      </c>
      <c r="Q208" s="236">
        <v>0</v>
      </c>
      <c r="R208" s="236">
        <f>Q208*H208</f>
        <v>0</v>
      </c>
      <c r="S208" s="236">
        <v>0</v>
      </c>
      <c r="T208" s="235">
        <f>S208*H208</f>
        <v>0</v>
      </c>
      <c r="AR208" s="223" t="s">
        <v>116</v>
      </c>
      <c r="AT208" s="223" t="s">
        <v>114</v>
      </c>
      <c r="AU208" s="223" t="s">
        <v>80</v>
      </c>
      <c r="AY208" s="10" t="s">
        <v>113</v>
      </c>
      <c r="BE208" s="75">
        <f>IF(N208="základná",J208,0)</f>
        <v>0</v>
      </c>
      <c r="BF208" s="75">
        <f>IF(N208="znížená",J208,0)</f>
        <v>0</v>
      </c>
      <c r="BG208" s="75">
        <f>IF(N208="zákl. prenesená",J208,0)</f>
        <v>0</v>
      </c>
      <c r="BH208" s="75">
        <f>IF(N208="zníž. prenesená",J208,0)</f>
        <v>0</v>
      </c>
      <c r="BI208" s="75">
        <f>IF(N208="nulová",J208,0)</f>
        <v>0</v>
      </c>
      <c r="BJ208" s="10" t="s">
        <v>80</v>
      </c>
      <c r="BK208" s="75">
        <f>ROUND(I208*H208,2)</f>
        <v>0</v>
      </c>
      <c r="BL208" s="10" t="s">
        <v>116</v>
      </c>
      <c r="BM208" s="223" t="s">
        <v>729</v>
      </c>
    </row>
    <row r="209" spans="2:65" s="230" customFormat="1" x14ac:dyDescent="0.35">
      <c r="B209" s="234"/>
      <c r="C209" s="447"/>
      <c r="D209" s="444" t="s">
        <v>117</v>
      </c>
      <c r="E209" s="448" t="s">
        <v>1</v>
      </c>
      <c r="F209" s="449" t="s">
        <v>728</v>
      </c>
      <c r="G209" s="447"/>
      <c r="H209" s="450">
        <v>2784.2179999999998</v>
      </c>
      <c r="I209" s="373"/>
      <c r="L209" s="234"/>
      <c r="M209" s="233"/>
      <c r="T209" s="232"/>
      <c r="AT209" s="231" t="s">
        <v>117</v>
      </c>
      <c r="AU209" s="231" t="s">
        <v>80</v>
      </c>
      <c r="AV209" s="230" t="s">
        <v>80</v>
      </c>
      <c r="AW209" s="230" t="s">
        <v>29</v>
      </c>
      <c r="AX209" s="230" t="s">
        <v>73</v>
      </c>
      <c r="AY209" s="231" t="s">
        <v>113</v>
      </c>
    </row>
    <row r="210" spans="2:65" s="241" customFormat="1" x14ac:dyDescent="0.35">
      <c r="B210" s="245"/>
      <c r="C210" s="451"/>
      <c r="D210" s="444" t="s">
        <v>117</v>
      </c>
      <c r="E210" s="452" t="s">
        <v>1</v>
      </c>
      <c r="F210" s="453" t="s">
        <v>118</v>
      </c>
      <c r="G210" s="451"/>
      <c r="H210" s="454">
        <v>2784.2179999999998</v>
      </c>
      <c r="I210" s="376"/>
      <c r="L210" s="245"/>
      <c r="M210" s="244"/>
      <c r="T210" s="243"/>
      <c r="AT210" s="242" t="s">
        <v>117</v>
      </c>
      <c r="AU210" s="242" t="s">
        <v>80</v>
      </c>
      <c r="AV210" s="241" t="s">
        <v>116</v>
      </c>
      <c r="AW210" s="241" t="s">
        <v>29</v>
      </c>
      <c r="AX210" s="241" t="s">
        <v>78</v>
      </c>
      <c r="AY210" s="242" t="s">
        <v>113</v>
      </c>
    </row>
    <row r="211" spans="2:65" s="1" customFormat="1" ht="37.950000000000003" customHeight="1" x14ac:dyDescent="0.35">
      <c r="B211" s="73"/>
      <c r="C211" s="479" t="s">
        <v>139</v>
      </c>
      <c r="D211" s="438" t="s">
        <v>114</v>
      </c>
      <c r="E211" s="439" t="s">
        <v>788</v>
      </c>
      <c r="F211" s="440" t="s">
        <v>787</v>
      </c>
      <c r="G211" s="441" t="s">
        <v>120</v>
      </c>
      <c r="H211" s="442">
        <v>4</v>
      </c>
      <c r="I211" s="371"/>
      <c r="J211" s="224">
        <f>ROUND(I211*H211,2)</f>
        <v>0</v>
      </c>
      <c r="K211" s="74"/>
      <c r="L211" s="21"/>
      <c r="M211" s="370" t="s">
        <v>1</v>
      </c>
      <c r="N211" s="246" t="s">
        <v>39</v>
      </c>
      <c r="P211" s="236">
        <f>O211*H211</f>
        <v>0</v>
      </c>
      <c r="Q211" s="236">
        <v>1.4027000000000001E-4</v>
      </c>
      <c r="R211" s="236">
        <f>Q211*H211</f>
        <v>5.6108000000000004E-4</v>
      </c>
      <c r="S211" s="236">
        <v>0</v>
      </c>
      <c r="T211" s="235">
        <f>S211*H211</f>
        <v>0</v>
      </c>
      <c r="AR211" s="223" t="s">
        <v>116</v>
      </c>
      <c r="AT211" s="223" t="s">
        <v>114</v>
      </c>
      <c r="AU211" s="223" t="s">
        <v>80</v>
      </c>
      <c r="AY211" s="10" t="s">
        <v>113</v>
      </c>
      <c r="BE211" s="75">
        <f>IF(N211="základná",J211,0)</f>
        <v>0</v>
      </c>
      <c r="BF211" s="75">
        <f>IF(N211="znížená",J211,0)</f>
        <v>0</v>
      </c>
      <c r="BG211" s="75">
        <f>IF(N211="zákl. prenesená",J211,0)</f>
        <v>0</v>
      </c>
      <c r="BH211" s="75">
        <f>IF(N211="zníž. prenesená",J211,0)</f>
        <v>0</v>
      </c>
      <c r="BI211" s="75">
        <f>IF(N211="nulová",J211,0)</f>
        <v>0</v>
      </c>
      <c r="BJ211" s="10" t="s">
        <v>80</v>
      </c>
      <c r="BK211" s="75">
        <f>ROUND(I211*H211,2)</f>
        <v>0</v>
      </c>
      <c r="BL211" s="10" t="s">
        <v>116</v>
      </c>
      <c r="BM211" s="223" t="s">
        <v>786</v>
      </c>
    </row>
    <row r="212" spans="2:65" s="1" customFormat="1" ht="24.2" customHeight="1" x14ac:dyDescent="0.35">
      <c r="B212" s="73"/>
      <c r="C212" s="438" t="s">
        <v>7</v>
      </c>
      <c r="D212" s="438" t="s">
        <v>114</v>
      </c>
      <c r="E212" s="439" t="s">
        <v>598</v>
      </c>
      <c r="F212" s="440" t="s">
        <v>597</v>
      </c>
      <c r="G212" s="441" t="s">
        <v>115</v>
      </c>
      <c r="H212" s="442">
        <v>0.375</v>
      </c>
      <c r="I212" s="371"/>
      <c r="J212" s="224">
        <f>ROUND(I212*H212,2)</f>
        <v>0</v>
      </c>
      <c r="K212" s="74"/>
      <c r="L212" s="21"/>
      <c r="M212" s="370" t="s">
        <v>1</v>
      </c>
      <c r="N212" s="246" t="s">
        <v>39</v>
      </c>
      <c r="P212" s="236">
        <f>O212*H212</f>
        <v>0</v>
      </c>
      <c r="Q212" s="236">
        <v>0</v>
      </c>
      <c r="R212" s="236">
        <f>Q212*H212</f>
        <v>0</v>
      </c>
      <c r="S212" s="236">
        <v>1.633</v>
      </c>
      <c r="T212" s="235">
        <f>S212*H212</f>
        <v>0.612375</v>
      </c>
      <c r="AR212" s="223" t="s">
        <v>116</v>
      </c>
      <c r="AT212" s="223" t="s">
        <v>114</v>
      </c>
      <c r="AU212" s="223" t="s">
        <v>80</v>
      </c>
      <c r="AY212" s="10" t="s">
        <v>113</v>
      </c>
      <c r="BE212" s="75">
        <f>IF(N212="základná",J212,0)</f>
        <v>0</v>
      </c>
      <c r="BF212" s="75">
        <f>IF(N212="znížená",J212,0)</f>
        <v>0</v>
      </c>
      <c r="BG212" s="75">
        <f>IF(N212="zákl. prenesená",J212,0)</f>
        <v>0</v>
      </c>
      <c r="BH212" s="75">
        <f>IF(N212="zníž. prenesená",J212,0)</f>
        <v>0</v>
      </c>
      <c r="BI212" s="75">
        <f>IF(N212="nulová",J212,0)</f>
        <v>0</v>
      </c>
      <c r="BJ212" s="10" t="s">
        <v>80</v>
      </c>
      <c r="BK212" s="75">
        <f>ROUND(I212*H212,2)</f>
        <v>0</v>
      </c>
      <c r="BL212" s="10" t="s">
        <v>116</v>
      </c>
      <c r="BM212" s="223" t="s">
        <v>596</v>
      </c>
    </row>
    <row r="213" spans="2:65" s="230" customFormat="1" x14ac:dyDescent="0.35">
      <c r="B213" s="234"/>
      <c r="C213" s="447"/>
      <c r="D213" s="444" t="s">
        <v>117</v>
      </c>
      <c r="E213" s="448" t="s">
        <v>1</v>
      </c>
      <c r="F213" s="449" t="s">
        <v>595</v>
      </c>
      <c r="G213" s="447"/>
      <c r="H213" s="450">
        <v>0.375</v>
      </c>
      <c r="I213" s="373"/>
      <c r="L213" s="234"/>
      <c r="M213" s="233"/>
      <c r="T213" s="232"/>
      <c r="AT213" s="231" t="s">
        <v>117</v>
      </c>
      <c r="AU213" s="231" t="s">
        <v>80</v>
      </c>
      <c r="AV213" s="230" t="s">
        <v>80</v>
      </c>
      <c r="AW213" s="230" t="s">
        <v>29</v>
      </c>
      <c r="AX213" s="230" t="s">
        <v>73</v>
      </c>
      <c r="AY213" s="231" t="s">
        <v>113</v>
      </c>
    </row>
    <row r="214" spans="2:65" s="241" customFormat="1" x14ac:dyDescent="0.35">
      <c r="B214" s="245"/>
      <c r="C214" s="451"/>
      <c r="D214" s="444" t="s">
        <v>117</v>
      </c>
      <c r="E214" s="452" t="s">
        <v>1</v>
      </c>
      <c r="F214" s="453" t="s">
        <v>118</v>
      </c>
      <c r="G214" s="451"/>
      <c r="H214" s="454">
        <v>0.375</v>
      </c>
      <c r="I214" s="376"/>
      <c r="L214" s="245"/>
      <c r="M214" s="244"/>
      <c r="T214" s="243"/>
      <c r="AT214" s="242" t="s">
        <v>117</v>
      </c>
      <c r="AU214" s="242" t="s">
        <v>80</v>
      </c>
      <c r="AV214" s="241" t="s">
        <v>116</v>
      </c>
      <c r="AW214" s="241" t="s">
        <v>29</v>
      </c>
      <c r="AX214" s="241" t="s">
        <v>78</v>
      </c>
      <c r="AY214" s="242" t="s">
        <v>113</v>
      </c>
    </row>
    <row r="215" spans="2:65" s="1" customFormat="1" ht="33" customHeight="1" x14ac:dyDescent="0.35">
      <c r="B215" s="73"/>
      <c r="C215" s="438" t="s">
        <v>140</v>
      </c>
      <c r="D215" s="438" t="s">
        <v>114</v>
      </c>
      <c r="E215" s="439" t="s">
        <v>594</v>
      </c>
      <c r="F215" s="440" t="s">
        <v>593</v>
      </c>
      <c r="G215" s="441" t="s">
        <v>125</v>
      </c>
      <c r="H215" s="442">
        <v>84.13</v>
      </c>
      <c r="I215" s="371"/>
      <c r="J215" s="224">
        <f>ROUND(I215*H215,2)</f>
        <v>0</v>
      </c>
      <c r="K215" s="74"/>
      <c r="L215" s="21"/>
      <c r="M215" s="370" t="s">
        <v>1</v>
      </c>
      <c r="N215" s="246" t="s">
        <v>39</v>
      </c>
      <c r="P215" s="236">
        <f>O215*H215</f>
        <v>0</v>
      </c>
      <c r="Q215" s="236">
        <v>0</v>
      </c>
      <c r="R215" s="236">
        <f>Q215*H215</f>
        <v>0</v>
      </c>
      <c r="S215" s="236">
        <v>0.32400000000000001</v>
      </c>
      <c r="T215" s="235">
        <f>S215*H215</f>
        <v>27.258119999999998</v>
      </c>
      <c r="AR215" s="223" t="s">
        <v>116</v>
      </c>
      <c r="AT215" s="223" t="s">
        <v>114</v>
      </c>
      <c r="AU215" s="223" t="s">
        <v>80</v>
      </c>
      <c r="AY215" s="10" t="s">
        <v>113</v>
      </c>
      <c r="BE215" s="75">
        <f>IF(N215="základná",J215,0)</f>
        <v>0</v>
      </c>
      <c r="BF215" s="75">
        <f>IF(N215="znížená",J215,0)</f>
        <v>0</v>
      </c>
      <c r="BG215" s="75">
        <f>IF(N215="zákl. prenesená",J215,0)</f>
        <v>0</v>
      </c>
      <c r="BH215" s="75">
        <f>IF(N215="zníž. prenesená",J215,0)</f>
        <v>0</v>
      </c>
      <c r="BI215" s="75">
        <f>IF(N215="nulová",J215,0)</f>
        <v>0</v>
      </c>
      <c r="BJ215" s="10" t="s">
        <v>80</v>
      </c>
      <c r="BK215" s="75">
        <f>ROUND(I215*H215,2)</f>
        <v>0</v>
      </c>
      <c r="BL215" s="10" t="s">
        <v>116</v>
      </c>
      <c r="BM215" s="223" t="s">
        <v>592</v>
      </c>
    </row>
    <row r="216" spans="2:65" s="230" customFormat="1" x14ac:dyDescent="0.35">
      <c r="B216" s="234"/>
      <c r="C216" s="447"/>
      <c r="D216" s="444" t="s">
        <v>117</v>
      </c>
      <c r="E216" s="448" t="s">
        <v>1</v>
      </c>
      <c r="F216" s="449" t="s">
        <v>591</v>
      </c>
      <c r="G216" s="447"/>
      <c r="H216" s="450">
        <v>32.130000000000003</v>
      </c>
      <c r="I216" s="373"/>
      <c r="L216" s="234"/>
      <c r="M216" s="233"/>
      <c r="T216" s="232"/>
      <c r="AT216" s="231" t="s">
        <v>117</v>
      </c>
      <c r="AU216" s="231" t="s">
        <v>80</v>
      </c>
      <c r="AV216" s="230" t="s">
        <v>80</v>
      </c>
      <c r="AW216" s="230" t="s">
        <v>29</v>
      </c>
      <c r="AX216" s="230" t="s">
        <v>73</v>
      </c>
      <c r="AY216" s="231" t="s">
        <v>113</v>
      </c>
    </row>
    <row r="217" spans="2:65" s="230" customFormat="1" x14ac:dyDescent="0.35">
      <c r="B217" s="234"/>
      <c r="C217" s="447"/>
      <c r="D217" s="444" t="s">
        <v>117</v>
      </c>
      <c r="E217" s="448" t="s">
        <v>1</v>
      </c>
      <c r="F217" s="449" t="s">
        <v>590</v>
      </c>
      <c r="G217" s="447"/>
      <c r="H217" s="450">
        <v>52</v>
      </c>
      <c r="I217" s="373"/>
      <c r="L217" s="234"/>
      <c r="M217" s="233"/>
      <c r="T217" s="232"/>
      <c r="AT217" s="231" t="s">
        <v>117</v>
      </c>
      <c r="AU217" s="231" t="s">
        <v>80</v>
      </c>
      <c r="AV217" s="230" t="s">
        <v>80</v>
      </c>
      <c r="AW217" s="230" t="s">
        <v>29</v>
      </c>
      <c r="AX217" s="230" t="s">
        <v>73</v>
      </c>
      <c r="AY217" s="231" t="s">
        <v>113</v>
      </c>
    </row>
    <row r="218" spans="2:65" s="241" customFormat="1" x14ac:dyDescent="0.35">
      <c r="B218" s="245"/>
      <c r="C218" s="451"/>
      <c r="D218" s="444" t="s">
        <v>117</v>
      </c>
      <c r="E218" s="452" t="s">
        <v>1</v>
      </c>
      <c r="F218" s="453" t="s">
        <v>118</v>
      </c>
      <c r="G218" s="451"/>
      <c r="H218" s="454">
        <v>84.13</v>
      </c>
      <c r="I218" s="376"/>
      <c r="L218" s="245"/>
      <c r="M218" s="244"/>
      <c r="T218" s="243"/>
      <c r="AT218" s="242" t="s">
        <v>117</v>
      </c>
      <c r="AU218" s="242" t="s">
        <v>80</v>
      </c>
      <c r="AV218" s="241" t="s">
        <v>116</v>
      </c>
      <c r="AW218" s="241" t="s">
        <v>29</v>
      </c>
      <c r="AX218" s="241" t="s">
        <v>78</v>
      </c>
      <c r="AY218" s="242" t="s">
        <v>113</v>
      </c>
    </row>
    <row r="219" spans="2:65" s="1" customFormat="1" ht="24.2" customHeight="1" x14ac:dyDescent="0.35">
      <c r="B219" s="73"/>
      <c r="C219" s="438" t="s">
        <v>141</v>
      </c>
      <c r="D219" s="438" t="s">
        <v>114</v>
      </c>
      <c r="E219" s="439" t="s">
        <v>589</v>
      </c>
      <c r="F219" s="440" t="s">
        <v>588</v>
      </c>
      <c r="G219" s="441" t="s">
        <v>125</v>
      </c>
      <c r="H219" s="442">
        <v>20.7</v>
      </c>
      <c r="I219" s="371"/>
      <c r="J219" s="224">
        <f>ROUND(I219*H219,2)</f>
        <v>0</v>
      </c>
      <c r="K219" s="74"/>
      <c r="L219" s="21"/>
      <c r="M219" s="370" t="s">
        <v>1</v>
      </c>
      <c r="N219" s="246" t="s">
        <v>39</v>
      </c>
      <c r="P219" s="236">
        <f>O219*H219</f>
        <v>0</v>
      </c>
      <c r="Q219" s="236">
        <v>0</v>
      </c>
      <c r="R219" s="236">
        <f>Q219*H219</f>
        <v>0</v>
      </c>
      <c r="S219" s="236">
        <v>5.5E-2</v>
      </c>
      <c r="T219" s="235">
        <f>S219*H219</f>
        <v>1.1385000000000001</v>
      </c>
      <c r="AR219" s="223" t="s">
        <v>116</v>
      </c>
      <c r="AT219" s="223" t="s">
        <v>114</v>
      </c>
      <c r="AU219" s="223" t="s">
        <v>80</v>
      </c>
      <c r="AY219" s="10" t="s">
        <v>113</v>
      </c>
      <c r="BE219" s="75">
        <f>IF(N219="základná",J219,0)</f>
        <v>0</v>
      </c>
      <c r="BF219" s="75">
        <f>IF(N219="znížená",J219,0)</f>
        <v>0</v>
      </c>
      <c r="BG219" s="75">
        <f>IF(N219="zákl. prenesená",J219,0)</f>
        <v>0</v>
      </c>
      <c r="BH219" s="75">
        <f>IF(N219="zníž. prenesená",J219,0)</f>
        <v>0</v>
      </c>
      <c r="BI219" s="75">
        <f>IF(N219="nulová",J219,0)</f>
        <v>0</v>
      </c>
      <c r="BJ219" s="10" t="s">
        <v>80</v>
      </c>
      <c r="BK219" s="75">
        <f>ROUND(I219*H219,2)</f>
        <v>0</v>
      </c>
      <c r="BL219" s="10" t="s">
        <v>116</v>
      </c>
      <c r="BM219" s="223" t="s">
        <v>587</v>
      </c>
    </row>
    <row r="220" spans="2:65" s="230" customFormat="1" x14ac:dyDescent="0.35">
      <c r="B220" s="234"/>
      <c r="C220" s="447"/>
      <c r="D220" s="444" t="s">
        <v>117</v>
      </c>
      <c r="E220" s="448" t="s">
        <v>1</v>
      </c>
      <c r="F220" s="449" t="s">
        <v>586</v>
      </c>
      <c r="G220" s="447"/>
      <c r="H220" s="450">
        <v>20.7</v>
      </c>
      <c r="I220" s="373"/>
      <c r="L220" s="234"/>
      <c r="M220" s="233"/>
      <c r="T220" s="232"/>
      <c r="AT220" s="231" t="s">
        <v>117</v>
      </c>
      <c r="AU220" s="231" t="s">
        <v>80</v>
      </c>
      <c r="AV220" s="230" t="s">
        <v>80</v>
      </c>
      <c r="AW220" s="230" t="s">
        <v>29</v>
      </c>
      <c r="AX220" s="230" t="s">
        <v>73</v>
      </c>
      <c r="AY220" s="231" t="s">
        <v>113</v>
      </c>
    </row>
    <row r="221" spans="2:65" s="241" customFormat="1" x14ac:dyDescent="0.35">
      <c r="B221" s="245"/>
      <c r="C221" s="451"/>
      <c r="D221" s="444" t="s">
        <v>117</v>
      </c>
      <c r="E221" s="452" t="s">
        <v>1</v>
      </c>
      <c r="F221" s="453" t="s">
        <v>118</v>
      </c>
      <c r="G221" s="451"/>
      <c r="H221" s="454">
        <v>20.7</v>
      </c>
      <c r="I221" s="376"/>
      <c r="L221" s="245"/>
      <c r="M221" s="244"/>
      <c r="T221" s="243"/>
      <c r="AT221" s="242" t="s">
        <v>117</v>
      </c>
      <c r="AU221" s="242" t="s">
        <v>80</v>
      </c>
      <c r="AV221" s="241" t="s">
        <v>116</v>
      </c>
      <c r="AW221" s="241" t="s">
        <v>29</v>
      </c>
      <c r="AX221" s="241" t="s">
        <v>78</v>
      </c>
      <c r="AY221" s="242" t="s">
        <v>113</v>
      </c>
    </row>
    <row r="222" spans="2:65" s="1" customFormat="1" ht="33" customHeight="1" x14ac:dyDescent="0.35">
      <c r="B222" s="73"/>
      <c r="C222" s="438" t="s">
        <v>142</v>
      </c>
      <c r="D222" s="438" t="s">
        <v>114</v>
      </c>
      <c r="E222" s="439" t="s">
        <v>585</v>
      </c>
      <c r="F222" s="440" t="s">
        <v>584</v>
      </c>
      <c r="G222" s="441" t="s">
        <v>115</v>
      </c>
      <c r="H222" s="442">
        <v>5.6609999999999996</v>
      </c>
      <c r="I222" s="371"/>
      <c r="J222" s="224">
        <f>ROUND(I222*H222,2)</f>
        <v>0</v>
      </c>
      <c r="K222" s="74"/>
      <c r="L222" s="21"/>
      <c r="M222" s="370" t="s">
        <v>1</v>
      </c>
      <c r="N222" s="246" t="s">
        <v>39</v>
      </c>
      <c r="P222" s="236">
        <f>O222*H222</f>
        <v>0</v>
      </c>
      <c r="Q222" s="236">
        <v>0</v>
      </c>
      <c r="R222" s="236">
        <f>Q222*H222</f>
        <v>0</v>
      </c>
      <c r="S222" s="236">
        <v>2.4</v>
      </c>
      <c r="T222" s="235">
        <f>S222*H222</f>
        <v>13.586399999999999</v>
      </c>
      <c r="AR222" s="223" t="s">
        <v>116</v>
      </c>
      <c r="AT222" s="223" t="s">
        <v>114</v>
      </c>
      <c r="AU222" s="223" t="s">
        <v>80</v>
      </c>
      <c r="AY222" s="10" t="s">
        <v>113</v>
      </c>
      <c r="BE222" s="75">
        <f>IF(N222="základná",J222,0)</f>
        <v>0</v>
      </c>
      <c r="BF222" s="75">
        <f>IF(N222="znížená",J222,0)</f>
        <v>0</v>
      </c>
      <c r="BG222" s="75">
        <f>IF(N222="zákl. prenesená",J222,0)</f>
        <v>0</v>
      </c>
      <c r="BH222" s="75">
        <f>IF(N222="zníž. prenesená",J222,0)</f>
        <v>0</v>
      </c>
      <c r="BI222" s="75">
        <f>IF(N222="nulová",J222,0)</f>
        <v>0</v>
      </c>
      <c r="BJ222" s="10" t="s">
        <v>80</v>
      </c>
      <c r="BK222" s="75">
        <f>ROUND(I222*H222,2)</f>
        <v>0</v>
      </c>
      <c r="BL222" s="10" t="s">
        <v>116</v>
      </c>
      <c r="BM222" s="223" t="s">
        <v>583</v>
      </c>
    </row>
    <row r="223" spans="2:65" s="230" customFormat="1" x14ac:dyDescent="0.35">
      <c r="B223" s="234"/>
      <c r="C223" s="447"/>
      <c r="D223" s="444" t="s">
        <v>117</v>
      </c>
      <c r="E223" s="448" t="s">
        <v>1</v>
      </c>
      <c r="F223" s="449" t="s">
        <v>582</v>
      </c>
      <c r="G223" s="447"/>
      <c r="H223" s="450">
        <v>5.6609999999999996</v>
      </c>
      <c r="I223" s="373"/>
      <c r="L223" s="234"/>
      <c r="M223" s="233"/>
      <c r="T223" s="232"/>
      <c r="AT223" s="231" t="s">
        <v>117</v>
      </c>
      <c r="AU223" s="231" t="s">
        <v>80</v>
      </c>
      <c r="AV223" s="230" t="s">
        <v>80</v>
      </c>
      <c r="AW223" s="230" t="s">
        <v>29</v>
      </c>
      <c r="AX223" s="230" t="s">
        <v>73</v>
      </c>
      <c r="AY223" s="231" t="s">
        <v>113</v>
      </c>
    </row>
    <row r="224" spans="2:65" s="241" customFormat="1" x14ac:dyDescent="0.35">
      <c r="B224" s="245"/>
      <c r="C224" s="451"/>
      <c r="D224" s="444" t="s">
        <v>117</v>
      </c>
      <c r="E224" s="452" t="s">
        <v>1</v>
      </c>
      <c r="F224" s="453" t="s">
        <v>118</v>
      </c>
      <c r="G224" s="451"/>
      <c r="H224" s="454">
        <v>5.6609999999999996</v>
      </c>
      <c r="I224" s="376"/>
      <c r="L224" s="245"/>
      <c r="M224" s="244"/>
      <c r="T224" s="243"/>
      <c r="AT224" s="242" t="s">
        <v>117</v>
      </c>
      <c r="AU224" s="242" t="s">
        <v>80</v>
      </c>
      <c r="AV224" s="241" t="s">
        <v>116</v>
      </c>
      <c r="AW224" s="241" t="s">
        <v>29</v>
      </c>
      <c r="AX224" s="241" t="s">
        <v>78</v>
      </c>
      <c r="AY224" s="242" t="s">
        <v>113</v>
      </c>
    </row>
    <row r="225" spans="2:65" s="1" customFormat="1" ht="37.950000000000003" customHeight="1" x14ac:dyDescent="0.35">
      <c r="B225" s="73"/>
      <c r="C225" s="438" t="s">
        <v>143</v>
      </c>
      <c r="D225" s="438" t="s">
        <v>114</v>
      </c>
      <c r="E225" s="439" t="s">
        <v>581</v>
      </c>
      <c r="F225" s="440" t="s">
        <v>580</v>
      </c>
      <c r="G225" s="441" t="s">
        <v>115</v>
      </c>
      <c r="H225" s="442">
        <v>167.755</v>
      </c>
      <c r="I225" s="371"/>
      <c r="J225" s="224">
        <f>ROUND(I225*H225,2)</f>
        <v>0</v>
      </c>
      <c r="K225" s="74"/>
      <c r="L225" s="21"/>
      <c r="M225" s="370" t="s">
        <v>1</v>
      </c>
      <c r="N225" s="246" t="s">
        <v>39</v>
      </c>
      <c r="P225" s="236">
        <f>O225*H225</f>
        <v>0</v>
      </c>
      <c r="Q225" s="236">
        <v>0</v>
      </c>
      <c r="R225" s="236">
        <f>Q225*H225</f>
        <v>0</v>
      </c>
      <c r="S225" s="236">
        <v>1.6</v>
      </c>
      <c r="T225" s="235">
        <f>S225*H225</f>
        <v>268.40800000000002</v>
      </c>
      <c r="AR225" s="223" t="s">
        <v>116</v>
      </c>
      <c r="AT225" s="223" t="s">
        <v>114</v>
      </c>
      <c r="AU225" s="223" t="s">
        <v>80</v>
      </c>
      <c r="AY225" s="10" t="s">
        <v>113</v>
      </c>
      <c r="BE225" s="75">
        <f>IF(N225="základná",J225,0)</f>
        <v>0</v>
      </c>
      <c r="BF225" s="75">
        <f>IF(N225="znížená",J225,0)</f>
        <v>0</v>
      </c>
      <c r="BG225" s="75">
        <f>IF(N225="zákl. prenesená",J225,0)</f>
        <v>0</v>
      </c>
      <c r="BH225" s="75">
        <f>IF(N225="zníž. prenesená",J225,0)</f>
        <v>0</v>
      </c>
      <c r="BI225" s="75">
        <f>IF(N225="nulová",J225,0)</f>
        <v>0</v>
      </c>
      <c r="BJ225" s="10" t="s">
        <v>80</v>
      </c>
      <c r="BK225" s="75">
        <f>ROUND(I225*H225,2)</f>
        <v>0</v>
      </c>
      <c r="BL225" s="10" t="s">
        <v>116</v>
      </c>
      <c r="BM225" s="223" t="s">
        <v>579</v>
      </c>
    </row>
    <row r="226" spans="2:65" s="230" customFormat="1" x14ac:dyDescent="0.35">
      <c r="B226" s="234"/>
      <c r="C226" s="447"/>
      <c r="D226" s="444" t="s">
        <v>117</v>
      </c>
      <c r="E226" s="448" t="s">
        <v>1</v>
      </c>
      <c r="F226" s="449" t="s">
        <v>578</v>
      </c>
      <c r="G226" s="447"/>
      <c r="H226" s="450">
        <v>69.200999999999993</v>
      </c>
      <c r="I226" s="373"/>
      <c r="L226" s="234"/>
      <c r="M226" s="233"/>
      <c r="T226" s="232"/>
      <c r="AT226" s="231" t="s">
        <v>117</v>
      </c>
      <c r="AU226" s="231" t="s">
        <v>80</v>
      </c>
      <c r="AV226" s="230" t="s">
        <v>80</v>
      </c>
      <c r="AW226" s="230" t="s">
        <v>29</v>
      </c>
      <c r="AX226" s="230" t="s">
        <v>73</v>
      </c>
      <c r="AY226" s="231" t="s">
        <v>113</v>
      </c>
    </row>
    <row r="227" spans="2:65" s="230" customFormat="1" x14ac:dyDescent="0.35">
      <c r="B227" s="234"/>
      <c r="C227" s="447"/>
      <c r="D227" s="444" t="s">
        <v>117</v>
      </c>
      <c r="E227" s="448" t="s">
        <v>1</v>
      </c>
      <c r="F227" s="449" t="s">
        <v>577</v>
      </c>
      <c r="G227" s="447"/>
      <c r="H227" s="450">
        <v>98.554000000000002</v>
      </c>
      <c r="I227" s="373"/>
      <c r="L227" s="234"/>
      <c r="M227" s="233"/>
      <c r="T227" s="232"/>
      <c r="AT227" s="231" t="s">
        <v>117</v>
      </c>
      <c r="AU227" s="231" t="s">
        <v>80</v>
      </c>
      <c r="AV227" s="230" t="s">
        <v>80</v>
      </c>
      <c r="AW227" s="230" t="s">
        <v>29</v>
      </c>
      <c r="AX227" s="230" t="s">
        <v>73</v>
      </c>
      <c r="AY227" s="231" t="s">
        <v>113</v>
      </c>
    </row>
    <row r="228" spans="2:65" s="241" customFormat="1" x14ac:dyDescent="0.35">
      <c r="B228" s="245"/>
      <c r="C228" s="451"/>
      <c r="D228" s="444" t="s">
        <v>117</v>
      </c>
      <c r="E228" s="452" t="s">
        <v>1</v>
      </c>
      <c r="F228" s="453" t="s">
        <v>118</v>
      </c>
      <c r="G228" s="451"/>
      <c r="H228" s="454">
        <v>167.755</v>
      </c>
      <c r="I228" s="376"/>
      <c r="L228" s="245"/>
      <c r="M228" s="244"/>
      <c r="T228" s="243"/>
      <c r="AT228" s="242" t="s">
        <v>117</v>
      </c>
      <c r="AU228" s="242" t="s">
        <v>80</v>
      </c>
      <c r="AV228" s="241" t="s">
        <v>116</v>
      </c>
      <c r="AW228" s="241" t="s">
        <v>29</v>
      </c>
      <c r="AX228" s="241" t="s">
        <v>78</v>
      </c>
      <c r="AY228" s="242" t="s">
        <v>113</v>
      </c>
    </row>
    <row r="229" spans="2:65" s="1" customFormat="1" ht="37.950000000000003" customHeight="1" x14ac:dyDescent="0.35">
      <c r="B229" s="73"/>
      <c r="C229" s="438" t="s">
        <v>146</v>
      </c>
      <c r="D229" s="438" t="s">
        <v>114</v>
      </c>
      <c r="E229" s="439" t="s">
        <v>576</v>
      </c>
      <c r="F229" s="440" t="s">
        <v>575</v>
      </c>
      <c r="G229" s="441" t="s">
        <v>115</v>
      </c>
      <c r="H229" s="442">
        <v>0.09</v>
      </c>
      <c r="I229" s="371"/>
      <c r="J229" s="224">
        <f>ROUND(I229*H229,2)</f>
        <v>0</v>
      </c>
      <c r="K229" s="74"/>
      <c r="L229" s="21"/>
      <c r="M229" s="370" t="s">
        <v>1</v>
      </c>
      <c r="N229" s="246" t="s">
        <v>39</v>
      </c>
      <c r="P229" s="236">
        <f>O229*H229</f>
        <v>0</v>
      </c>
      <c r="Q229" s="236">
        <v>0</v>
      </c>
      <c r="R229" s="236">
        <f>Q229*H229</f>
        <v>0</v>
      </c>
      <c r="S229" s="236">
        <v>2.2000000000000002</v>
      </c>
      <c r="T229" s="235">
        <f>S229*H229</f>
        <v>0.19800000000000001</v>
      </c>
      <c r="AR229" s="223" t="s">
        <v>116</v>
      </c>
      <c r="AT229" s="223" t="s">
        <v>114</v>
      </c>
      <c r="AU229" s="223" t="s">
        <v>80</v>
      </c>
      <c r="AY229" s="10" t="s">
        <v>113</v>
      </c>
      <c r="BE229" s="75">
        <f>IF(N229="základná",J229,0)</f>
        <v>0</v>
      </c>
      <c r="BF229" s="75">
        <f>IF(N229="znížená",J229,0)</f>
        <v>0</v>
      </c>
      <c r="BG229" s="75">
        <f>IF(N229="zákl. prenesená",J229,0)</f>
        <v>0</v>
      </c>
      <c r="BH229" s="75">
        <f>IF(N229="zníž. prenesená",J229,0)</f>
        <v>0</v>
      </c>
      <c r="BI229" s="75">
        <f>IF(N229="nulová",J229,0)</f>
        <v>0</v>
      </c>
      <c r="BJ229" s="10" t="s">
        <v>80</v>
      </c>
      <c r="BK229" s="75">
        <f>ROUND(I229*H229,2)</f>
        <v>0</v>
      </c>
      <c r="BL229" s="10" t="s">
        <v>116</v>
      </c>
      <c r="BM229" s="223" t="s">
        <v>574</v>
      </c>
    </row>
    <row r="230" spans="2:65" s="257" customFormat="1" x14ac:dyDescent="0.35">
      <c r="B230" s="261"/>
      <c r="C230" s="443"/>
      <c r="D230" s="444" t="s">
        <v>117</v>
      </c>
      <c r="E230" s="445" t="s">
        <v>1</v>
      </c>
      <c r="F230" s="446" t="s">
        <v>573</v>
      </c>
      <c r="G230" s="443"/>
      <c r="H230" s="445" t="s">
        <v>1</v>
      </c>
      <c r="I230" s="378"/>
      <c r="L230" s="261"/>
      <c r="M230" s="260"/>
      <c r="T230" s="259"/>
      <c r="AT230" s="258" t="s">
        <v>117</v>
      </c>
      <c r="AU230" s="258" t="s">
        <v>80</v>
      </c>
      <c r="AV230" s="257" t="s">
        <v>78</v>
      </c>
      <c r="AW230" s="257" t="s">
        <v>29</v>
      </c>
      <c r="AX230" s="257" t="s">
        <v>73</v>
      </c>
      <c r="AY230" s="258" t="s">
        <v>113</v>
      </c>
    </row>
    <row r="231" spans="2:65" s="230" customFormat="1" x14ac:dyDescent="0.35">
      <c r="B231" s="234"/>
      <c r="C231" s="447"/>
      <c r="D231" s="444" t="s">
        <v>117</v>
      </c>
      <c r="E231" s="448" t="s">
        <v>1</v>
      </c>
      <c r="F231" s="449" t="s">
        <v>572</v>
      </c>
      <c r="G231" s="447"/>
      <c r="H231" s="450">
        <v>0.09</v>
      </c>
      <c r="I231" s="373"/>
      <c r="L231" s="234"/>
      <c r="M231" s="233"/>
      <c r="T231" s="232"/>
      <c r="AT231" s="231" t="s">
        <v>117</v>
      </c>
      <c r="AU231" s="231" t="s">
        <v>80</v>
      </c>
      <c r="AV231" s="230" t="s">
        <v>80</v>
      </c>
      <c r="AW231" s="230" t="s">
        <v>29</v>
      </c>
      <c r="AX231" s="230" t="s">
        <v>73</v>
      </c>
      <c r="AY231" s="231" t="s">
        <v>113</v>
      </c>
    </row>
    <row r="232" spans="2:65" s="241" customFormat="1" x14ac:dyDescent="0.35">
      <c r="B232" s="245"/>
      <c r="C232" s="451"/>
      <c r="D232" s="444" t="s">
        <v>117</v>
      </c>
      <c r="E232" s="452" t="s">
        <v>1</v>
      </c>
      <c r="F232" s="453" t="s">
        <v>118</v>
      </c>
      <c r="G232" s="451"/>
      <c r="H232" s="454">
        <v>0.09</v>
      </c>
      <c r="I232" s="376"/>
      <c r="L232" s="245"/>
      <c r="M232" s="244"/>
      <c r="T232" s="243"/>
      <c r="AT232" s="242" t="s">
        <v>117</v>
      </c>
      <c r="AU232" s="242" t="s">
        <v>80</v>
      </c>
      <c r="AV232" s="241" t="s">
        <v>116</v>
      </c>
      <c r="AW232" s="241" t="s">
        <v>29</v>
      </c>
      <c r="AX232" s="241" t="s">
        <v>78</v>
      </c>
      <c r="AY232" s="242" t="s">
        <v>113</v>
      </c>
    </row>
    <row r="233" spans="2:65" s="1" customFormat="1" ht="37.950000000000003" customHeight="1" x14ac:dyDescent="0.35">
      <c r="B233" s="73"/>
      <c r="C233" s="438" t="s">
        <v>149</v>
      </c>
      <c r="D233" s="438" t="s">
        <v>114</v>
      </c>
      <c r="E233" s="439" t="s">
        <v>571</v>
      </c>
      <c r="F233" s="440" t="s">
        <v>570</v>
      </c>
      <c r="G233" s="441" t="s">
        <v>115</v>
      </c>
      <c r="H233" s="442">
        <v>3.8250000000000002</v>
      </c>
      <c r="I233" s="371"/>
      <c r="J233" s="224">
        <f>ROUND(I233*H233,2)</f>
        <v>0</v>
      </c>
      <c r="K233" s="74"/>
      <c r="L233" s="21"/>
      <c r="M233" s="370" t="s">
        <v>1</v>
      </c>
      <c r="N233" s="246" t="s">
        <v>39</v>
      </c>
      <c r="P233" s="236">
        <f>O233*H233</f>
        <v>0</v>
      </c>
      <c r="Q233" s="236">
        <v>0</v>
      </c>
      <c r="R233" s="236">
        <f>Q233*H233</f>
        <v>0</v>
      </c>
      <c r="S233" s="236">
        <v>2.2000000000000002</v>
      </c>
      <c r="T233" s="235">
        <f>S233*H233</f>
        <v>8.4150000000000009</v>
      </c>
      <c r="AR233" s="223" t="s">
        <v>116</v>
      </c>
      <c r="AT233" s="223" t="s">
        <v>114</v>
      </c>
      <c r="AU233" s="223" t="s">
        <v>80</v>
      </c>
      <c r="AY233" s="10" t="s">
        <v>113</v>
      </c>
      <c r="BE233" s="75">
        <f>IF(N233="základná",J233,0)</f>
        <v>0</v>
      </c>
      <c r="BF233" s="75">
        <f>IF(N233="znížená",J233,0)</f>
        <v>0</v>
      </c>
      <c r="BG233" s="75">
        <f>IF(N233="zákl. prenesená",J233,0)</f>
        <v>0</v>
      </c>
      <c r="BH233" s="75">
        <f>IF(N233="zníž. prenesená",J233,0)</f>
        <v>0</v>
      </c>
      <c r="BI233" s="75">
        <f>IF(N233="nulová",J233,0)</f>
        <v>0</v>
      </c>
      <c r="BJ233" s="10" t="s">
        <v>80</v>
      </c>
      <c r="BK233" s="75">
        <f>ROUND(I233*H233,2)</f>
        <v>0</v>
      </c>
      <c r="BL233" s="10" t="s">
        <v>116</v>
      </c>
      <c r="BM233" s="223" t="s">
        <v>569</v>
      </c>
    </row>
    <row r="234" spans="2:65" s="257" customFormat="1" x14ac:dyDescent="0.35">
      <c r="B234" s="261"/>
      <c r="C234" s="443"/>
      <c r="D234" s="444" t="s">
        <v>117</v>
      </c>
      <c r="E234" s="445" t="s">
        <v>1</v>
      </c>
      <c r="F234" s="446" t="s">
        <v>550</v>
      </c>
      <c r="G234" s="443"/>
      <c r="H234" s="445" t="s">
        <v>1</v>
      </c>
      <c r="I234" s="378"/>
      <c r="L234" s="261"/>
      <c r="M234" s="260"/>
      <c r="T234" s="259"/>
      <c r="AT234" s="258" t="s">
        <v>117</v>
      </c>
      <c r="AU234" s="258" t="s">
        <v>80</v>
      </c>
      <c r="AV234" s="257" t="s">
        <v>78</v>
      </c>
      <c r="AW234" s="257" t="s">
        <v>29</v>
      </c>
      <c r="AX234" s="257" t="s">
        <v>73</v>
      </c>
      <c r="AY234" s="258" t="s">
        <v>113</v>
      </c>
    </row>
    <row r="235" spans="2:65" s="230" customFormat="1" x14ac:dyDescent="0.35">
      <c r="B235" s="234"/>
      <c r="C235" s="447"/>
      <c r="D235" s="444" t="s">
        <v>117</v>
      </c>
      <c r="E235" s="448" t="s">
        <v>1</v>
      </c>
      <c r="F235" s="449" t="s">
        <v>735</v>
      </c>
      <c r="G235" s="447"/>
      <c r="H235" s="450">
        <v>3.8250000000000002</v>
      </c>
      <c r="I235" s="373"/>
      <c r="L235" s="234"/>
      <c r="M235" s="233"/>
      <c r="T235" s="232"/>
      <c r="AT235" s="231" t="s">
        <v>117</v>
      </c>
      <c r="AU235" s="231" t="s">
        <v>80</v>
      </c>
      <c r="AV235" s="230" t="s">
        <v>80</v>
      </c>
      <c r="AW235" s="230" t="s">
        <v>29</v>
      </c>
      <c r="AX235" s="230" t="s">
        <v>73</v>
      </c>
      <c r="AY235" s="231" t="s">
        <v>113</v>
      </c>
    </row>
    <row r="236" spans="2:65" s="241" customFormat="1" x14ac:dyDescent="0.35">
      <c r="B236" s="245"/>
      <c r="C236" s="451"/>
      <c r="D236" s="444" t="s">
        <v>117</v>
      </c>
      <c r="E236" s="452" t="s">
        <v>1</v>
      </c>
      <c r="F236" s="453" t="s">
        <v>118</v>
      </c>
      <c r="G236" s="451"/>
      <c r="H236" s="454">
        <v>3.8250000000000002</v>
      </c>
      <c r="I236" s="376"/>
      <c r="L236" s="245"/>
      <c r="M236" s="244"/>
      <c r="T236" s="243"/>
      <c r="AT236" s="242" t="s">
        <v>117</v>
      </c>
      <c r="AU236" s="242" t="s">
        <v>80</v>
      </c>
      <c r="AV236" s="241" t="s">
        <v>116</v>
      </c>
      <c r="AW236" s="241" t="s">
        <v>29</v>
      </c>
      <c r="AX236" s="241" t="s">
        <v>78</v>
      </c>
      <c r="AY236" s="242" t="s">
        <v>113</v>
      </c>
    </row>
    <row r="237" spans="2:65" s="1" customFormat="1" ht="24.2" customHeight="1" x14ac:dyDescent="0.35">
      <c r="B237" s="73"/>
      <c r="C237" s="438" t="s">
        <v>152</v>
      </c>
      <c r="D237" s="438" t="s">
        <v>114</v>
      </c>
      <c r="E237" s="439" t="s">
        <v>294</v>
      </c>
      <c r="F237" s="440" t="s">
        <v>293</v>
      </c>
      <c r="G237" s="441" t="s">
        <v>115</v>
      </c>
      <c r="H237" s="442">
        <v>137.56299999999999</v>
      </c>
      <c r="I237" s="371"/>
      <c r="J237" s="224">
        <f>ROUND(I237*H237,2)</f>
        <v>0</v>
      </c>
      <c r="K237" s="74"/>
      <c r="L237" s="21"/>
      <c r="M237" s="370" t="s">
        <v>1</v>
      </c>
      <c r="N237" s="246" t="s">
        <v>39</v>
      </c>
      <c r="P237" s="236">
        <f>O237*H237</f>
        <v>0</v>
      </c>
      <c r="Q237" s="236">
        <v>0</v>
      </c>
      <c r="R237" s="236">
        <f>Q237*H237</f>
        <v>0</v>
      </c>
      <c r="S237" s="236">
        <v>1.4</v>
      </c>
      <c r="T237" s="235">
        <f>S237*H237</f>
        <v>192.58819999999997</v>
      </c>
      <c r="AR237" s="223" t="s">
        <v>116</v>
      </c>
      <c r="AT237" s="223" t="s">
        <v>114</v>
      </c>
      <c r="AU237" s="223" t="s">
        <v>80</v>
      </c>
      <c r="AY237" s="10" t="s">
        <v>113</v>
      </c>
      <c r="BE237" s="75">
        <f>IF(N237="základná",J237,0)</f>
        <v>0</v>
      </c>
      <c r="BF237" s="75">
        <f>IF(N237="znížená",J237,0)</f>
        <v>0</v>
      </c>
      <c r="BG237" s="75">
        <f>IF(N237="zákl. prenesená",J237,0)</f>
        <v>0</v>
      </c>
      <c r="BH237" s="75">
        <f>IF(N237="zníž. prenesená",J237,0)</f>
        <v>0</v>
      </c>
      <c r="BI237" s="75">
        <f>IF(N237="nulová",J237,0)</f>
        <v>0</v>
      </c>
      <c r="BJ237" s="10" t="s">
        <v>80</v>
      </c>
      <c r="BK237" s="75">
        <f>ROUND(I237*H237,2)</f>
        <v>0</v>
      </c>
      <c r="BL237" s="10" t="s">
        <v>116</v>
      </c>
      <c r="BM237" s="223" t="s">
        <v>568</v>
      </c>
    </row>
    <row r="238" spans="2:65" s="230" customFormat="1" x14ac:dyDescent="0.35">
      <c r="B238" s="234"/>
      <c r="C238" s="447"/>
      <c r="D238" s="444" t="s">
        <v>117</v>
      </c>
      <c r="E238" s="448" t="s">
        <v>1</v>
      </c>
      <c r="F238" s="449" t="s">
        <v>727</v>
      </c>
      <c r="G238" s="447"/>
      <c r="H238" s="450">
        <v>121.794</v>
      </c>
      <c r="I238" s="373"/>
      <c r="L238" s="234"/>
      <c r="M238" s="233"/>
      <c r="T238" s="232"/>
      <c r="AT238" s="231" t="s">
        <v>117</v>
      </c>
      <c r="AU238" s="231" t="s">
        <v>80</v>
      </c>
      <c r="AV238" s="230" t="s">
        <v>80</v>
      </c>
      <c r="AW238" s="230" t="s">
        <v>29</v>
      </c>
      <c r="AX238" s="230" t="s">
        <v>73</v>
      </c>
      <c r="AY238" s="231" t="s">
        <v>113</v>
      </c>
    </row>
    <row r="239" spans="2:65" s="230" customFormat="1" x14ac:dyDescent="0.35">
      <c r="B239" s="234"/>
      <c r="C239" s="447"/>
      <c r="D239" s="444" t="s">
        <v>117</v>
      </c>
      <c r="E239" s="448" t="s">
        <v>1</v>
      </c>
      <c r="F239" s="449" t="s">
        <v>567</v>
      </c>
      <c r="G239" s="447"/>
      <c r="H239" s="450">
        <v>15.769</v>
      </c>
      <c r="I239" s="373"/>
      <c r="L239" s="234"/>
      <c r="M239" s="233"/>
      <c r="T239" s="232"/>
      <c r="AT239" s="231" t="s">
        <v>117</v>
      </c>
      <c r="AU239" s="231" t="s">
        <v>80</v>
      </c>
      <c r="AV239" s="230" t="s">
        <v>80</v>
      </c>
      <c r="AW239" s="230" t="s">
        <v>29</v>
      </c>
      <c r="AX239" s="230" t="s">
        <v>73</v>
      </c>
      <c r="AY239" s="231" t="s">
        <v>113</v>
      </c>
    </row>
    <row r="240" spans="2:65" s="241" customFormat="1" x14ac:dyDescent="0.35">
      <c r="B240" s="245"/>
      <c r="C240" s="451"/>
      <c r="D240" s="444" t="s">
        <v>117</v>
      </c>
      <c r="E240" s="452" t="s">
        <v>1</v>
      </c>
      <c r="F240" s="453" t="s">
        <v>118</v>
      </c>
      <c r="G240" s="451"/>
      <c r="H240" s="454">
        <v>137.56299999999999</v>
      </c>
      <c r="I240" s="376"/>
      <c r="L240" s="245"/>
      <c r="M240" s="244"/>
      <c r="T240" s="243"/>
      <c r="AT240" s="242" t="s">
        <v>117</v>
      </c>
      <c r="AU240" s="242" t="s">
        <v>80</v>
      </c>
      <c r="AV240" s="241" t="s">
        <v>116</v>
      </c>
      <c r="AW240" s="241" t="s">
        <v>29</v>
      </c>
      <c r="AX240" s="241" t="s">
        <v>78</v>
      </c>
      <c r="AY240" s="242" t="s">
        <v>113</v>
      </c>
    </row>
    <row r="241" spans="2:65" s="1" customFormat="1" ht="24.2" customHeight="1" x14ac:dyDescent="0.35">
      <c r="B241" s="73"/>
      <c r="C241" s="438" t="s">
        <v>155</v>
      </c>
      <c r="D241" s="438" t="s">
        <v>114</v>
      </c>
      <c r="E241" s="439" t="s">
        <v>566</v>
      </c>
      <c r="F241" s="440" t="s">
        <v>565</v>
      </c>
      <c r="G241" s="441" t="s">
        <v>120</v>
      </c>
      <c r="H241" s="442">
        <v>2</v>
      </c>
      <c r="I241" s="371"/>
      <c r="J241" s="224">
        <f>ROUND(I241*H241,2)</f>
        <v>0</v>
      </c>
      <c r="K241" s="74"/>
      <c r="L241" s="21"/>
      <c r="M241" s="370" t="s">
        <v>1</v>
      </c>
      <c r="N241" s="246" t="s">
        <v>39</v>
      </c>
      <c r="P241" s="236">
        <f>O241*H241</f>
        <v>0</v>
      </c>
      <c r="Q241" s="236">
        <v>0</v>
      </c>
      <c r="R241" s="236">
        <f>Q241*H241</f>
        <v>0</v>
      </c>
      <c r="S241" s="236">
        <v>0.14599999999999999</v>
      </c>
      <c r="T241" s="235">
        <f>S241*H241</f>
        <v>0.29199999999999998</v>
      </c>
      <c r="AR241" s="223" t="s">
        <v>116</v>
      </c>
      <c r="AT241" s="223" t="s">
        <v>114</v>
      </c>
      <c r="AU241" s="223" t="s">
        <v>80</v>
      </c>
      <c r="AY241" s="10" t="s">
        <v>113</v>
      </c>
      <c r="BE241" s="75">
        <f>IF(N241="základná",J241,0)</f>
        <v>0</v>
      </c>
      <c r="BF241" s="75">
        <f>IF(N241="znížená",J241,0)</f>
        <v>0</v>
      </c>
      <c r="BG241" s="75">
        <f>IF(N241="zákl. prenesená",J241,0)</f>
        <v>0</v>
      </c>
      <c r="BH241" s="75">
        <f>IF(N241="zníž. prenesená",J241,0)</f>
        <v>0</v>
      </c>
      <c r="BI241" s="75">
        <f>IF(N241="nulová",J241,0)</f>
        <v>0</v>
      </c>
      <c r="BJ241" s="10" t="s">
        <v>80</v>
      </c>
      <c r="BK241" s="75">
        <f>ROUND(I241*H241,2)</f>
        <v>0</v>
      </c>
      <c r="BL241" s="10" t="s">
        <v>116</v>
      </c>
      <c r="BM241" s="223" t="s">
        <v>564</v>
      </c>
    </row>
    <row r="242" spans="2:65" s="257" customFormat="1" x14ac:dyDescent="0.35">
      <c r="B242" s="261"/>
      <c r="C242" s="443"/>
      <c r="D242" s="444" t="s">
        <v>117</v>
      </c>
      <c r="E242" s="445" t="s">
        <v>1</v>
      </c>
      <c r="F242" s="446" t="s">
        <v>563</v>
      </c>
      <c r="G242" s="443"/>
      <c r="H242" s="445" t="s">
        <v>1</v>
      </c>
      <c r="I242" s="378"/>
      <c r="L242" s="261"/>
      <c r="M242" s="260"/>
      <c r="T242" s="259"/>
      <c r="AT242" s="258" t="s">
        <v>117</v>
      </c>
      <c r="AU242" s="258" t="s">
        <v>80</v>
      </c>
      <c r="AV242" s="257" t="s">
        <v>78</v>
      </c>
      <c r="AW242" s="257" t="s">
        <v>29</v>
      </c>
      <c r="AX242" s="257" t="s">
        <v>73</v>
      </c>
      <c r="AY242" s="258" t="s">
        <v>113</v>
      </c>
    </row>
    <row r="243" spans="2:65" s="230" customFormat="1" x14ac:dyDescent="0.35">
      <c r="B243" s="234"/>
      <c r="C243" s="447"/>
      <c r="D243" s="444" t="s">
        <v>117</v>
      </c>
      <c r="E243" s="448" t="s">
        <v>1</v>
      </c>
      <c r="F243" s="449" t="s">
        <v>286</v>
      </c>
      <c r="G243" s="447"/>
      <c r="H243" s="450">
        <v>2</v>
      </c>
      <c r="I243" s="373"/>
      <c r="L243" s="234"/>
      <c r="M243" s="233"/>
      <c r="T243" s="232"/>
      <c r="AT243" s="231" t="s">
        <v>117</v>
      </c>
      <c r="AU243" s="231" t="s">
        <v>80</v>
      </c>
      <c r="AV243" s="230" t="s">
        <v>80</v>
      </c>
      <c r="AW243" s="230" t="s">
        <v>29</v>
      </c>
      <c r="AX243" s="230" t="s">
        <v>73</v>
      </c>
      <c r="AY243" s="231" t="s">
        <v>113</v>
      </c>
    </row>
    <row r="244" spans="2:65" s="241" customFormat="1" x14ac:dyDescent="0.35">
      <c r="B244" s="245"/>
      <c r="C244" s="451"/>
      <c r="D244" s="444" t="s">
        <v>117</v>
      </c>
      <c r="E244" s="452" t="s">
        <v>1</v>
      </c>
      <c r="F244" s="453" t="s">
        <v>118</v>
      </c>
      <c r="G244" s="451"/>
      <c r="H244" s="454">
        <v>2</v>
      </c>
      <c r="I244" s="376"/>
      <c r="L244" s="245"/>
      <c r="M244" s="244"/>
      <c r="T244" s="243"/>
      <c r="AT244" s="242" t="s">
        <v>117</v>
      </c>
      <c r="AU244" s="242" t="s">
        <v>80</v>
      </c>
      <c r="AV244" s="241" t="s">
        <v>116</v>
      </c>
      <c r="AW244" s="241" t="s">
        <v>29</v>
      </c>
      <c r="AX244" s="241" t="s">
        <v>78</v>
      </c>
      <c r="AY244" s="242" t="s">
        <v>113</v>
      </c>
    </row>
    <row r="245" spans="2:65" s="1" customFormat="1" ht="24.2" customHeight="1" x14ac:dyDescent="0.35">
      <c r="B245" s="73"/>
      <c r="C245" s="438" t="s">
        <v>159</v>
      </c>
      <c r="D245" s="438" t="s">
        <v>114</v>
      </c>
      <c r="E245" s="439" t="s">
        <v>292</v>
      </c>
      <c r="F245" s="440" t="s">
        <v>291</v>
      </c>
      <c r="G245" s="441" t="s">
        <v>115</v>
      </c>
      <c r="H245" s="442">
        <v>3.1829999999999998</v>
      </c>
      <c r="I245" s="371"/>
      <c r="J245" s="224">
        <f>ROUND(I245*H245,2)</f>
        <v>0</v>
      </c>
      <c r="K245" s="74"/>
      <c r="L245" s="21"/>
      <c r="M245" s="370" t="s">
        <v>1</v>
      </c>
      <c r="N245" s="246" t="s">
        <v>39</v>
      </c>
      <c r="P245" s="236">
        <f>O245*H245</f>
        <v>0</v>
      </c>
      <c r="Q245" s="236">
        <v>0</v>
      </c>
      <c r="R245" s="236">
        <f>Q245*H245</f>
        <v>0</v>
      </c>
      <c r="S245" s="236">
        <v>1.875</v>
      </c>
      <c r="T245" s="235">
        <f>S245*H245</f>
        <v>5.9681249999999997</v>
      </c>
      <c r="AR245" s="223" t="s">
        <v>116</v>
      </c>
      <c r="AT245" s="223" t="s">
        <v>114</v>
      </c>
      <c r="AU245" s="223" t="s">
        <v>80</v>
      </c>
      <c r="AY245" s="10" t="s">
        <v>113</v>
      </c>
      <c r="BE245" s="75">
        <f>IF(N245="základná",J245,0)</f>
        <v>0</v>
      </c>
      <c r="BF245" s="75">
        <f>IF(N245="znížená",J245,0)</f>
        <v>0</v>
      </c>
      <c r="BG245" s="75">
        <f>IF(N245="zákl. prenesená",J245,0)</f>
        <v>0</v>
      </c>
      <c r="BH245" s="75">
        <f>IF(N245="zníž. prenesená",J245,0)</f>
        <v>0</v>
      </c>
      <c r="BI245" s="75">
        <f>IF(N245="nulová",J245,0)</f>
        <v>0</v>
      </c>
      <c r="BJ245" s="10" t="s">
        <v>80</v>
      </c>
      <c r="BK245" s="75">
        <f>ROUND(I245*H245,2)</f>
        <v>0</v>
      </c>
      <c r="BL245" s="10" t="s">
        <v>116</v>
      </c>
      <c r="BM245" s="223" t="s">
        <v>562</v>
      </c>
    </row>
    <row r="246" spans="2:65" s="257" customFormat="1" x14ac:dyDescent="0.35">
      <c r="B246" s="261"/>
      <c r="C246" s="443"/>
      <c r="D246" s="444" t="s">
        <v>117</v>
      </c>
      <c r="E246" s="445" t="s">
        <v>1</v>
      </c>
      <c r="F246" s="446" t="s">
        <v>561</v>
      </c>
      <c r="G246" s="443"/>
      <c r="H246" s="445" t="s">
        <v>1</v>
      </c>
      <c r="I246" s="378"/>
      <c r="L246" s="261"/>
      <c r="M246" s="260"/>
      <c r="T246" s="259"/>
      <c r="AT246" s="258" t="s">
        <v>117</v>
      </c>
      <c r="AU246" s="258" t="s">
        <v>80</v>
      </c>
      <c r="AV246" s="257" t="s">
        <v>78</v>
      </c>
      <c r="AW246" s="257" t="s">
        <v>29</v>
      </c>
      <c r="AX246" s="257" t="s">
        <v>73</v>
      </c>
      <c r="AY246" s="258" t="s">
        <v>113</v>
      </c>
    </row>
    <row r="247" spans="2:65" s="230" customFormat="1" ht="20.7" x14ac:dyDescent="0.35">
      <c r="B247" s="234"/>
      <c r="C247" s="447"/>
      <c r="D247" s="444" t="s">
        <v>117</v>
      </c>
      <c r="E247" s="448" t="s">
        <v>1</v>
      </c>
      <c r="F247" s="449" t="s">
        <v>560</v>
      </c>
      <c r="G247" s="447"/>
      <c r="H247" s="450">
        <v>2.8679999999999999</v>
      </c>
      <c r="I247" s="373"/>
      <c r="L247" s="234"/>
      <c r="M247" s="233"/>
      <c r="T247" s="232"/>
      <c r="AT247" s="231" t="s">
        <v>117</v>
      </c>
      <c r="AU247" s="231" t="s">
        <v>80</v>
      </c>
      <c r="AV247" s="230" t="s">
        <v>80</v>
      </c>
      <c r="AW247" s="230" t="s">
        <v>29</v>
      </c>
      <c r="AX247" s="230" t="s">
        <v>73</v>
      </c>
      <c r="AY247" s="231" t="s">
        <v>113</v>
      </c>
    </row>
    <row r="248" spans="2:65" s="257" customFormat="1" x14ac:dyDescent="0.35">
      <c r="B248" s="261"/>
      <c r="C248" s="443"/>
      <c r="D248" s="444" t="s">
        <v>117</v>
      </c>
      <c r="E248" s="445" t="s">
        <v>1</v>
      </c>
      <c r="F248" s="446" t="s">
        <v>559</v>
      </c>
      <c r="G248" s="443"/>
      <c r="H248" s="445" t="s">
        <v>1</v>
      </c>
      <c r="I248" s="378"/>
      <c r="L248" s="261"/>
      <c r="M248" s="260"/>
      <c r="T248" s="259"/>
      <c r="AT248" s="258" t="s">
        <v>117</v>
      </c>
      <c r="AU248" s="258" t="s">
        <v>80</v>
      </c>
      <c r="AV248" s="257" t="s">
        <v>78</v>
      </c>
      <c r="AW248" s="257" t="s">
        <v>29</v>
      </c>
      <c r="AX248" s="257" t="s">
        <v>73</v>
      </c>
      <c r="AY248" s="258" t="s">
        <v>113</v>
      </c>
    </row>
    <row r="249" spans="2:65" s="230" customFormat="1" x14ac:dyDescent="0.35">
      <c r="B249" s="234"/>
      <c r="C249" s="447"/>
      <c r="D249" s="444" t="s">
        <v>117</v>
      </c>
      <c r="E249" s="448" t="s">
        <v>1</v>
      </c>
      <c r="F249" s="449" t="s">
        <v>558</v>
      </c>
      <c r="G249" s="447"/>
      <c r="H249" s="450">
        <v>0.315</v>
      </c>
      <c r="I249" s="373"/>
      <c r="L249" s="234"/>
      <c r="M249" s="233"/>
      <c r="T249" s="232"/>
      <c r="AT249" s="231" t="s">
        <v>117</v>
      </c>
      <c r="AU249" s="231" t="s">
        <v>80</v>
      </c>
      <c r="AV249" s="230" t="s">
        <v>80</v>
      </c>
      <c r="AW249" s="230" t="s">
        <v>29</v>
      </c>
      <c r="AX249" s="230" t="s">
        <v>73</v>
      </c>
      <c r="AY249" s="231" t="s">
        <v>113</v>
      </c>
    </row>
    <row r="250" spans="2:65" s="241" customFormat="1" x14ac:dyDescent="0.35">
      <c r="B250" s="245"/>
      <c r="C250" s="451"/>
      <c r="D250" s="444" t="s">
        <v>117</v>
      </c>
      <c r="E250" s="452" t="s">
        <v>1</v>
      </c>
      <c r="F250" s="453" t="s">
        <v>118</v>
      </c>
      <c r="G250" s="451"/>
      <c r="H250" s="454">
        <v>3.1829999999999998</v>
      </c>
      <c r="I250" s="376"/>
      <c r="L250" s="245"/>
      <c r="M250" s="244"/>
      <c r="T250" s="243"/>
      <c r="AT250" s="242" t="s">
        <v>117</v>
      </c>
      <c r="AU250" s="242" t="s">
        <v>80</v>
      </c>
      <c r="AV250" s="241" t="s">
        <v>116</v>
      </c>
      <c r="AW250" s="241" t="s">
        <v>29</v>
      </c>
      <c r="AX250" s="241" t="s">
        <v>78</v>
      </c>
      <c r="AY250" s="242" t="s">
        <v>113</v>
      </c>
    </row>
    <row r="251" spans="2:65" s="1" customFormat="1" ht="24.2" customHeight="1" x14ac:dyDescent="0.35">
      <c r="B251" s="73"/>
      <c r="C251" s="438" t="s">
        <v>160</v>
      </c>
      <c r="D251" s="438" t="s">
        <v>114</v>
      </c>
      <c r="E251" s="439" t="s">
        <v>557</v>
      </c>
      <c r="F251" s="440" t="s">
        <v>556</v>
      </c>
      <c r="G251" s="441" t="s">
        <v>161</v>
      </c>
      <c r="H251" s="442">
        <v>153</v>
      </c>
      <c r="I251" s="371"/>
      <c r="J251" s="224">
        <f>ROUND(I251*H251,2)</f>
        <v>0</v>
      </c>
      <c r="K251" s="74"/>
      <c r="L251" s="21"/>
      <c r="M251" s="370" t="s">
        <v>1</v>
      </c>
      <c r="N251" s="246" t="s">
        <v>39</v>
      </c>
      <c r="P251" s="236">
        <f>O251*H251</f>
        <v>0</v>
      </c>
      <c r="Q251" s="236">
        <v>1.7520000000000002E-5</v>
      </c>
      <c r="R251" s="236">
        <f>Q251*H251</f>
        <v>2.6805600000000002E-3</v>
      </c>
      <c r="S251" s="236">
        <v>1.2E-2</v>
      </c>
      <c r="T251" s="235">
        <f>S251*H251</f>
        <v>1.8360000000000001</v>
      </c>
      <c r="AR251" s="223" t="s">
        <v>116</v>
      </c>
      <c r="AT251" s="223" t="s">
        <v>114</v>
      </c>
      <c r="AU251" s="223" t="s">
        <v>80</v>
      </c>
      <c r="AY251" s="10" t="s">
        <v>113</v>
      </c>
      <c r="BE251" s="75">
        <f>IF(N251="základná",J251,0)</f>
        <v>0</v>
      </c>
      <c r="BF251" s="75">
        <f>IF(N251="znížená",J251,0)</f>
        <v>0</v>
      </c>
      <c r="BG251" s="75">
        <f>IF(N251="zákl. prenesená",J251,0)</f>
        <v>0</v>
      </c>
      <c r="BH251" s="75">
        <f>IF(N251="zníž. prenesená",J251,0)</f>
        <v>0</v>
      </c>
      <c r="BI251" s="75">
        <f>IF(N251="nulová",J251,0)</f>
        <v>0</v>
      </c>
      <c r="BJ251" s="10" t="s">
        <v>80</v>
      </c>
      <c r="BK251" s="75">
        <f>ROUND(I251*H251,2)</f>
        <v>0</v>
      </c>
      <c r="BL251" s="10" t="s">
        <v>116</v>
      </c>
      <c r="BM251" s="223" t="s">
        <v>555</v>
      </c>
    </row>
    <row r="252" spans="2:65" s="230" customFormat="1" x14ac:dyDescent="0.35">
      <c r="B252" s="234"/>
      <c r="C252" s="447"/>
      <c r="D252" s="444" t="s">
        <v>117</v>
      </c>
      <c r="E252" s="448" t="s">
        <v>1</v>
      </c>
      <c r="F252" s="449" t="s">
        <v>554</v>
      </c>
      <c r="G252" s="447"/>
      <c r="H252" s="450">
        <v>153</v>
      </c>
      <c r="I252" s="373"/>
      <c r="L252" s="234"/>
      <c r="M252" s="233"/>
      <c r="T252" s="232"/>
      <c r="AT252" s="231" t="s">
        <v>117</v>
      </c>
      <c r="AU252" s="231" t="s">
        <v>80</v>
      </c>
      <c r="AV252" s="230" t="s">
        <v>80</v>
      </c>
      <c r="AW252" s="230" t="s">
        <v>29</v>
      </c>
      <c r="AX252" s="230" t="s">
        <v>73</v>
      </c>
      <c r="AY252" s="231" t="s">
        <v>113</v>
      </c>
    </row>
    <row r="253" spans="2:65" s="241" customFormat="1" x14ac:dyDescent="0.35">
      <c r="B253" s="245"/>
      <c r="C253" s="451"/>
      <c r="D253" s="444" t="s">
        <v>117</v>
      </c>
      <c r="E253" s="452" t="s">
        <v>1</v>
      </c>
      <c r="F253" s="453" t="s">
        <v>118</v>
      </c>
      <c r="G253" s="451"/>
      <c r="H253" s="454">
        <v>153</v>
      </c>
      <c r="I253" s="376"/>
      <c r="L253" s="245"/>
      <c r="M253" s="244"/>
      <c r="T253" s="243"/>
      <c r="AT253" s="242" t="s">
        <v>117</v>
      </c>
      <c r="AU253" s="242" t="s">
        <v>80</v>
      </c>
      <c r="AV253" s="241" t="s">
        <v>116</v>
      </c>
      <c r="AW253" s="241" t="s">
        <v>29</v>
      </c>
      <c r="AX253" s="241" t="s">
        <v>78</v>
      </c>
      <c r="AY253" s="242" t="s">
        <v>113</v>
      </c>
    </row>
    <row r="254" spans="2:65" s="1" customFormat="1" ht="24.2" customHeight="1" x14ac:dyDescent="0.35">
      <c r="B254" s="73"/>
      <c r="C254" s="438" t="s">
        <v>162</v>
      </c>
      <c r="D254" s="438" t="s">
        <v>114</v>
      </c>
      <c r="E254" s="439" t="s">
        <v>553</v>
      </c>
      <c r="F254" s="440" t="s">
        <v>552</v>
      </c>
      <c r="G254" s="441" t="s">
        <v>161</v>
      </c>
      <c r="H254" s="442">
        <v>176</v>
      </c>
      <c r="I254" s="371"/>
      <c r="J254" s="224">
        <f>ROUND(I254*H254,2)</f>
        <v>0</v>
      </c>
      <c r="K254" s="74"/>
      <c r="L254" s="21"/>
      <c r="M254" s="370" t="s">
        <v>1</v>
      </c>
      <c r="N254" s="246" t="s">
        <v>39</v>
      </c>
      <c r="P254" s="236">
        <f>O254*H254</f>
        <v>0</v>
      </c>
      <c r="Q254" s="236">
        <v>3.1319999999999998E-5</v>
      </c>
      <c r="R254" s="236">
        <f>Q254*H254</f>
        <v>5.5123199999999994E-3</v>
      </c>
      <c r="S254" s="236">
        <v>1.7999999999999999E-2</v>
      </c>
      <c r="T254" s="235">
        <f>S254*H254</f>
        <v>3.1679999999999997</v>
      </c>
      <c r="AR254" s="223" t="s">
        <v>116</v>
      </c>
      <c r="AT254" s="223" t="s">
        <v>114</v>
      </c>
      <c r="AU254" s="223" t="s">
        <v>80</v>
      </c>
      <c r="AY254" s="10" t="s">
        <v>113</v>
      </c>
      <c r="BE254" s="75">
        <f>IF(N254="základná",J254,0)</f>
        <v>0</v>
      </c>
      <c r="BF254" s="75">
        <f>IF(N254="znížená",J254,0)</f>
        <v>0</v>
      </c>
      <c r="BG254" s="75">
        <f>IF(N254="zákl. prenesená",J254,0)</f>
        <v>0</v>
      </c>
      <c r="BH254" s="75">
        <f>IF(N254="zníž. prenesená",J254,0)</f>
        <v>0</v>
      </c>
      <c r="BI254" s="75">
        <f>IF(N254="nulová",J254,0)</f>
        <v>0</v>
      </c>
      <c r="BJ254" s="10" t="s">
        <v>80</v>
      </c>
      <c r="BK254" s="75">
        <f>ROUND(I254*H254,2)</f>
        <v>0</v>
      </c>
      <c r="BL254" s="10" t="s">
        <v>116</v>
      </c>
      <c r="BM254" s="223" t="s">
        <v>551</v>
      </c>
    </row>
    <row r="255" spans="2:65" s="257" customFormat="1" x14ac:dyDescent="0.35">
      <c r="B255" s="261"/>
      <c r="C255" s="443"/>
      <c r="D255" s="444" t="s">
        <v>117</v>
      </c>
      <c r="E255" s="445" t="s">
        <v>1</v>
      </c>
      <c r="F255" s="446" t="s">
        <v>550</v>
      </c>
      <c r="G255" s="443"/>
      <c r="H255" s="445" t="s">
        <v>1</v>
      </c>
      <c r="I255" s="378"/>
      <c r="L255" s="261"/>
      <c r="M255" s="260"/>
      <c r="T255" s="259"/>
      <c r="AT255" s="258" t="s">
        <v>117</v>
      </c>
      <c r="AU255" s="258" t="s">
        <v>80</v>
      </c>
      <c r="AV255" s="257" t="s">
        <v>78</v>
      </c>
      <c r="AW255" s="257" t="s">
        <v>29</v>
      </c>
      <c r="AX255" s="257" t="s">
        <v>73</v>
      </c>
      <c r="AY255" s="258" t="s">
        <v>113</v>
      </c>
    </row>
    <row r="256" spans="2:65" s="230" customFormat="1" x14ac:dyDescent="0.35">
      <c r="B256" s="234"/>
      <c r="C256" s="447"/>
      <c r="D256" s="444" t="s">
        <v>117</v>
      </c>
      <c r="E256" s="448" t="s">
        <v>1</v>
      </c>
      <c r="F256" s="449" t="s">
        <v>736</v>
      </c>
      <c r="G256" s="447"/>
      <c r="H256" s="450">
        <v>176</v>
      </c>
      <c r="I256" s="373"/>
      <c r="L256" s="234"/>
      <c r="M256" s="233"/>
      <c r="T256" s="232"/>
      <c r="AT256" s="231" t="s">
        <v>117</v>
      </c>
      <c r="AU256" s="231" t="s">
        <v>80</v>
      </c>
      <c r="AV256" s="230" t="s">
        <v>80</v>
      </c>
      <c r="AW256" s="230" t="s">
        <v>29</v>
      </c>
      <c r="AX256" s="230" t="s">
        <v>73</v>
      </c>
      <c r="AY256" s="231" t="s">
        <v>113</v>
      </c>
    </row>
    <row r="257" spans="2:65" s="241" customFormat="1" x14ac:dyDescent="0.35">
      <c r="B257" s="245"/>
      <c r="C257" s="451"/>
      <c r="D257" s="444" t="s">
        <v>117</v>
      </c>
      <c r="E257" s="452" t="s">
        <v>1</v>
      </c>
      <c r="F257" s="453" t="s">
        <v>118</v>
      </c>
      <c r="G257" s="451"/>
      <c r="H257" s="454">
        <v>176</v>
      </c>
      <c r="I257" s="376"/>
      <c r="L257" s="245"/>
      <c r="M257" s="244"/>
      <c r="T257" s="243"/>
      <c r="AT257" s="242" t="s">
        <v>117</v>
      </c>
      <c r="AU257" s="242" t="s">
        <v>80</v>
      </c>
      <c r="AV257" s="241" t="s">
        <v>116</v>
      </c>
      <c r="AW257" s="241" t="s">
        <v>29</v>
      </c>
      <c r="AX257" s="241" t="s">
        <v>78</v>
      </c>
      <c r="AY257" s="242" t="s">
        <v>113</v>
      </c>
    </row>
    <row r="258" spans="2:65" s="1" customFormat="1" ht="24.2" customHeight="1" x14ac:dyDescent="0.35">
      <c r="B258" s="73"/>
      <c r="C258" s="438" t="s">
        <v>163</v>
      </c>
      <c r="D258" s="438" t="s">
        <v>114</v>
      </c>
      <c r="E258" s="439" t="s">
        <v>549</v>
      </c>
      <c r="F258" s="440" t="s">
        <v>548</v>
      </c>
      <c r="G258" s="441" t="s">
        <v>161</v>
      </c>
      <c r="H258" s="442">
        <v>3.2</v>
      </c>
      <c r="I258" s="371"/>
      <c r="J258" s="224">
        <f>ROUND(I258*H258,2)</f>
        <v>0</v>
      </c>
      <c r="K258" s="74"/>
      <c r="L258" s="21"/>
      <c r="M258" s="370" t="s">
        <v>1</v>
      </c>
      <c r="N258" s="246" t="s">
        <v>39</v>
      </c>
      <c r="P258" s="236">
        <f>O258*H258</f>
        <v>0</v>
      </c>
      <c r="Q258" s="236">
        <v>5.2200000000000002E-5</v>
      </c>
      <c r="R258" s="236">
        <f>Q258*H258</f>
        <v>1.6704000000000003E-4</v>
      </c>
      <c r="S258" s="236">
        <v>0.03</v>
      </c>
      <c r="T258" s="235">
        <f>S258*H258</f>
        <v>9.6000000000000002E-2</v>
      </c>
      <c r="AR258" s="223" t="s">
        <v>116</v>
      </c>
      <c r="AT258" s="223" t="s">
        <v>114</v>
      </c>
      <c r="AU258" s="223" t="s">
        <v>80</v>
      </c>
      <c r="AY258" s="10" t="s">
        <v>113</v>
      </c>
      <c r="BE258" s="75">
        <f>IF(N258="základná",J258,0)</f>
        <v>0</v>
      </c>
      <c r="BF258" s="75">
        <f>IF(N258="znížená",J258,0)</f>
        <v>0</v>
      </c>
      <c r="BG258" s="75">
        <f>IF(N258="zákl. prenesená",J258,0)</f>
        <v>0</v>
      </c>
      <c r="BH258" s="75">
        <f>IF(N258="zníž. prenesená",J258,0)</f>
        <v>0</v>
      </c>
      <c r="BI258" s="75">
        <f>IF(N258="nulová",J258,0)</f>
        <v>0</v>
      </c>
      <c r="BJ258" s="10" t="s">
        <v>80</v>
      </c>
      <c r="BK258" s="75">
        <f>ROUND(I258*H258,2)</f>
        <v>0</v>
      </c>
      <c r="BL258" s="10" t="s">
        <v>116</v>
      </c>
      <c r="BM258" s="223" t="s">
        <v>547</v>
      </c>
    </row>
    <row r="259" spans="2:65" s="1" customFormat="1" ht="24.2" customHeight="1" x14ac:dyDescent="0.35">
      <c r="B259" s="73"/>
      <c r="C259" s="438" t="s">
        <v>164</v>
      </c>
      <c r="D259" s="438" t="s">
        <v>114</v>
      </c>
      <c r="E259" s="439" t="s">
        <v>785</v>
      </c>
      <c r="F259" s="440" t="s">
        <v>784</v>
      </c>
      <c r="G259" s="441" t="s">
        <v>125</v>
      </c>
      <c r="H259" s="442">
        <v>84.13</v>
      </c>
      <c r="I259" s="371"/>
      <c r="J259" s="224">
        <f>ROUND(I259*H259,2)</f>
        <v>0</v>
      </c>
      <c r="K259" s="74"/>
      <c r="L259" s="21"/>
      <c r="M259" s="370" t="s">
        <v>1</v>
      </c>
      <c r="N259" s="246" t="s">
        <v>39</v>
      </c>
      <c r="P259" s="236">
        <f>O259*H259</f>
        <v>0</v>
      </c>
      <c r="Q259" s="236">
        <v>0</v>
      </c>
      <c r="R259" s="236">
        <f>Q259*H259</f>
        <v>0</v>
      </c>
      <c r="S259" s="236">
        <v>9.2999999999999999E-2</v>
      </c>
      <c r="T259" s="235">
        <f>S259*H259</f>
        <v>7.8240899999999991</v>
      </c>
      <c r="AR259" s="223" t="s">
        <v>116</v>
      </c>
      <c r="AT259" s="223" t="s">
        <v>114</v>
      </c>
      <c r="AU259" s="223" t="s">
        <v>80</v>
      </c>
      <c r="AY259" s="10" t="s">
        <v>113</v>
      </c>
      <c r="BE259" s="75">
        <f>IF(N259="základná",J259,0)</f>
        <v>0</v>
      </c>
      <c r="BF259" s="75">
        <f>IF(N259="znížená",J259,0)</f>
        <v>0</v>
      </c>
      <c r="BG259" s="75">
        <f>IF(N259="zákl. prenesená",J259,0)</f>
        <v>0</v>
      </c>
      <c r="BH259" s="75">
        <f>IF(N259="zníž. prenesená",J259,0)</f>
        <v>0</v>
      </c>
      <c r="BI259" s="75">
        <f>IF(N259="nulová",J259,0)</f>
        <v>0</v>
      </c>
      <c r="BJ259" s="10" t="s">
        <v>80</v>
      </c>
      <c r="BK259" s="75">
        <f>ROUND(I259*H259,2)</f>
        <v>0</v>
      </c>
      <c r="BL259" s="10" t="s">
        <v>116</v>
      </c>
      <c r="BM259" s="223" t="s">
        <v>783</v>
      </c>
    </row>
    <row r="260" spans="2:65" s="257" customFormat="1" x14ac:dyDescent="0.35">
      <c r="B260" s="261"/>
      <c r="C260" s="443"/>
      <c r="D260" s="444" t="s">
        <v>117</v>
      </c>
      <c r="E260" s="445" t="s">
        <v>1</v>
      </c>
      <c r="F260" s="446" t="s">
        <v>782</v>
      </c>
      <c r="G260" s="443"/>
      <c r="H260" s="445" t="s">
        <v>1</v>
      </c>
      <c r="I260" s="378"/>
      <c r="L260" s="261"/>
      <c r="M260" s="260"/>
      <c r="T260" s="259"/>
      <c r="AT260" s="258" t="s">
        <v>117</v>
      </c>
      <c r="AU260" s="258" t="s">
        <v>80</v>
      </c>
      <c r="AV260" s="257" t="s">
        <v>78</v>
      </c>
      <c r="AW260" s="257" t="s">
        <v>29</v>
      </c>
      <c r="AX260" s="257" t="s">
        <v>73</v>
      </c>
      <c r="AY260" s="258" t="s">
        <v>113</v>
      </c>
    </row>
    <row r="261" spans="2:65" s="230" customFormat="1" x14ac:dyDescent="0.35">
      <c r="B261" s="234"/>
      <c r="C261" s="447"/>
      <c r="D261" s="444" t="s">
        <v>117</v>
      </c>
      <c r="E261" s="448" t="s">
        <v>1</v>
      </c>
      <c r="F261" s="449" t="s">
        <v>781</v>
      </c>
      <c r="G261" s="447"/>
      <c r="H261" s="450">
        <v>84.13</v>
      </c>
      <c r="I261" s="373"/>
      <c r="L261" s="234"/>
      <c r="M261" s="233"/>
      <c r="T261" s="232"/>
      <c r="AT261" s="231" t="s">
        <v>117</v>
      </c>
      <c r="AU261" s="231" t="s">
        <v>80</v>
      </c>
      <c r="AV261" s="230" t="s">
        <v>80</v>
      </c>
      <c r="AW261" s="230" t="s">
        <v>29</v>
      </c>
      <c r="AX261" s="230" t="s">
        <v>73</v>
      </c>
      <c r="AY261" s="231" t="s">
        <v>113</v>
      </c>
    </row>
    <row r="262" spans="2:65" s="241" customFormat="1" x14ac:dyDescent="0.35">
      <c r="B262" s="245"/>
      <c r="C262" s="451"/>
      <c r="D262" s="444" t="s">
        <v>117</v>
      </c>
      <c r="E262" s="452" t="s">
        <v>1</v>
      </c>
      <c r="F262" s="453" t="s">
        <v>118</v>
      </c>
      <c r="G262" s="451"/>
      <c r="H262" s="454">
        <v>84.13</v>
      </c>
      <c r="I262" s="376"/>
      <c r="L262" s="245"/>
      <c r="M262" s="244"/>
      <c r="T262" s="243"/>
      <c r="AT262" s="242" t="s">
        <v>117</v>
      </c>
      <c r="AU262" s="242" t="s">
        <v>80</v>
      </c>
      <c r="AV262" s="241" t="s">
        <v>116</v>
      </c>
      <c r="AW262" s="241" t="s">
        <v>29</v>
      </c>
      <c r="AX262" s="241" t="s">
        <v>78</v>
      </c>
      <c r="AY262" s="242" t="s">
        <v>113</v>
      </c>
    </row>
    <row r="263" spans="2:65" s="1" customFormat="1" ht="21.75" customHeight="1" x14ac:dyDescent="0.35">
      <c r="B263" s="73"/>
      <c r="C263" s="438" t="s">
        <v>165</v>
      </c>
      <c r="D263" s="438" t="s">
        <v>114</v>
      </c>
      <c r="E263" s="439" t="s">
        <v>144</v>
      </c>
      <c r="F263" s="440" t="s">
        <v>145</v>
      </c>
      <c r="G263" s="441" t="s">
        <v>121</v>
      </c>
      <c r="H263" s="442">
        <v>585.84299999999996</v>
      </c>
      <c r="I263" s="371"/>
      <c r="J263" s="224">
        <f>ROUND(I263*H263,2)</f>
        <v>0</v>
      </c>
      <c r="K263" s="74"/>
      <c r="L263" s="21"/>
      <c r="M263" s="370" t="s">
        <v>1</v>
      </c>
      <c r="N263" s="246" t="s">
        <v>39</v>
      </c>
      <c r="P263" s="236">
        <f>O263*H263</f>
        <v>0</v>
      </c>
      <c r="Q263" s="236">
        <v>0</v>
      </c>
      <c r="R263" s="236">
        <f>Q263*H263</f>
        <v>0</v>
      </c>
      <c r="S263" s="236">
        <v>0</v>
      </c>
      <c r="T263" s="235">
        <f>S263*H263</f>
        <v>0</v>
      </c>
      <c r="AR263" s="223" t="s">
        <v>116</v>
      </c>
      <c r="AT263" s="223" t="s">
        <v>114</v>
      </c>
      <c r="AU263" s="223" t="s">
        <v>80</v>
      </c>
      <c r="AY263" s="10" t="s">
        <v>113</v>
      </c>
      <c r="BE263" s="75">
        <f>IF(N263="základná",J263,0)</f>
        <v>0</v>
      </c>
      <c r="BF263" s="75">
        <f>IF(N263="znížená",J263,0)</f>
        <v>0</v>
      </c>
      <c r="BG263" s="75">
        <f>IF(N263="zákl. prenesená",J263,0)</f>
        <v>0</v>
      </c>
      <c r="BH263" s="75">
        <f>IF(N263="zníž. prenesená",J263,0)</f>
        <v>0</v>
      </c>
      <c r="BI263" s="75">
        <f>IF(N263="nulová",J263,0)</f>
        <v>0</v>
      </c>
      <c r="BJ263" s="10" t="s">
        <v>80</v>
      </c>
      <c r="BK263" s="75">
        <f>ROUND(I263*H263,2)</f>
        <v>0</v>
      </c>
      <c r="BL263" s="10" t="s">
        <v>116</v>
      </c>
      <c r="BM263" s="223" t="s">
        <v>546</v>
      </c>
    </row>
    <row r="264" spans="2:65" s="1" customFormat="1" ht="24.2" customHeight="1" x14ac:dyDescent="0.35">
      <c r="B264" s="73"/>
      <c r="C264" s="438" t="s">
        <v>166</v>
      </c>
      <c r="D264" s="438" t="s">
        <v>114</v>
      </c>
      <c r="E264" s="439" t="s">
        <v>147</v>
      </c>
      <c r="F264" s="440" t="s">
        <v>148</v>
      </c>
      <c r="G264" s="441" t="s">
        <v>121</v>
      </c>
      <c r="H264" s="442">
        <v>11131.017</v>
      </c>
      <c r="I264" s="371"/>
      <c r="J264" s="224">
        <f>ROUND(I264*H264,2)</f>
        <v>0</v>
      </c>
      <c r="K264" s="74"/>
      <c r="L264" s="21"/>
      <c r="M264" s="370" t="s">
        <v>1</v>
      </c>
      <c r="N264" s="246" t="s">
        <v>39</v>
      </c>
      <c r="P264" s="236">
        <f>O264*H264</f>
        <v>0</v>
      </c>
      <c r="Q264" s="236">
        <v>0</v>
      </c>
      <c r="R264" s="236">
        <f>Q264*H264</f>
        <v>0</v>
      </c>
      <c r="S264" s="236">
        <v>0</v>
      </c>
      <c r="T264" s="235">
        <f>S264*H264</f>
        <v>0</v>
      </c>
      <c r="AR264" s="223" t="s">
        <v>116</v>
      </c>
      <c r="AT264" s="223" t="s">
        <v>114</v>
      </c>
      <c r="AU264" s="223" t="s">
        <v>80</v>
      </c>
      <c r="AY264" s="10" t="s">
        <v>113</v>
      </c>
      <c r="BE264" s="75">
        <f>IF(N264="základná",J264,0)</f>
        <v>0</v>
      </c>
      <c r="BF264" s="75">
        <f>IF(N264="znížená",J264,0)</f>
        <v>0</v>
      </c>
      <c r="BG264" s="75">
        <f>IF(N264="zákl. prenesená",J264,0)</f>
        <v>0</v>
      </c>
      <c r="BH264" s="75">
        <f>IF(N264="zníž. prenesená",J264,0)</f>
        <v>0</v>
      </c>
      <c r="BI264" s="75">
        <f>IF(N264="nulová",J264,0)</f>
        <v>0</v>
      </c>
      <c r="BJ264" s="10" t="s">
        <v>80</v>
      </c>
      <c r="BK264" s="75">
        <f>ROUND(I264*H264,2)</f>
        <v>0</v>
      </c>
      <c r="BL264" s="10" t="s">
        <v>116</v>
      </c>
      <c r="BM264" s="223" t="s">
        <v>545</v>
      </c>
    </row>
    <row r="265" spans="2:65" s="230" customFormat="1" x14ac:dyDescent="0.35">
      <c r="B265" s="234"/>
      <c r="C265" s="447"/>
      <c r="D265" s="444" t="s">
        <v>117</v>
      </c>
      <c r="E265" s="447"/>
      <c r="F265" s="449" t="s">
        <v>780</v>
      </c>
      <c r="G265" s="447"/>
      <c r="H265" s="450">
        <v>11131.017</v>
      </c>
      <c r="I265" s="373"/>
      <c r="L265" s="234"/>
      <c r="M265" s="233"/>
      <c r="T265" s="232"/>
      <c r="AT265" s="231" t="s">
        <v>117</v>
      </c>
      <c r="AU265" s="231" t="s">
        <v>80</v>
      </c>
      <c r="AV265" s="230" t="s">
        <v>80</v>
      </c>
      <c r="AW265" s="230" t="s">
        <v>3</v>
      </c>
      <c r="AX265" s="230" t="s">
        <v>78</v>
      </c>
      <c r="AY265" s="231" t="s">
        <v>113</v>
      </c>
    </row>
    <row r="266" spans="2:65" s="1" customFormat="1" ht="24.2" customHeight="1" x14ac:dyDescent="0.35">
      <c r="B266" s="73"/>
      <c r="C266" s="438" t="s">
        <v>167</v>
      </c>
      <c r="D266" s="438" t="s">
        <v>114</v>
      </c>
      <c r="E266" s="439" t="s">
        <v>150</v>
      </c>
      <c r="F266" s="440" t="s">
        <v>151</v>
      </c>
      <c r="G266" s="441" t="s">
        <v>121</v>
      </c>
      <c r="H266" s="442">
        <v>585.84299999999996</v>
      </c>
      <c r="I266" s="371"/>
      <c r="J266" s="224">
        <f>ROUND(I266*H266,2)</f>
        <v>0</v>
      </c>
      <c r="K266" s="74"/>
      <c r="L266" s="21"/>
      <c r="M266" s="370" t="s">
        <v>1</v>
      </c>
      <c r="N266" s="246" t="s">
        <v>39</v>
      </c>
      <c r="P266" s="236">
        <f>O266*H266</f>
        <v>0</v>
      </c>
      <c r="Q266" s="236">
        <v>0</v>
      </c>
      <c r="R266" s="236">
        <f>Q266*H266</f>
        <v>0</v>
      </c>
      <c r="S266" s="236">
        <v>0</v>
      </c>
      <c r="T266" s="235">
        <f>S266*H266</f>
        <v>0</v>
      </c>
      <c r="AR266" s="223" t="s">
        <v>116</v>
      </c>
      <c r="AT266" s="223" t="s">
        <v>114</v>
      </c>
      <c r="AU266" s="223" t="s">
        <v>80</v>
      </c>
      <c r="AY266" s="10" t="s">
        <v>113</v>
      </c>
      <c r="BE266" s="75">
        <f>IF(N266="základná",J266,0)</f>
        <v>0</v>
      </c>
      <c r="BF266" s="75">
        <f>IF(N266="znížená",J266,0)</f>
        <v>0</v>
      </c>
      <c r="BG266" s="75">
        <f>IF(N266="zákl. prenesená",J266,0)</f>
        <v>0</v>
      </c>
      <c r="BH266" s="75">
        <f>IF(N266="zníž. prenesená",J266,0)</f>
        <v>0</v>
      </c>
      <c r="BI266" s="75">
        <f>IF(N266="nulová",J266,0)</f>
        <v>0</v>
      </c>
      <c r="BJ266" s="10" t="s">
        <v>80</v>
      </c>
      <c r="BK266" s="75">
        <f>ROUND(I266*H266,2)</f>
        <v>0</v>
      </c>
      <c r="BL266" s="10" t="s">
        <v>116</v>
      </c>
      <c r="BM266" s="223" t="s">
        <v>544</v>
      </c>
    </row>
    <row r="267" spans="2:65" s="1" customFormat="1" ht="24.2" customHeight="1" x14ac:dyDescent="0.35">
      <c r="B267" s="73"/>
      <c r="C267" s="438" t="s">
        <v>168</v>
      </c>
      <c r="D267" s="438" t="s">
        <v>114</v>
      </c>
      <c r="E267" s="439" t="s">
        <v>153</v>
      </c>
      <c r="F267" s="440" t="s">
        <v>154</v>
      </c>
      <c r="G267" s="441" t="s">
        <v>121</v>
      </c>
      <c r="H267" s="442">
        <v>4686.7439999999997</v>
      </c>
      <c r="I267" s="371"/>
      <c r="J267" s="224">
        <f>ROUND(I267*H267,2)</f>
        <v>0</v>
      </c>
      <c r="K267" s="74"/>
      <c r="L267" s="21"/>
      <c r="M267" s="370" t="s">
        <v>1</v>
      </c>
      <c r="N267" s="246" t="s">
        <v>39</v>
      </c>
      <c r="P267" s="236">
        <f>O267*H267</f>
        <v>0</v>
      </c>
      <c r="Q267" s="236">
        <v>0</v>
      </c>
      <c r="R267" s="236">
        <f>Q267*H267</f>
        <v>0</v>
      </c>
      <c r="S267" s="236">
        <v>0</v>
      </c>
      <c r="T267" s="235">
        <f>S267*H267</f>
        <v>0</v>
      </c>
      <c r="AR267" s="223" t="s">
        <v>116</v>
      </c>
      <c r="AT267" s="223" t="s">
        <v>114</v>
      </c>
      <c r="AU267" s="223" t="s">
        <v>80</v>
      </c>
      <c r="AY267" s="10" t="s">
        <v>113</v>
      </c>
      <c r="BE267" s="75">
        <f>IF(N267="základná",J267,0)</f>
        <v>0</v>
      </c>
      <c r="BF267" s="75">
        <f>IF(N267="znížená",J267,0)</f>
        <v>0</v>
      </c>
      <c r="BG267" s="75">
        <f>IF(N267="zákl. prenesená",J267,0)</f>
        <v>0</v>
      </c>
      <c r="BH267" s="75">
        <f>IF(N267="zníž. prenesená",J267,0)</f>
        <v>0</v>
      </c>
      <c r="BI267" s="75">
        <f>IF(N267="nulová",J267,0)</f>
        <v>0</v>
      </c>
      <c r="BJ267" s="10" t="s">
        <v>80</v>
      </c>
      <c r="BK267" s="75">
        <f>ROUND(I267*H267,2)</f>
        <v>0</v>
      </c>
      <c r="BL267" s="10" t="s">
        <v>116</v>
      </c>
      <c r="BM267" s="223" t="s">
        <v>543</v>
      </c>
    </row>
    <row r="268" spans="2:65" s="230" customFormat="1" x14ac:dyDescent="0.35">
      <c r="B268" s="234"/>
      <c r="C268" s="447"/>
      <c r="D268" s="444" t="s">
        <v>117</v>
      </c>
      <c r="E268" s="447"/>
      <c r="F268" s="449" t="s">
        <v>779</v>
      </c>
      <c r="G268" s="447"/>
      <c r="H268" s="450">
        <v>4686.7439999999997</v>
      </c>
      <c r="I268" s="373"/>
      <c r="L268" s="234"/>
      <c r="M268" s="233"/>
      <c r="T268" s="232"/>
      <c r="AT268" s="231" t="s">
        <v>117</v>
      </c>
      <c r="AU268" s="231" t="s">
        <v>80</v>
      </c>
      <c r="AV268" s="230" t="s">
        <v>80</v>
      </c>
      <c r="AW268" s="230" t="s">
        <v>3</v>
      </c>
      <c r="AX268" s="230" t="s">
        <v>78</v>
      </c>
      <c r="AY268" s="231" t="s">
        <v>113</v>
      </c>
    </row>
    <row r="269" spans="2:65" s="1" customFormat="1" ht="24.2" customHeight="1" x14ac:dyDescent="0.35">
      <c r="B269" s="73"/>
      <c r="C269" s="438" t="s">
        <v>169</v>
      </c>
      <c r="D269" s="438" t="s">
        <v>114</v>
      </c>
      <c r="E269" s="439" t="s">
        <v>156</v>
      </c>
      <c r="F269" s="440" t="s">
        <v>157</v>
      </c>
      <c r="G269" s="441" t="s">
        <v>121</v>
      </c>
      <c r="H269" s="442">
        <v>585.84299999999996</v>
      </c>
      <c r="I269" s="371"/>
      <c r="J269" s="224">
        <f>ROUND(I269*H269,2)</f>
        <v>0</v>
      </c>
      <c r="K269" s="74"/>
      <c r="L269" s="21"/>
      <c r="M269" s="370" t="s">
        <v>1</v>
      </c>
      <c r="N269" s="246" t="s">
        <v>39</v>
      </c>
      <c r="P269" s="236">
        <f>O269*H269</f>
        <v>0</v>
      </c>
      <c r="Q269" s="236">
        <v>0</v>
      </c>
      <c r="R269" s="236">
        <f>Q269*H269</f>
        <v>0</v>
      </c>
      <c r="S269" s="236">
        <v>0</v>
      </c>
      <c r="T269" s="235">
        <f>S269*H269</f>
        <v>0</v>
      </c>
      <c r="AR269" s="223" t="s">
        <v>116</v>
      </c>
      <c r="AT269" s="223" t="s">
        <v>114</v>
      </c>
      <c r="AU269" s="223" t="s">
        <v>80</v>
      </c>
      <c r="AY269" s="10" t="s">
        <v>113</v>
      </c>
      <c r="BE269" s="75">
        <f>IF(N269="základná",J269,0)</f>
        <v>0</v>
      </c>
      <c r="BF269" s="75">
        <f>IF(N269="znížená",J269,0)</f>
        <v>0</v>
      </c>
      <c r="BG269" s="75">
        <f>IF(N269="zákl. prenesená",J269,0)</f>
        <v>0</v>
      </c>
      <c r="BH269" s="75">
        <f>IF(N269="zníž. prenesená",J269,0)</f>
        <v>0</v>
      </c>
      <c r="BI269" s="75">
        <f>IF(N269="nulová",J269,0)</f>
        <v>0</v>
      </c>
      <c r="BJ269" s="10" t="s">
        <v>80</v>
      </c>
      <c r="BK269" s="75">
        <f>ROUND(I269*H269,2)</f>
        <v>0</v>
      </c>
      <c r="BL269" s="10" t="s">
        <v>116</v>
      </c>
      <c r="BM269" s="223" t="s">
        <v>542</v>
      </c>
    </row>
    <row r="270" spans="2:65" s="247" customFormat="1" ht="22.95" customHeight="1" x14ac:dyDescent="0.4">
      <c r="B270" s="254"/>
      <c r="C270" s="455"/>
      <c r="D270" s="456" t="s">
        <v>72</v>
      </c>
      <c r="E270" s="457" t="s">
        <v>175</v>
      </c>
      <c r="F270" s="457" t="s">
        <v>176</v>
      </c>
      <c r="G270" s="455"/>
      <c r="H270" s="455"/>
      <c r="I270" s="377"/>
      <c r="J270" s="262">
        <f>BK270</f>
        <v>0</v>
      </c>
      <c r="L270" s="254"/>
      <c r="M270" s="253"/>
      <c r="P270" s="252">
        <f>P271</f>
        <v>0</v>
      </c>
      <c r="R270" s="252">
        <f>R271</f>
        <v>0</v>
      </c>
      <c r="T270" s="251">
        <f>T271</f>
        <v>0</v>
      </c>
      <c r="AR270" s="249" t="s">
        <v>78</v>
      </c>
      <c r="AT270" s="250" t="s">
        <v>72</v>
      </c>
      <c r="AU270" s="250" t="s">
        <v>78</v>
      </c>
      <c r="AY270" s="249" t="s">
        <v>113</v>
      </c>
      <c r="BK270" s="248">
        <f>BK271</f>
        <v>0</v>
      </c>
    </row>
    <row r="271" spans="2:65" s="1" customFormat="1" ht="24.2" customHeight="1" x14ac:dyDescent="0.35">
      <c r="B271" s="73"/>
      <c r="C271" s="438" t="s">
        <v>170</v>
      </c>
      <c r="D271" s="438" t="s">
        <v>114</v>
      </c>
      <c r="E271" s="439" t="s">
        <v>178</v>
      </c>
      <c r="F271" s="440" t="s">
        <v>179</v>
      </c>
      <c r="G271" s="441" t="s">
        <v>121</v>
      </c>
      <c r="H271" s="442">
        <v>95.992000000000004</v>
      </c>
      <c r="I271" s="371"/>
      <c r="J271" s="224">
        <f>ROUND(I271*H271,2)</f>
        <v>0</v>
      </c>
      <c r="K271" s="74"/>
      <c r="L271" s="21"/>
      <c r="M271" s="370" t="s">
        <v>1</v>
      </c>
      <c r="N271" s="246" t="s">
        <v>39</v>
      </c>
      <c r="P271" s="236">
        <f>O271*H271</f>
        <v>0</v>
      </c>
      <c r="Q271" s="236">
        <v>0</v>
      </c>
      <c r="R271" s="236">
        <f>Q271*H271</f>
        <v>0</v>
      </c>
      <c r="S271" s="236">
        <v>0</v>
      </c>
      <c r="T271" s="235">
        <f>S271*H271</f>
        <v>0</v>
      </c>
      <c r="AR271" s="223" t="s">
        <v>116</v>
      </c>
      <c r="AT271" s="223" t="s">
        <v>114</v>
      </c>
      <c r="AU271" s="223" t="s">
        <v>80</v>
      </c>
      <c r="AY271" s="10" t="s">
        <v>113</v>
      </c>
      <c r="BE271" s="75">
        <f>IF(N271="základná",J271,0)</f>
        <v>0</v>
      </c>
      <c r="BF271" s="75">
        <f>IF(N271="znížená",J271,0)</f>
        <v>0</v>
      </c>
      <c r="BG271" s="75">
        <f>IF(N271="zákl. prenesená",J271,0)</f>
        <v>0</v>
      </c>
      <c r="BH271" s="75">
        <f>IF(N271="zníž. prenesená",J271,0)</f>
        <v>0</v>
      </c>
      <c r="BI271" s="75">
        <f>IF(N271="nulová",J271,0)</f>
        <v>0</v>
      </c>
      <c r="BJ271" s="10" t="s">
        <v>80</v>
      </c>
      <c r="BK271" s="75">
        <f>ROUND(I271*H271,2)</f>
        <v>0</v>
      </c>
      <c r="BL271" s="10" t="s">
        <v>116</v>
      </c>
      <c r="BM271" s="223" t="s">
        <v>541</v>
      </c>
    </row>
    <row r="272" spans="2:65" s="247" customFormat="1" ht="25.95" customHeight="1" x14ac:dyDescent="0.45">
      <c r="B272" s="254"/>
      <c r="D272" s="249" t="s">
        <v>72</v>
      </c>
      <c r="E272" s="256" t="s">
        <v>180</v>
      </c>
      <c r="F272" s="256" t="s">
        <v>181</v>
      </c>
      <c r="I272" s="377"/>
      <c r="J272" s="255">
        <f>BK272</f>
        <v>0</v>
      </c>
      <c r="L272" s="254"/>
      <c r="M272" s="253"/>
      <c r="P272" s="252">
        <f>P273+P313+P353+P370+P392+P399+P428+P443</f>
        <v>0</v>
      </c>
      <c r="R272" s="252">
        <f>R273+R313+R353+R370+R392+R399+R428+R443</f>
        <v>9.3252327475900003</v>
      </c>
      <c r="T272" s="251">
        <f>T273+T313+T353+T370+T392+T399+T428+T443</f>
        <v>54.453984800000001</v>
      </c>
      <c r="AR272" s="249" t="s">
        <v>80</v>
      </c>
      <c r="AT272" s="250" t="s">
        <v>72</v>
      </c>
      <c r="AU272" s="250" t="s">
        <v>73</v>
      </c>
      <c r="AY272" s="249" t="s">
        <v>113</v>
      </c>
      <c r="BK272" s="248">
        <f>BK273+BK313+BK353+BK370+BK392+BK399+BK428+BK443</f>
        <v>0</v>
      </c>
    </row>
    <row r="273" spans="2:65" s="247" customFormat="1" ht="22.95" customHeight="1" x14ac:dyDescent="0.4">
      <c r="B273" s="254"/>
      <c r="D273" s="249" t="s">
        <v>72</v>
      </c>
      <c r="E273" s="263" t="s">
        <v>540</v>
      </c>
      <c r="F273" s="263" t="s">
        <v>539</v>
      </c>
      <c r="I273" s="377"/>
      <c r="J273" s="262">
        <f>BK273</f>
        <v>0</v>
      </c>
      <c r="L273" s="254"/>
      <c r="M273" s="253"/>
      <c r="P273" s="252">
        <f>SUM(P274:P312)</f>
        <v>0</v>
      </c>
      <c r="R273" s="252">
        <f>SUM(R274:R312)</f>
        <v>0.14308005325000001</v>
      </c>
      <c r="T273" s="251">
        <f>SUM(T274:T312)</f>
        <v>49.137419999999999</v>
      </c>
      <c r="AR273" s="249" t="s">
        <v>80</v>
      </c>
      <c r="AT273" s="250" t="s">
        <v>72</v>
      </c>
      <c r="AU273" s="250" t="s">
        <v>78</v>
      </c>
      <c r="AY273" s="249" t="s">
        <v>113</v>
      </c>
      <c r="BK273" s="248">
        <f>SUM(BK274:BK312)</f>
        <v>0</v>
      </c>
    </row>
    <row r="274" spans="2:65" s="1" customFormat="1" ht="21.75" customHeight="1" x14ac:dyDescent="0.35">
      <c r="B274" s="73"/>
      <c r="C274" s="438" t="s">
        <v>171</v>
      </c>
      <c r="D274" s="438" t="s">
        <v>114</v>
      </c>
      <c r="E274" s="439" t="s">
        <v>538</v>
      </c>
      <c r="F274" s="440" t="s">
        <v>537</v>
      </c>
      <c r="G274" s="441" t="s">
        <v>125</v>
      </c>
      <c r="H274" s="442">
        <v>1422.8409999999999</v>
      </c>
      <c r="I274" s="371"/>
      <c r="J274" s="224">
        <f>ROUND(I274*H274,2)</f>
        <v>0</v>
      </c>
      <c r="K274" s="74"/>
      <c r="L274" s="21"/>
      <c r="M274" s="370" t="s">
        <v>1</v>
      </c>
      <c r="N274" s="246" t="s">
        <v>39</v>
      </c>
      <c r="P274" s="236">
        <f>O274*H274</f>
        <v>0</v>
      </c>
      <c r="Q274" s="236">
        <v>3.2499999999999998E-6</v>
      </c>
      <c r="R274" s="236">
        <f>Q274*H274</f>
        <v>4.6242332499999992E-3</v>
      </c>
      <c r="S274" s="236">
        <v>0</v>
      </c>
      <c r="T274" s="235">
        <f>S274*H274</f>
        <v>0</v>
      </c>
      <c r="AR274" s="223" t="s">
        <v>136</v>
      </c>
      <c r="AT274" s="223" t="s">
        <v>114</v>
      </c>
      <c r="AU274" s="223" t="s">
        <v>80</v>
      </c>
      <c r="AY274" s="10" t="s">
        <v>113</v>
      </c>
      <c r="BE274" s="75">
        <f>IF(N274="základná",J274,0)</f>
        <v>0</v>
      </c>
      <c r="BF274" s="75">
        <f>IF(N274="znížená",J274,0)</f>
        <v>0</v>
      </c>
      <c r="BG274" s="75">
        <f>IF(N274="zákl. prenesená",J274,0)</f>
        <v>0</v>
      </c>
      <c r="BH274" s="75">
        <f>IF(N274="zníž. prenesená",J274,0)</f>
        <v>0</v>
      </c>
      <c r="BI274" s="75">
        <f>IF(N274="nulová",J274,0)</f>
        <v>0</v>
      </c>
      <c r="BJ274" s="10" t="s">
        <v>80</v>
      </c>
      <c r="BK274" s="75">
        <f>ROUND(I274*H274,2)</f>
        <v>0</v>
      </c>
      <c r="BL274" s="10" t="s">
        <v>136</v>
      </c>
      <c r="BM274" s="223" t="s">
        <v>536</v>
      </c>
    </row>
    <row r="275" spans="2:65" s="230" customFormat="1" x14ac:dyDescent="0.35">
      <c r="B275" s="234"/>
      <c r="C275" s="447"/>
      <c r="D275" s="444" t="s">
        <v>117</v>
      </c>
      <c r="E275" s="448" t="s">
        <v>1</v>
      </c>
      <c r="F275" s="449" t="s">
        <v>519</v>
      </c>
      <c r="G275" s="447"/>
      <c r="H275" s="450">
        <v>1342.2380000000001</v>
      </c>
      <c r="I275" s="373"/>
      <c r="L275" s="234"/>
      <c r="M275" s="233"/>
      <c r="T275" s="232"/>
      <c r="AT275" s="231" t="s">
        <v>117</v>
      </c>
      <c r="AU275" s="231" t="s">
        <v>80</v>
      </c>
      <c r="AV275" s="230" t="s">
        <v>80</v>
      </c>
      <c r="AW275" s="230" t="s">
        <v>29</v>
      </c>
      <c r="AX275" s="230" t="s">
        <v>73</v>
      </c>
      <c r="AY275" s="231" t="s">
        <v>113</v>
      </c>
    </row>
    <row r="276" spans="2:65" s="230" customFormat="1" x14ac:dyDescent="0.35">
      <c r="B276" s="234"/>
      <c r="C276" s="447"/>
      <c r="D276" s="444" t="s">
        <v>117</v>
      </c>
      <c r="E276" s="448" t="s">
        <v>1</v>
      </c>
      <c r="F276" s="449" t="s">
        <v>518</v>
      </c>
      <c r="G276" s="447"/>
      <c r="H276" s="450">
        <v>80.602999999999994</v>
      </c>
      <c r="I276" s="373"/>
      <c r="L276" s="234"/>
      <c r="M276" s="233"/>
      <c r="T276" s="232"/>
      <c r="AT276" s="231" t="s">
        <v>117</v>
      </c>
      <c r="AU276" s="231" t="s">
        <v>80</v>
      </c>
      <c r="AV276" s="230" t="s">
        <v>80</v>
      </c>
      <c r="AW276" s="230" t="s">
        <v>29</v>
      </c>
      <c r="AX276" s="230" t="s">
        <v>73</v>
      </c>
      <c r="AY276" s="231" t="s">
        <v>113</v>
      </c>
    </row>
    <row r="277" spans="2:65" s="241" customFormat="1" x14ac:dyDescent="0.35">
      <c r="B277" s="245"/>
      <c r="C277" s="451"/>
      <c r="D277" s="444" t="s">
        <v>117</v>
      </c>
      <c r="E277" s="452" t="s">
        <v>1</v>
      </c>
      <c r="F277" s="453" t="s">
        <v>118</v>
      </c>
      <c r="G277" s="451"/>
      <c r="H277" s="454">
        <v>1422.8409999999999</v>
      </c>
      <c r="I277" s="376"/>
      <c r="L277" s="245"/>
      <c r="M277" s="244"/>
      <c r="T277" s="243"/>
      <c r="AT277" s="242" t="s">
        <v>117</v>
      </c>
      <c r="AU277" s="242" t="s">
        <v>80</v>
      </c>
      <c r="AV277" s="241" t="s">
        <v>116</v>
      </c>
      <c r="AW277" s="241" t="s">
        <v>29</v>
      </c>
      <c r="AX277" s="241" t="s">
        <v>78</v>
      </c>
      <c r="AY277" s="242" t="s">
        <v>113</v>
      </c>
    </row>
    <row r="278" spans="2:65" s="1" customFormat="1" ht="16.5" customHeight="1" x14ac:dyDescent="0.35">
      <c r="B278" s="73"/>
      <c r="C278" s="458" t="s">
        <v>172</v>
      </c>
      <c r="D278" s="458" t="s">
        <v>122</v>
      </c>
      <c r="E278" s="459" t="s">
        <v>535</v>
      </c>
      <c r="F278" s="460" t="s">
        <v>534</v>
      </c>
      <c r="G278" s="461" t="s">
        <v>125</v>
      </c>
      <c r="H278" s="462">
        <v>1636.2670000000001</v>
      </c>
      <c r="I278" s="375"/>
      <c r="J278" s="240">
        <f>ROUND(I278*H278,2)</f>
        <v>0</v>
      </c>
      <c r="K278" s="239"/>
      <c r="L278" s="238"/>
      <c r="M278" s="374" t="s">
        <v>1</v>
      </c>
      <c r="N278" s="237" t="s">
        <v>39</v>
      </c>
      <c r="P278" s="236">
        <f>O278*H278</f>
        <v>0</v>
      </c>
      <c r="Q278" s="236">
        <v>0</v>
      </c>
      <c r="R278" s="236">
        <f>Q278*H278</f>
        <v>0</v>
      </c>
      <c r="S278" s="236">
        <v>0</v>
      </c>
      <c r="T278" s="235">
        <f>S278*H278</f>
        <v>0</v>
      </c>
      <c r="AR278" s="223" t="s">
        <v>163</v>
      </c>
      <c r="AT278" s="223" t="s">
        <v>122</v>
      </c>
      <c r="AU278" s="223" t="s">
        <v>80</v>
      </c>
      <c r="AY278" s="10" t="s">
        <v>113</v>
      </c>
      <c r="BE278" s="75">
        <f>IF(N278="základná",J278,0)</f>
        <v>0</v>
      </c>
      <c r="BF278" s="75">
        <f>IF(N278="znížená",J278,0)</f>
        <v>0</v>
      </c>
      <c r="BG278" s="75">
        <f>IF(N278="zákl. prenesená",J278,0)</f>
        <v>0</v>
      </c>
      <c r="BH278" s="75">
        <f>IF(N278="zníž. prenesená",J278,0)</f>
        <v>0</v>
      </c>
      <c r="BI278" s="75">
        <f>IF(N278="nulová",J278,0)</f>
        <v>0</v>
      </c>
      <c r="BJ278" s="10" t="s">
        <v>80</v>
      </c>
      <c r="BK278" s="75">
        <f>ROUND(I278*H278,2)</f>
        <v>0</v>
      </c>
      <c r="BL278" s="10" t="s">
        <v>136</v>
      </c>
      <c r="BM278" s="223" t="s">
        <v>533</v>
      </c>
    </row>
    <row r="279" spans="2:65" s="230" customFormat="1" x14ac:dyDescent="0.35">
      <c r="B279" s="234"/>
      <c r="C279" s="447"/>
      <c r="D279" s="444" t="s">
        <v>117</v>
      </c>
      <c r="E279" s="447"/>
      <c r="F279" s="449" t="s">
        <v>532</v>
      </c>
      <c r="G279" s="447"/>
      <c r="H279" s="450">
        <v>1636.2670000000001</v>
      </c>
      <c r="I279" s="373"/>
      <c r="L279" s="234"/>
      <c r="M279" s="233"/>
      <c r="T279" s="232"/>
      <c r="AT279" s="231" t="s">
        <v>117</v>
      </c>
      <c r="AU279" s="231" t="s">
        <v>80</v>
      </c>
      <c r="AV279" s="230" t="s">
        <v>80</v>
      </c>
      <c r="AW279" s="230" t="s">
        <v>3</v>
      </c>
      <c r="AX279" s="230" t="s">
        <v>78</v>
      </c>
      <c r="AY279" s="231" t="s">
        <v>113</v>
      </c>
    </row>
    <row r="280" spans="2:65" s="1" customFormat="1" ht="24.2" customHeight="1" x14ac:dyDescent="0.35">
      <c r="B280" s="73"/>
      <c r="C280" s="438" t="s">
        <v>173</v>
      </c>
      <c r="D280" s="438" t="s">
        <v>114</v>
      </c>
      <c r="E280" s="439" t="s">
        <v>531</v>
      </c>
      <c r="F280" s="440" t="s">
        <v>530</v>
      </c>
      <c r="G280" s="441" t="s">
        <v>125</v>
      </c>
      <c r="H280" s="442">
        <v>1293.0899999999999</v>
      </c>
      <c r="I280" s="371"/>
      <c r="J280" s="224">
        <f>ROUND(I280*H280,2)</f>
        <v>0</v>
      </c>
      <c r="K280" s="74"/>
      <c r="L280" s="21"/>
      <c r="M280" s="370" t="s">
        <v>1</v>
      </c>
      <c r="N280" s="246" t="s">
        <v>39</v>
      </c>
      <c r="P280" s="236">
        <f>O280*H280</f>
        <v>0</v>
      </c>
      <c r="Q280" s="236">
        <v>0</v>
      </c>
      <c r="R280" s="236">
        <f>Q280*H280</f>
        <v>0</v>
      </c>
      <c r="S280" s="236">
        <v>1.4E-2</v>
      </c>
      <c r="T280" s="235">
        <f>S280*H280</f>
        <v>18.103259999999999</v>
      </c>
      <c r="AR280" s="223" t="s">
        <v>136</v>
      </c>
      <c r="AT280" s="223" t="s">
        <v>114</v>
      </c>
      <c r="AU280" s="223" t="s">
        <v>80</v>
      </c>
      <c r="AY280" s="10" t="s">
        <v>113</v>
      </c>
      <c r="BE280" s="75">
        <f>IF(N280="základná",J280,0)</f>
        <v>0</v>
      </c>
      <c r="BF280" s="75">
        <f>IF(N280="znížená",J280,0)</f>
        <v>0</v>
      </c>
      <c r="BG280" s="75">
        <f>IF(N280="zákl. prenesená",J280,0)</f>
        <v>0</v>
      </c>
      <c r="BH280" s="75">
        <f>IF(N280="zníž. prenesená",J280,0)</f>
        <v>0</v>
      </c>
      <c r="BI280" s="75">
        <f>IF(N280="nulová",J280,0)</f>
        <v>0</v>
      </c>
      <c r="BJ280" s="10" t="s">
        <v>80</v>
      </c>
      <c r="BK280" s="75">
        <f>ROUND(I280*H280,2)</f>
        <v>0</v>
      </c>
      <c r="BL280" s="10" t="s">
        <v>136</v>
      </c>
      <c r="BM280" s="223" t="s">
        <v>529</v>
      </c>
    </row>
    <row r="281" spans="2:65" s="230" customFormat="1" x14ac:dyDescent="0.35">
      <c r="B281" s="234"/>
      <c r="C281" s="447"/>
      <c r="D281" s="444" t="s">
        <v>117</v>
      </c>
      <c r="E281" s="448" t="s">
        <v>1</v>
      </c>
      <c r="F281" s="449" t="s">
        <v>528</v>
      </c>
      <c r="G281" s="447"/>
      <c r="H281" s="450">
        <v>1293.0899999999999</v>
      </c>
      <c r="I281" s="373"/>
      <c r="L281" s="234"/>
      <c r="M281" s="233"/>
      <c r="T281" s="232"/>
      <c r="AT281" s="231" t="s">
        <v>117</v>
      </c>
      <c r="AU281" s="231" t="s">
        <v>80</v>
      </c>
      <c r="AV281" s="230" t="s">
        <v>80</v>
      </c>
      <c r="AW281" s="230" t="s">
        <v>29</v>
      </c>
      <c r="AX281" s="230" t="s">
        <v>73</v>
      </c>
      <c r="AY281" s="231" t="s">
        <v>113</v>
      </c>
    </row>
    <row r="282" spans="2:65" s="241" customFormat="1" x14ac:dyDescent="0.35">
      <c r="B282" s="245"/>
      <c r="C282" s="451"/>
      <c r="D282" s="444" t="s">
        <v>117</v>
      </c>
      <c r="E282" s="452" t="s">
        <v>1</v>
      </c>
      <c r="F282" s="453" t="s">
        <v>118</v>
      </c>
      <c r="G282" s="451"/>
      <c r="H282" s="454">
        <v>1293.0899999999999</v>
      </c>
      <c r="I282" s="376"/>
      <c r="L282" s="245"/>
      <c r="M282" s="244"/>
      <c r="T282" s="243"/>
      <c r="AT282" s="242" t="s">
        <v>117</v>
      </c>
      <c r="AU282" s="242" t="s">
        <v>80</v>
      </c>
      <c r="AV282" s="241" t="s">
        <v>116</v>
      </c>
      <c r="AW282" s="241" t="s">
        <v>29</v>
      </c>
      <c r="AX282" s="241" t="s">
        <v>78</v>
      </c>
      <c r="AY282" s="242" t="s">
        <v>113</v>
      </c>
    </row>
    <row r="283" spans="2:65" s="1" customFormat="1" ht="24.2" customHeight="1" x14ac:dyDescent="0.35">
      <c r="B283" s="73"/>
      <c r="C283" s="438" t="s">
        <v>174</v>
      </c>
      <c r="D283" s="438" t="s">
        <v>114</v>
      </c>
      <c r="E283" s="439" t="s">
        <v>527</v>
      </c>
      <c r="F283" s="440" t="s">
        <v>526</v>
      </c>
      <c r="G283" s="441" t="s">
        <v>125</v>
      </c>
      <c r="H283" s="442">
        <v>5172.3599999999997</v>
      </c>
      <c r="I283" s="371"/>
      <c r="J283" s="224">
        <f>ROUND(I283*H283,2)</f>
        <v>0</v>
      </c>
      <c r="K283" s="74"/>
      <c r="L283" s="21"/>
      <c r="M283" s="370" t="s">
        <v>1</v>
      </c>
      <c r="N283" s="246" t="s">
        <v>39</v>
      </c>
      <c r="P283" s="236">
        <f>O283*H283</f>
        <v>0</v>
      </c>
      <c r="Q283" s="236">
        <v>0</v>
      </c>
      <c r="R283" s="236">
        <f>Q283*H283</f>
        <v>0</v>
      </c>
      <c r="S283" s="236">
        <v>6.0000000000000001E-3</v>
      </c>
      <c r="T283" s="235">
        <f>S283*H283</f>
        <v>31.03416</v>
      </c>
      <c r="AR283" s="223" t="s">
        <v>136</v>
      </c>
      <c r="AT283" s="223" t="s">
        <v>114</v>
      </c>
      <c r="AU283" s="223" t="s">
        <v>80</v>
      </c>
      <c r="AY283" s="10" t="s">
        <v>113</v>
      </c>
      <c r="BE283" s="75">
        <f>IF(N283="základná",J283,0)</f>
        <v>0</v>
      </c>
      <c r="BF283" s="75">
        <f>IF(N283="znížená",J283,0)</f>
        <v>0</v>
      </c>
      <c r="BG283" s="75">
        <f>IF(N283="zákl. prenesená",J283,0)</f>
        <v>0</v>
      </c>
      <c r="BH283" s="75">
        <f>IF(N283="zníž. prenesená",J283,0)</f>
        <v>0</v>
      </c>
      <c r="BI283" s="75">
        <f>IF(N283="nulová",J283,0)</f>
        <v>0</v>
      </c>
      <c r="BJ283" s="10" t="s">
        <v>80</v>
      </c>
      <c r="BK283" s="75">
        <f>ROUND(I283*H283,2)</f>
        <v>0</v>
      </c>
      <c r="BL283" s="10" t="s">
        <v>136</v>
      </c>
      <c r="BM283" s="223" t="s">
        <v>525</v>
      </c>
    </row>
    <row r="284" spans="2:65" s="230" customFormat="1" x14ac:dyDescent="0.35">
      <c r="B284" s="234"/>
      <c r="C284" s="447"/>
      <c r="D284" s="444" t="s">
        <v>117</v>
      </c>
      <c r="E284" s="448" t="s">
        <v>1</v>
      </c>
      <c r="F284" s="449" t="s">
        <v>524</v>
      </c>
      <c r="G284" s="447"/>
      <c r="H284" s="450">
        <v>2214.44</v>
      </c>
      <c r="I284" s="373"/>
      <c r="L284" s="234"/>
      <c r="M284" s="233"/>
      <c r="T284" s="232"/>
      <c r="AT284" s="231" t="s">
        <v>117</v>
      </c>
      <c r="AU284" s="231" t="s">
        <v>80</v>
      </c>
      <c r="AV284" s="230" t="s">
        <v>80</v>
      </c>
      <c r="AW284" s="230" t="s">
        <v>29</v>
      </c>
      <c r="AX284" s="230" t="s">
        <v>73</v>
      </c>
      <c r="AY284" s="231" t="s">
        <v>113</v>
      </c>
    </row>
    <row r="285" spans="2:65" s="230" customFormat="1" x14ac:dyDescent="0.35">
      <c r="B285" s="234"/>
      <c r="C285" s="447"/>
      <c r="D285" s="444" t="s">
        <v>117</v>
      </c>
      <c r="E285" s="448" t="s">
        <v>1</v>
      </c>
      <c r="F285" s="449" t="s">
        <v>523</v>
      </c>
      <c r="G285" s="447"/>
      <c r="H285" s="450">
        <v>2957.92</v>
      </c>
      <c r="I285" s="373"/>
      <c r="L285" s="234"/>
      <c r="M285" s="233"/>
      <c r="T285" s="232"/>
      <c r="AT285" s="231" t="s">
        <v>117</v>
      </c>
      <c r="AU285" s="231" t="s">
        <v>80</v>
      </c>
      <c r="AV285" s="230" t="s">
        <v>80</v>
      </c>
      <c r="AW285" s="230" t="s">
        <v>29</v>
      </c>
      <c r="AX285" s="230" t="s">
        <v>73</v>
      </c>
      <c r="AY285" s="231" t="s">
        <v>113</v>
      </c>
    </row>
    <row r="286" spans="2:65" s="241" customFormat="1" x14ac:dyDescent="0.35">
      <c r="B286" s="245"/>
      <c r="C286" s="451"/>
      <c r="D286" s="444" t="s">
        <v>117</v>
      </c>
      <c r="E286" s="452" t="s">
        <v>1</v>
      </c>
      <c r="F286" s="453" t="s">
        <v>118</v>
      </c>
      <c r="G286" s="451"/>
      <c r="H286" s="454">
        <v>5172.3599999999997</v>
      </c>
      <c r="I286" s="376"/>
      <c r="L286" s="245"/>
      <c r="M286" s="244"/>
      <c r="T286" s="243"/>
      <c r="AT286" s="242" t="s">
        <v>117</v>
      </c>
      <c r="AU286" s="242" t="s">
        <v>80</v>
      </c>
      <c r="AV286" s="241" t="s">
        <v>116</v>
      </c>
      <c r="AW286" s="241" t="s">
        <v>29</v>
      </c>
      <c r="AX286" s="241" t="s">
        <v>78</v>
      </c>
      <c r="AY286" s="242" t="s">
        <v>113</v>
      </c>
    </row>
    <row r="287" spans="2:65" s="1" customFormat="1" ht="24.2" customHeight="1" x14ac:dyDescent="0.35">
      <c r="B287" s="73"/>
      <c r="C287" s="438" t="s">
        <v>177</v>
      </c>
      <c r="D287" s="438" t="s">
        <v>114</v>
      </c>
      <c r="E287" s="439" t="s">
        <v>522</v>
      </c>
      <c r="F287" s="440" t="s">
        <v>521</v>
      </c>
      <c r="G287" s="441" t="s">
        <v>125</v>
      </c>
      <c r="H287" s="442">
        <v>1422.8409999999999</v>
      </c>
      <c r="I287" s="371"/>
      <c r="J287" s="224">
        <f>ROUND(I287*H287,2)</f>
        <v>0</v>
      </c>
      <c r="K287" s="74"/>
      <c r="L287" s="21"/>
      <c r="M287" s="370" t="s">
        <v>1</v>
      </c>
      <c r="N287" s="246" t="s">
        <v>39</v>
      </c>
      <c r="P287" s="236">
        <f>O287*H287</f>
        <v>0</v>
      </c>
      <c r="Q287" s="236">
        <v>0</v>
      </c>
      <c r="R287" s="236">
        <f>Q287*H287</f>
        <v>0</v>
      </c>
      <c r="S287" s="236">
        <v>0</v>
      </c>
      <c r="T287" s="235">
        <f>S287*H287</f>
        <v>0</v>
      </c>
      <c r="AR287" s="223" t="s">
        <v>136</v>
      </c>
      <c r="AT287" s="223" t="s">
        <v>114</v>
      </c>
      <c r="AU287" s="223" t="s">
        <v>80</v>
      </c>
      <c r="AY287" s="10" t="s">
        <v>113</v>
      </c>
      <c r="BE287" s="75">
        <f>IF(N287="základná",J287,0)</f>
        <v>0</v>
      </c>
      <c r="BF287" s="75">
        <f>IF(N287="znížená",J287,0)</f>
        <v>0</v>
      </c>
      <c r="BG287" s="75">
        <f>IF(N287="zákl. prenesená",J287,0)</f>
        <v>0</v>
      </c>
      <c r="BH287" s="75">
        <f>IF(N287="zníž. prenesená",J287,0)</f>
        <v>0</v>
      </c>
      <c r="BI287" s="75">
        <f>IF(N287="nulová",J287,0)</f>
        <v>0</v>
      </c>
      <c r="BJ287" s="10" t="s">
        <v>80</v>
      </c>
      <c r="BK287" s="75">
        <f>ROUND(I287*H287,2)</f>
        <v>0</v>
      </c>
      <c r="BL287" s="10" t="s">
        <v>136</v>
      </c>
      <c r="BM287" s="223" t="s">
        <v>520</v>
      </c>
    </row>
    <row r="288" spans="2:65" s="230" customFormat="1" x14ac:dyDescent="0.35">
      <c r="B288" s="234"/>
      <c r="C288" s="447"/>
      <c r="D288" s="444" t="s">
        <v>117</v>
      </c>
      <c r="E288" s="448" t="s">
        <v>1</v>
      </c>
      <c r="F288" s="449" t="s">
        <v>519</v>
      </c>
      <c r="G288" s="447"/>
      <c r="H288" s="450">
        <v>1342.2380000000001</v>
      </c>
      <c r="I288" s="373"/>
      <c r="L288" s="234"/>
      <c r="M288" s="233"/>
      <c r="T288" s="232"/>
      <c r="AT288" s="231" t="s">
        <v>117</v>
      </c>
      <c r="AU288" s="231" t="s">
        <v>80</v>
      </c>
      <c r="AV288" s="230" t="s">
        <v>80</v>
      </c>
      <c r="AW288" s="230" t="s">
        <v>29</v>
      </c>
      <c r="AX288" s="230" t="s">
        <v>73</v>
      </c>
      <c r="AY288" s="231" t="s">
        <v>113</v>
      </c>
    </row>
    <row r="289" spans="2:65" s="230" customFormat="1" x14ac:dyDescent="0.35">
      <c r="B289" s="234"/>
      <c r="C289" s="447"/>
      <c r="D289" s="444" t="s">
        <v>117</v>
      </c>
      <c r="E289" s="448" t="s">
        <v>1</v>
      </c>
      <c r="F289" s="449" t="s">
        <v>518</v>
      </c>
      <c r="G289" s="447"/>
      <c r="H289" s="450">
        <v>80.602999999999994</v>
      </c>
      <c r="I289" s="373"/>
      <c r="L289" s="234"/>
      <c r="M289" s="233"/>
      <c r="T289" s="232"/>
      <c r="AT289" s="231" t="s">
        <v>117</v>
      </c>
      <c r="AU289" s="231" t="s">
        <v>80</v>
      </c>
      <c r="AV289" s="230" t="s">
        <v>80</v>
      </c>
      <c r="AW289" s="230" t="s">
        <v>29</v>
      </c>
      <c r="AX289" s="230" t="s">
        <v>73</v>
      </c>
      <c r="AY289" s="231" t="s">
        <v>113</v>
      </c>
    </row>
    <row r="290" spans="2:65" s="241" customFormat="1" x14ac:dyDescent="0.35">
      <c r="B290" s="245"/>
      <c r="C290" s="451"/>
      <c r="D290" s="444" t="s">
        <v>117</v>
      </c>
      <c r="E290" s="452" t="s">
        <v>1</v>
      </c>
      <c r="F290" s="453" t="s">
        <v>118</v>
      </c>
      <c r="G290" s="451"/>
      <c r="H290" s="454">
        <v>1422.8409999999999</v>
      </c>
      <c r="I290" s="376"/>
      <c r="L290" s="245"/>
      <c r="M290" s="244"/>
      <c r="T290" s="243"/>
      <c r="AT290" s="242" t="s">
        <v>117</v>
      </c>
      <c r="AU290" s="242" t="s">
        <v>80</v>
      </c>
      <c r="AV290" s="241" t="s">
        <v>116</v>
      </c>
      <c r="AW290" s="241" t="s">
        <v>29</v>
      </c>
      <c r="AX290" s="241" t="s">
        <v>78</v>
      </c>
      <c r="AY290" s="242" t="s">
        <v>113</v>
      </c>
    </row>
    <row r="291" spans="2:65" s="1" customFormat="1" ht="21.75" customHeight="1" x14ac:dyDescent="0.35">
      <c r="B291" s="73"/>
      <c r="C291" s="458" t="s">
        <v>184</v>
      </c>
      <c r="D291" s="458" t="s">
        <v>122</v>
      </c>
      <c r="E291" s="459" t="s">
        <v>517</v>
      </c>
      <c r="F291" s="460" t="s">
        <v>516</v>
      </c>
      <c r="G291" s="461" t="s">
        <v>515</v>
      </c>
      <c r="H291" s="462">
        <v>3.5569999999999999</v>
      </c>
      <c r="I291" s="375"/>
      <c r="J291" s="240">
        <f>ROUND(I291*H291,2)</f>
        <v>0</v>
      </c>
      <c r="K291" s="239"/>
      <c r="L291" s="238"/>
      <c r="M291" s="374" t="s">
        <v>1</v>
      </c>
      <c r="N291" s="237" t="s">
        <v>39</v>
      </c>
      <c r="P291" s="236">
        <f>O291*H291</f>
        <v>0</v>
      </c>
      <c r="Q291" s="236">
        <v>0</v>
      </c>
      <c r="R291" s="236">
        <f>Q291*H291</f>
        <v>0</v>
      </c>
      <c r="S291" s="236">
        <v>0</v>
      </c>
      <c r="T291" s="235">
        <f>S291*H291</f>
        <v>0</v>
      </c>
      <c r="AR291" s="223" t="s">
        <v>163</v>
      </c>
      <c r="AT291" s="223" t="s">
        <v>122</v>
      </c>
      <c r="AU291" s="223" t="s">
        <v>80</v>
      </c>
      <c r="AY291" s="10" t="s">
        <v>113</v>
      </c>
      <c r="BE291" s="75">
        <f>IF(N291="základná",J291,0)</f>
        <v>0</v>
      </c>
      <c r="BF291" s="75">
        <f>IF(N291="znížená",J291,0)</f>
        <v>0</v>
      </c>
      <c r="BG291" s="75">
        <f>IF(N291="zákl. prenesená",J291,0)</f>
        <v>0</v>
      </c>
      <c r="BH291" s="75">
        <f>IF(N291="zníž. prenesená",J291,0)</f>
        <v>0</v>
      </c>
      <c r="BI291" s="75">
        <f>IF(N291="nulová",J291,0)</f>
        <v>0</v>
      </c>
      <c r="BJ291" s="10" t="s">
        <v>80</v>
      </c>
      <c r="BK291" s="75">
        <f>ROUND(I291*H291,2)</f>
        <v>0</v>
      </c>
      <c r="BL291" s="10" t="s">
        <v>136</v>
      </c>
      <c r="BM291" s="223" t="s">
        <v>514</v>
      </c>
    </row>
    <row r="292" spans="2:65" s="230" customFormat="1" x14ac:dyDescent="0.35">
      <c r="B292" s="234"/>
      <c r="C292" s="447"/>
      <c r="D292" s="444" t="s">
        <v>117</v>
      </c>
      <c r="E292" s="447"/>
      <c r="F292" s="449" t="s">
        <v>513</v>
      </c>
      <c r="G292" s="447"/>
      <c r="H292" s="450">
        <v>3.5569999999999999</v>
      </c>
      <c r="I292" s="373"/>
      <c r="L292" s="234"/>
      <c r="M292" s="233"/>
      <c r="T292" s="232"/>
      <c r="AT292" s="231" t="s">
        <v>117</v>
      </c>
      <c r="AU292" s="231" t="s">
        <v>80</v>
      </c>
      <c r="AV292" s="230" t="s">
        <v>80</v>
      </c>
      <c r="AW292" s="230" t="s">
        <v>3</v>
      </c>
      <c r="AX292" s="230" t="s">
        <v>78</v>
      </c>
      <c r="AY292" s="231" t="s">
        <v>113</v>
      </c>
    </row>
    <row r="293" spans="2:65" s="1" customFormat="1" ht="24.2" customHeight="1" x14ac:dyDescent="0.35">
      <c r="B293" s="73"/>
      <c r="C293" s="438" t="s">
        <v>185</v>
      </c>
      <c r="D293" s="438" t="s">
        <v>114</v>
      </c>
      <c r="E293" s="439" t="s">
        <v>512</v>
      </c>
      <c r="F293" s="440" t="s">
        <v>511</v>
      </c>
      <c r="G293" s="441" t="s">
        <v>125</v>
      </c>
      <c r="H293" s="442">
        <v>1479.559</v>
      </c>
      <c r="I293" s="371"/>
      <c r="J293" s="224">
        <f>ROUND(I293*H293,2)</f>
        <v>0</v>
      </c>
      <c r="K293" s="74"/>
      <c r="L293" s="21"/>
      <c r="M293" s="370" t="s">
        <v>1</v>
      </c>
      <c r="N293" s="246" t="s">
        <v>39</v>
      </c>
      <c r="P293" s="236">
        <f>O293*H293</f>
        <v>0</v>
      </c>
      <c r="Q293" s="236">
        <v>0</v>
      </c>
      <c r="R293" s="236">
        <f>Q293*H293</f>
        <v>0</v>
      </c>
      <c r="S293" s="236">
        <v>0</v>
      </c>
      <c r="T293" s="235">
        <f>S293*H293</f>
        <v>0</v>
      </c>
      <c r="AR293" s="223" t="s">
        <v>136</v>
      </c>
      <c r="AT293" s="223" t="s">
        <v>114</v>
      </c>
      <c r="AU293" s="223" t="s">
        <v>80</v>
      </c>
      <c r="AY293" s="10" t="s">
        <v>113</v>
      </c>
      <c r="BE293" s="75">
        <f>IF(N293="základná",J293,0)</f>
        <v>0</v>
      </c>
      <c r="BF293" s="75">
        <f>IF(N293="znížená",J293,0)</f>
        <v>0</v>
      </c>
      <c r="BG293" s="75">
        <f>IF(N293="zákl. prenesená",J293,0)</f>
        <v>0</v>
      </c>
      <c r="BH293" s="75">
        <f>IF(N293="zníž. prenesená",J293,0)</f>
        <v>0</v>
      </c>
      <c r="BI293" s="75">
        <f>IF(N293="nulová",J293,0)</f>
        <v>0</v>
      </c>
      <c r="BJ293" s="10" t="s">
        <v>80</v>
      </c>
      <c r="BK293" s="75">
        <f>ROUND(I293*H293,2)</f>
        <v>0</v>
      </c>
      <c r="BL293" s="10" t="s">
        <v>136</v>
      </c>
      <c r="BM293" s="223" t="s">
        <v>510</v>
      </c>
    </row>
    <row r="294" spans="2:65" s="230" customFormat="1" x14ac:dyDescent="0.35">
      <c r="B294" s="234"/>
      <c r="C294" s="447"/>
      <c r="D294" s="444" t="s">
        <v>117</v>
      </c>
      <c r="E294" s="448" t="s">
        <v>1</v>
      </c>
      <c r="F294" s="449" t="s">
        <v>343</v>
      </c>
      <c r="G294" s="447"/>
      <c r="H294" s="450">
        <v>1392.1089999999999</v>
      </c>
      <c r="I294" s="373"/>
      <c r="L294" s="234"/>
      <c r="M294" s="233"/>
      <c r="T294" s="232"/>
      <c r="AT294" s="231" t="s">
        <v>117</v>
      </c>
      <c r="AU294" s="231" t="s">
        <v>80</v>
      </c>
      <c r="AV294" s="230" t="s">
        <v>80</v>
      </c>
      <c r="AW294" s="230" t="s">
        <v>29</v>
      </c>
      <c r="AX294" s="230" t="s">
        <v>73</v>
      </c>
      <c r="AY294" s="231" t="s">
        <v>113</v>
      </c>
    </row>
    <row r="295" spans="2:65" s="230" customFormat="1" x14ac:dyDescent="0.35">
      <c r="B295" s="234"/>
      <c r="C295" s="447"/>
      <c r="D295" s="444" t="s">
        <v>117</v>
      </c>
      <c r="E295" s="448" t="s">
        <v>1</v>
      </c>
      <c r="F295" s="449" t="s">
        <v>342</v>
      </c>
      <c r="G295" s="447"/>
      <c r="H295" s="450">
        <v>87.45</v>
      </c>
      <c r="I295" s="373"/>
      <c r="L295" s="234"/>
      <c r="M295" s="233"/>
      <c r="T295" s="232"/>
      <c r="AT295" s="231" t="s">
        <v>117</v>
      </c>
      <c r="AU295" s="231" t="s">
        <v>80</v>
      </c>
      <c r="AV295" s="230" t="s">
        <v>80</v>
      </c>
      <c r="AW295" s="230" t="s">
        <v>29</v>
      </c>
      <c r="AX295" s="230" t="s">
        <v>73</v>
      </c>
      <c r="AY295" s="231" t="s">
        <v>113</v>
      </c>
    </row>
    <row r="296" spans="2:65" s="241" customFormat="1" x14ac:dyDescent="0.35">
      <c r="B296" s="245"/>
      <c r="C296" s="451"/>
      <c r="D296" s="444" t="s">
        <v>117</v>
      </c>
      <c r="E296" s="452" t="s">
        <v>1</v>
      </c>
      <c r="F296" s="453" t="s">
        <v>118</v>
      </c>
      <c r="G296" s="451"/>
      <c r="H296" s="454">
        <v>1479.559</v>
      </c>
      <c r="I296" s="376"/>
      <c r="L296" s="245"/>
      <c r="M296" s="244"/>
      <c r="T296" s="243"/>
      <c r="AT296" s="242" t="s">
        <v>117</v>
      </c>
      <c r="AU296" s="242" t="s">
        <v>80</v>
      </c>
      <c r="AV296" s="241" t="s">
        <v>116</v>
      </c>
      <c r="AW296" s="241" t="s">
        <v>29</v>
      </c>
      <c r="AX296" s="241" t="s">
        <v>78</v>
      </c>
      <c r="AY296" s="242" t="s">
        <v>113</v>
      </c>
    </row>
    <row r="297" spans="2:65" s="1" customFormat="1" ht="33" customHeight="1" x14ac:dyDescent="0.35">
      <c r="B297" s="73"/>
      <c r="C297" s="458" t="s">
        <v>186</v>
      </c>
      <c r="D297" s="458" t="s">
        <v>122</v>
      </c>
      <c r="E297" s="459" t="s">
        <v>509</v>
      </c>
      <c r="F297" s="460" t="s">
        <v>508</v>
      </c>
      <c r="G297" s="461" t="s">
        <v>125</v>
      </c>
      <c r="H297" s="462">
        <v>1701.4929999999999</v>
      </c>
      <c r="I297" s="375"/>
      <c r="J297" s="240">
        <f>ROUND(I297*H297,2)</f>
        <v>0</v>
      </c>
      <c r="K297" s="239"/>
      <c r="L297" s="238"/>
      <c r="M297" s="374" t="s">
        <v>1</v>
      </c>
      <c r="N297" s="237" t="s">
        <v>39</v>
      </c>
      <c r="P297" s="236">
        <f>O297*H297</f>
        <v>0</v>
      </c>
      <c r="Q297" s="236">
        <v>0</v>
      </c>
      <c r="R297" s="236">
        <f>Q297*H297</f>
        <v>0</v>
      </c>
      <c r="S297" s="236">
        <v>0</v>
      </c>
      <c r="T297" s="235">
        <f>S297*H297</f>
        <v>0</v>
      </c>
      <c r="AR297" s="223" t="s">
        <v>163</v>
      </c>
      <c r="AT297" s="223" t="s">
        <v>122</v>
      </c>
      <c r="AU297" s="223" t="s">
        <v>80</v>
      </c>
      <c r="AY297" s="10" t="s">
        <v>113</v>
      </c>
      <c r="BE297" s="75">
        <f>IF(N297="základná",J297,0)</f>
        <v>0</v>
      </c>
      <c r="BF297" s="75">
        <f>IF(N297="znížená",J297,0)</f>
        <v>0</v>
      </c>
      <c r="BG297" s="75">
        <f>IF(N297="zákl. prenesená",J297,0)</f>
        <v>0</v>
      </c>
      <c r="BH297" s="75">
        <f>IF(N297="zníž. prenesená",J297,0)</f>
        <v>0</v>
      </c>
      <c r="BI297" s="75">
        <f>IF(N297="nulová",J297,0)</f>
        <v>0</v>
      </c>
      <c r="BJ297" s="10" t="s">
        <v>80</v>
      </c>
      <c r="BK297" s="75">
        <f>ROUND(I297*H297,2)</f>
        <v>0</v>
      </c>
      <c r="BL297" s="10" t="s">
        <v>136</v>
      </c>
      <c r="BM297" s="223" t="s">
        <v>507</v>
      </c>
    </row>
    <row r="298" spans="2:65" s="230" customFormat="1" x14ac:dyDescent="0.35">
      <c r="B298" s="234"/>
      <c r="C298" s="447"/>
      <c r="D298" s="444" t="s">
        <v>117</v>
      </c>
      <c r="E298" s="447"/>
      <c r="F298" s="449" t="s">
        <v>338</v>
      </c>
      <c r="G298" s="447"/>
      <c r="H298" s="450">
        <v>1701.4929999999999</v>
      </c>
      <c r="I298" s="373"/>
      <c r="L298" s="234"/>
      <c r="M298" s="233"/>
      <c r="T298" s="232"/>
      <c r="AT298" s="231" t="s">
        <v>117</v>
      </c>
      <c r="AU298" s="231" t="s">
        <v>80</v>
      </c>
      <c r="AV298" s="230" t="s">
        <v>80</v>
      </c>
      <c r="AW298" s="230" t="s">
        <v>3</v>
      </c>
      <c r="AX298" s="230" t="s">
        <v>78</v>
      </c>
      <c r="AY298" s="231" t="s">
        <v>113</v>
      </c>
    </row>
    <row r="299" spans="2:65" s="1" customFormat="1" ht="24.2" customHeight="1" x14ac:dyDescent="0.35">
      <c r="B299" s="73"/>
      <c r="C299" s="438" t="s">
        <v>188</v>
      </c>
      <c r="D299" s="438" t="s">
        <v>114</v>
      </c>
      <c r="E299" s="439" t="s">
        <v>506</v>
      </c>
      <c r="F299" s="440" t="s">
        <v>505</v>
      </c>
      <c r="G299" s="441" t="s">
        <v>125</v>
      </c>
      <c r="H299" s="442">
        <v>1479.559</v>
      </c>
      <c r="I299" s="371"/>
      <c r="J299" s="224">
        <f>ROUND(I299*H299,2)</f>
        <v>0</v>
      </c>
      <c r="K299" s="74"/>
      <c r="L299" s="21"/>
      <c r="M299" s="370" t="s">
        <v>1</v>
      </c>
      <c r="N299" s="246" t="s">
        <v>39</v>
      </c>
      <c r="P299" s="236">
        <f>O299*H299</f>
        <v>0</v>
      </c>
      <c r="Q299" s="236">
        <v>0</v>
      </c>
      <c r="R299" s="236">
        <f>Q299*H299</f>
        <v>0</v>
      </c>
      <c r="S299" s="236">
        <v>0</v>
      </c>
      <c r="T299" s="235">
        <f>S299*H299</f>
        <v>0</v>
      </c>
      <c r="AR299" s="223" t="s">
        <v>136</v>
      </c>
      <c r="AT299" s="223" t="s">
        <v>114</v>
      </c>
      <c r="AU299" s="223" t="s">
        <v>80</v>
      </c>
      <c r="AY299" s="10" t="s">
        <v>113</v>
      </c>
      <c r="BE299" s="75">
        <f>IF(N299="základná",J299,0)</f>
        <v>0</v>
      </c>
      <c r="BF299" s="75">
        <f>IF(N299="znížená",J299,0)</f>
        <v>0</v>
      </c>
      <c r="BG299" s="75">
        <f>IF(N299="zákl. prenesená",J299,0)</f>
        <v>0</v>
      </c>
      <c r="BH299" s="75">
        <f>IF(N299="zníž. prenesená",J299,0)</f>
        <v>0</v>
      </c>
      <c r="BI299" s="75">
        <f>IF(N299="nulová",J299,0)</f>
        <v>0</v>
      </c>
      <c r="BJ299" s="10" t="s">
        <v>80</v>
      </c>
      <c r="BK299" s="75">
        <f>ROUND(I299*H299,2)</f>
        <v>0</v>
      </c>
      <c r="BL299" s="10" t="s">
        <v>136</v>
      </c>
      <c r="BM299" s="223" t="s">
        <v>504</v>
      </c>
    </row>
    <row r="300" spans="2:65" s="230" customFormat="1" x14ac:dyDescent="0.35">
      <c r="B300" s="234"/>
      <c r="C300" s="447"/>
      <c r="D300" s="444" t="s">
        <v>117</v>
      </c>
      <c r="E300" s="448" t="s">
        <v>1</v>
      </c>
      <c r="F300" s="449" t="s">
        <v>343</v>
      </c>
      <c r="G300" s="447"/>
      <c r="H300" s="450">
        <v>1392.1089999999999</v>
      </c>
      <c r="I300" s="373"/>
      <c r="L300" s="234"/>
      <c r="M300" s="233"/>
      <c r="T300" s="232"/>
      <c r="AT300" s="231" t="s">
        <v>117</v>
      </c>
      <c r="AU300" s="231" t="s">
        <v>80</v>
      </c>
      <c r="AV300" s="230" t="s">
        <v>80</v>
      </c>
      <c r="AW300" s="230" t="s">
        <v>29</v>
      </c>
      <c r="AX300" s="230" t="s">
        <v>73</v>
      </c>
      <c r="AY300" s="231" t="s">
        <v>113</v>
      </c>
    </row>
    <row r="301" spans="2:65" s="230" customFormat="1" x14ac:dyDescent="0.35">
      <c r="B301" s="234"/>
      <c r="C301" s="447"/>
      <c r="D301" s="444" t="s">
        <v>117</v>
      </c>
      <c r="E301" s="448" t="s">
        <v>1</v>
      </c>
      <c r="F301" s="449" t="s">
        <v>342</v>
      </c>
      <c r="G301" s="447"/>
      <c r="H301" s="450">
        <v>87.45</v>
      </c>
      <c r="I301" s="373"/>
      <c r="L301" s="234"/>
      <c r="M301" s="233"/>
      <c r="T301" s="232"/>
      <c r="AT301" s="231" t="s">
        <v>117</v>
      </c>
      <c r="AU301" s="231" t="s">
        <v>80</v>
      </c>
      <c r="AV301" s="230" t="s">
        <v>80</v>
      </c>
      <c r="AW301" s="230" t="s">
        <v>29</v>
      </c>
      <c r="AX301" s="230" t="s">
        <v>73</v>
      </c>
      <c r="AY301" s="231" t="s">
        <v>113</v>
      </c>
    </row>
    <row r="302" spans="2:65" s="241" customFormat="1" x14ac:dyDescent="0.35">
      <c r="B302" s="245"/>
      <c r="C302" s="451"/>
      <c r="D302" s="444" t="s">
        <v>117</v>
      </c>
      <c r="E302" s="452" t="s">
        <v>1</v>
      </c>
      <c r="F302" s="453" t="s">
        <v>118</v>
      </c>
      <c r="G302" s="451"/>
      <c r="H302" s="454">
        <v>1479.559</v>
      </c>
      <c r="I302" s="376"/>
      <c r="L302" s="245"/>
      <c r="M302" s="244"/>
      <c r="T302" s="243"/>
      <c r="AT302" s="242" t="s">
        <v>117</v>
      </c>
      <c r="AU302" s="242" t="s">
        <v>80</v>
      </c>
      <c r="AV302" s="241" t="s">
        <v>116</v>
      </c>
      <c r="AW302" s="241" t="s">
        <v>29</v>
      </c>
      <c r="AX302" s="241" t="s">
        <v>78</v>
      </c>
      <c r="AY302" s="242" t="s">
        <v>113</v>
      </c>
    </row>
    <row r="303" spans="2:65" s="1" customFormat="1" ht="24.2" customHeight="1" x14ac:dyDescent="0.35">
      <c r="B303" s="73"/>
      <c r="C303" s="458" t="s">
        <v>189</v>
      </c>
      <c r="D303" s="458" t="s">
        <v>122</v>
      </c>
      <c r="E303" s="459" t="s">
        <v>503</v>
      </c>
      <c r="F303" s="460" t="s">
        <v>502</v>
      </c>
      <c r="G303" s="461" t="s">
        <v>125</v>
      </c>
      <c r="H303" s="462">
        <v>1701.4929999999999</v>
      </c>
      <c r="I303" s="375"/>
      <c r="J303" s="240">
        <f>ROUND(I303*H303,2)</f>
        <v>0</v>
      </c>
      <c r="K303" s="239"/>
      <c r="L303" s="238"/>
      <c r="M303" s="374" t="s">
        <v>1</v>
      </c>
      <c r="N303" s="237" t="s">
        <v>39</v>
      </c>
      <c r="P303" s="236">
        <f>O303*H303</f>
        <v>0</v>
      </c>
      <c r="Q303" s="236">
        <v>0</v>
      </c>
      <c r="R303" s="236">
        <f>Q303*H303</f>
        <v>0</v>
      </c>
      <c r="S303" s="236">
        <v>0</v>
      </c>
      <c r="T303" s="235">
        <f>S303*H303</f>
        <v>0</v>
      </c>
      <c r="AR303" s="223" t="s">
        <v>163</v>
      </c>
      <c r="AT303" s="223" t="s">
        <v>122</v>
      </c>
      <c r="AU303" s="223" t="s">
        <v>80</v>
      </c>
      <c r="AY303" s="10" t="s">
        <v>113</v>
      </c>
      <c r="BE303" s="75">
        <f>IF(N303="základná",J303,0)</f>
        <v>0</v>
      </c>
      <c r="BF303" s="75">
        <f>IF(N303="znížená",J303,0)</f>
        <v>0</v>
      </c>
      <c r="BG303" s="75">
        <f>IF(N303="zákl. prenesená",J303,0)</f>
        <v>0</v>
      </c>
      <c r="BH303" s="75">
        <f>IF(N303="zníž. prenesená",J303,0)</f>
        <v>0</v>
      </c>
      <c r="BI303" s="75">
        <f>IF(N303="nulová",J303,0)</f>
        <v>0</v>
      </c>
      <c r="BJ303" s="10" t="s">
        <v>80</v>
      </c>
      <c r="BK303" s="75">
        <f>ROUND(I303*H303,2)</f>
        <v>0</v>
      </c>
      <c r="BL303" s="10" t="s">
        <v>136</v>
      </c>
      <c r="BM303" s="223" t="s">
        <v>501</v>
      </c>
    </row>
    <row r="304" spans="2:65" s="230" customFormat="1" x14ac:dyDescent="0.35">
      <c r="B304" s="234"/>
      <c r="C304" s="447"/>
      <c r="D304" s="444" t="s">
        <v>117</v>
      </c>
      <c r="E304" s="447"/>
      <c r="F304" s="449" t="s">
        <v>338</v>
      </c>
      <c r="G304" s="447"/>
      <c r="H304" s="450">
        <v>1701.4929999999999</v>
      </c>
      <c r="I304" s="373"/>
      <c r="L304" s="234"/>
      <c r="M304" s="233"/>
      <c r="T304" s="232"/>
      <c r="AT304" s="231" t="s">
        <v>117</v>
      </c>
      <c r="AU304" s="231" t="s">
        <v>80</v>
      </c>
      <c r="AV304" s="230" t="s">
        <v>80</v>
      </c>
      <c r="AW304" s="230" t="s">
        <v>3</v>
      </c>
      <c r="AX304" s="230" t="s">
        <v>78</v>
      </c>
      <c r="AY304" s="231" t="s">
        <v>113</v>
      </c>
    </row>
    <row r="305" spans="2:65" s="1" customFormat="1" ht="33" customHeight="1" x14ac:dyDescent="0.35">
      <c r="B305" s="73"/>
      <c r="C305" s="438" t="s">
        <v>190</v>
      </c>
      <c r="D305" s="438" t="s">
        <v>114</v>
      </c>
      <c r="E305" s="439" t="s">
        <v>500</v>
      </c>
      <c r="F305" s="440" t="s">
        <v>499</v>
      </c>
      <c r="G305" s="441" t="s">
        <v>161</v>
      </c>
      <c r="H305" s="442">
        <v>153</v>
      </c>
      <c r="I305" s="371"/>
      <c r="J305" s="224">
        <f>ROUND(I305*H305,2)</f>
        <v>0</v>
      </c>
      <c r="K305" s="74"/>
      <c r="L305" s="21"/>
      <c r="M305" s="370" t="s">
        <v>1</v>
      </c>
      <c r="N305" s="246" t="s">
        <v>39</v>
      </c>
      <c r="P305" s="236">
        <f>O305*H305</f>
        <v>0</v>
      </c>
      <c r="Q305" s="236">
        <v>3.294E-5</v>
      </c>
      <c r="R305" s="236">
        <f>Q305*H305</f>
        <v>5.0398199999999995E-3</v>
      </c>
      <c r="S305" s="236">
        <v>0</v>
      </c>
      <c r="T305" s="235">
        <f>S305*H305</f>
        <v>0</v>
      </c>
      <c r="AR305" s="223" t="s">
        <v>136</v>
      </c>
      <c r="AT305" s="223" t="s">
        <v>114</v>
      </c>
      <c r="AU305" s="223" t="s">
        <v>80</v>
      </c>
      <c r="AY305" s="10" t="s">
        <v>113</v>
      </c>
      <c r="BE305" s="75">
        <f>IF(N305="základná",J305,0)</f>
        <v>0</v>
      </c>
      <c r="BF305" s="75">
        <f>IF(N305="znížená",J305,0)</f>
        <v>0</v>
      </c>
      <c r="BG305" s="75">
        <f>IF(N305="zákl. prenesená",J305,0)</f>
        <v>0</v>
      </c>
      <c r="BH305" s="75">
        <f>IF(N305="zníž. prenesená",J305,0)</f>
        <v>0</v>
      </c>
      <c r="BI305" s="75">
        <f>IF(N305="nulová",J305,0)</f>
        <v>0</v>
      </c>
      <c r="BJ305" s="10" t="s">
        <v>80</v>
      </c>
      <c r="BK305" s="75">
        <f>ROUND(I305*H305,2)</f>
        <v>0</v>
      </c>
      <c r="BL305" s="10" t="s">
        <v>136</v>
      </c>
      <c r="BM305" s="223" t="s">
        <v>498</v>
      </c>
    </row>
    <row r="306" spans="2:65" s="230" customFormat="1" x14ac:dyDescent="0.35">
      <c r="B306" s="234"/>
      <c r="C306" s="447"/>
      <c r="D306" s="444" t="s">
        <v>117</v>
      </c>
      <c r="E306" s="448" t="s">
        <v>1</v>
      </c>
      <c r="F306" s="449" t="s">
        <v>497</v>
      </c>
      <c r="G306" s="447"/>
      <c r="H306" s="450">
        <v>153</v>
      </c>
      <c r="I306" s="373"/>
      <c r="L306" s="234"/>
      <c r="M306" s="233"/>
      <c r="T306" s="232"/>
      <c r="AT306" s="231" t="s">
        <v>117</v>
      </c>
      <c r="AU306" s="231" t="s">
        <v>80</v>
      </c>
      <c r="AV306" s="230" t="s">
        <v>80</v>
      </c>
      <c r="AW306" s="230" t="s">
        <v>29</v>
      </c>
      <c r="AX306" s="230" t="s">
        <v>73</v>
      </c>
      <c r="AY306" s="231" t="s">
        <v>113</v>
      </c>
    </row>
    <row r="307" spans="2:65" s="241" customFormat="1" x14ac:dyDescent="0.35">
      <c r="B307" s="245"/>
      <c r="C307" s="451"/>
      <c r="D307" s="444" t="s">
        <v>117</v>
      </c>
      <c r="E307" s="452" t="s">
        <v>1</v>
      </c>
      <c r="F307" s="453" t="s">
        <v>118</v>
      </c>
      <c r="G307" s="451"/>
      <c r="H307" s="454">
        <v>153</v>
      </c>
      <c r="I307" s="376"/>
      <c r="L307" s="245"/>
      <c r="M307" s="244"/>
      <c r="T307" s="243"/>
      <c r="AT307" s="242" t="s">
        <v>117</v>
      </c>
      <c r="AU307" s="242" t="s">
        <v>80</v>
      </c>
      <c r="AV307" s="241" t="s">
        <v>116</v>
      </c>
      <c r="AW307" s="241" t="s">
        <v>29</v>
      </c>
      <c r="AX307" s="241" t="s">
        <v>78</v>
      </c>
      <c r="AY307" s="242" t="s">
        <v>113</v>
      </c>
    </row>
    <row r="308" spans="2:65" s="1" customFormat="1" ht="16.5" customHeight="1" x14ac:dyDescent="0.35">
      <c r="B308" s="73"/>
      <c r="C308" s="458" t="s">
        <v>191</v>
      </c>
      <c r="D308" s="458" t="s">
        <v>122</v>
      </c>
      <c r="E308" s="459" t="s">
        <v>496</v>
      </c>
      <c r="F308" s="460" t="s">
        <v>495</v>
      </c>
      <c r="G308" s="461" t="s">
        <v>120</v>
      </c>
      <c r="H308" s="462">
        <v>306</v>
      </c>
      <c r="I308" s="375"/>
      <c r="J308" s="240">
        <f>ROUND(I308*H308,2)</f>
        <v>0</v>
      </c>
      <c r="K308" s="239"/>
      <c r="L308" s="238"/>
      <c r="M308" s="374" t="s">
        <v>1</v>
      </c>
      <c r="N308" s="237" t="s">
        <v>39</v>
      </c>
      <c r="P308" s="236">
        <f>O308*H308</f>
        <v>0</v>
      </c>
      <c r="Q308" s="236">
        <v>4.0000000000000003E-5</v>
      </c>
      <c r="R308" s="236">
        <f>Q308*H308</f>
        <v>1.2240000000000001E-2</v>
      </c>
      <c r="S308" s="236">
        <v>0</v>
      </c>
      <c r="T308" s="235">
        <f>S308*H308</f>
        <v>0</v>
      </c>
      <c r="AR308" s="223" t="s">
        <v>163</v>
      </c>
      <c r="AT308" s="223" t="s">
        <v>122</v>
      </c>
      <c r="AU308" s="223" t="s">
        <v>80</v>
      </c>
      <c r="AY308" s="10" t="s">
        <v>113</v>
      </c>
      <c r="BE308" s="75">
        <f>IF(N308="základná",J308,0)</f>
        <v>0</v>
      </c>
      <c r="BF308" s="75">
        <f>IF(N308="znížená",J308,0)</f>
        <v>0</v>
      </c>
      <c r="BG308" s="75">
        <f>IF(N308="zákl. prenesená",J308,0)</f>
        <v>0</v>
      </c>
      <c r="BH308" s="75">
        <f>IF(N308="zníž. prenesená",J308,0)</f>
        <v>0</v>
      </c>
      <c r="BI308" s="75">
        <f>IF(N308="nulová",J308,0)</f>
        <v>0</v>
      </c>
      <c r="BJ308" s="10" t="s">
        <v>80</v>
      </c>
      <c r="BK308" s="75">
        <f>ROUND(I308*H308,2)</f>
        <v>0</v>
      </c>
      <c r="BL308" s="10" t="s">
        <v>136</v>
      </c>
      <c r="BM308" s="223" t="s">
        <v>494</v>
      </c>
    </row>
    <row r="309" spans="2:65" s="1" customFormat="1" ht="16.5" customHeight="1" x14ac:dyDescent="0.35">
      <c r="B309" s="73"/>
      <c r="C309" s="458" t="s">
        <v>192</v>
      </c>
      <c r="D309" s="458" t="s">
        <v>122</v>
      </c>
      <c r="E309" s="459" t="s">
        <v>493</v>
      </c>
      <c r="F309" s="460" t="s">
        <v>492</v>
      </c>
      <c r="G309" s="461" t="s">
        <v>125</v>
      </c>
      <c r="H309" s="462">
        <v>15.3</v>
      </c>
      <c r="I309" s="375"/>
      <c r="J309" s="240">
        <f>ROUND(I309*H309,2)</f>
        <v>0</v>
      </c>
      <c r="K309" s="239"/>
      <c r="L309" s="238"/>
      <c r="M309" s="374" t="s">
        <v>1</v>
      </c>
      <c r="N309" s="237" t="s">
        <v>39</v>
      </c>
      <c r="P309" s="236">
        <f>O309*H309</f>
        <v>0</v>
      </c>
      <c r="Q309" s="236">
        <v>7.92E-3</v>
      </c>
      <c r="R309" s="236">
        <f>Q309*H309</f>
        <v>0.12117600000000001</v>
      </c>
      <c r="S309" s="236">
        <v>0</v>
      </c>
      <c r="T309" s="235">
        <f>S309*H309</f>
        <v>0</v>
      </c>
      <c r="AR309" s="223" t="s">
        <v>163</v>
      </c>
      <c r="AT309" s="223" t="s">
        <v>122</v>
      </c>
      <c r="AU309" s="223" t="s">
        <v>80</v>
      </c>
      <c r="AY309" s="10" t="s">
        <v>113</v>
      </c>
      <c r="BE309" s="75">
        <f>IF(N309="základná",J309,0)</f>
        <v>0</v>
      </c>
      <c r="BF309" s="75">
        <f>IF(N309="znížená",J309,0)</f>
        <v>0</v>
      </c>
      <c r="BG309" s="75">
        <f>IF(N309="zákl. prenesená",J309,0)</f>
        <v>0</v>
      </c>
      <c r="BH309" s="75">
        <f>IF(N309="zníž. prenesená",J309,0)</f>
        <v>0</v>
      </c>
      <c r="BI309" s="75">
        <f>IF(N309="nulová",J309,0)</f>
        <v>0</v>
      </c>
      <c r="BJ309" s="10" t="s">
        <v>80</v>
      </c>
      <c r="BK309" s="75">
        <f>ROUND(I309*H309,2)</f>
        <v>0</v>
      </c>
      <c r="BL309" s="10" t="s">
        <v>136</v>
      </c>
      <c r="BM309" s="223" t="s">
        <v>491</v>
      </c>
    </row>
    <row r="310" spans="2:65" s="230" customFormat="1" x14ac:dyDescent="0.35">
      <c r="B310" s="234"/>
      <c r="C310" s="447"/>
      <c r="D310" s="444" t="s">
        <v>117</v>
      </c>
      <c r="E310" s="448" t="s">
        <v>1</v>
      </c>
      <c r="F310" s="449" t="s">
        <v>490</v>
      </c>
      <c r="G310" s="447"/>
      <c r="H310" s="450">
        <v>15.3</v>
      </c>
      <c r="I310" s="373"/>
      <c r="L310" s="234"/>
      <c r="M310" s="233"/>
      <c r="T310" s="232"/>
      <c r="AT310" s="231" t="s">
        <v>117</v>
      </c>
      <c r="AU310" s="231" t="s">
        <v>80</v>
      </c>
      <c r="AV310" s="230" t="s">
        <v>80</v>
      </c>
      <c r="AW310" s="230" t="s">
        <v>29</v>
      </c>
      <c r="AX310" s="230" t="s">
        <v>73</v>
      </c>
      <c r="AY310" s="231" t="s">
        <v>113</v>
      </c>
    </row>
    <row r="311" spans="2:65" s="241" customFormat="1" x14ac:dyDescent="0.35">
      <c r="B311" s="245"/>
      <c r="C311" s="451"/>
      <c r="D311" s="444" t="s">
        <v>117</v>
      </c>
      <c r="E311" s="452" t="s">
        <v>1</v>
      </c>
      <c r="F311" s="453" t="s">
        <v>118</v>
      </c>
      <c r="G311" s="451"/>
      <c r="H311" s="454">
        <v>15.3</v>
      </c>
      <c r="I311" s="376"/>
      <c r="L311" s="245"/>
      <c r="M311" s="244"/>
      <c r="T311" s="243"/>
      <c r="AT311" s="242" t="s">
        <v>117</v>
      </c>
      <c r="AU311" s="242" t="s">
        <v>80</v>
      </c>
      <c r="AV311" s="241" t="s">
        <v>116</v>
      </c>
      <c r="AW311" s="241" t="s">
        <v>29</v>
      </c>
      <c r="AX311" s="241" t="s">
        <v>78</v>
      </c>
      <c r="AY311" s="242" t="s">
        <v>113</v>
      </c>
    </row>
    <row r="312" spans="2:65" s="1" customFormat="1" ht="24.2" customHeight="1" x14ac:dyDescent="0.35">
      <c r="B312" s="73"/>
      <c r="C312" s="438" t="s">
        <v>193</v>
      </c>
      <c r="D312" s="438" t="s">
        <v>114</v>
      </c>
      <c r="E312" s="439" t="s">
        <v>337</v>
      </c>
      <c r="F312" s="440" t="s">
        <v>336</v>
      </c>
      <c r="G312" s="441" t="s">
        <v>187</v>
      </c>
      <c r="H312" s="372"/>
      <c r="I312" s="371"/>
      <c r="J312" s="224">
        <f>ROUND(I312*H312,2)</f>
        <v>0</v>
      </c>
      <c r="K312" s="74"/>
      <c r="L312" s="21"/>
      <c r="M312" s="370" t="s">
        <v>1</v>
      </c>
      <c r="N312" s="246" t="s">
        <v>39</v>
      </c>
      <c r="P312" s="236">
        <f>O312*H312</f>
        <v>0</v>
      </c>
      <c r="Q312" s="236">
        <v>0</v>
      </c>
      <c r="R312" s="236">
        <f>Q312*H312</f>
        <v>0</v>
      </c>
      <c r="S312" s="236">
        <v>0</v>
      </c>
      <c r="T312" s="235">
        <f>S312*H312</f>
        <v>0</v>
      </c>
      <c r="AR312" s="223" t="s">
        <v>136</v>
      </c>
      <c r="AT312" s="223" t="s">
        <v>114</v>
      </c>
      <c r="AU312" s="223" t="s">
        <v>80</v>
      </c>
      <c r="AY312" s="10" t="s">
        <v>113</v>
      </c>
      <c r="BE312" s="75">
        <f>IF(N312="základná",J312,0)</f>
        <v>0</v>
      </c>
      <c r="BF312" s="75">
        <f>IF(N312="znížená",J312,0)</f>
        <v>0</v>
      </c>
      <c r="BG312" s="75">
        <f>IF(N312="zákl. prenesená",J312,0)</f>
        <v>0</v>
      </c>
      <c r="BH312" s="75">
        <f>IF(N312="zníž. prenesená",J312,0)</f>
        <v>0</v>
      </c>
      <c r="BI312" s="75">
        <f>IF(N312="nulová",J312,0)</f>
        <v>0</v>
      </c>
      <c r="BJ312" s="10" t="s">
        <v>80</v>
      </c>
      <c r="BK312" s="75">
        <f>ROUND(I312*H312,2)</f>
        <v>0</v>
      </c>
      <c r="BL312" s="10" t="s">
        <v>136</v>
      </c>
      <c r="BM312" s="223" t="s">
        <v>489</v>
      </c>
    </row>
    <row r="313" spans="2:65" s="247" customFormat="1" ht="22.95" customHeight="1" x14ac:dyDescent="0.4">
      <c r="B313" s="254"/>
      <c r="D313" s="249" t="s">
        <v>72</v>
      </c>
      <c r="E313" s="263" t="s">
        <v>182</v>
      </c>
      <c r="F313" s="263" t="s">
        <v>183</v>
      </c>
      <c r="I313" s="377"/>
      <c r="J313" s="262">
        <f>BK313</f>
        <v>0</v>
      </c>
      <c r="L313" s="254"/>
      <c r="M313" s="253"/>
      <c r="P313" s="252">
        <f>SUM(P314:P352)</f>
        <v>0</v>
      </c>
      <c r="R313" s="252">
        <f>SUM(R314:R352)</f>
        <v>1.5046024</v>
      </c>
      <c r="T313" s="251">
        <f>SUM(T314:T352)</f>
        <v>0</v>
      </c>
      <c r="AR313" s="249" t="s">
        <v>80</v>
      </c>
      <c r="AT313" s="250" t="s">
        <v>72</v>
      </c>
      <c r="AU313" s="250" t="s">
        <v>78</v>
      </c>
      <c r="AY313" s="249" t="s">
        <v>113</v>
      </c>
      <c r="BK313" s="248">
        <f>SUM(BK314:BK352)</f>
        <v>0</v>
      </c>
    </row>
    <row r="314" spans="2:65" s="1" customFormat="1" ht="24.2" customHeight="1" x14ac:dyDescent="0.35">
      <c r="B314" s="73"/>
      <c r="C314" s="438" t="s">
        <v>194</v>
      </c>
      <c r="D314" s="438" t="s">
        <v>114</v>
      </c>
      <c r="E314" s="439" t="s">
        <v>488</v>
      </c>
      <c r="F314" s="440" t="s">
        <v>487</v>
      </c>
      <c r="G314" s="441" t="s">
        <v>125</v>
      </c>
      <c r="H314" s="442">
        <v>159.13</v>
      </c>
      <c r="I314" s="371"/>
      <c r="J314" s="224">
        <f>ROUND(I314*H314,2)</f>
        <v>0</v>
      </c>
      <c r="K314" s="74"/>
      <c r="L314" s="21"/>
      <c r="M314" s="370" t="s">
        <v>1</v>
      </c>
      <c r="N314" s="246" t="s">
        <v>39</v>
      </c>
      <c r="P314" s="236">
        <f>O314*H314</f>
        <v>0</v>
      </c>
      <c r="Q314" s="236">
        <v>0</v>
      </c>
      <c r="R314" s="236">
        <f>Q314*H314</f>
        <v>0</v>
      </c>
      <c r="S314" s="236">
        <v>0</v>
      </c>
      <c r="T314" s="235">
        <f>S314*H314</f>
        <v>0</v>
      </c>
      <c r="AR314" s="223" t="s">
        <v>136</v>
      </c>
      <c r="AT314" s="223" t="s">
        <v>114</v>
      </c>
      <c r="AU314" s="223" t="s">
        <v>80</v>
      </c>
      <c r="AY314" s="10" t="s">
        <v>113</v>
      </c>
      <c r="BE314" s="75">
        <f>IF(N314="základná",J314,0)</f>
        <v>0</v>
      </c>
      <c r="BF314" s="75">
        <f>IF(N314="znížená",J314,0)</f>
        <v>0</v>
      </c>
      <c r="BG314" s="75">
        <f>IF(N314="zákl. prenesená",J314,0)</f>
        <v>0</v>
      </c>
      <c r="BH314" s="75">
        <f>IF(N314="zníž. prenesená",J314,0)</f>
        <v>0</v>
      </c>
      <c r="BI314" s="75">
        <f>IF(N314="nulová",J314,0)</f>
        <v>0</v>
      </c>
      <c r="BJ314" s="10" t="s">
        <v>80</v>
      </c>
      <c r="BK314" s="75">
        <f>ROUND(I314*H314,2)</f>
        <v>0</v>
      </c>
      <c r="BL314" s="10" t="s">
        <v>136</v>
      </c>
      <c r="BM314" s="223" t="s">
        <v>486</v>
      </c>
    </row>
    <row r="315" spans="2:65" s="230" customFormat="1" x14ac:dyDescent="0.35">
      <c r="B315" s="234"/>
      <c r="C315" s="447"/>
      <c r="D315" s="444" t="s">
        <v>117</v>
      </c>
      <c r="E315" s="448" t="s">
        <v>1</v>
      </c>
      <c r="F315" s="449" t="s">
        <v>485</v>
      </c>
      <c r="G315" s="447"/>
      <c r="H315" s="450">
        <v>159.13</v>
      </c>
      <c r="I315" s="373"/>
      <c r="L315" s="234"/>
      <c r="M315" s="233"/>
      <c r="T315" s="232"/>
      <c r="AT315" s="231" t="s">
        <v>117</v>
      </c>
      <c r="AU315" s="231" t="s">
        <v>80</v>
      </c>
      <c r="AV315" s="230" t="s">
        <v>80</v>
      </c>
      <c r="AW315" s="230" t="s">
        <v>29</v>
      </c>
      <c r="AX315" s="230" t="s">
        <v>73</v>
      </c>
      <c r="AY315" s="231" t="s">
        <v>113</v>
      </c>
    </row>
    <row r="316" spans="2:65" s="241" customFormat="1" x14ac:dyDescent="0.35">
      <c r="B316" s="245"/>
      <c r="C316" s="451"/>
      <c r="D316" s="444" t="s">
        <v>117</v>
      </c>
      <c r="E316" s="452" t="s">
        <v>1</v>
      </c>
      <c r="F316" s="453" t="s">
        <v>118</v>
      </c>
      <c r="G316" s="451"/>
      <c r="H316" s="454">
        <v>159.13</v>
      </c>
      <c r="I316" s="376"/>
      <c r="L316" s="245"/>
      <c r="M316" s="244"/>
      <c r="T316" s="243"/>
      <c r="AT316" s="242" t="s">
        <v>117</v>
      </c>
      <c r="AU316" s="242" t="s">
        <v>80</v>
      </c>
      <c r="AV316" s="241" t="s">
        <v>116</v>
      </c>
      <c r="AW316" s="241" t="s">
        <v>29</v>
      </c>
      <c r="AX316" s="241" t="s">
        <v>78</v>
      </c>
      <c r="AY316" s="242" t="s">
        <v>113</v>
      </c>
    </row>
    <row r="317" spans="2:65" s="1" customFormat="1" ht="24.2" customHeight="1" x14ac:dyDescent="0.35">
      <c r="B317" s="73"/>
      <c r="C317" s="458" t="s">
        <v>195</v>
      </c>
      <c r="D317" s="458" t="s">
        <v>122</v>
      </c>
      <c r="E317" s="459" t="s">
        <v>484</v>
      </c>
      <c r="F317" s="460" t="s">
        <v>483</v>
      </c>
      <c r="G317" s="461" t="s">
        <v>125</v>
      </c>
      <c r="H317" s="462">
        <v>162.31299999999999</v>
      </c>
      <c r="I317" s="375"/>
      <c r="J317" s="240">
        <f>ROUND(I317*H317,2)</f>
        <v>0</v>
      </c>
      <c r="K317" s="239"/>
      <c r="L317" s="238"/>
      <c r="M317" s="374" t="s">
        <v>1</v>
      </c>
      <c r="N317" s="237" t="s">
        <v>39</v>
      </c>
      <c r="P317" s="236">
        <f>O317*H317</f>
        <v>0</v>
      </c>
      <c r="Q317" s="236">
        <v>1.5E-3</v>
      </c>
      <c r="R317" s="236">
        <f>Q317*H317</f>
        <v>0.24346949999999998</v>
      </c>
      <c r="S317" s="236">
        <v>0</v>
      </c>
      <c r="T317" s="235">
        <f>S317*H317</f>
        <v>0</v>
      </c>
      <c r="AR317" s="223" t="s">
        <v>163</v>
      </c>
      <c r="AT317" s="223" t="s">
        <v>122</v>
      </c>
      <c r="AU317" s="223" t="s">
        <v>80</v>
      </c>
      <c r="AY317" s="10" t="s">
        <v>113</v>
      </c>
      <c r="BE317" s="75">
        <f>IF(N317="základná",J317,0)</f>
        <v>0</v>
      </c>
      <c r="BF317" s="75">
        <f>IF(N317="znížená",J317,0)</f>
        <v>0</v>
      </c>
      <c r="BG317" s="75">
        <f>IF(N317="zákl. prenesená",J317,0)</f>
        <v>0</v>
      </c>
      <c r="BH317" s="75">
        <f>IF(N317="zníž. prenesená",J317,0)</f>
        <v>0</v>
      </c>
      <c r="BI317" s="75">
        <f>IF(N317="nulová",J317,0)</f>
        <v>0</v>
      </c>
      <c r="BJ317" s="10" t="s">
        <v>80</v>
      </c>
      <c r="BK317" s="75">
        <f>ROUND(I317*H317,2)</f>
        <v>0</v>
      </c>
      <c r="BL317" s="10" t="s">
        <v>136</v>
      </c>
      <c r="BM317" s="223" t="s">
        <v>482</v>
      </c>
    </row>
    <row r="318" spans="2:65" s="230" customFormat="1" x14ac:dyDescent="0.35">
      <c r="B318" s="234"/>
      <c r="C318" s="447"/>
      <c r="D318" s="444" t="s">
        <v>117</v>
      </c>
      <c r="E318" s="447"/>
      <c r="F318" s="449" t="s">
        <v>481</v>
      </c>
      <c r="G318" s="447"/>
      <c r="H318" s="450">
        <v>162.31299999999999</v>
      </c>
      <c r="I318" s="373"/>
      <c r="L318" s="234"/>
      <c r="M318" s="233"/>
      <c r="T318" s="232"/>
      <c r="AT318" s="231" t="s">
        <v>117</v>
      </c>
      <c r="AU318" s="231" t="s">
        <v>80</v>
      </c>
      <c r="AV318" s="230" t="s">
        <v>80</v>
      </c>
      <c r="AW318" s="230" t="s">
        <v>3</v>
      </c>
      <c r="AX318" s="230" t="s">
        <v>78</v>
      </c>
      <c r="AY318" s="231" t="s">
        <v>113</v>
      </c>
    </row>
    <row r="319" spans="2:65" s="1" customFormat="1" ht="24.2" customHeight="1" x14ac:dyDescent="0.35">
      <c r="B319" s="73"/>
      <c r="C319" s="438" t="s">
        <v>196</v>
      </c>
      <c r="D319" s="438" t="s">
        <v>114</v>
      </c>
      <c r="E319" s="439" t="s">
        <v>480</v>
      </c>
      <c r="F319" s="440" t="s">
        <v>479</v>
      </c>
      <c r="G319" s="441" t="s">
        <v>125</v>
      </c>
      <c r="H319" s="442">
        <v>2393.4110000000001</v>
      </c>
      <c r="I319" s="371"/>
      <c r="J319" s="224">
        <f>ROUND(I319*H319,2)</f>
        <v>0</v>
      </c>
      <c r="K319" s="74"/>
      <c r="L319" s="21"/>
      <c r="M319" s="370" t="s">
        <v>1</v>
      </c>
      <c r="N319" s="246" t="s">
        <v>39</v>
      </c>
      <c r="P319" s="236">
        <f>O319*H319</f>
        <v>0</v>
      </c>
      <c r="Q319" s="236">
        <v>0</v>
      </c>
      <c r="R319" s="236">
        <f>Q319*H319</f>
        <v>0</v>
      </c>
      <c r="S319" s="236">
        <v>0</v>
      </c>
      <c r="T319" s="235">
        <f>S319*H319</f>
        <v>0</v>
      </c>
      <c r="AR319" s="223" t="s">
        <v>136</v>
      </c>
      <c r="AT319" s="223" t="s">
        <v>114</v>
      </c>
      <c r="AU319" s="223" t="s">
        <v>80</v>
      </c>
      <c r="AY319" s="10" t="s">
        <v>113</v>
      </c>
      <c r="BE319" s="75">
        <f>IF(N319="základná",J319,0)</f>
        <v>0</v>
      </c>
      <c r="BF319" s="75">
        <f>IF(N319="znížená",J319,0)</f>
        <v>0</v>
      </c>
      <c r="BG319" s="75">
        <f>IF(N319="zákl. prenesená",J319,0)</f>
        <v>0</v>
      </c>
      <c r="BH319" s="75">
        <f>IF(N319="zníž. prenesená",J319,0)</f>
        <v>0</v>
      </c>
      <c r="BI319" s="75">
        <f>IF(N319="nulová",J319,0)</f>
        <v>0</v>
      </c>
      <c r="BJ319" s="10" t="s">
        <v>80</v>
      </c>
      <c r="BK319" s="75">
        <f>ROUND(I319*H319,2)</f>
        <v>0</v>
      </c>
      <c r="BL319" s="10" t="s">
        <v>136</v>
      </c>
      <c r="BM319" s="223" t="s">
        <v>478</v>
      </c>
    </row>
    <row r="320" spans="2:65" s="230" customFormat="1" x14ac:dyDescent="0.35">
      <c r="B320" s="234"/>
      <c r="C320" s="447"/>
      <c r="D320" s="444" t="s">
        <v>117</v>
      </c>
      <c r="E320" s="448" t="s">
        <v>1</v>
      </c>
      <c r="F320" s="449" t="s">
        <v>477</v>
      </c>
      <c r="G320" s="447"/>
      <c r="H320" s="450">
        <v>1065.7159999999999</v>
      </c>
      <c r="I320" s="373"/>
      <c r="L320" s="234"/>
      <c r="M320" s="233"/>
      <c r="T320" s="232"/>
      <c r="AT320" s="231" t="s">
        <v>117</v>
      </c>
      <c r="AU320" s="231" t="s">
        <v>80</v>
      </c>
      <c r="AV320" s="230" t="s">
        <v>80</v>
      </c>
      <c r="AW320" s="230" t="s">
        <v>29</v>
      </c>
      <c r="AX320" s="230" t="s">
        <v>73</v>
      </c>
      <c r="AY320" s="231" t="s">
        <v>113</v>
      </c>
    </row>
    <row r="321" spans="2:65" s="230" customFormat="1" x14ac:dyDescent="0.35">
      <c r="B321" s="234"/>
      <c r="C321" s="447"/>
      <c r="D321" s="444" t="s">
        <v>117</v>
      </c>
      <c r="E321" s="448" t="s">
        <v>1</v>
      </c>
      <c r="F321" s="449" t="s">
        <v>468</v>
      </c>
      <c r="G321" s="447"/>
      <c r="H321" s="450">
        <v>532.85799999999995</v>
      </c>
      <c r="I321" s="373"/>
      <c r="L321" s="234"/>
      <c r="M321" s="233"/>
      <c r="T321" s="232"/>
      <c r="AT321" s="231" t="s">
        <v>117</v>
      </c>
      <c r="AU321" s="231" t="s">
        <v>80</v>
      </c>
      <c r="AV321" s="230" t="s">
        <v>80</v>
      </c>
      <c r="AW321" s="230" t="s">
        <v>29</v>
      </c>
      <c r="AX321" s="230" t="s">
        <v>73</v>
      </c>
      <c r="AY321" s="231" t="s">
        <v>113</v>
      </c>
    </row>
    <row r="322" spans="2:65" s="230" customFormat="1" x14ac:dyDescent="0.35">
      <c r="B322" s="234"/>
      <c r="C322" s="447"/>
      <c r="D322" s="444" t="s">
        <v>117</v>
      </c>
      <c r="E322" s="448" t="s">
        <v>1</v>
      </c>
      <c r="F322" s="449" t="s">
        <v>463</v>
      </c>
      <c r="G322" s="447"/>
      <c r="H322" s="450">
        <v>794.83699999999999</v>
      </c>
      <c r="I322" s="373"/>
      <c r="L322" s="234"/>
      <c r="M322" s="233"/>
      <c r="T322" s="232"/>
      <c r="AT322" s="231" t="s">
        <v>117</v>
      </c>
      <c r="AU322" s="231" t="s">
        <v>80</v>
      </c>
      <c r="AV322" s="230" t="s">
        <v>80</v>
      </c>
      <c r="AW322" s="230" t="s">
        <v>29</v>
      </c>
      <c r="AX322" s="230" t="s">
        <v>73</v>
      </c>
      <c r="AY322" s="231" t="s">
        <v>113</v>
      </c>
    </row>
    <row r="323" spans="2:65" s="241" customFormat="1" x14ac:dyDescent="0.35">
      <c r="B323" s="245"/>
      <c r="C323" s="451"/>
      <c r="D323" s="444" t="s">
        <v>117</v>
      </c>
      <c r="E323" s="452" t="s">
        <v>1</v>
      </c>
      <c r="F323" s="453" t="s">
        <v>118</v>
      </c>
      <c r="G323" s="451"/>
      <c r="H323" s="454">
        <v>2393.4110000000001</v>
      </c>
      <c r="I323" s="376"/>
      <c r="L323" s="245"/>
      <c r="M323" s="244"/>
      <c r="T323" s="243"/>
      <c r="AT323" s="242" t="s">
        <v>117</v>
      </c>
      <c r="AU323" s="242" t="s">
        <v>80</v>
      </c>
      <c r="AV323" s="241" t="s">
        <v>116</v>
      </c>
      <c r="AW323" s="241" t="s">
        <v>29</v>
      </c>
      <c r="AX323" s="241" t="s">
        <v>78</v>
      </c>
      <c r="AY323" s="242" t="s">
        <v>113</v>
      </c>
    </row>
    <row r="324" spans="2:65" s="1" customFormat="1" ht="37.950000000000003" customHeight="1" x14ac:dyDescent="0.35">
      <c r="B324" s="73"/>
      <c r="C324" s="458" t="s">
        <v>197</v>
      </c>
      <c r="D324" s="458" t="s">
        <v>122</v>
      </c>
      <c r="E324" s="459" t="s">
        <v>476</v>
      </c>
      <c r="F324" s="460" t="s">
        <v>475</v>
      </c>
      <c r="G324" s="461" t="s">
        <v>115</v>
      </c>
      <c r="H324" s="462">
        <v>97.831999999999994</v>
      </c>
      <c r="I324" s="375"/>
      <c r="J324" s="240">
        <f>ROUND(I324*H324,2)</f>
        <v>0</v>
      </c>
      <c r="K324" s="239"/>
      <c r="L324" s="238"/>
      <c r="M324" s="374" t="s">
        <v>1</v>
      </c>
      <c r="N324" s="237" t="s">
        <v>39</v>
      </c>
      <c r="P324" s="236">
        <f>O324*H324</f>
        <v>0</v>
      </c>
      <c r="Q324" s="236">
        <v>0</v>
      </c>
      <c r="R324" s="236">
        <f>Q324*H324</f>
        <v>0</v>
      </c>
      <c r="S324" s="236">
        <v>0</v>
      </c>
      <c r="T324" s="235">
        <f>S324*H324</f>
        <v>0</v>
      </c>
      <c r="AR324" s="223" t="s">
        <v>163</v>
      </c>
      <c r="AT324" s="223" t="s">
        <v>122</v>
      </c>
      <c r="AU324" s="223" t="s">
        <v>80</v>
      </c>
      <c r="AY324" s="10" t="s">
        <v>113</v>
      </c>
      <c r="BE324" s="75">
        <f>IF(N324="základná",J324,0)</f>
        <v>0</v>
      </c>
      <c r="BF324" s="75">
        <f>IF(N324="znížená",J324,0)</f>
        <v>0</v>
      </c>
      <c r="BG324" s="75">
        <f>IF(N324="zákl. prenesená",J324,0)</f>
        <v>0</v>
      </c>
      <c r="BH324" s="75">
        <f>IF(N324="zníž. prenesená",J324,0)</f>
        <v>0</v>
      </c>
      <c r="BI324" s="75">
        <f>IF(N324="nulová",J324,0)</f>
        <v>0</v>
      </c>
      <c r="BJ324" s="10" t="s">
        <v>80</v>
      </c>
      <c r="BK324" s="75">
        <f>ROUND(I324*H324,2)</f>
        <v>0</v>
      </c>
      <c r="BL324" s="10" t="s">
        <v>136</v>
      </c>
      <c r="BM324" s="223" t="s">
        <v>474</v>
      </c>
    </row>
    <row r="325" spans="2:65" s="230" customFormat="1" x14ac:dyDescent="0.35">
      <c r="B325" s="234"/>
      <c r="C325" s="447"/>
      <c r="D325" s="444" t="s">
        <v>117</v>
      </c>
      <c r="E325" s="448" t="s">
        <v>1</v>
      </c>
      <c r="F325" s="449" t="s">
        <v>473</v>
      </c>
      <c r="G325" s="447"/>
      <c r="H325" s="450">
        <v>95.914000000000001</v>
      </c>
      <c r="I325" s="373"/>
      <c r="L325" s="234"/>
      <c r="M325" s="233"/>
      <c r="T325" s="232"/>
      <c r="AT325" s="231" t="s">
        <v>117</v>
      </c>
      <c r="AU325" s="231" t="s">
        <v>80</v>
      </c>
      <c r="AV325" s="230" t="s">
        <v>80</v>
      </c>
      <c r="AW325" s="230" t="s">
        <v>29</v>
      </c>
      <c r="AX325" s="230" t="s">
        <v>73</v>
      </c>
      <c r="AY325" s="231" t="s">
        <v>113</v>
      </c>
    </row>
    <row r="326" spans="2:65" s="241" customFormat="1" x14ac:dyDescent="0.35">
      <c r="B326" s="245"/>
      <c r="C326" s="451"/>
      <c r="D326" s="444" t="s">
        <v>117</v>
      </c>
      <c r="E326" s="452" t="s">
        <v>1</v>
      </c>
      <c r="F326" s="453" t="s">
        <v>118</v>
      </c>
      <c r="G326" s="451"/>
      <c r="H326" s="454">
        <v>95.914000000000001</v>
      </c>
      <c r="I326" s="376"/>
      <c r="L326" s="245"/>
      <c r="M326" s="244"/>
      <c r="T326" s="243"/>
      <c r="AT326" s="242" t="s">
        <v>117</v>
      </c>
      <c r="AU326" s="242" t="s">
        <v>80</v>
      </c>
      <c r="AV326" s="241" t="s">
        <v>116</v>
      </c>
      <c r="AW326" s="241" t="s">
        <v>29</v>
      </c>
      <c r="AX326" s="241" t="s">
        <v>78</v>
      </c>
      <c r="AY326" s="242" t="s">
        <v>113</v>
      </c>
    </row>
    <row r="327" spans="2:65" s="230" customFormat="1" x14ac:dyDescent="0.35">
      <c r="B327" s="234"/>
      <c r="C327" s="447"/>
      <c r="D327" s="444" t="s">
        <v>117</v>
      </c>
      <c r="E327" s="447"/>
      <c r="F327" s="449" t="s">
        <v>472</v>
      </c>
      <c r="G327" s="447"/>
      <c r="H327" s="450">
        <v>97.831999999999994</v>
      </c>
      <c r="I327" s="373"/>
      <c r="L327" s="234"/>
      <c r="M327" s="233"/>
      <c r="T327" s="232"/>
      <c r="AT327" s="231" t="s">
        <v>117</v>
      </c>
      <c r="AU327" s="231" t="s">
        <v>80</v>
      </c>
      <c r="AV327" s="230" t="s">
        <v>80</v>
      </c>
      <c r="AW327" s="230" t="s">
        <v>3</v>
      </c>
      <c r="AX327" s="230" t="s">
        <v>78</v>
      </c>
      <c r="AY327" s="231" t="s">
        <v>113</v>
      </c>
    </row>
    <row r="328" spans="2:65" s="1" customFormat="1" ht="49.2" customHeight="1" x14ac:dyDescent="0.35">
      <c r="B328" s="73"/>
      <c r="C328" s="458" t="s">
        <v>198</v>
      </c>
      <c r="D328" s="458" t="s">
        <v>122</v>
      </c>
      <c r="E328" s="459" t="s">
        <v>471</v>
      </c>
      <c r="F328" s="460" t="s">
        <v>470</v>
      </c>
      <c r="G328" s="461" t="s">
        <v>125</v>
      </c>
      <c r="H328" s="462">
        <v>543.51499999999999</v>
      </c>
      <c r="I328" s="375"/>
      <c r="J328" s="240">
        <f>ROUND(I328*H328,2)</f>
        <v>0</v>
      </c>
      <c r="K328" s="239"/>
      <c r="L328" s="238"/>
      <c r="M328" s="374" t="s">
        <v>1</v>
      </c>
      <c r="N328" s="237" t="s">
        <v>39</v>
      </c>
      <c r="P328" s="236">
        <f>O328*H328</f>
        <v>0</v>
      </c>
      <c r="Q328" s="236">
        <v>0</v>
      </c>
      <c r="R328" s="236">
        <f>Q328*H328</f>
        <v>0</v>
      </c>
      <c r="S328" s="236">
        <v>0</v>
      </c>
      <c r="T328" s="235">
        <f>S328*H328</f>
        <v>0</v>
      </c>
      <c r="AR328" s="223" t="s">
        <v>163</v>
      </c>
      <c r="AT328" s="223" t="s">
        <v>122</v>
      </c>
      <c r="AU328" s="223" t="s">
        <v>80</v>
      </c>
      <c r="AY328" s="10" t="s">
        <v>113</v>
      </c>
      <c r="BE328" s="75">
        <f>IF(N328="základná",J328,0)</f>
        <v>0</v>
      </c>
      <c r="BF328" s="75">
        <f>IF(N328="znížená",J328,0)</f>
        <v>0</v>
      </c>
      <c r="BG328" s="75">
        <f>IF(N328="zákl. prenesená",J328,0)</f>
        <v>0</v>
      </c>
      <c r="BH328" s="75">
        <f>IF(N328="zníž. prenesená",J328,0)</f>
        <v>0</v>
      </c>
      <c r="BI328" s="75">
        <f>IF(N328="nulová",J328,0)</f>
        <v>0</v>
      </c>
      <c r="BJ328" s="10" t="s">
        <v>80</v>
      </c>
      <c r="BK328" s="75">
        <f>ROUND(I328*H328,2)</f>
        <v>0</v>
      </c>
      <c r="BL328" s="10" t="s">
        <v>136</v>
      </c>
      <c r="BM328" s="223" t="s">
        <v>469</v>
      </c>
    </row>
    <row r="329" spans="2:65" s="230" customFormat="1" x14ac:dyDescent="0.35">
      <c r="B329" s="234"/>
      <c r="C329" s="447"/>
      <c r="D329" s="444" t="s">
        <v>117</v>
      </c>
      <c r="E329" s="448" t="s">
        <v>1</v>
      </c>
      <c r="F329" s="449" t="s">
        <v>468</v>
      </c>
      <c r="G329" s="447"/>
      <c r="H329" s="450">
        <v>532.85799999999995</v>
      </c>
      <c r="I329" s="373"/>
      <c r="L329" s="234"/>
      <c r="M329" s="233"/>
      <c r="T329" s="232"/>
      <c r="AT329" s="231" t="s">
        <v>117</v>
      </c>
      <c r="AU329" s="231" t="s">
        <v>80</v>
      </c>
      <c r="AV329" s="230" t="s">
        <v>80</v>
      </c>
      <c r="AW329" s="230" t="s">
        <v>29</v>
      </c>
      <c r="AX329" s="230" t="s">
        <v>73</v>
      </c>
      <c r="AY329" s="231" t="s">
        <v>113</v>
      </c>
    </row>
    <row r="330" spans="2:65" s="241" customFormat="1" x14ac:dyDescent="0.35">
      <c r="B330" s="245"/>
      <c r="C330" s="451"/>
      <c r="D330" s="444" t="s">
        <v>117</v>
      </c>
      <c r="E330" s="452" t="s">
        <v>1</v>
      </c>
      <c r="F330" s="453" t="s">
        <v>118</v>
      </c>
      <c r="G330" s="451"/>
      <c r="H330" s="454">
        <v>532.85799999999995</v>
      </c>
      <c r="I330" s="376"/>
      <c r="L330" s="245"/>
      <c r="M330" s="244"/>
      <c r="T330" s="243"/>
      <c r="AT330" s="242" t="s">
        <v>117</v>
      </c>
      <c r="AU330" s="242" t="s">
        <v>80</v>
      </c>
      <c r="AV330" s="241" t="s">
        <v>116</v>
      </c>
      <c r="AW330" s="241" t="s">
        <v>29</v>
      </c>
      <c r="AX330" s="241" t="s">
        <v>78</v>
      </c>
      <c r="AY330" s="242" t="s">
        <v>113</v>
      </c>
    </row>
    <row r="331" spans="2:65" s="230" customFormat="1" x14ac:dyDescent="0.35">
      <c r="B331" s="234"/>
      <c r="C331" s="447"/>
      <c r="D331" s="444" t="s">
        <v>117</v>
      </c>
      <c r="E331" s="447"/>
      <c r="F331" s="449" t="s">
        <v>467</v>
      </c>
      <c r="G331" s="447"/>
      <c r="H331" s="450">
        <v>543.51499999999999</v>
      </c>
      <c r="I331" s="373"/>
      <c r="L331" s="234"/>
      <c r="M331" s="233"/>
      <c r="T331" s="232"/>
      <c r="AT331" s="231" t="s">
        <v>117</v>
      </c>
      <c r="AU331" s="231" t="s">
        <v>80</v>
      </c>
      <c r="AV331" s="230" t="s">
        <v>80</v>
      </c>
      <c r="AW331" s="230" t="s">
        <v>3</v>
      </c>
      <c r="AX331" s="230" t="s">
        <v>78</v>
      </c>
      <c r="AY331" s="231" t="s">
        <v>113</v>
      </c>
    </row>
    <row r="332" spans="2:65" s="1" customFormat="1" ht="44.25" customHeight="1" x14ac:dyDescent="0.35">
      <c r="B332" s="73"/>
      <c r="C332" s="458" t="s">
        <v>199</v>
      </c>
      <c r="D332" s="458" t="s">
        <v>122</v>
      </c>
      <c r="E332" s="459" t="s">
        <v>466</v>
      </c>
      <c r="F332" s="460" t="s">
        <v>465</v>
      </c>
      <c r="G332" s="461" t="s">
        <v>125</v>
      </c>
      <c r="H332" s="462">
        <v>810.73400000000004</v>
      </c>
      <c r="I332" s="375"/>
      <c r="J332" s="240">
        <f>ROUND(I332*H332,2)</f>
        <v>0</v>
      </c>
      <c r="K332" s="239"/>
      <c r="L332" s="238"/>
      <c r="M332" s="374" t="s">
        <v>1</v>
      </c>
      <c r="N332" s="237" t="s">
        <v>39</v>
      </c>
      <c r="P332" s="236">
        <f>O332*H332</f>
        <v>0</v>
      </c>
      <c r="Q332" s="236">
        <v>0</v>
      </c>
      <c r="R332" s="236">
        <f>Q332*H332</f>
        <v>0</v>
      </c>
      <c r="S332" s="236">
        <v>0</v>
      </c>
      <c r="T332" s="235">
        <f>S332*H332</f>
        <v>0</v>
      </c>
      <c r="AR332" s="223" t="s">
        <v>163</v>
      </c>
      <c r="AT332" s="223" t="s">
        <v>122</v>
      </c>
      <c r="AU332" s="223" t="s">
        <v>80</v>
      </c>
      <c r="AY332" s="10" t="s">
        <v>113</v>
      </c>
      <c r="BE332" s="75">
        <f>IF(N332="základná",J332,0)</f>
        <v>0</v>
      </c>
      <c r="BF332" s="75">
        <f>IF(N332="znížená",J332,0)</f>
        <v>0</v>
      </c>
      <c r="BG332" s="75">
        <f>IF(N332="zákl. prenesená",J332,0)</f>
        <v>0</v>
      </c>
      <c r="BH332" s="75">
        <f>IF(N332="zníž. prenesená",J332,0)</f>
        <v>0</v>
      </c>
      <c r="BI332" s="75">
        <f>IF(N332="nulová",J332,0)</f>
        <v>0</v>
      </c>
      <c r="BJ332" s="10" t="s">
        <v>80</v>
      </c>
      <c r="BK332" s="75">
        <f>ROUND(I332*H332,2)</f>
        <v>0</v>
      </c>
      <c r="BL332" s="10" t="s">
        <v>136</v>
      </c>
      <c r="BM332" s="223" t="s">
        <v>464</v>
      </c>
    </row>
    <row r="333" spans="2:65" s="230" customFormat="1" x14ac:dyDescent="0.35">
      <c r="B333" s="234"/>
      <c r="C333" s="447"/>
      <c r="D333" s="444" t="s">
        <v>117</v>
      </c>
      <c r="E333" s="448" t="s">
        <v>1</v>
      </c>
      <c r="F333" s="449" t="s">
        <v>463</v>
      </c>
      <c r="G333" s="447"/>
      <c r="H333" s="450">
        <v>794.83699999999999</v>
      </c>
      <c r="I333" s="373"/>
      <c r="L333" s="234"/>
      <c r="M333" s="233"/>
      <c r="T333" s="232"/>
      <c r="AT333" s="231" t="s">
        <v>117</v>
      </c>
      <c r="AU333" s="231" t="s">
        <v>80</v>
      </c>
      <c r="AV333" s="230" t="s">
        <v>80</v>
      </c>
      <c r="AW333" s="230" t="s">
        <v>29</v>
      </c>
      <c r="AX333" s="230" t="s">
        <v>73</v>
      </c>
      <c r="AY333" s="231" t="s">
        <v>113</v>
      </c>
    </row>
    <row r="334" spans="2:65" s="241" customFormat="1" x14ac:dyDescent="0.35">
      <c r="B334" s="245"/>
      <c r="C334" s="451"/>
      <c r="D334" s="444" t="s">
        <v>117</v>
      </c>
      <c r="E334" s="452" t="s">
        <v>1</v>
      </c>
      <c r="F334" s="453" t="s">
        <v>118</v>
      </c>
      <c r="G334" s="451"/>
      <c r="H334" s="454">
        <v>794.83699999999999</v>
      </c>
      <c r="I334" s="376"/>
      <c r="L334" s="245"/>
      <c r="M334" s="244"/>
      <c r="T334" s="243"/>
      <c r="AT334" s="242" t="s">
        <v>117</v>
      </c>
      <c r="AU334" s="242" t="s">
        <v>80</v>
      </c>
      <c r="AV334" s="241" t="s">
        <v>116</v>
      </c>
      <c r="AW334" s="241" t="s">
        <v>29</v>
      </c>
      <c r="AX334" s="241" t="s">
        <v>78</v>
      </c>
      <c r="AY334" s="242" t="s">
        <v>113</v>
      </c>
    </row>
    <row r="335" spans="2:65" s="230" customFormat="1" x14ac:dyDescent="0.35">
      <c r="B335" s="234"/>
      <c r="C335" s="447"/>
      <c r="D335" s="444" t="s">
        <v>117</v>
      </c>
      <c r="E335" s="447"/>
      <c r="F335" s="449" t="s">
        <v>462</v>
      </c>
      <c r="G335" s="447"/>
      <c r="H335" s="450">
        <v>810.73400000000004</v>
      </c>
      <c r="I335" s="373"/>
      <c r="L335" s="234"/>
      <c r="M335" s="233"/>
      <c r="T335" s="232"/>
      <c r="AT335" s="231" t="s">
        <v>117</v>
      </c>
      <c r="AU335" s="231" t="s">
        <v>80</v>
      </c>
      <c r="AV335" s="230" t="s">
        <v>80</v>
      </c>
      <c r="AW335" s="230" t="s">
        <v>3</v>
      </c>
      <c r="AX335" s="230" t="s">
        <v>78</v>
      </c>
      <c r="AY335" s="231" t="s">
        <v>113</v>
      </c>
    </row>
    <row r="336" spans="2:65" s="1" customFormat="1" ht="21.75" customHeight="1" x14ac:dyDescent="0.35">
      <c r="B336" s="73"/>
      <c r="C336" s="438" t="s">
        <v>201</v>
      </c>
      <c r="D336" s="438" t="s">
        <v>114</v>
      </c>
      <c r="E336" s="439" t="s">
        <v>461</v>
      </c>
      <c r="F336" s="440" t="s">
        <v>460</v>
      </c>
      <c r="G336" s="441" t="s">
        <v>125</v>
      </c>
      <c r="H336" s="442">
        <v>146.56100000000001</v>
      </c>
      <c r="I336" s="371"/>
      <c r="J336" s="224">
        <f>ROUND(I336*H336,2)</f>
        <v>0</v>
      </c>
      <c r="K336" s="74"/>
      <c r="L336" s="21"/>
      <c r="M336" s="370" t="s">
        <v>1</v>
      </c>
      <c r="N336" s="246" t="s">
        <v>39</v>
      </c>
      <c r="P336" s="236">
        <f>O336*H336</f>
        <v>0</v>
      </c>
      <c r="Q336" s="236">
        <v>4.0000000000000001E-3</v>
      </c>
      <c r="R336" s="236">
        <f>Q336*H336</f>
        <v>0.58624399999999999</v>
      </c>
      <c r="S336" s="236">
        <v>0</v>
      </c>
      <c r="T336" s="235">
        <f>S336*H336</f>
        <v>0</v>
      </c>
      <c r="AR336" s="223" t="s">
        <v>136</v>
      </c>
      <c r="AT336" s="223" t="s">
        <v>114</v>
      </c>
      <c r="AU336" s="223" t="s">
        <v>80</v>
      </c>
      <c r="AY336" s="10" t="s">
        <v>113</v>
      </c>
      <c r="BE336" s="75">
        <f>IF(N336="základná",J336,0)</f>
        <v>0</v>
      </c>
      <c r="BF336" s="75">
        <f>IF(N336="znížená",J336,0)</f>
        <v>0</v>
      </c>
      <c r="BG336" s="75">
        <f>IF(N336="zákl. prenesená",J336,0)</f>
        <v>0</v>
      </c>
      <c r="BH336" s="75">
        <f>IF(N336="zníž. prenesená",J336,0)</f>
        <v>0</v>
      </c>
      <c r="BI336" s="75">
        <f>IF(N336="nulová",J336,0)</f>
        <v>0</v>
      </c>
      <c r="BJ336" s="10" t="s">
        <v>80</v>
      </c>
      <c r="BK336" s="75">
        <f>ROUND(I336*H336,2)</f>
        <v>0</v>
      </c>
      <c r="BL336" s="10" t="s">
        <v>136</v>
      </c>
      <c r="BM336" s="223" t="s">
        <v>459</v>
      </c>
    </row>
    <row r="337" spans="2:65" s="257" customFormat="1" x14ac:dyDescent="0.35">
      <c r="B337" s="261"/>
      <c r="C337" s="443"/>
      <c r="D337" s="444" t="s">
        <v>117</v>
      </c>
      <c r="E337" s="445" t="s">
        <v>1</v>
      </c>
      <c r="F337" s="446" t="s">
        <v>458</v>
      </c>
      <c r="G337" s="443"/>
      <c r="H337" s="445" t="s">
        <v>1</v>
      </c>
      <c r="I337" s="378"/>
      <c r="L337" s="261"/>
      <c r="M337" s="260"/>
      <c r="T337" s="259"/>
      <c r="AT337" s="258" t="s">
        <v>117</v>
      </c>
      <c r="AU337" s="258" t="s">
        <v>80</v>
      </c>
      <c r="AV337" s="257" t="s">
        <v>78</v>
      </c>
      <c r="AW337" s="257" t="s">
        <v>29</v>
      </c>
      <c r="AX337" s="257" t="s">
        <v>73</v>
      </c>
      <c r="AY337" s="258" t="s">
        <v>113</v>
      </c>
    </row>
    <row r="338" spans="2:65" s="230" customFormat="1" x14ac:dyDescent="0.35">
      <c r="B338" s="234"/>
      <c r="C338" s="447"/>
      <c r="D338" s="444" t="s">
        <v>117</v>
      </c>
      <c r="E338" s="448" t="s">
        <v>1</v>
      </c>
      <c r="F338" s="449" t="s">
        <v>457</v>
      </c>
      <c r="G338" s="447"/>
      <c r="H338" s="450">
        <v>80.162999999999997</v>
      </c>
      <c r="I338" s="373"/>
      <c r="L338" s="234"/>
      <c r="M338" s="233"/>
      <c r="T338" s="232"/>
      <c r="AT338" s="231" t="s">
        <v>117</v>
      </c>
      <c r="AU338" s="231" t="s">
        <v>80</v>
      </c>
      <c r="AV338" s="230" t="s">
        <v>80</v>
      </c>
      <c r="AW338" s="230" t="s">
        <v>29</v>
      </c>
      <c r="AX338" s="230" t="s">
        <v>73</v>
      </c>
      <c r="AY338" s="231" t="s">
        <v>113</v>
      </c>
    </row>
    <row r="339" spans="2:65" s="257" customFormat="1" x14ac:dyDescent="0.35">
      <c r="B339" s="261"/>
      <c r="C339" s="443"/>
      <c r="D339" s="444" t="s">
        <v>117</v>
      </c>
      <c r="E339" s="445" t="s">
        <v>1</v>
      </c>
      <c r="F339" s="446" t="s">
        <v>456</v>
      </c>
      <c r="G339" s="443"/>
      <c r="H339" s="445" t="s">
        <v>1</v>
      </c>
      <c r="I339" s="378"/>
      <c r="L339" s="261"/>
      <c r="M339" s="260"/>
      <c r="T339" s="259"/>
      <c r="AT339" s="258" t="s">
        <v>117</v>
      </c>
      <c r="AU339" s="258" t="s">
        <v>80</v>
      </c>
      <c r="AV339" s="257" t="s">
        <v>78</v>
      </c>
      <c r="AW339" s="257" t="s">
        <v>29</v>
      </c>
      <c r="AX339" s="257" t="s">
        <v>73</v>
      </c>
      <c r="AY339" s="258" t="s">
        <v>113</v>
      </c>
    </row>
    <row r="340" spans="2:65" s="230" customFormat="1" x14ac:dyDescent="0.35">
      <c r="B340" s="234"/>
      <c r="C340" s="447"/>
      <c r="D340" s="444" t="s">
        <v>117</v>
      </c>
      <c r="E340" s="448" t="s">
        <v>1</v>
      </c>
      <c r="F340" s="449" t="s">
        <v>455</v>
      </c>
      <c r="G340" s="447"/>
      <c r="H340" s="450">
        <v>66.397999999999996</v>
      </c>
      <c r="I340" s="373"/>
      <c r="L340" s="234"/>
      <c r="M340" s="233"/>
      <c r="T340" s="232"/>
      <c r="AT340" s="231" t="s">
        <v>117</v>
      </c>
      <c r="AU340" s="231" t="s">
        <v>80</v>
      </c>
      <c r="AV340" s="230" t="s">
        <v>80</v>
      </c>
      <c r="AW340" s="230" t="s">
        <v>29</v>
      </c>
      <c r="AX340" s="230" t="s">
        <v>73</v>
      </c>
      <c r="AY340" s="231" t="s">
        <v>113</v>
      </c>
    </row>
    <row r="341" spans="2:65" s="241" customFormat="1" x14ac:dyDescent="0.35">
      <c r="B341" s="245"/>
      <c r="C341" s="451"/>
      <c r="D341" s="444" t="s">
        <v>117</v>
      </c>
      <c r="E341" s="452" t="s">
        <v>1</v>
      </c>
      <c r="F341" s="453" t="s">
        <v>118</v>
      </c>
      <c r="G341" s="451"/>
      <c r="H341" s="454">
        <v>146.56100000000001</v>
      </c>
      <c r="I341" s="376"/>
      <c r="L341" s="245"/>
      <c r="M341" s="244"/>
      <c r="T341" s="243"/>
      <c r="AT341" s="242" t="s">
        <v>117</v>
      </c>
      <c r="AU341" s="242" t="s">
        <v>80</v>
      </c>
      <c r="AV341" s="241" t="s">
        <v>116</v>
      </c>
      <c r="AW341" s="241" t="s">
        <v>29</v>
      </c>
      <c r="AX341" s="241" t="s">
        <v>78</v>
      </c>
      <c r="AY341" s="242" t="s">
        <v>113</v>
      </c>
    </row>
    <row r="342" spans="2:65" s="1" customFormat="1" ht="24.2" customHeight="1" x14ac:dyDescent="0.35">
      <c r="B342" s="73"/>
      <c r="C342" s="458" t="s">
        <v>202</v>
      </c>
      <c r="D342" s="458" t="s">
        <v>122</v>
      </c>
      <c r="E342" s="459" t="s">
        <v>454</v>
      </c>
      <c r="F342" s="460" t="s">
        <v>453</v>
      </c>
      <c r="G342" s="461" t="s">
        <v>125</v>
      </c>
      <c r="H342" s="462">
        <v>81.766000000000005</v>
      </c>
      <c r="I342" s="375"/>
      <c r="J342" s="240">
        <f>ROUND(I342*H342,2)</f>
        <v>0</v>
      </c>
      <c r="K342" s="239"/>
      <c r="L342" s="238"/>
      <c r="M342" s="374" t="s">
        <v>1</v>
      </c>
      <c r="N342" s="237" t="s">
        <v>39</v>
      </c>
      <c r="P342" s="236">
        <f>O342*H342</f>
        <v>0</v>
      </c>
      <c r="Q342" s="236">
        <v>3.5000000000000001E-3</v>
      </c>
      <c r="R342" s="236">
        <f>Q342*H342</f>
        <v>0.28618100000000002</v>
      </c>
      <c r="S342" s="236">
        <v>0</v>
      </c>
      <c r="T342" s="235">
        <f>S342*H342</f>
        <v>0</v>
      </c>
      <c r="AR342" s="223" t="s">
        <v>163</v>
      </c>
      <c r="AT342" s="223" t="s">
        <v>122</v>
      </c>
      <c r="AU342" s="223" t="s">
        <v>80</v>
      </c>
      <c r="AY342" s="10" t="s">
        <v>113</v>
      </c>
      <c r="BE342" s="75">
        <f>IF(N342="základná",J342,0)</f>
        <v>0</v>
      </c>
      <c r="BF342" s="75">
        <f>IF(N342="znížená",J342,0)</f>
        <v>0</v>
      </c>
      <c r="BG342" s="75">
        <f>IF(N342="zákl. prenesená",J342,0)</f>
        <v>0</v>
      </c>
      <c r="BH342" s="75">
        <f>IF(N342="zníž. prenesená",J342,0)</f>
        <v>0</v>
      </c>
      <c r="BI342" s="75">
        <f>IF(N342="nulová",J342,0)</f>
        <v>0</v>
      </c>
      <c r="BJ342" s="10" t="s">
        <v>80</v>
      </c>
      <c r="BK342" s="75">
        <f>ROUND(I342*H342,2)</f>
        <v>0</v>
      </c>
      <c r="BL342" s="10" t="s">
        <v>136</v>
      </c>
      <c r="BM342" s="223" t="s">
        <v>452</v>
      </c>
    </row>
    <row r="343" spans="2:65" s="230" customFormat="1" x14ac:dyDescent="0.35">
      <c r="B343" s="234"/>
      <c r="C343" s="447"/>
      <c r="D343" s="444" t="s">
        <v>117</v>
      </c>
      <c r="E343" s="447"/>
      <c r="F343" s="449" t="s">
        <v>451</v>
      </c>
      <c r="G343" s="447"/>
      <c r="H343" s="450">
        <v>81.766000000000005</v>
      </c>
      <c r="I343" s="373"/>
      <c r="L343" s="234"/>
      <c r="M343" s="233"/>
      <c r="T343" s="232"/>
      <c r="AT343" s="231" t="s">
        <v>117</v>
      </c>
      <c r="AU343" s="231" t="s">
        <v>80</v>
      </c>
      <c r="AV343" s="230" t="s">
        <v>80</v>
      </c>
      <c r="AW343" s="230" t="s">
        <v>3</v>
      </c>
      <c r="AX343" s="230" t="s">
        <v>78</v>
      </c>
      <c r="AY343" s="231" t="s">
        <v>113</v>
      </c>
    </row>
    <row r="344" spans="2:65" s="1" customFormat="1" ht="24.2" customHeight="1" x14ac:dyDescent="0.35">
      <c r="B344" s="73"/>
      <c r="C344" s="458" t="s">
        <v>203</v>
      </c>
      <c r="D344" s="458" t="s">
        <v>122</v>
      </c>
      <c r="E344" s="459" t="s">
        <v>450</v>
      </c>
      <c r="F344" s="460" t="s">
        <v>449</v>
      </c>
      <c r="G344" s="461" t="s">
        <v>125</v>
      </c>
      <c r="H344" s="462">
        <v>67.725999999999999</v>
      </c>
      <c r="I344" s="375"/>
      <c r="J344" s="240">
        <f>ROUND(I344*H344,2)</f>
        <v>0</v>
      </c>
      <c r="K344" s="239"/>
      <c r="L344" s="238"/>
      <c r="M344" s="374" t="s">
        <v>1</v>
      </c>
      <c r="N344" s="237" t="s">
        <v>39</v>
      </c>
      <c r="P344" s="236">
        <f>O344*H344</f>
        <v>0</v>
      </c>
      <c r="Q344" s="236">
        <v>1.65E-3</v>
      </c>
      <c r="R344" s="236">
        <f>Q344*H344</f>
        <v>0.1117479</v>
      </c>
      <c r="S344" s="236">
        <v>0</v>
      </c>
      <c r="T344" s="235">
        <f>S344*H344</f>
        <v>0</v>
      </c>
      <c r="AR344" s="223" t="s">
        <v>163</v>
      </c>
      <c r="AT344" s="223" t="s">
        <v>122</v>
      </c>
      <c r="AU344" s="223" t="s">
        <v>80</v>
      </c>
      <c r="AY344" s="10" t="s">
        <v>113</v>
      </c>
      <c r="BE344" s="75">
        <f>IF(N344="základná",J344,0)</f>
        <v>0</v>
      </c>
      <c r="BF344" s="75">
        <f>IF(N344="znížená",J344,0)</f>
        <v>0</v>
      </c>
      <c r="BG344" s="75">
        <f>IF(N344="zákl. prenesená",J344,0)</f>
        <v>0</v>
      </c>
      <c r="BH344" s="75">
        <f>IF(N344="zníž. prenesená",J344,0)</f>
        <v>0</v>
      </c>
      <c r="BI344" s="75">
        <f>IF(N344="nulová",J344,0)</f>
        <v>0</v>
      </c>
      <c r="BJ344" s="10" t="s">
        <v>80</v>
      </c>
      <c r="BK344" s="75">
        <f>ROUND(I344*H344,2)</f>
        <v>0</v>
      </c>
      <c r="BL344" s="10" t="s">
        <v>136</v>
      </c>
      <c r="BM344" s="223" t="s">
        <v>448</v>
      </c>
    </row>
    <row r="345" spans="2:65" s="230" customFormat="1" x14ac:dyDescent="0.35">
      <c r="B345" s="234"/>
      <c r="C345" s="447"/>
      <c r="D345" s="444" t="s">
        <v>117</v>
      </c>
      <c r="E345" s="447"/>
      <c r="F345" s="449" t="s">
        <v>447</v>
      </c>
      <c r="G345" s="447"/>
      <c r="H345" s="450">
        <v>67.725999999999999</v>
      </c>
      <c r="I345" s="373"/>
      <c r="L345" s="234"/>
      <c r="M345" s="233"/>
      <c r="T345" s="232"/>
      <c r="AT345" s="231" t="s">
        <v>117</v>
      </c>
      <c r="AU345" s="231" t="s">
        <v>80</v>
      </c>
      <c r="AV345" s="230" t="s">
        <v>80</v>
      </c>
      <c r="AW345" s="230" t="s">
        <v>3</v>
      </c>
      <c r="AX345" s="230" t="s">
        <v>78</v>
      </c>
      <c r="AY345" s="231" t="s">
        <v>113</v>
      </c>
    </row>
    <row r="346" spans="2:65" s="1" customFormat="1" ht="24.2" customHeight="1" x14ac:dyDescent="0.35">
      <c r="B346" s="73"/>
      <c r="C346" s="438" t="s">
        <v>204</v>
      </c>
      <c r="D346" s="438" t="s">
        <v>114</v>
      </c>
      <c r="E346" s="439" t="s">
        <v>726</v>
      </c>
      <c r="F346" s="440" t="s">
        <v>725</v>
      </c>
      <c r="G346" s="441" t="s">
        <v>125</v>
      </c>
      <c r="H346" s="442">
        <v>69.239999999999995</v>
      </c>
      <c r="I346" s="371"/>
      <c r="J346" s="224">
        <f>ROUND(I346*H346,2)</f>
        <v>0</v>
      </c>
      <c r="K346" s="74"/>
      <c r="L346" s="21"/>
      <c r="M346" s="370" t="s">
        <v>1</v>
      </c>
      <c r="N346" s="246" t="s">
        <v>39</v>
      </c>
      <c r="P346" s="236">
        <f>O346*H346</f>
        <v>0</v>
      </c>
      <c r="Q346" s="236">
        <v>4.0000000000000001E-3</v>
      </c>
      <c r="R346" s="236">
        <f>Q346*H346</f>
        <v>0.27695999999999998</v>
      </c>
      <c r="S346" s="236">
        <v>0</v>
      </c>
      <c r="T346" s="235">
        <f>S346*H346</f>
        <v>0</v>
      </c>
      <c r="AR346" s="223" t="s">
        <v>136</v>
      </c>
      <c r="AT346" s="223" t="s">
        <v>114</v>
      </c>
      <c r="AU346" s="223" t="s">
        <v>80</v>
      </c>
      <c r="AY346" s="10" t="s">
        <v>113</v>
      </c>
      <c r="BE346" s="75">
        <f>IF(N346="základná",J346,0)</f>
        <v>0</v>
      </c>
      <c r="BF346" s="75">
        <f>IF(N346="znížená",J346,0)</f>
        <v>0</v>
      </c>
      <c r="BG346" s="75">
        <f>IF(N346="zákl. prenesená",J346,0)</f>
        <v>0</v>
      </c>
      <c r="BH346" s="75">
        <f>IF(N346="zníž. prenesená",J346,0)</f>
        <v>0</v>
      </c>
      <c r="BI346" s="75">
        <f>IF(N346="nulová",J346,0)</f>
        <v>0</v>
      </c>
      <c r="BJ346" s="10" t="s">
        <v>80</v>
      </c>
      <c r="BK346" s="75">
        <f>ROUND(I346*H346,2)</f>
        <v>0</v>
      </c>
      <c r="BL346" s="10" t="s">
        <v>136</v>
      </c>
      <c r="BM346" s="223" t="s">
        <v>724</v>
      </c>
    </row>
    <row r="347" spans="2:65" s="230" customFormat="1" x14ac:dyDescent="0.35">
      <c r="B347" s="234"/>
      <c r="C347" s="447"/>
      <c r="D347" s="444" t="s">
        <v>117</v>
      </c>
      <c r="E347" s="448" t="s">
        <v>1</v>
      </c>
      <c r="F347" s="449" t="s">
        <v>723</v>
      </c>
      <c r="G347" s="447"/>
      <c r="H347" s="450">
        <v>69.239999999999995</v>
      </c>
      <c r="I347" s="373"/>
      <c r="L347" s="234"/>
      <c r="M347" s="233"/>
      <c r="T347" s="232"/>
      <c r="AT347" s="231" t="s">
        <v>117</v>
      </c>
      <c r="AU347" s="231" t="s">
        <v>80</v>
      </c>
      <c r="AV347" s="230" t="s">
        <v>80</v>
      </c>
      <c r="AW347" s="230" t="s">
        <v>29</v>
      </c>
      <c r="AX347" s="230" t="s">
        <v>73</v>
      </c>
      <c r="AY347" s="231" t="s">
        <v>113</v>
      </c>
    </row>
    <row r="348" spans="2:65" s="241" customFormat="1" x14ac:dyDescent="0.35">
      <c r="B348" s="245"/>
      <c r="C348" s="451"/>
      <c r="D348" s="444" t="s">
        <v>117</v>
      </c>
      <c r="E348" s="452" t="s">
        <v>1</v>
      </c>
      <c r="F348" s="453" t="s">
        <v>118</v>
      </c>
      <c r="G348" s="451"/>
      <c r="H348" s="454">
        <v>69.239999999999995</v>
      </c>
      <c r="I348" s="376"/>
      <c r="L348" s="245"/>
      <c r="M348" s="244"/>
      <c r="T348" s="243"/>
      <c r="AT348" s="242" t="s">
        <v>117</v>
      </c>
      <c r="AU348" s="242" t="s">
        <v>80</v>
      </c>
      <c r="AV348" s="241" t="s">
        <v>116</v>
      </c>
      <c r="AW348" s="241" t="s">
        <v>29</v>
      </c>
      <c r="AX348" s="241" t="s">
        <v>78</v>
      </c>
      <c r="AY348" s="242" t="s">
        <v>113</v>
      </c>
    </row>
    <row r="349" spans="2:65" s="1" customFormat="1" ht="49.2" customHeight="1" x14ac:dyDescent="0.35">
      <c r="B349" s="73"/>
      <c r="C349" s="458" t="s">
        <v>205</v>
      </c>
      <c r="D349" s="458" t="s">
        <v>122</v>
      </c>
      <c r="E349" s="459" t="s">
        <v>722</v>
      </c>
      <c r="F349" s="460" t="s">
        <v>721</v>
      </c>
      <c r="G349" s="461" t="s">
        <v>714</v>
      </c>
      <c r="H349" s="462">
        <v>72</v>
      </c>
      <c r="I349" s="375"/>
      <c r="J349" s="240">
        <f>ROUND(I349*H349,2)</f>
        <v>0</v>
      </c>
      <c r="K349" s="239"/>
      <c r="L349" s="238"/>
      <c r="M349" s="374" t="s">
        <v>1</v>
      </c>
      <c r="N349" s="237" t="s">
        <v>39</v>
      </c>
      <c r="P349" s="236">
        <f>O349*H349</f>
        <v>0</v>
      </c>
      <c r="Q349" s="236">
        <v>0</v>
      </c>
      <c r="R349" s="236">
        <f>Q349*H349</f>
        <v>0</v>
      </c>
      <c r="S349" s="236">
        <v>0</v>
      </c>
      <c r="T349" s="235">
        <f>S349*H349</f>
        <v>0</v>
      </c>
      <c r="AR349" s="223" t="s">
        <v>163</v>
      </c>
      <c r="AT349" s="223" t="s">
        <v>122</v>
      </c>
      <c r="AU349" s="223" t="s">
        <v>80</v>
      </c>
      <c r="AY349" s="10" t="s">
        <v>113</v>
      </c>
      <c r="BE349" s="75">
        <f>IF(N349="základná",J349,0)</f>
        <v>0</v>
      </c>
      <c r="BF349" s="75">
        <f>IF(N349="znížená",J349,0)</f>
        <v>0</v>
      </c>
      <c r="BG349" s="75">
        <f>IF(N349="zákl. prenesená",J349,0)</f>
        <v>0</v>
      </c>
      <c r="BH349" s="75">
        <f>IF(N349="zníž. prenesená",J349,0)</f>
        <v>0</v>
      </c>
      <c r="BI349" s="75">
        <f>IF(N349="nulová",J349,0)</f>
        <v>0</v>
      </c>
      <c r="BJ349" s="10" t="s">
        <v>80</v>
      </c>
      <c r="BK349" s="75">
        <f>ROUND(I349*H349,2)</f>
        <v>0</v>
      </c>
      <c r="BL349" s="10" t="s">
        <v>136</v>
      </c>
      <c r="BM349" s="223" t="s">
        <v>720</v>
      </c>
    </row>
    <row r="350" spans="2:65" s="1" customFormat="1" ht="49.2" customHeight="1" x14ac:dyDescent="0.35">
      <c r="B350" s="73"/>
      <c r="C350" s="458" t="s">
        <v>206</v>
      </c>
      <c r="D350" s="458" t="s">
        <v>122</v>
      </c>
      <c r="E350" s="459" t="s">
        <v>719</v>
      </c>
      <c r="F350" s="460" t="s">
        <v>718</v>
      </c>
      <c r="G350" s="461" t="s">
        <v>714</v>
      </c>
      <c r="H350" s="462">
        <v>72</v>
      </c>
      <c r="I350" s="375"/>
      <c r="J350" s="240">
        <f>ROUND(I350*H350,2)</f>
        <v>0</v>
      </c>
      <c r="K350" s="239"/>
      <c r="L350" s="238"/>
      <c r="M350" s="374" t="s">
        <v>1</v>
      </c>
      <c r="N350" s="237" t="s">
        <v>39</v>
      </c>
      <c r="P350" s="236">
        <f>O350*H350</f>
        <v>0</v>
      </c>
      <c r="Q350" s="236">
        <v>0</v>
      </c>
      <c r="R350" s="236">
        <f>Q350*H350</f>
        <v>0</v>
      </c>
      <c r="S350" s="236">
        <v>0</v>
      </c>
      <c r="T350" s="235">
        <f>S350*H350</f>
        <v>0</v>
      </c>
      <c r="AR350" s="223" t="s">
        <v>163</v>
      </c>
      <c r="AT350" s="223" t="s">
        <v>122</v>
      </c>
      <c r="AU350" s="223" t="s">
        <v>80</v>
      </c>
      <c r="AY350" s="10" t="s">
        <v>113</v>
      </c>
      <c r="BE350" s="75">
        <f>IF(N350="základná",J350,0)</f>
        <v>0</v>
      </c>
      <c r="BF350" s="75">
        <f>IF(N350="znížená",J350,0)</f>
        <v>0</v>
      </c>
      <c r="BG350" s="75">
        <f>IF(N350="zákl. prenesená",J350,0)</f>
        <v>0</v>
      </c>
      <c r="BH350" s="75">
        <f>IF(N350="zníž. prenesená",J350,0)</f>
        <v>0</v>
      </c>
      <c r="BI350" s="75">
        <f>IF(N350="nulová",J350,0)</f>
        <v>0</v>
      </c>
      <c r="BJ350" s="10" t="s">
        <v>80</v>
      </c>
      <c r="BK350" s="75">
        <f>ROUND(I350*H350,2)</f>
        <v>0</v>
      </c>
      <c r="BL350" s="10" t="s">
        <v>136</v>
      </c>
      <c r="BM350" s="223" t="s">
        <v>717</v>
      </c>
    </row>
    <row r="351" spans="2:65" s="1" customFormat="1" ht="49.2" customHeight="1" x14ac:dyDescent="0.35">
      <c r="B351" s="73"/>
      <c r="C351" s="458" t="s">
        <v>207</v>
      </c>
      <c r="D351" s="458" t="s">
        <v>122</v>
      </c>
      <c r="E351" s="459" t="s">
        <v>716</v>
      </c>
      <c r="F351" s="460" t="s">
        <v>715</v>
      </c>
      <c r="G351" s="461" t="s">
        <v>714</v>
      </c>
      <c r="H351" s="462">
        <v>24</v>
      </c>
      <c r="I351" s="375"/>
      <c r="J351" s="240">
        <f>ROUND(I351*H351,2)</f>
        <v>0</v>
      </c>
      <c r="K351" s="239"/>
      <c r="L351" s="238"/>
      <c r="M351" s="374" t="s">
        <v>1</v>
      </c>
      <c r="N351" s="237" t="s">
        <v>39</v>
      </c>
      <c r="P351" s="236">
        <f>O351*H351</f>
        <v>0</v>
      </c>
      <c r="Q351" s="236">
        <v>0</v>
      </c>
      <c r="R351" s="236">
        <f>Q351*H351</f>
        <v>0</v>
      </c>
      <c r="S351" s="236">
        <v>0</v>
      </c>
      <c r="T351" s="235">
        <f>S351*H351</f>
        <v>0</v>
      </c>
      <c r="AR351" s="223" t="s">
        <v>163</v>
      </c>
      <c r="AT351" s="223" t="s">
        <v>122</v>
      </c>
      <c r="AU351" s="223" t="s">
        <v>80</v>
      </c>
      <c r="AY351" s="10" t="s">
        <v>113</v>
      </c>
      <c r="BE351" s="75">
        <f>IF(N351="základná",J351,0)</f>
        <v>0</v>
      </c>
      <c r="BF351" s="75">
        <f>IF(N351="znížená",J351,0)</f>
        <v>0</v>
      </c>
      <c r="BG351" s="75">
        <f>IF(N351="zákl. prenesená",J351,0)</f>
        <v>0</v>
      </c>
      <c r="BH351" s="75">
        <f>IF(N351="zníž. prenesená",J351,0)</f>
        <v>0</v>
      </c>
      <c r="BI351" s="75">
        <f>IF(N351="nulová",J351,0)</f>
        <v>0</v>
      </c>
      <c r="BJ351" s="10" t="s">
        <v>80</v>
      </c>
      <c r="BK351" s="75">
        <f>ROUND(I351*H351,2)</f>
        <v>0</v>
      </c>
      <c r="BL351" s="10" t="s">
        <v>136</v>
      </c>
      <c r="BM351" s="223" t="s">
        <v>713</v>
      </c>
    </row>
    <row r="352" spans="2:65" s="1" customFormat="1" ht="24.2" customHeight="1" x14ac:dyDescent="0.35">
      <c r="B352" s="73"/>
      <c r="C352" s="438" t="s">
        <v>208</v>
      </c>
      <c r="D352" s="438" t="s">
        <v>114</v>
      </c>
      <c r="E352" s="439" t="s">
        <v>446</v>
      </c>
      <c r="F352" s="440" t="s">
        <v>445</v>
      </c>
      <c r="G352" s="441" t="s">
        <v>187</v>
      </c>
      <c r="H352" s="372"/>
      <c r="I352" s="371"/>
      <c r="J352" s="224">
        <f>ROUND(I352*H352,2)</f>
        <v>0</v>
      </c>
      <c r="K352" s="74"/>
      <c r="L352" s="21"/>
      <c r="M352" s="370" t="s">
        <v>1</v>
      </c>
      <c r="N352" s="246" t="s">
        <v>39</v>
      </c>
      <c r="P352" s="236">
        <f>O352*H352</f>
        <v>0</v>
      </c>
      <c r="Q352" s="236">
        <v>0</v>
      </c>
      <c r="R352" s="236">
        <f>Q352*H352</f>
        <v>0</v>
      </c>
      <c r="S352" s="236">
        <v>0</v>
      </c>
      <c r="T352" s="235">
        <f>S352*H352</f>
        <v>0</v>
      </c>
      <c r="AR352" s="223" t="s">
        <v>136</v>
      </c>
      <c r="AT352" s="223" t="s">
        <v>114</v>
      </c>
      <c r="AU352" s="223" t="s">
        <v>80</v>
      </c>
      <c r="AY352" s="10" t="s">
        <v>113</v>
      </c>
      <c r="BE352" s="75">
        <f>IF(N352="základná",J352,0)</f>
        <v>0</v>
      </c>
      <c r="BF352" s="75">
        <f>IF(N352="znížená",J352,0)</f>
        <v>0</v>
      </c>
      <c r="BG352" s="75">
        <f>IF(N352="zákl. prenesená",J352,0)</f>
        <v>0</v>
      </c>
      <c r="BH352" s="75">
        <f>IF(N352="zníž. prenesená",J352,0)</f>
        <v>0</v>
      </c>
      <c r="BI352" s="75">
        <f>IF(N352="nulová",J352,0)</f>
        <v>0</v>
      </c>
      <c r="BJ352" s="10" t="s">
        <v>80</v>
      </c>
      <c r="BK352" s="75">
        <f>ROUND(I352*H352,2)</f>
        <v>0</v>
      </c>
      <c r="BL352" s="10" t="s">
        <v>136</v>
      </c>
      <c r="BM352" s="223" t="s">
        <v>444</v>
      </c>
    </row>
    <row r="353" spans="2:65" s="247" customFormat="1" ht="22.95" customHeight="1" x14ac:dyDescent="0.4">
      <c r="B353" s="254"/>
      <c r="D353" s="249" t="s">
        <v>72</v>
      </c>
      <c r="E353" s="263" t="s">
        <v>443</v>
      </c>
      <c r="F353" s="263" t="s">
        <v>442</v>
      </c>
      <c r="I353" s="377"/>
      <c r="J353" s="262">
        <f>BK353</f>
        <v>0</v>
      </c>
      <c r="L353" s="254"/>
      <c r="M353" s="253"/>
      <c r="P353" s="252">
        <f>SUM(P354:P369)</f>
        <v>0</v>
      </c>
      <c r="R353" s="252">
        <f>SUM(R354:R369)</f>
        <v>4.8717038331999998</v>
      </c>
      <c r="T353" s="251">
        <f>SUM(T354:T369)</f>
        <v>0</v>
      </c>
      <c r="AR353" s="249" t="s">
        <v>80</v>
      </c>
      <c r="AT353" s="250" t="s">
        <v>72</v>
      </c>
      <c r="AU353" s="250" t="s">
        <v>78</v>
      </c>
      <c r="AY353" s="249" t="s">
        <v>113</v>
      </c>
      <c r="BK353" s="248">
        <f>SUM(BK354:BK369)</f>
        <v>0</v>
      </c>
    </row>
    <row r="354" spans="2:65" s="1" customFormat="1" ht="33" customHeight="1" x14ac:dyDescent="0.35">
      <c r="B354" s="73"/>
      <c r="C354" s="438" t="s">
        <v>209</v>
      </c>
      <c r="D354" s="438" t="s">
        <v>114</v>
      </c>
      <c r="E354" s="439" t="s">
        <v>441</v>
      </c>
      <c r="F354" s="440" t="s">
        <v>440</v>
      </c>
      <c r="G354" s="441" t="s">
        <v>125</v>
      </c>
      <c r="H354" s="442">
        <v>66.900000000000006</v>
      </c>
      <c r="I354" s="371"/>
      <c r="J354" s="224">
        <f>ROUND(I354*H354,2)</f>
        <v>0</v>
      </c>
      <c r="K354" s="74"/>
      <c r="L354" s="21"/>
      <c r="M354" s="370" t="s">
        <v>1</v>
      </c>
      <c r="N354" s="246" t="s">
        <v>39</v>
      </c>
      <c r="P354" s="236">
        <f>O354*H354</f>
        <v>0</v>
      </c>
      <c r="Q354" s="236">
        <v>0</v>
      </c>
      <c r="R354" s="236">
        <f>Q354*H354</f>
        <v>0</v>
      </c>
      <c r="S354" s="236">
        <v>0</v>
      </c>
      <c r="T354" s="235">
        <f>S354*H354</f>
        <v>0</v>
      </c>
      <c r="AR354" s="223" t="s">
        <v>136</v>
      </c>
      <c r="AT354" s="223" t="s">
        <v>114</v>
      </c>
      <c r="AU354" s="223" t="s">
        <v>80</v>
      </c>
      <c r="AY354" s="10" t="s">
        <v>113</v>
      </c>
      <c r="BE354" s="75">
        <f>IF(N354="základná",J354,0)</f>
        <v>0</v>
      </c>
      <c r="BF354" s="75">
        <f>IF(N354="znížená",J354,0)</f>
        <v>0</v>
      </c>
      <c r="BG354" s="75">
        <f>IF(N354="zákl. prenesená",J354,0)</f>
        <v>0</v>
      </c>
      <c r="BH354" s="75">
        <f>IF(N354="zníž. prenesená",J354,0)</f>
        <v>0</v>
      </c>
      <c r="BI354" s="75">
        <f>IF(N354="nulová",J354,0)</f>
        <v>0</v>
      </c>
      <c r="BJ354" s="10" t="s">
        <v>80</v>
      </c>
      <c r="BK354" s="75">
        <f>ROUND(I354*H354,2)</f>
        <v>0</v>
      </c>
      <c r="BL354" s="10" t="s">
        <v>136</v>
      </c>
      <c r="BM354" s="223" t="s">
        <v>439</v>
      </c>
    </row>
    <row r="355" spans="2:65" s="230" customFormat="1" x14ac:dyDescent="0.35">
      <c r="B355" s="234"/>
      <c r="C355" s="447"/>
      <c r="D355" s="444" t="s">
        <v>117</v>
      </c>
      <c r="E355" s="448" t="s">
        <v>1</v>
      </c>
      <c r="F355" s="449" t="s">
        <v>438</v>
      </c>
      <c r="G355" s="447"/>
      <c r="H355" s="450">
        <v>66.900000000000006</v>
      </c>
      <c r="I355" s="373"/>
      <c r="L355" s="234"/>
      <c r="M355" s="233"/>
      <c r="T355" s="232"/>
      <c r="AT355" s="231" t="s">
        <v>117</v>
      </c>
      <c r="AU355" s="231" t="s">
        <v>80</v>
      </c>
      <c r="AV355" s="230" t="s">
        <v>80</v>
      </c>
      <c r="AW355" s="230" t="s">
        <v>29</v>
      </c>
      <c r="AX355" s="230" t="s">
        <v>73</v>
      </c>
      <c r="AY355" s="231" t="s">
        <v>113</v>
      </c>
    </row>
    <row r="356" spans="2:65" s="241" customFormat="1" x14ac:dyDescent="0.35">
      <c r="B356" s="245"/>
      <c r="C356" s="451"/>
      <c r="D356" s="444" t="s">
        <v>117</v>
      </c>
      <c r="E356" s="452" t="s">
        <v>1</v>
      </c>
      <c r="F356" s="453" t="s">
        <v>118</v>
      </c>
      <c r="G356" s="451"/>
      <c r="H356" s="454">
        <v>66.900000000000006</v>
      </c>
      <c r="I356" s="376"/>
      <c r="L356" s="245"/>
      <c r="M356" s="244"/>
      <c r="T356" s="243"/>
      <c r="AT356" s="242" t="s">
        <v>117</v>
      </c>
      <c r="AU356" s="242" t="s">
        <v>80</v>
      </c>
      <c r="AV356" s="241" t="s">
        <v>116</v>
      </c>
      <c r="AW356" s="241" t="s">
        <v>29</v>
      </c>
      <c r="AX356" s="241" t="s">
        <v>78</v>
      </c>
      <c r="AY356" s="242" t="s">
        <v>113</v>
      </c>
    </row>
    <row r="357" spans="2:65" s="1" customFormat="1" ht="24.2" customHeight="1" x14ac:dyDescent="0.35">
      <c r="B357" s="73"/>
      <c r="C357" s="458" t="s">
        <v>210</v>
      </c>
      <c r="D357" s="458" t="s">
        <v>122</v>
      </c>
      <c r="E357" s="459" t="s">
        <v>437</v>
      </c>
      <c r="F357" s="460" t="s">
        <v>436</v>
      </c>
      <c r="G357" s="461" t="s">
        <v>125</v>
      </c>
      <c r="H357" s="462">
        <v>69.575999999999993</v>
      </c>
      <c r="I357" s="375"/>
      <c r="J357" s="240">
        <f>ROUND(I357*H357,2)</f>
        <v>0</v>
      </c>
      <c r="K357" s="239"/>
      <c r="L357" s="238"/>
      <c r="M357" s="374" t="s">
        <v>1</v>
      </c>
      <c r="N357" s="237" t="s">
        <v>39</v>
      </c>
      <c r="P357" s="236">
        <f>O357*H357</f>
        <v>0</v>
      </c>
      <c r="Q357" s="236">
        <v>1.125E-2</v>
      </c>
      <c r="R357" s="236">
        <f>Q357*H357</f>
        <v>0.78272999999999993</v>
      </c>
      <c r="S357" s="236">
        <v>0</v>
      </c>
      <c r="T357" s="235">
        <f>S357*H357</f>
        <v>0</v>
      </c>
      <c r="AR357" s="223" t="s">
        <v>163</v>
      </c>
      <c r="AT357" s="223" t="s">
        <v>122</v>
      </c>
      <c r="AU357" s="223" t="s">
        <v>80</v>
      </c>
      <c r="AY357" s="10" t="s">
        <v>113</v>
      </c>
      <c r="BE357" s="75">
        <f>IF(N357="základná",J357,0)</f>
        <v>0</v>
      </c>
      <c r="BF357" s="75">
        <f>IF(N357="znížená",J357,0)</f>
        <v>0</v>
      </c>
      <c r="BG357" s="75">
        <f>IF(N357="zákl. prenesená",J357,0)</f>
        <v>0</v>
      </c>
      <c r="BH357" s="75">
        <f>IF(N357="zníž. prenesená",J357,0)</f>
        <v>0</v>
      </c>
      <c r="BI357" s="75">
        <f>IF(N357="nulová",J357,0)</f>
        <v>0</v>
      </c>
      <c r="BJ357" s="10" t="s">
        <v>80</v>
      </c>
      <c r="BK357" s="75">
        <f>ROUND(I357*H357,2)</f>
        <v>0</v>
      </c>
      <c r="BL357" s="10" t="s">
        <v>136</v>
      </c>
      <c r="BM357" s="223" t="s">
        <v>435</v>
      </c>
    </row>
    <row r="358" spans="2:65" s="230" customFormat="1" x14ac:dyDescent="0.35">
      <c r="B358" s="234"/>
      <c r="C358" s="447"/>
      <c r="D358" s="444" t="s">
        <v>117</v>
      </c>
      <c r="E358" s="447"/>
      <c r="F358" s="449" t="s">
        <v>434</v>
      </c>
      <c r="G358" s="447"/>
      <c r="H358" s="450">
        <v>69.575999999999993</v>
      </c>
      <c r="I358" s="373"/>
      <c r="L358" s="234"/>
      <c r="M358" s="233"/>
      <c r="T358" s="232"/>
      <c r="AT358" s="231" t="s">
        <v>117</v>
      </c>
      <c r="AU358" s="231" t="s">
        <v>80</v>
      </c>
      <c r="AV358" s="230" t="s">
        <v>80</v>
      </c>
      <c r="AW358" s="230" t="s">
        <v>3</v>
      </c>
      <c r="AX358" s="230" t="s">
        <v>78</v>
      </c>
      <c r="AY358" s="231" t="s">
        <v>113</v>
      </c>
    </row>
    <row r="359" spans="2:65" s="1" customFormat="1" ht="33" customHeight="1" x14ac:dyDescent="0.35">
      <c r="B359" s="73"/>
      <c r="C359" s="438" t="s">
        <v>211</v>
      </c>
      <c r="D359" s="438" t="s">
        <v>114</v>
      </c>
      <c r="E359" s="439" t="s">
        <v>433</v>
      </c>
      <c r="F359" s="440" t="s">
        <v>432</v>
      </c>
      <c r="G359" s="441" t="s">
        <v>125</v>
      </c>
      <c r="H359" s="442">
        <v>318.26</v>
      </c>
      <c r="I359" s="371"/>
      <c r="J359" s="224">
        <f>ROUND(I359*H359,2)</f>
        <v>0</v>
      </c>
      <c r="K359" s="74"/>
      <c r="L359" s="21"/>
      <c r="M359" s="370" t="s">
        <v>1</v>
      </c>
      <c r="N359" s="246" t="s">
        <v>39</v>
      </c>
      <c r="P359" s="236">
        <f>O359*H359</f>
        <v>0</v>
      </c>
      <c r="Q359" s="236">
        <v>1.174E-2</v>
      </c>
      <c r="R359" s="236">
        <f>Q359*H359</f>
        <v>3.7363724</v>
      </c>
      <c r="S359" s="236">
        <v>0</v>
      </c>
      <c r="T359" s="235">
        <f>S359*H359</f>
        <v>0</v>
      </c>
      <c r="AR359" s="223" t="s">
        <v>136</v>
      </c>
      <c r="AT359" s="223" t="s">
        <v>114</v>
      </c>
      <c r="AU359" s="223" t="s">
        <v>80</v>
      </c>
      <c r="AY359" s="10" t="s">
        <v>113</v>
      </c>
      <c r="BE359" s="75">
        <f>IF(N359="základná",J359,0)</f>
        <v>0</v>
      </c>
      <c r="BF359" s="75">
        <f>IF(N359="znížená",J359,0)</f>
        <v>0</v>
      </c>
      <c r="BG359" s="75">
        <f>IF(N359="zákl. prenesená",J359,0)</f>
        <v>0</v>
      </c>
      <c r="BH359" s="75">
        <f>IF(N359="zníž. prenesená",J359,0)</f>
        <v>0</v>
      </c>
      <c r="BI359" s="75">
        <f>IF(N359="nulová",J359,0)</f>
        <v>0</v>
      </c>
      <c r="BJ359" s="10" t="s">
        <v>80</v>
      </c>
      <c r="BK359" s="75">
        <f>ROUND(I359*H359,2)</f>
        <v>0</v>
      </c>
      <c r="BL359" s="10" t="s">
        <v>136</v>
      </c>
      <c r="BM359" s="223" t="s">
        <v>431</v>
      </c>
    </row>
    <row r="360" spans="2:65" s="230" customFormat="1" x14ac:dyDescent="0.35">
      <c r="B360" s="234"/>
      <c r="C360" s="447"/>
      <c r="D360" s="444" t="s">
        <v>117</v>
      </c>
      <c r="E360" s="448" t="s">
        <v>1</v>
      </c>
      <c r="F360" s="449" t="s">
        <v>430</v>
      </c>
      <c r="G360" s="447"/>
      <c r="H360" s="450">
        <v>318.26</v>
      </c>
      <c r="I360" s="373"/>
      <c r="L360" s="234"/>
      <c r="M360" s="233"/>
      <c r="T360" s="232"/>
      <c r="AT360" s="231" t="s">
        <v>117</v>
      </c>
      <c r="AU360" s="231" t="s">
        <v>80</v>
      </c>
      <c r="AV360" s="230" t="s">
        <v>80</v>
      </c>
      <c r="AW360" s="230" t="s">
        <v>29</v>
      </c>
      <c r="AX360" s="230" t="s">
        <v>73</v>
      </c>
      <c r="AY360" s="231" t="s">
        <v>113</v>
      </c>
    </row>
    <row r="361" spans="2:65" s="241" customFormat="1" x14ac:dyDescent="0.35">
      <c r="B361" s="245"/>
      <c r="C361" s="451"/>
      <c r="D361" s="444" t="s">
        <v>117</v>
      </c>
      <c r="E361" s="452" t="s">
        <v>1</v>
      </c>
      <c r="F361" s="453" t="s">
        <v>118</v>
      </c>
      <c r="G361" s="451"/>
      <c r="H361" s="454">
        <v>318.26</v>
      </c>
      <c r="I361" s="376"/>
      <c r="L361" s="245"/>
      <c r="M361" s="244"/>
      <c r="T361" s="243"/>
      <c r="AT361" s="242" t="s">
        <v>117</v>
      </c>
      <c r="AU361" s="242" t="s">
        <v>80</v>
      </c>
      <c r="AV361" s="241" t="s">
        <v>116</v>
      </c>
      <c r="AW361" s="241" t="s">
        <v>29</v>
      </c>
      <c r="AX361" s="241" t="s">
        <v>78</v>
      </c>
      <c r="AY361" s="242" t="s">
        <v>113</v>
      </c>
    </row>
    <row r="362" spans="2:65" s="1" customFormat="1" ht="24.2" customHeight="1" x14ac:dyDescent="0.35">
      <c r="B362" s="73"/>
      <c r="C362" s="438" t="s">
        <v>212</v>
      </c>
      <c r="D362" s="438" t="s">
        <v>114</v>
      </c>
      <c r="E362" s="439" t="s">
        <v>429</v>
      </c>
      <c r="F362" s="440" t="s">
        <v>428</v>
      </c>
      <c r="G362" s="441" t="s">
        <v>125</v>
      </c>
      <c r="H362" s="442">
        <v>30</v>
      </c>
      <c r="I362" s="371"/>
      <c r="J362" s="224">
        <f>ROUND(I362*H362,2)</f>
        <v>0</v>
      </c>
      <c r="K362" s="74"/>
      <c r="L362" s="21"/>
      <c r="M362" s="370" t="s">
        <v>1</v>
      </c>
      <c r="N362" s="246" t="s">
        <v>39</v>
      </c>
      <c r="P362" s="236">
        <f>O362*H362</f>
        <v>0</v>
      </c>
      <c r="Q362" s="236">
        <v>8.4767999999999996E-3</v>
      </c>
      <c r="R362" s="236">
        <f>Q362*H362</f>
        <v>0.25430399999999997</v>
      </c>
      <c r="S362" s="236">
        <v>0</v>
      </c>
      <c r="T362" s="235">
        <f>S362*H362</f>
        <v>0</v>
      </c>
      <c r="AR362" s="223" t="s">
        <v>136</v>
      </c>
      <c r="AT362" s="223" t="s">
        <v>114</v>
      </c>
      <c r="AU362" s="223" t="s">
        <v>80</v>
      </c>
      <c r="AY362" s="10" t="s">
        <v>113</v>
      </c>
      <c r="BE362" s="75">
        <f>IF(N362="základná",J362,0)</f>
        <v>0</v>
      </c>
      <c r="BF362" s="75">
        <f>IF(N362="znížená",J362,0)</f>
        <v>0</v>
      </c>
      <c r="BG362" s="75">
        <f>IF(N362="zákl. prenesená",J362,0)</f>
        <v>0</v>
      </c>
      <c r="BH362" s="75">
        <f>IF(N362="zníž. prenesená",J362,0)</f>
        <v>0</v>
      </c>
      <c r="BI362" s="75">
        <f>IF(N362="nulová",J362,0)</f>
        <v>0</v>
      </c>
      <c r="BJ362" s="10" t="s">
        <v>80</v>
      </c>
      <c r="BK362" s="75">
        <f>ROUND(I362*H362,2)</f>
        <v>0</v>
      </c>
      <c r="BL362" s="10" t="s">
        <v>136</v>
      </c>
      <c r="BM362" s="223" t="s">
        <v>427</v>
      </c>
    </row>
    <row r="363" spans="2:65" s="257" customFormat="1" x14ac:dyDescent="0.35">
      <c r="B363" s="261"/>
      <c r="C363" s="443"/>
      <c r="D363" s="444" t="s">
        <v>117</v>
      </c>
      <c r="E363" s="445" t="s">
        <v>1</v>
      </c>
      <c r="F363" s="446" t="s">
        <v>426</v>
      </c>
      <c r="G363" s="443"/>
      <c r="H363" s="445" t="s">
        <v>1</v>
      </c>
      <c r="I363" s="378"/>
      <c r="L363" s="261"/>
      <c r="M363" s="260"/>
      <c r="T363" s="259"/>
      <c r="AT363" s="258" t="s">
        <v>117</v>
      </c>
      <c r="AU363" s="258" t="s">
        <v>80</v>
      </c>
      <c r="AV363" s="257" t="s">
        <v>78</v>
      </c>
      <c r="AW363" s="257" t="s">
        <v>29</v>
      </c>
      <c r="AX363" s="257" t="s">
        <v>73</v>
      </c>
      <c r="AY363" s="258" t="s">
        <v>113</v>
      </c>
    </row>
    <row r="364" spans="2:65" s="230" customFormat="1" x14ac:dyDescent="0.35">
      <c r="B364" s="234"/>
      <c r="C364" s="447"/>
      <c r="D364" s="444" t="s">
        <v>117</v>
      </c>
      <c r="E364" s="448" t="s">
        <v>1</v>
      </c>
      <c r="F364" s="449" t="s">
        <v>425</v>
      </c>
      <c r="G364" s="447"/>
      <c r="H364" s="450">
        <v>30</v>
      </c>
      <c r="I364" s="373"/>
      <c r="L364" s="234"/>
      <c r="M364" s="233"/>
      <c r="T364" s="232"/>
      <c r="AT364" s="231" t="s">
        <v>117</v>
      </c>
      <c r="AU364" s="231" t="s">
        <v>80</v>
      </c>
      <c r="AV364" s="230" t="s">
        <v>80</v>
      </c>
      <c r="AW364" s="230" t="s">
        <v>29</v>
      </c>
      <c r="AX364" s="230" t="s">
        <v>73</v>
      </c>
      <c r="AY364" s="231" t="s">
        <v>113</v>
      </c>
    </row>
    <row r="365" spans="2:65" s="241" customFormat="1" x14ac:dyDescent="0.35">
      <c r="B365" s="245"/>
      <c r="C365" s="451"/>
      <c r="D365" s="444" t="s">
        <v>117</v>
      </c>
      <c r="E365" s="452" t="s">
        <v>1</v>
      </c>
      <c r="F365" s="453" t="s">
        <v>118</v>
      </c>
      <c r="G365" s="451"/>
      <c r="H365" s="454">
        <v>30</v>
      </c>
      <c r="I365" s="376"/>
      <c r="L365" s="245"/>
      <c r="M365" s="244"/>
      <c r="T365" s="243"/>
      <c r="AT365" s="242" t="s">
        <v>117</v>
      </c>
      <c r="AU365" s="242" t="s">
        <v>80</v>
      </c>
      <c r="AV365" s="241" t="s">
        <v>116</v>
      </c>
      <c r="AW365" s="241" t="s">
        <v>29</v>
      </c>
      <c r="AX365" s="241" t="s">
        <v>78</v>
      </c>
      <c r="AY365" s="242" t="s">
        <v>113</v>
      </c>
    </row>
    <row r="366" spans="2:65" s="1" customFormat="1" ht="33" customHeight="1" x14ac:dyDescent="0.35">
      <c r="B366" s="73"/>
      <c r="C366" s="438" t="s">
        <v>213</v>
      </c>
      <c r="D366" s="438" t="s">
        <v>114</v>
      </c>
      <c r="E366" s="439" t="s">
        <v>424</v>
      </c>
      <c r="F366" s="440" t="s">
        <v>423</v>
      </c>
      <c r="G366" s="441" t="s">
        <v>125</v>
      </c>
      <c r="H366" s="442">
        <v>415.16</v>
      </c>
      <c r="I366" s="371"/>
      <c r="J366" s="224">
        <f>ROUND(I366*H366,2)</f>
        <v>0</v>
      </c>
      <c r="K366" s="74"/>
      <c r="L366" s="21"/>
      <c r="M366" s="370" t="s">
        <v>1</v>
      </c>
      <c r="N366" s="246" t="s">
        <v>39</v>
      </c>
      <c r="P366" s="236">
        <f>O366*H366</f>
        <v>0</v>
      </c>
      <c r="Q366" s="236">
        <v>2.3677E-4</v>
      </c>
      <c r="R366" s="236">
        <f>Q366*H366</f>
        <v>9.8297433200000006E-2</v>
      </c>
      <c r="S366" s="236">
        <v>0</v>
      </c>
      <c r="T366" s="235">
        <f>S366*H366</f>
        <v>0</v>
      </c>
      <c r="AR366" s="223" t="s">
        <v>136</v>
      </c>
      <c r="AT366" s="223" t="s">
        <v>114</v>
      </c>
      <c r="AU366" s="223" t="s">
        <v>80</v>
      </c>
      <c r="AY366" s="10" t="s">
        <v>113</v>
      </c>
      <c r="BE366" s="75">
        <f>IF(N366="základná",J366,0)</f>
        <v>0</v>
      </c>
      <c r="BF366" s="75">
        <f>IF(N366="znížená",J366,0)</f>
        <v>0</v>
      </c>
      <c r="BG366" s="75">
        <f>IF(N366="zákl. prenesená",J366,0)</f>
        <v>0</v>
      </c>
      <c r="BH366" s="75">
        <f>IF(N366="zníž. prenesená",J366,0)</f>
        <v>0</v>
      </c>
      <c r="BI366" s="75">
        <f>IF(N366="nulová",J366,0)</f>
        <v>0</v>
      </c>
      <c r="BJ366" s="10" t="s">
        <v>80</v>
      </c>
      <c r="BK366" s="75">
        <f>ROUND(I366*H366,2)</f>
        <v>0</v>
      </c>
      <c r="BL366" s="10" t="s">
        <v>136</v>
      </c>
      <c r="BM366" s="223" t="s">
        <v>422</v>
      </c>
    </row>
    <row r="367" spans="2:65" s="230" customFormat="1" x14ac:dyDescent="0.35">
      <c r="B367" s="234"/>
      <c r="C367" s="447"/>
      <c r="D367" s="444" t="s">
        <v>117</v>
      </c>
      <c r="E367" s="448" t="s">
        <v>1</v>
      </c>
      <c r="F367" s="449" t="s">
        <v>421</v>
      </c>
      <c r="G367" s="447"/>
      <c r="H367" s="450">
        <v>415.16</v>
      </c>
      <c r="I367" s="373"/>
      <c r="L367" s="234"/>
      <c r="M367" s="233"/>
      <c r="T367" s="232"/>
      <c r="AT367" s="231" t="s">
        <v>117</v>
      </c>
      <c r="AU367" s="231" t="s">
        <v>80</v>
      </c>
      <c r="AV367" s="230" t="s">
        <v>80</v>
      </c>
      <c r="AW367" s="230" t="s">
        <v>29</v>
      </c>
      <c r="AX367" s="230" t="s">
        <v>73</v>
      </c>
      <c r="AY367" s="231" t="s">
        <v>113</v>
      </c>
    </row>
    <row r="368" spans="2:65" s="241" customFormat="1" x14ac:dyDescent="0.35">
      <c r="B368" s="245"/>
      <c r="C368" s="451"/>
      <c r="D368" s="444" t="s">
        <v>117</v>
      </c>
      <c r="E368" s="452" t="s">
        <v>1</v>
      </c>
      <c r="F368" s="453" t="s">
        <v>118</v>
      </c>
      <c r="G368" s="451"/>
      <c r="H368" s="454">
        <v>415.16</v>
      </c>
      <c r="I368" s="376"/>
      <c r="L368" s="245"/>
      <c r="M368" s="244"/>
      <c r="T368" s="243"/>
      <c r="AT368" s="242" t="s">
        <v>117</v>
      </c>
      <c r="AU368" s="242" t="s">
        <v>80</v>
      </c>
      <c r="AV368" s="241" t="s">
        <v>116</v>
      </c>
      <c r="AW368" s="241" t="s">
        <v>29</v>
      </c>
      <c r="AX368" s="241" t="s">
        <v>78</v>
      </c>
      <c r="AY368" s="242" t="s">
        <v>113</v>
      </c>
    </row>
    <row r="369" spans="2:65" s="1" customFormat="1" ht="24.2" customHeight="1" x14ac:dyDescent="0.35">
      <c r="B369" s="73"/>
      <c r="C369" s="438" t="s">
        <v>214</v>
      </c>
      <c r="D369" s="438" t="s">
        <v>114</v>
      </c>
      <c r="E369" s="439" t="s">
        <v>420</v>
      </c>
      <c r="F369" s="440" t="s">
        <v>419</v>
      </c>
      <c r="G369" s="441" t="s">
        <v>187</v>
      </c>
      <c r="H369" s="372"/>
      <c r="I369" s="371"/>
      <c r="J369" s="224">
        <f>ROUND(I369*H369,2)</f>
        <v>0</v>
      </c>
      <c r="K369" s="74"/>
      <c r="L369" s="21"/>
      <c r="M369" s="370" t="s">
        <v>1</v>
      </c>
      <c r="N369" s="246" t="s">
        <v>39</v>
      </c>
      <c r="P369" s="236">
        <f>O369*H369</f>
        <v>0</v>
      </c>
      <c r="Q369" s="236">
        <v>0</v>
      </c>
      <c r="R369" s="236">
        <f>Q369*H369</f>
        <v>0</v>
      </c>
      <c r="S369" s="236">
        <v>0</v>
      </c>
      <c r="T369" s="235">
        <f>S369*H369</f>
        <v>0</v>
      </c>
      <c r="AR369" s="223" t="s">
        <v>136</v>
      </c>
      <c r="AT369" s="223" t="s">
        <v>114</v>
      </c>
      <c r="AU369" s="223" t="s">
        <v>80</v>
      </c>
      <c r="AY369" s="10" t="s">
        <v>113</v>
      </c>
      <c r="BE369" s="75">
        <f>IF(N369="základná",J369,0)</f>
        <v>0</v>
      </c>
      <c r="BF369" s="75">
        <f>IF(N369="znížená",J369,0)</f>
        <v>0</v>
      </c>
      <c r="BG369" s="75">
        <f>IF(N369="zákl. prenesená",J369,0)</f>
        <v>0</v>
      </c>
      <c r="BH369" s="75">
        <f>IF(N369="zníž. prenesená",J369,0)</f>
        <v>0</v>
      </c>
      <c r="BI369" s="75">
        <f>IF(N369="nulová",J369,0)</f>
        <v>0</v>
      </c>
      <c r="BJ369" s="10" t="s">
        <v>80</v>
      </c>
      <c r="BK369" s="75">
        <f>ROUND(I369*H369,2)</f>
        <v>0</v>
      </c>
      <c r="BL369" s="10" t="s">
        <v>136</v>
      </c>
      <c r="BM369" s="223" t="s">
        <v>418</v>
      </c>
    </row>
    <row r="370" spans="2:65" s="247" customFormat="1" ht="22.95" customHeight="1" x14ac:dyDescent="0.4">
      <c r="B370" s="254"/>
      <c r="D370" s="249" t="s">
        <v>72</v>
      </c>
      <c r="E370" s="263" t="s">
        <v>290</v>
      </c>
      <c r="F370" s="263" t="s">
        <v>289</v>
      </c>
      <c r="I370" s="377"/>
      <c r="J370" s="262">
        <f>BK370</f>
        <v>0</v>
      </c>
      <c r="L370" s="254"/>
      <c r="M370" s="253"/>
      <c r="P370" s="252">
        <f>SUM(P371:P391)</f>
        <v>0</v>
      </c>
      <c r="R370" s="252">
        <f>SUM(R371:R391)</f>
        <v>0.53545162660000001</v>
      </c>
      <c r="T370" s="251">
        <f>SUM(T371:T391)</f>
        <v>4.6889647999999999</v>
      </c>
      <c r="AR370" s="249" t="s">
        <v>80</v>
      </c>
      <c r="AT370" s="250" t="s">
        <v>72</v>
      </c>
      <c r="AU370" s="250" t="s">
        <v>78</v>
      </c>
      <c r="AY370" s="249" t="s">
        <v>113</v>
      </c>
      <c r="BK370" s="248">
        <f>SUM(BK371:BK391)</f>
        <v>0</v>
      </c>
    </row>
    <row r="371" spans="2:65" s="1" customFormat="1" ht="37.950000000000003" customHeight="1" x14ac:dyDescent="0.35">
      <c r="B371" s="73"/>
      <c r="C371" s="438" t="s">
        <v>215</v>
      </c>
      <c r="D371" s="438" t="s">
        <v>114</v>
      </c>
      <c r="E371" s="439" t="s">
        <v>417</v>
      </c>
      <c r="F371" s="440" t="s">
        <v>416</v>
      </c>
      <c r="G371" s="441" t="s">
        <v>125</v>
      </c>
      <c r="H371" s="442">
        <v>35.734999999999999</v>
      </c>
      <c r="I371" s="371"/>
      <c r="J371" s="224">
        <f>ROUND(I371*H371,2)</f>
        <v>0</v>
      </c>
      <c r="K371" s="74"/>
      <c r="L371" s="21"/>
      <c r="M371" s="370" t="s">
        <v>1</v>
      </c>
      <c r="N371" s="246" t="s">
        <v>39</v>
      </c>
      <c r="P371" s="236">
        <f>O371*H371</f>
        <v>0</v>
      </c>
      <c r="Q371" s="236">
        <v>1.325756E-2</v>
      </c>
      <c r="R371" s="236">
        <f>Q371*H371</f>
        <v>0.47375890659999997</v>
      </c>
      <c r="S371" s="236">
        <v>0</v>
      </c>
      <c r="T371" s="235">
        <f>S371*H371</f>
        <v>0</v>
      </c>
      <c r="AR371" s="223" t="s">
        <v>136</v>
      </c>
      <c r="AT371" s="223" t="s">
        <v>114</v>
      </c>
      <c r="AU371" s="223" t="s">
        <v>80</v>
      </c>
      <c r="AY371" s="10" t="s">
        <v>113</v>
      </c>
      <c r="BE371" s="75">
        <f>IF(N371="základná",J371,0)</f>
        <v>0</v>
      </c>
      <c r="BF371" s="75">
        <f>IF(N371="znížená",J371,0)</f>
        <v>0</v>
      </c>
      <c r="BG371" s="75">
        <f>IF(N371="zákl. prenesená",J371,0)</f>
        <v>0</v>
      </c>
      <c r="BH371" s="75">
        <f>IF(N371="zníž. prenesená",J371,0)</f>
        <v>0</v>
      </c>
      <c r="BI371" s="75">
        <f>IF(N371="nulová",J371,0)</f>
        <v>0</v>
      </c>
      <c r="BJ371" s="10" t="s">
        <v>80</v>
      </c>
      <c r="BK371" s="75">
        <f>ROUND(I371*H371,2)</f>
        <v>0</v>
      </c>
      <c r="BL371" s="10" t="s">
        <v>136</v>
      </c>
      <c r="BM371" s="223" t="s">
        <v>415</v>
      </c>
    </row>
    <row r="372" spans="2:65" s="257" customFormat="1" x14ac:dyDescent="0.35">
      <c r="B372" s="261"/>
      <c r="C372" s="443"/>
      <c r="D372" s="444" t="s">
        <v>117</v>
      </c>
      <c r="E372" s="445" t="s">
        <v>1</v>
      </c>
      <c r="F372" s="446" t="s">
        <v>363</v>
      </c>
      <c r="G372" s="443"/>
      <c r="H372" s="445" t="s">
        <v>1</v>
      </c>
      <c r="I372" s="378"/>
      <c r="L372" s="261"/>
      <c r="M372" s="260"/>
      <c r="T372" s="259"/>
      <c r="AT372" s="258" t="s">
        <v>117</v>
      </c>
      <c r="AU372" s="258" t="s">
        <v>80</v>
      </c>
      <c r="AV372" s="257" t="s">
        <v>78</v>
      </c>
      <c r="AW372" s="257" t="s">
        <v>29</v>
      </c>
      <c r="AX372" s="257" t="s">
        <v>73</v>
      </c>
      <c r="AY372" s="258" t="s">
        <v>113</v>
      </c>
    </row>
    <row r="373" spans="2:65" s="230" customFormat="1" x14ac:dyDescent="0.35">
      <c r="B373" s="234"/>
      <c r="C373" s="447"/>
      <c r="D373" s="444" t="s">
        <v>117</v>
      </c>
      <c r="E373" s="448" t="s">
        <v>1</v>
      </c>
      <c r="F373" s="449" t="s">
        <v>362</v>
      </c>
      <c r="G373" s="447"/>
      <c r="H373" s="450">
        <v>24.5</v>
      </c>
      <c r="I373" s="373"/>
      <c r="L373" s="234"/>
      <c r="M373" s="233"/>
      <c r="T373" s="232"/>
      <c r="AT373" s="231" t="s">
        <v>117</v>
      </c>
      <c r="AU373" s="231" t="s">
        <v>80</v>
      </c>
      <c r="AV373" s="230" t="s">
        <v>80</v>
      </c>
      <c r="AW373" s="230" t="s">
        <v>29</v>
      </c>
      <c r="AX373" s="230" t="s">
        <v>73</v>
      </c>
      <c r="AY373" s="231" t="s">
        <v>113</v>
      </c>
    </row>
    <row r="374" spans="2:65" s="257" customFormat="1" x14ac:dyDescent="0.35">
      <c r="B374" s="261"/>
      <c r="C374" s="443"/>
      <c r="D374" s="444" t="s">
        <v>117</v>
      </c>
      <c r="E374" s="445" t="s">
        <v>1</v>
      </c>
      <c r="F374" s="446" t="s">
        <v>361</v>
      </c>
      <c r="G374" s="443"/>
      <c r="H374" s="445" t="s">
        <v>1</v>
      </c>
      <c r="I374" s="378"/>
      <c r="L374" s="261"/>
      <c r="M374" s="260"/>
      <c r="T374" s="259"/>
      <c r="AT374" s="258" t="s">
        <v>117</v>
      </c>
      <c r="AU374" s="258" t="s">
        <v>80</v>
      </c>
      <c r="AV374" s="257" t="s">
        <v>78</v>
      </c>
      <c r="AW374" s="257" t="s">
        <v>29</v>
      </c>
      <c r="AX374" s="257" t="s">
        <v>73</v>
      </c>
      <c r="AY374" s="258" t="s">
        <v>113</v>
      </c>
    </row>
    <row r="375" spans="2:65" s="230" customFormat="1" x14ac:dyDescent="0.35">
      <c r="B375" s="234"/>
      <c r="C375" s="447"/>
      <c r="D375" s="444" t="s">
        <v>117</v>
      </c>
      <c r="E375" s="448" t="s">
        <v>1</v>
      </c>
      <c r="F375" s="449" t="s">
        <v>360</v>
      </c>
      <c r="G375" s="447"/>
      <c r="H375" s="450">
        <v>5.25</v>
      </c>
      <c r="I375" s="373"/>
      <c r="L375" s="234"/>
      <c r="M375" s="233"/>
      <c r="T375" s="232"/>
      <c r="AT375" s="231" t="s">
        <v>117</v>
      </c>
      <c r="AU375" s="231" t="s">
        <v>80</v>
      </c>
      <c r="AV375" s="230" t="s">
        <v>80</v>
      </c>
      <c r="AW375" s="230" t="s">
        <v>29</v>
      </c>
      <c r="AX375" s="230" t="s">
        <v>73</v>
      </c>
      <c r="AY375" s="231" t="s">
        <v>113</v>
      </c>
    </row>
    <row r="376" spans="2:65" s="230" customFormat="1" x14ac:dyDescent="0.35">
      <c r="B376" s="234"/>
      <c r="C376" s="447"/>
      <c r="D376" s="444" t="s">
        <v>117</v>
      </c>
      <c r="E376" s="448" t="s">
        <v>1</v>
      </c>
      <c r="F376" s="449" t="s">
        <v>359</v>
      </c>
      <c r="G376" s="447"/>
      <c r="H376" s="450">
        <v>5.9850000000000003</v>
      </c>
      <c r="I376" s="373"/>
      <c r="L376" s="234"/>
      <c r="M376" s="233"/>
      <c r="T376" s="232"/>
      <c r="AT376" s="231" t="s">
        <v>117</v>
      </c>
      <c r="AU376" s="231" t="s">
        <v>80</v>
      </c>
      <c r="AV376" s="230" t="s">
        <v>80</v>
      </c>
      <c r="AW376" s="230" t="s">
        <v>29</v>
      </c>
      <c r="AX376" s="230" t="s">
        <v>73</v>
      </c>
      <c r="AY376" s="231" t="s">
        <v>113</v>
      </c>
    </row>
    <row r="377" spans="2:65" s="241" customFormat="1" x14ac:dyDescent="0.35">
      <c r="B377" s="245"/>
      <c r="C377" s="451"/>
      <c r="D377" s="444" t="s">
        <v>117</v>
      </c>
      <c r="E377" s="452" t="s">
        <v>1</v>
      </c>
      <c r="F377" s="453" t="s">
        <v>118</v>
      </c>
      <c r="G377" s="451"/>
      <c r="H377" s="454">
        <v>35.734999999999999</v>
      </c>
      <c r="I377" s="376"/>
      <c r="L377" s="245"/>
      <c r="M377" s="244"/>
      <c r="T377" s="243"/>
      <c r="AT377" s="242" t="s">
        <v>117</v>
      </c>
      <c r="AU377" s="242" t="s">
        <v>80</v>
      </c>
      <c r="AV377" s="241" t="s">
        <v>116</v>
      </c>
      <c r="AW377" s="241" t="s">
        <v>29</v>
      </c>
      <c r="AX377" s="241" t="s">
        <v>78</v>
      </c>
      <c r="AY377" s="242" t="s">
        <v>113</v>
      </c>
    </row>
    <row r="378" spans="2:65" s="1" customFormat="1" ht="33" customHeight="1" x14ac:dyDescent="0.35">
      <c r="B378" s="73"/>
      <c r="C378" s="438" t="s">
        <v>216</v>
      </c>
      <c r="D378" s="438" t="s">
        <v>114</v>
      </c>
      <c r="E378" s="439" t="s">
        <v>414</v>
      </c>
      <c r="F378" s="440" t="s">
        <v>413</v>
      </c>
      <c r="G378" s="441" t="s">
        <v>125</v>
      </c>
      <c r="H378" s="442">
        <v>23.6</v>
      </c>
      <c r="I378" s="371"/>
      <c r="J378" s="224">
        <f>ROUND(I378*H378,2)</f>
        <v>0</v>
      </c>
      <c r="K378" s="74"/>
      <c r="L378" s="21"/>
      <c r="M378" s="370" t="s">
        <v>1</v>
      </c>
      <c r="N378" s="246" t="s">
        <v>39</v>
      </c>
      <c r="P378" s="236">
        <f>O378*H378</f>
        <v>0</v>
      </c>
      <c r="Q378" s="236">
        <v>0</v>
      </c>
      <c r="R378" s="236">
        <f>Q378*H378</f>
        <v>0</v>
      </c>
      <c r="S378" s="236">
        <v>1.2999999999999999E-2</v>
      </c>
      <c r="T378" s="235">
        <f>S378*H378</f>
        <v>0.30680000000000002</v>
      </c>
      <c r="AR378" s="223" t="s">
        <v>136</v>
      </c>
      <c r="AT378" s="223" t="s">
        <v>114</v>
      </c>
      <c r="AU378" s="223" t="s">
        <v>80</v>
      </c>
      <c r="AY378" s="10" t="s">
        <v>113</v>
      </c>
      <c r="BE378" s="75">
        <f>IF(N378="základná",J378,0)</f>
        <v>0</v>
      </c>
      <c r="BF378" s="75">
        <f>IF(N378="znížená",J378,0)</f>
        <v>0</v>
      </c>
      <c r="BG378" s="75">
        <f>IF(N378="zákl. prenesená",J378,0)</f>
        <v>0</v>
      </c>
      <c r="BH378" s="75">
        <f>IF(N378="zníž. prenesená",J378,0)</f>
        <v>0</v>
      </c>
      <c r="BI378" s="75">
        <f>IF(N378="nulová",J378,0)</f>
        <v>0</v>
      </c>
      <c r="BJ378" s="10" t="s">
        <v>80</v>
      </c>
      <c r="BK378" s="75">
        <f>ROUND(I378*H378,2)</f>
        <v>0</v>
      </c>
      <c r="BL378" s="10" t="s">
        <v>136</v>
      </c>
      <c r="BM378" s="223" t="s">
        <v>412</v>
      </c>
    </row>
    <row r="379" spans="2:65" s="257" customFormat="1" x14ac:dyDescent="0.35">
      <c r="B379" s="261"/>
      <c r="C379" s="443"/>
      <c r="D379" s="444" t="s">
        <v>117</v>
      </c>
      <c r="E379" s="445" t="s">
        <v>1</v>
      </c>
      <c r="F379" s="446" t="s">
        <v>411</v>
      </c>
      <c r="G379" s="443"/>
      <c r="H379" s="445" t="s">
        <v>1</v>
      </c>
      <c r="I379" s="378"/>
      <c r="L379" s="261"/>
      <c r="M379" s="260"/>
      <c r="T379" s="259"/>
      <c r="AT379" s="258" t="s">
        <v>117</v>
      </c>
      <c r="AU379" s="258" t="s">
        <v>80</v>
      </c>
      <c r="AV379" s="257" t="s">
        <v>78</v>
      </c>
      <c r="AW379" s="257" t="s">
        <v>29</v>
      </c>
      <c r="AX379" s="257" t="s">
        <v>73</v>
      </c>
      <c r="AY379" s="258" t="s">
        <v>113</v>
      </c>
    </row>
    <row r="380" spans="2:65" s="230" customFormat="1" x14ac:dyDescent="0.35">
      <c r="B380" s="234"/>
      <c r="C380" s="447"/>
      <c r="D380" s="444" t="s">
        <v>117</v>
      </c>
      <c r="E380" s="448" t="s">
        <v>1</v>
      </c>
      <c r="F380" s="449" t="s">
        <v>357</v>
      </c>
      <c r="G380" s="447"/>
      <c r="H380" s="450">
        <v>4</v>
      </c>
      <c r="I380" s="373"/>
      <c r="L380" s="234"/>
      <c r="M380" s="233"/>
      <c r="T380" s="232"/>
      <c r="AT380" s="231" t="s">
        <v>117</v>
      </c>
      <c r="AU380" s="231" t="s">
        <v>80</v>
      </c>
      <c r="AV380" s="230" t="s">
        <v>80</v>
      </c>
      <c r="AW380" s="230" t="s">
        <v>29</v>
      </c>
      <c r="AX380" s="230" t="s">
        <v>73</v>
      </c>
      <c r="AY380" s="231" t="s">
        <v>113</v>
      </c>
    </row>
    <row r="381" spans="2:65" s="257" customFormat="1" x14ac:dyDescent="0.35">
      <c r="B381" s="261"/>
      <c r="C381" s="443"/>
      <c r="D381" s="444" t="s">
        <v>117</v>
      </c>
      <c r="E381" s="445" t="s">
        <v>1</v>
      </c>
      <c r="F381" s="446" t="s">
        <v>410</v>
      </c>
      <c r="G381" s="443"/>
      <c r="H381" s="445" t="s">
        <v>1</v>
      </c>
      <c r="I381" s="378"/>
      <c r="L381" s="261"/>
      <c r="M381" s="260"/>
      <c r="T381" s="259"/>
      <c r="AT381" s="258" t="s">
        <v>117</v>
      </c>
      <c r="AU381" s="258" t="s">
        <v>80</v>
      </c>
      <c r="AV381" s="257" t="s">
        <v>78</v>
      </c>
      <c r="AW381" s="257" t="s">
        <v>29</v>
      </c>
      <c r="AX381" s="257" t="s">
        <v>73</v>
      </c>
      <c r="AY381" s="258" t="s">
        <v>113</v>
      </c>
    </row>
    <row r="382" spans="2:65" s="230" customFormat="1" x14ac:dyDescent="0.35">
      <c r="B382" s="234"/>
      <c r="C382" s="447"/>
      <c r="D382" s="444" t="s">
        <v>117</v>
      </c>
      <c r="E382" s="448" t="s">
        <v>1</v>
      </c>
      <c r="F382" s="449" t="s">
        <v>409</v>
      </c>
      <c r="G382" s="447"/>
      <c r="H382" s="450">
        <v>19.600000000000001</v>
      </c>
      <c r="I382" s="373"/>
      <c r="L382" s="234"/>
      <c r="M382" s="233"/>
      <c r="T382" s="232"/>
      <c r="AT382" s="231" t="s">
        <v>117</v>
      </c>
      <c r="AU382" s="231" t="s">
        <v>80</v>
      </c>
      <c r="AV382" s="230" t="s">
        <v>80</v>
      </c>
      <c r="AW382" s="230" t="s">
        <v>29</v>
      </c>
      <c r="AX382" s="230" t="s">
        <v>73</v>
      </c>
      <c r="AY382" s="231" t="s">
        <v>113</v>
      </c>
    </row>
    <row r="383" spans="2:65" s="241" customFormat="1" x14ac:dyDescent="0.35">
      <c r="B383" s="245"/>
      <c r="C383" s="451"/>
      <c r="D383" s="444" t="s">
        <v>117</v>
      </c>
      <c r="E383" s="452" t="s">
        <v>1</v>
      </c>
      <c r="F383" s="453" t="s">
        <v>118</v>
      </c>
      <c r="G383" s="451"/>
      <c r="H383" s="454">
        <v>23.6</v>
      </c>
      <c r="I383" s="376"/>
      <c r="L383" s="245"/>
      <c r="M383" s="244"/>
      <c r="T383" s="243"/>
      <c r="AT383" s="242" t="s">
        <v>117</v>
      </c>
      <c r="AU383" s="242" t="s">
        <v>80</v>
      </c>
      <c r="AV383" s="241" t="s">
        <v>116</v>
      </c>
      <c r="AW383" s="241" t="s">
        <v>29</v>
      </c>
      <c r="AX383" s="241" t="s">
        <v>78</v>
      </c>
      <c r="AY383" s="242" t="s">
        <v>113</v>
      </c>
    </row>
    <row r="384" spans="2:65" s="1" customFormat="1" ht="24.2" customHeight="1" x14ac:dyDescent="0.35">
      <c r="B384" s="73"/>
      <c r="C384" s="438" t="s">
        <v>219</v>
      </c>
      <c r="D384" s="438" t="s">
        <v>114</v>
      </c>
      <c r="E384" s="439" t="s">
        <v>408</v>
      </c>
      <c r="F384" s="440" t="s">
        <v>407</v>
      </c>
      <c r="G384" s="441" t="s">
        <v>125</v>
      </c>
      <c r="H384" s="442">
        <v>4</v>
      </c>
      <c r="I384" s="371"/>
      <c r="J384" s="224">
        <f>ROUND(I384*H384,2)</f>
        <v>0</v>
      </c>
      <c r="K384" s="74"/>
      <c r="L384" s="21"/>
      <c r="M384" s="370" t="s">
        <v>1</v>
      </c>
      <c r="N384" s="246" t="s">
        <v>39</v>
      </c>
      <c r="P384" s="236">
        <f>O384*H384</f>
        <v>0</v>
      </c>
      <c r="Q384" s="236">
        <v>1.542318E-2</v>
      </c>
      <c r="R384" s="236">
        <f>Q384*H384</f>
        <v>6.169272E-2</v>
      </c>
      <c r="S384" s="236">
        <v>0</v>
      </c>
      <c r="T384" s="235">
        <f>S384*H384</f>
        <v>0</v>
      </c>
      <c r="AR384" s="223" t="s">
        <v>136</v>
      </c>
      <c r="AT384" s="223" t="s">
        <v>114</v>
      </c>
      <c r="AU384" s="223" t="s">
        <v>80</v>
      </c>
      <c r="AY384" s="10" t="s">
        <v>113</v>
      </c>
      <c r="BE384" s="75">
        <f>IF(N384="základná",J384,0)</f>
        <v>0</v>
      </c>
      <c r="BF384" s="75">
        <f>IF(N384="znížená",J384,0)</f>
        <v>0</v>
      </c>
      <c r="BG384" s="75">
        <f>IF(N384="zákl. prenesená",J384,0)</f>
        <v>0</v>
      </c>
      <c r="BH384" s="75">
        <f>IF(N384="zníž. prenesená",J384,0)</f>
        <v>0</v>
      </c>
      <c r="BI384" s="75">
        <f>IF(N384="nulová",J384,0)</f>
        <v>0</v>
      </c>
      <c r="BJ384" s="10" t="s">
        <v>80</v>
      </c>
      <c r="BK384" s="75">
        <f>ROUND(I384*H384,2)</f>
        <v>0</v>
      </c>
      <c r="BL384" s="10" t="s">
        <v>136</v>
      </c>
      <c r="BM384" s="223" t="s">
        <v>406</v>
      </c>
    </row>
    <row r="385" spans="2:65" s="257" customFormat="1" x14ac:dyDescent="0.35">
      <c r="B385" s="261"/>
      <c r="C385" s="443"/>
      <c r="D385" s="444" t="s">
        <v>117</v>
      </c>
      <c r="E385" s="445" t="s">
        <v>1</v>
      </c>
      <c r="F385" s="446" t="s">
        <v>358</v>
      </c>
      <c r="G385" s="443"/>
      <c r="H385" s="445" t="s">
        <v>1</v>
      </c>
      <c r="I385" s="378"/>
      <c r="L385" s="261"/>
      <c r="M385" s="260"/>
      <c r="T385" s="259"/>
      <c r="AT385" s="258" t="s">
        <v>117</v>
      </c>
      <c r="AU385" s="258" t="s">
        <v>80</v>
      </c>
      <c r="AV385" s="257" t="s">
        <v>78</v>
      </c>
      <c r="AW385" s="257" t="s">
        <v>29</v>
      </c>
      <c r="AX385" s="257" t="s">
        <v>73</v>
      </c>
      <c r="AY385" s="258" t="s">
        <v>113</v>
      </c>
    </row>
    <row r="386" spans="2:65" s="230" customFormat="1" x14ac:dyDescent="0.35">
      <c r="B386" s="234"/>
      <c r="C386" s="447"/>
      <c r="D386" s="444" t="s">
        <v>117</v>
      </c>
      <c r="E386" s="448" t="s">
        <v>1</v>
      </c>
      <c r="F386" s="449" t="s">
        <v>357</v>
      </c>
      <c r="G386" s="447"/>
      <c r="H386" s="450">
        <v>4</v>
      </c>
      <c r="I386" s="373"/>
      <c r="L386" s="234"/>
      <c r="M386" s="233"/>
      <c r="T386" s="232"/>
      <c r="AT386" s="231" t="s">
        <v>117</v>
      </c>
      <c r="AU386" s="231" t="s">
        <v>80</v>
      </c>
      <c r="AV386" s="230" t="s">
        <v>80</v>
      </c>
      <c r="AW386" s="230" t="s">
        <v>29</v>
      </c>
      <c r="AX386" s="230" t="s">
        <v>73</v>
      </c>
      <c r="AY386" s="231" t="s">
        <v>113</v>
      </c>
    </row>
    <row r="387" spans="2:65" s="241" customFormat="1" x14ac:dyDescent="0.35">
      <c r="B387" s="245"/>
      <c r="C387" s="451"/>
      <c r="D387" s="444" t="s">
        <v>117</v>
      </c>
      <c r="E387" s="452" t="s">
        <v>1</v>
      </c>
      <c r="F387" s="453" t="s">
        <v>118</v>
      </c>
      <c r="G387" s="451"/>
      <c r="H387" s="454">
        <v>4</v>
      </c>
      <c r="I387" s="376"/>
      <c r="L387" s="245"/>
      <c r="M387" s="244"/>
      <c r="T387" s="243"/>
      <c r="AT387" s="242" t="s">
        <v>117</v>
      </c>
      <c r="AU387" s="242" t="s">
        <v>80</v>
      </c>
      <c r="AV387" s="241" t="s">
        <v>116</v>
      </c>
      <c r="AW387" s="241" t="s">
        <v>29</v>
      </c>
      <c r="AX387" s="241" t="s">
        <v>78</v>
      </c>
      <c r="AY387" s="242" t="s">
        <v>113</v>
      </c>
    </row>
    <row r="388" spans="2:65" s="1" customFormat="1" ht="37.950000000000003" customHeight="1" x14ac:dyDescent="0.35">
      <c r="B388" s="73"/>
      <c r="C388" s="438" t="s">
        <v>220</v>
      </c>
      <c r="D388" s="438" t="s">
        <v>114</v>
      </c>
      <c r="E388" s="439" t="s">
        <v>405</v>
      </c>
      <c r="F388" s="440" t="s">
        <v>404</v>
      </c>
      <c r="G388" s="441" t="s">
        <v>125</v>
      </c>
      <c r="H388" s="442">
        <v>208.08</v>
      </c>
      <c r="I388" s="371"/>
      <c r="J388" s="224">
        <f>ROUND(I388*H388,2)</f>
        <v>0</v>
      </c>
      <c r="K388" s="74"/>
      <c r="L388" s="21"/>
      <c r="M388" s="370" t="s">
        <v>1</v>
      </c>
      <c r="N388" s="246" t="s">
        <v>39</v>
      </c>
      <c r="P388" s="236">
        <f>O388*H388</f>
        <v>0</v>
      </c>
      <c r="Q388" s="236">
        <v>0</v>
      </c>
      <c r="R388" s="236">
        <f>Q388*H388</f>
        <v>0</v>
      </c>
      <c r="S388" s="236">
        <v>2.1059999999999999E-2</v>
      </c>
      <c r="T388" s="235">
        <f>S388*H388</f>
        <v>4.3821648</v>
      </c>
      <c r="AR388" s="223" t="s">
        <v>136</v>
      </c>
      <c r="AT388" s="223" t="s">
        <v>114</v>
      </c>
      <c r="AU388" s="223" t="s">
        <v>80</v>
      </c>
      <c r="AY388" s="10" t="s">
        <v>113</v>
      </c>
      <c r="BE388" s="75">
        <f>IF(N388="základná",J388,0)</f>
        <v>0</v>
      </c>
      <c r="BF388" s="75">
        <f>IF(N388="znížená",J388,0)</f>
        <v>0</v>
      </c>
      <c r="BG388" s="75">
        <f>IF(N388="zákl. prenesená",J388,0)</f>
        <v>0</v>
      </c>
      <c r="BH388" s="75">
        <f>IF(N388="zníž. prenesená",J388,0)</f>
        <v>0</v>
      </c>
      <c r="BI388" s="75">
        <f>IF(N388="nulová",J388,0)</f>
        <v>0</v>
      </c>
      <c r="BJ388" s="10" t="s">
        <v>80</v>
      </c>
      <c r="BK388" s="75">
        <f>ROUND(I388*H388,2)</f>
        <v>0</v>
      </c>
      <c r="BL388" s="10" t="s">
        <v>136</v>
      </c>
      <c r="BM388" s="223" t="s">
        <v>403</v>
      </c>
    </row>
    <row r="389" spans="2:65" s="230" customFormat="1" x14ac:dyDescent="0.35">
      <c r="B389" s="234"/>
      <c r="C389" s="447"/>
      <c r="D389" s="444" t="s">
        <v>117</v>
      </c>
      <c r="E389" s="448" t="s">
        <v>1</v>
      </c>
      <c r="F389" s="449" t="s">
        <v>402</v>
      </c>
      <c r="G389" s="447"/>
      <c r="H389" s="450">
        <v>208.08</v>
      </c>
      <c r="I389" s="373"/>
      <c r="L389" s="234"/>
      <c r="M389" s="233"/>
      <c r="T389" s="232"/>
      <c r="AT389" s="231" t="s">
        <v>117</v>
      </c>
      <c r="AU389" s="231" t="s">
        <v>80</v>
      </c>
      <c r="AV389" s="230" t="s">
        <v>80</v>
      </c>
      <c r="AW389" s="230" t="s">
        <v>29</v>
      </c>
      <c r="AX389" s="230" t="s">
        <v>73</v>
      </c>
      <c r="AY389" s="231" t="s">
        <v>113</v>
      </c>
    </row>
    <row r="390" spans="2:65" s="241" customFormat="1" x14ac:dyDescent="0.35">
      <c r="B390" s="245"/>
      <c r="C390" s="451"/>
      <c r="D390" s="444" t="s">
        <v>117</v>
      </c>
      <c r="E390" s="452" t="s">
        <v>1</v>
      </c>
      <c r="F390" s="453" t="s">
        <v>118</v>
      </c>
      <c r="G390" s="451"/>
      <c r="H390" s="454">
        <v>208.08</v>
      </c>
      <c r="I390" s="376"/>
      <c r="L390" s="245"/>
      <c r="M390" s="244"/>
      <c r="T390" s="243"/>
      <c r="AT390" s="242" t="s">
        <v>117</v>
      </c>
      <c r="AU390" s="242" t="s">
        <v>80</v>
      </c>
      <c r="AV390" s="241" t="s">
        <v>116</v>
      </c>
      <c r="AW390" s="241" t="s">
        <v>29</v>
      </c>
      <c r="AX390" s="241" t="s">
        <v>78</v>
      </c>
      <c r="AY390" s="242" t="s">
        <v>113</v>
      </c>
    </row>
    <row r="391" spans="2:65" s="1" customFormat="1" ht="21.75" customHeight="1" x14ac:dyDescent="0.35">
      <c r="B391" s="73"/>
      <c r="C391" s="438" t="s">
        <v>221</v>
      </c>
      <c r="D391" s="438" t="s">
        <v>114</v>
      </c>
      <c r="E391" s="439" t="s">
        <v>401</v>
      </c>
      <c r="F391" s="440" t="s">
        <v>400</v>
      </c>
      <c r="G391" s="441" t="s">
        <v>187</v>
      </c>
      <c r="H391" s="372"/>
      <c r="I391" s="371"/>
      <c r="J391" s="224">
        <f>ROUND(I391*H391,2)</f>
        <v>0</v>
      </c>
      <c r="K391" s="74"/>
      <c r="L391" s="21"/>
      <c r="M391" s="370" t="s">
        <v>1</v>
      </c>
      <c r="N391" s="246" t="s">
        <v>39</v>
      </c>
      <c r="P391" s="236">
        <f>O391*H391</f>
        <v>0</v>
      </c>
      <c r="Q391" s="236">
        <v>0</v>
      </c>
      <c r="R391" s="236">
        <f>Q391*H391</f>
        <v>0</v>
      </c>
      <c r="S391" s="236">
        <v>0</v>
      </c>
      <c r="T391" s="235">
        <f>S391*H391</f>
        <v>0</v>
      </c>
      <c r="AR391" s="223" t="s">
        <v>136</v>
      </c>
      <c r="AT391" s="223" t="s">
        <v>114</v>
      </c>
      <c r="AU391" s="223" t="s">
        <v>80</v>
      </c>
      <c r="AY391" s="10" t="s">
        <v>113</v>
      </c>
      <c r="BE391" s="75">
        <f>IF(N391="základná",J391,0)</f>
        <v>0</v>
      </c>
      <c r="BF391" s="75">
        <f>IF(N391="znížená",J391,0)</f>
        <v>0</v>
      </c>
      <c r="BG391" s="75">
        <f>IF(N391="zákl. prenesená",J391,0)</f>
        <v>0</v>
      </c>
      <c r="BH391" s="75">
        <f>IF(N391="zníž. prenesená",J391,0)</f>
        <v>0</v>
      </c>
      <c r="BI391" s="75">
        <f>IF(N391="nulová",J391,0)</f>
        <v>0</v>
      </c>
      <c r="BJ391" s="10" t="s">
        <v>80</v>
      </c>
      <c r="BK391" s="75">
        <f>ROUND(I391*H391,2)</f>
        <v>0</v>
      </c>
      <c r="BL391" s="10" t="s">
        <v>136</v>
      </c>
      <c r="BM391" s="223" t="s">
        <v>399</v>
      </c>
    </row>
    <row r="392" spans="2:65" s="247" customFormat="1" ht="22.95" customHeight="1" x14ac:dyDescent="0.4">
      <c r="B392" s="254"/>
      <c r="D392" s="249" t="s">
        <v>72</v>
      </c>
      <c r="E392" s="263" t="s">
        <v>288</v>
      </c>
      <c r="F392" s="263" t="s">
        <v>287</v>
      </c>
      <c r="I392" s="377"/>
      <c r="J392" s="262">
        <f>BK392</f>
        <v>0</v>
      </c>
      <c r="L392" s="254"/>
      <c r="M392" s="253"/>
      <c r="P392" s="252">
        <f>SUM(P393:P398)</f>
        <v>0</v>
      </c>
      <c r="R392" s="252">
        <f>SUM(R393:R398)</f>
        <v>1.0110629099999999</v>
      </c>
      <c r="T392" s="251">
        <f>SUM(T393:T398)</f>
        <v>0.47760000000000002</v>
      </c>
      <c r="AR392" s="249" t="s">
        <v>80</v>
      </c>
      <c r="AT392" s="250" t="s">
        <v>72</v>
      </c>
      <c r="AU392" s="250" t="s">
        <v>78</v>
      </c>
      <c r="AY392" s="249" t="s">
        <v>113</v>
      </c>
      <c r="BK392" s="248">
        <f>SUM(BK393:BK398)</f>
        <v>0</v>
      </c>
    </row>
    <row r="393" spans="2:65" s="1" customFormat="1" ht="33" customHeight="1" x14ac:dyDescent="0.35">
      <c r="B393" s="73"/>
      <c r="C393" s="438" t="s">
        <v>222</v>
      </c>
      <c r="D393" s="438" t="s">
        <v>114</v>
      </c>
      <c r="E393" s="439" t="s">
        <v>398</v>
      </c>
      <c r="F393" s="440" t="s">
        <v>397</v>
      </c>
      <c r="G393" s="441" t="s">
        <v>161</v>
      </c>
      <c r="H393" s="442">
        <v>115</v>
      </c>
      <c r="I393" s="371"/>
      <c r="J393" s="224">
        <f>ROUND(I393*H393,2)</f>
        <v>0</v>
      </c>
      <c r="K393" s="74"/>
      <c r="L393" s="21"/>
      <c r="M393" s="370" t="s">
        <v>1</v>
      </c>
      <c r="N393" s="246" t="s">
        <v>39</v>
      </c>
      <c r="P393" s="236">
        <f>O393*H393</f>
        <v>0</v>
      </c>
      <c r="Q393" s="236">
        <v>6.2984499999999997E-3</v>
      </c>
      <c r="R393" s="236">
        <f>Q393*H393</f>
        <v>0.72432174999999999</v>
      </c>
      <c r="S393" s="236">
        <v>0</v>
      </c>
      <c r="T393" s="235">
        <f>S393*H393</f>
        <v>0</v>
      </c>
      <c r="AR393" s="223" t="s">
        <v>136</v>
      </c>
      <c r="AT393" s="223" t="s">
        <v>114</v>
      </c>
      <c r="AU393" s="223" t="s">
        <v>80</v>
      </c>
      <c r="AY393" s="10" t="s">
        <v>113</v>
      </c>
      <c r="BE393" s="75">
        <f>IF(N393="základná",J393,0)</f>
        <v>0</v>
      </c>
      <c r="BF393" s="75">
        <f>IF(N393="znížená",J393,0)</f>
        <v>0</v>
      </c>
      <c r="BG393" s="75">
        <f>IF(N393="zákl. prenesená",J393,0)</f>
        <v>0</v>
      </c>
      <c r="BH393" s="75">
        <f>IF(N393="zníž. prenesená",J393,0)</f>
        <v>0</v>
      </c>
      <c r="BI393" s="75">
        <f>IF(N393="nulová",J393,0)</f>
        <v>0</v>
      </c>
      <c r="BJ393" s="10" t="s">
        <v>80</v>
      </c>
      <c r="BK393" s="75">
        <f>ROUND(I393*H393,2)</f>
        <v>0</v>
      </c>
      <c r="BL393" s="10" t="s">
        <v>136</v>
      </c>
      <c r="BM393" s="223" t="s">
        <v>396</v>
      </c>
    </row>
    <row r="394" spans="2:65" s="1" customFormat="1" ht="33" customHeight="1" x14ac:dyDescent="0.35">
      <c r="B394" s="73"/>
      <c r="C394" s="438" t="s">
        <v>225</v>
      </c>
      <c r="D394" s="438" t="s">
        <v>114</v>
      </c>
      <c r="E394" s="439" t="s">
        <v>395</v>
      </c>
      <c r="F394" s="440" t="s">
        <v>394</v>
      </c>
      <c r="G394" s="441" t="s">
        <v>161</v>
      </c>
      <c r="H394" s="442">
        <v>38</v>
      </c>
      <c r="I394" s="371"/>
      <c r="J394" s="224">
        <f>ROUND(I394*H394,2)</f>
        <v>0</v>
      </c>
      <c r="K394" s="74"/>
      <c r="L394" s="21"/>
      <c r="M394" s="370" t="s">
        <v>1</v>
      </c>
      <c r="N394" s="246" t="s">
        <v>39</v>
      </c>
      <c r="P394" s="236">
        <f>O394*H394</f>
        <v>0</v>
      </c>
      <c r="Q394" s="236">
        <v>7.54582E-3</v>
      </c>
      <c r="R394" s="236">
        <f>Q394*H394</f>
        <v>0.28674115999999999</v>
      </c>
      <c r="S394" s="236">
        <v>0</v>
      </c>
      <c r="T394" s="235">
        <f>S394*H394</f>
        <v>0</v>
      </c>
      <c r="AR394" s="223" t="s">
        <v>136</v>
      </c>
      <c r="AT394" s="223" t="s">
        <v>114</v>
      </c>
      <c r="AU394" s="223" t="s">
        <v>80</v>
      </c>
      <c r="AY394" s="10" t="s">
        <v>113</v>
      </c>
      <c r="BE394" s="75">
        <f>IF(N394="základná",J394,0)</f>
        <v>0</v>
      </c>
      <c r="BF394" s="75">
        <f>IF(N394="znížená",J394,0)</f>
        <v>0</v>
      </c>
      <c r="BG394" s="75">
        <f>IF(N394="zákl. prenesená",J394,0)</f>
        <v>0</v>
      </c>
      <c r="BH394" s="75">
        <f>IF(N394="zníž. prenesená",J394,0)</f>
        <v>0</v>
      </c>
      <c r="BI394" s="75">
        <f>IF(N394="nulová",J394,0)</f>
        <v>0</v>
      </c>
      <c r="BJ394" s="10" t="s">
        <v>80</v>
      </c>
      <c r="BK394" s="75">
        <f>ROUND(I394*H394,2)</f>
        <v>0</v>
      </c>
      <c r="BL394" s="10" t="s">
        <v>136</v>
      </c>
      <c r="BM394" s="223" t="s">
        <v>393</v>
      </c>
    </row>
    <row r="395" spans="2:65" s="1" customFormat="1" ht="37.950000000000003" customHeight="1" x14ac:dyDescent="0.35">
      <c r="B395" s="73"/>
      <c r="C395" s="438" t="s">
        <v>226</v>
      </c>
      <c r="D395" s="438" t="s">
        <v>114</v>
      </c>
      <c r="E395" s="439" t="s">
        <v>392</v>
      </c>
      <c r="F395" s="440" t="s">
        <v>391</v>
      </c>
      <c r="G395" s="441" t="s">
        <v>161</v>
      </c>
      <c r="H395" s="442">
        <v>149.25</v>
      </c>
      <c r="I395" s="371"/>
      <c r="J395" s="224">
        <f>ROUND(I395*H395,2)</f>
        <v>0</v>
      </c>
      <c r="K395" s="74"/>
      <c r="L395" s="21"/>
      <c r="M395" s="370" t="s">
        <v>1</v>
      </c>
      <c r="N395" s="246" t="s">
        <v>39</v>
      </c>
      <c r="P395" s="236">
        <f>O395*H395</f>
        <v>0</v>
      </c>
      <c r="Q395" s="236">
        <v>0</v>
      </c>
      <c r="R395" s="236">
        <f>Q395*H395</f>
        <v>0</v>
      </c>
      <c r="S395" s="236">
        <v>3.2000000000000002E-3</v>
      </c>
      <c r="T395" s="235">
        <f>S395*H395</f>
        <v>0.47760000000000002</v>
      </c>
      <c r="AR395" s="223" t="s">
        <v>136</v>
      </c>
      <c r="AT395" s="223" t="s">
        <v>114</v>
      </c>
      <c r="AU395" s="223" t="s">
        <v>80</v>
      </c>
      <c r="AY395" s="10" t="s">
        <v>113</v>
      </c>
      <c r="BE395" s="75">
        <f>IF(N395="základná",J395,0)</f>
        <v>0</v>
      </c>
      <c r="BF395" s="75">
        <f>IF(N395="znížená",J395,0)</f>
        <v>0</v>
      </c>
      <c r="BG395" s="75">
        <f>IF(N395="zákl. prenesená",J395,0)</f>
        <v>0</v>
      </c>
      <c r="BH395" s="75">
        <f>IF(N395="zníž. prenesená",J395,0)</f>
        <v>0</v>
      </c>
      <c r="BI395" s="75">
        <f>IF(N395="nulová",J395,0)</f>
        <v>0</v>
      </c>
      <c r="BJ395" s="10" t="s">
        <v>80</v>
      </c>
      <c r="BK395" s="75">
        <f>ROUND(I395*H395,2)</f>
        <v>0</v>
      </c>
      <c r="BL395" s="10" t="s">
        <v>136</v>
      </c>
      <c r="BM395" s="223" t="s">
        <v>390</v>
      </c>
    </row>
    <row r="396" spans="2:65" s="230" customFormat="1" x14ac:dyDescent="0.35">
      <c r="B396" s="234"/>
      <c r="C396" s="447"/>
      <c r="D396" s="444" t="s">
        <v>117</v>
      </c>
      <c r="E396" s="448" t="s">
        <v>1</v>
      </c>
      <c r="F396" s="449" t="s">
        <v>389</v>
      </c>
      <c r="G396" s="447"/>
      <c r="H396" s="450">
        <v>149.25</v>
      </c>
      <c r="I396" s="373"/>
      <c r="L396" s="234"/>
      <c r="M396" s="233"/>
      <c r="T396" s="232"/>
      <c r="AT396" s="231" t="s">
        <v>117</v>
      </c>
      <c r="AU396" s="231" t="s">
        <v>80</v>
      </c>
      <c r="AV396" s="230" t="s">
        <v>80</v>
      </c>
      <c r="AW396" s="230" t="s">
        <v>29</v>
      </c>
      <c r="AX396" s="230" t="s">
        <v>73</v>
      </c>
      <c r="AY396" s="231" t="s">
        <v>113</v>
      </c>
    </row>
    <row r="397" spans="2:65" s="241" customFormat="1" x14ac:dyDescent="0.35">
      <c r="B397" s="245"/>
      <c r="C397" s="451"/>
      <c r="D397" s="444" t="s">
        <v>117</v>
      </c>
      <c r="E397" s="452" t="s">
        <v>1</v>
      </c>
      <c r="F397" s="453" t="s">
        <v>118</v>
      </c>
      <c r="G397" s="451"/>
      <c r="H397" s="454">
        <v>149.25</v>
      </c>
      <c r="I397" s="376"/>
      <c r="L397" s="245"/>
      <c r="M397" s="244"/>
      <c r="T397" s="243"/>
      <c r="AT397" s="242" t="s">
        <v>117</v>
      </c>
      <c r="AU397" s="242" t="s">
        <v>80</v>
      </c>
      <c r="AV397" s="241" t="s">
        <v>116</v>
      </c>
      <c r="AW397" s="241" t="s">
        <v>29</v>
      </c>
      <c r="AX397" s="241" t="s">
        <v>78</v>
      </c>
      <c r="AY397" s="242" t="s">
        <v>113</v>
      </c>
    </row>
    <row r="398" spans="2:65" s="1" customFormat="1" ht="24.2" customHeight="1" x14ac:dyDescent="0.35">
      <c r="B398" s="73"/>
      <c r="C398" s="438" t="s">
        <v>227</v>
      </c>
      <c r="D398" s="438" t="s">
        <v>114</v>
      </c>
      <c r="E398" s="439" t="s">
        <v>388</v>
      </c>
      <c r="F398" s="440" t="s">
        <v>387</v>
      </c>
      <c r="G398" s="441" t="s">
        <v>187</v>
      </c>
      <c r="H398" s="372"/>
      <c r="I398" s="371"/>
      <c r="J398" s="224">
        <f>ROUND(I398*H398,2)</f>
        <v>0</v>
      </c>
      <c r="K398" s="74"/>
      <c r="L398" s="21"/>
      <c r="M398" s="370" t="s">
        <v>1</v>
      </c>
      <c r="N398" s="246" t="s">
        <v>39</v>
      </c>
      <c r="P398" s="236">
        <f>O398*H398</f>
        <v>0</v>
      </c>
      <c r="Q398" s="236">
        <v>0</v>
      </c>
      <c r="R398" s="236">
        <f>Q398*H398</f>
        <v>0</v>
      </c>
      <c r="S398" s="236">
        <v>0</v>
      </c>
      <c r="T398" s="235">
        <f>S398*H398</f>
        <v>0</v>
      </c>
      <c r="AR398" s="223" t="s">
        <v>136</v>
      </c>
      <c r="AT398" s="223" t="s">
        <v>114</v>
      </c>
      <c r="AU398" s="223" t="s">
        <v>80</v>
      </c>
      <c r="AY398" s="10" t="s">
        <v>113</v>
      </c>
      <c r="BE398" s="75">
        <f>IF(N398="základná",J398,0)</f>
        <v>0</v>
      </c>
      <c r="BF398" s="75">
        <f>IF(N398="znížená",J398,0)</f>
        <v>0</v>
      </c>
      <c r="BG398" s="75">
        <f>IF(N398="zákl. prenesená",J398,0)</f>
        <v>0</v>
      </c>
      <c r="BH398" s="75">
        <f>IF(N398="zníž. prenesená",J398,0)</f>
        <v>0</v>
      </c>
      <c r="BI398" s="75">
        <f>IF(N398="nulová",J398,0)</f>
        <v>0</v>
      </c>
      <c r="BJ398" s="10" t="s">
        <v>80</v>
      </c>
      <c r="BK398" s="75">
        <f>ROUND(I398*H398,2)</f>
        <v>0</v>
      </c>
      <c r="BL398" s="10" t="s">
        <v>136</v>
      </c>
      <c r="BM398" s="223" t="s">
        <v>386</v>
      </c>
    </row>
    <row r="399" spans="2:65" s="247" customFormat="1" ht="22.95" customHeight="1" x14ac:dyDescent="0.4">
      <c r="B399" s="254"/>
      <c r="D399" s="249" t="s">
        <v>72</v>
      </c>
      <c r="E399" s="263" t="s">
        <v>200</v>
      </c>
      <c r="F399" s="263" t="s">
        <v>778</v>
      </c>
      <c r="I399" s="377"/>
      <c r="J399" s="262">
        <f>BK399</f>
        <v>0</v>
      </c>
      <c r="L399" s="254"/>
      <c r="M399" s="253"/>
      <c r="P399" s="252">
        <f>SUM(P400:P427)</f>
        <v>0</v>
      </c>
      <c r="R399" s="252">
        <f>SUM(R400:R427)</f>
        <v>1.1061898320000001</v>
      </c>
      <c r="T399" s="251">
        <f>SUM(T400:T427)</f>
        <v>0.15</v>
      </c>
      <c r="AR399" s="249" t="s">
        <v>80</v>
      </c>
      <c r="AT399" s="250" t="s">
        <v>72</v>
      </c>
      <c r="AU399" s="250" t="s">
        <v>78</v>
      </c>
      <c r="AY399" s="249" t="s">
        <v>113</v>
      </c>
      <c r="BK399" s="248">
        <f>SUM(BK400:BK427)</f>
        <v>0</v>
      </c>
    </row>
    <row r="400" spans="2:65" s="1" customFormat="1" ht="16.5" customHeight="1" x14ac:dyDescent="0.35">
      <c r="B400" s="73"/>
      <c r="C400" s="438" t="s">
        <v>282</v>
      </c>
      <c r="D400" s="438" t="s">
        <v>114</v>
      </c>
      <c r="E400" s="439" t="s">
        <v>385</v>
      </c>
      <c r="F400" s="440" t="s">
        <v>384</v>
      </c>
      <c r="G400" s="441" t="s">
        <v>161</v>
      </c>
      <c r="H400" s="442">
        <v>2.7</v>
      </c>
      <c r="I400" s="371"/>
      <c r="J400" s="224">
        <f>ROUND(I400*H400,2)</f>
        <v>0</v>
      </c>
      <c r="K400" s="74"/>
      <c r="L400" s="21"/>
      <c r="M400" s="370" t="s">
        <v>1</v>
      </c>
      <c r="N400" s="246" t="s">
        <v>39</v>
      </c>
      <c r="P400" s="236">
        <f>O400*H400</f>
        <v>0</v>
      </c>
      <c r="Q400" s="236">
        <v>0</v>
      </c>
      <c r="R400" s="236">
        <f>Q400*H400</f>
        <v>0</v>
      </c>
      <c r="S400" s="236">
        <v>0</v>
      </c>
      <c r="T400" s="235">
        <f>S400*H400</f>
        <v>0</v>
      </c>
      <c r="AR400" s="223" t="s">
        <v>136</v>
      </c>
      <c r="AT400" s="223" t="s">
        <v>114</v>
      </c>
      <c r="AU400" s="223" t="s">
        <v>80</v>
      </c>
      <c r="AY400" s="10" t="s">
        <v>113</v>
      </c>
      <c r="BE400" s="75">
        <f>IF(N400="základná",J400,0)</f>
        <v>0</v>
      </c>
      <c r="BF400" s="75">
        <f>IF(N400="znížená",J400,0)</f>
        <v>0</v>
      </c>
      <c r="BG400" s="75">
        <f>IF(N400="zákl. prenesená",J400,0)</f>
        <v>0</v>
      </c>
      <c r="BH400" s="75">
        <f>IF(N400="zníž. prenesená",J400,0)</f>
        <v>0</v>
      </c>
      <c r="BI400" s="75">
        <f>IF(N400="nulová",J400,0)</f>
        <v>0</v>
      </c>
      <c r="BJ400" s="10" t="s">
        <v>80</v>
      </c>
      <c r="BK400" s="75">
        <f>ROUND(I400*H400,2)</f>
        <v>0</v>
      </c>
      <c r="BL400" s="10" t="s">
        <v>136</v>
      </c>
      <c r="BM400" s="223" t="s">
        <v>383</v>
      </c>
    </row>
    <row r="401" spans="2:65" s="1" customFormat="1" ht="24.2" customHeight="1" x14ac:dyDescent="0.35">
      <c r="B401" s="73"/>
      <c r="C401" s="458" t="s">
        <v>281</v>
      </c>
      <c r="D401" s="458" t="s">
        <v>122</v>
      </c>
      <c r="E401" s="459" t="s">
        <v>382</v>
      </c>
      <c r="F401" s="460" t="s">
        <v>381</v>
      </c>
      <c r="G401" s="461" t="s">
        <v>161</v>
      </c>
      <c r="H401" s="462">
        <v>2.7</v>
      </c>
      <c r="I401" s="375"/>
      <c r="J401" s="240">
        <f>ROUND(I401*H401,2)</f>
        <v>0</v>
      </c>
      <c r="K401" s="239"/>
      <c r="L401" s="238"/>
      <c r="M401" s="374" t="s">
        <v>1</v>
      </c>
      <c r="N401" s="237" t="s">
        <v>39</v>
      </c>
      <c r="P401" s="236">
        <f>O401*H401</f>
        <v>0</v>
      </c>
      <c r="Q401" s="236">
        <v>2.1000000000000001E-2</v>
      </c>
      <c r="R401" s="236">
        <f>Q401*H401</f>
        <v>5.6700000000000007E-2</v>
      </c>
      <c r="S401" s="236">
        <v>0</v>
      </c>
      <c r="T401" s="235">
        <f>S401*H401</f>
        <v>0</v>
      </c>
      <c r="AR401" s="223" t="s">
        <v>163</v>
      </c>
      <c r="AT401" s="223" t="s">
        <v>122</v>
      </c>
      <c r="AU401" s="223" t="s">
        <v>80</v>
      </c>
      <c r="AY401" s="10" t="s">
        <v>113</v>
      </c>
      <c r="BE401" s="75">
        <f>IF(N401="základná",J401,0)</f>
        <v>0</v>
      </c>
      <c r="BF401" s="75">
        <f>IF(N401="znížená",J401,0)</f>
        <v>0</v>
      </c>
      <c r="BG401" s="75">
        <f>IF(N401="zákl. prenesená",J401,0)</f>
        <v>0</v>
      </c>
      <c r="BH401" s="75">
        <f>IF(N401="zníž. prenesená",J401,0)</f>
        <v>0</v>
      </c>
      <c r="BI401" s="75">
        <f>IF(N401="nulová",J401,0)</f>
        <v>0</v>
      </c>
      <c r="BJ401" s="10" t="s">
        <v>80</v>
      </c>
      <c r="BK401" s="75">
        <f>ROUND(I401*H401,2)</f>
        <v>0</v>
      </c>
      <c r="BL401" s="10" t="s">
        <v>136</v>
      </c>
      <c r="BM401" s="223" t="s">
        <v>380</v>
      </c>
    </row>
    <row r="402" spans="2:65" s="1" customFormat="1" ht="24.2" customHeight="1" x14ac:dyDescent="0.35">
      <c r="B402" s="483"/>
      <c r="C402" s="479" t="s">
        <v>711</v>
      </c>
      <c r="D402" s="438" t="s">
        <v>114</v>
      </c>
      <c r="E402" s="439" t="s">
        <v>777</v>
      </c>
      <c r="F402" s="440" t="s">
        <v>776</v>
      </c>
      <c r="G402" s="441" t="s">
        <v>285</v>
      </c>
      <c r="H402" s="442">
        <v>75.2</v>
      </c>
      <c r="I402" s="371"/>
      <c r="J402" s="224">
        <f>ROUND(I402*H402,2)</f>
        <v>0</v>
      </c>
      <c r="K402" s="74"/>
      <c r="L402" s="21"/>
      <c r="M402" s="370" t="s">
        <v>1</v>
      </c>
      <c r="N402" s="246" t="s">
        <v>39</v>
      </c>
      <c r="P402" s="236">
        <f>O402*H402</f>
        <v>0</v>
      </c>
      <c r="Q402" s="236">
        <v>7.2849999999999995E-5</v>
      </c>
      <c r="R402" s="236">
        <f>Q402*H402</f>
        <v>5.4783200000000001E-3</v>
      </c>
      <c r="S402" s="236">
        <v>0</v>
      </c>
      <c r="T402" s="235">
        <f>S402*H402</f>
        <v>0</v>
      </c>
      <c r="AR402" s="223" t="s">
        <v>136</v>
      </c>
      <c r="AT402" s="223" t="s">
        <v>114</v>
      </c>
      <c r="AU402" s="223" t="s">
        <v>80</v>
      </c>
      <c r="AY402" s="10" t="s">
        <v>113</v>
      </c>
      <c r="BE402" s="75">
        <f>IF(N402="základná",J402,0)</f>
        <v>0</v>
      </c>
      <c r="BF402" s="75">
        <f>IF(N402="znížená",J402,0)</f>
        <v>0</v>
      </c>
      <c r="BG402" s="75">
        <f>IF(N402="zákl. prenesená",J402,0)</f>
        <v>0</v>
      </c>
      <c r="BH402" s="75">
        <f>IF(N402="zníž. prenesená",J402,0)</f>
        <v>0</v>
      </c>
      <c r="BI402" s="75">
        <f>IF(N402="nulová",J402,0)</f>
        <v>0</v>
      </c>
      <c r="BJ402" s="10" t="s">
        <v>80</v>
      </c>
      <c r="BK402" s="75">
        <f>ROUND(I402*H402,2)</f>
        <v>0</v>
      </c>
      <c r="BL402" s="10" t="s">
        <v>136</v>
      </c>
      <c r="BM402" s="223" t="s">
        <v>775</v>
      </c>
    </row>
    <row r="403" spans="2:65" s="257" customFormat="1" x14ac:dyDescent="0.35">
      <c r="B403" s="484"/>
      <c r="C403" s="480"/>
      <c r="D403" s="444" t="s">
        <v>117</v>
      </c>
      <c r="E403" s="445" t="s">
        <v>1</v>
      </c>
      <c r="F403" s="446" t="s">
        <v>768</v>
      </c>
      <c r="G403" s="443"/>
      <c r="H403" s="445" t="s">
        <v>1</v>
      </c>
      <c r="I403" s="378"/>
      <c r="L403" s="261"/>
      <c r="M403" s="260"/>
      <c r="T403" s="259"/>
      <c r="AT403" s="258" t="s">
        <v>117</v>
      </c>
      <c r="AU403" s="258" t="s">
        <v>80</v>
      </c>
      <c r="AV403" s="257" t="s">
        <v>78</v>
      </c>
      <c r="AW403" s="257" t="s">
        <v>29</v>
      </c>
      <c r="AX403" s="257" t="s">
        <v>73</v>
      </c>
      <c r="AY403" s="258" t="s">
        <v>113</v>
      </c>
    </row>
    <row r="404" spans="2:65" s="230" customFormat="1" x14ac:dyDescent="0.35">
      <c r="B404" s="485"/>
      <c r="C404" s="481"/>
      <c r="D404" s="444" t="s">
        <v>117</v>
      </c>
      <c r="E404" s="448" t="s">
        <v>1</v>
      </c>
      <c r="F404" s="449" t="s">
        <v>767</v>
      </c>
      <c r="G404" s="447"/>
      <c r="H404" s="450">
        <v>75.2</v>
      </c>
      <c r="I404" s="373"/>
      <c r="L404" s="234"/>
      <c r="M404" s="233"/>
      <c r="T404" s="232"/>
      <c r="AT404" s="231" t="s">
        <v>117</v>
      </c>
      <c r="AU404" s="231" t="s">
        <v>80</v>
      </c>
      <c r="AV404" s="230" t="s">
        <v>80</v>
      </c>
      <c r="AW404" s="230" t="s">
        <v>29</v>
      </c>
      <c r="AX404" s="230" t="s">
        <v>73</v>
      </c>
      <c r="AY404" s="231" t="s">
        <v>113</v>
      </c>
    </row>
    <row r="405" spans="2:65" s="241" customFormat="1" x14ac:dyDescent="0.35">
      <c r="B405" s="486"/>
      <c r="C405" s="482"/>
      <c r="D405" s="444" t="s">
        <v>117</v>
      </c>
      <c r="E405" s="452" t="s">
        <v>1</v>
      </c>
      <c r="F405" s="453" t="s">
        <v>118</v>
      </c>
      <c r="G405" s="451"/>
      <c r="H405" s="454">
        <v>75.2</v>
      </c>
      <c r="I405" s="376"/>
      <c r="L405" s="245"/>
      <c r="M405" s="244"/>
      <c r="T405" s="243"/>
      <c r="AT405" s="242" t="s">
        <v>117</v>
      </c>
      <c r="AU405" s="242" t="s">
        <v>80</v>
      </c>
      <c r="AV405" s="241" t="s">
        <v>116</v>
      </c>
      <c r="AW405" s="241" t="s">
        <v>29</v>
      </c>
      <c r="AX405" s="241" t="s">
        <v>78</v>
      </c>
      <c r="AY405" s="242" t="s">
        <v>113</v>
      </c>
    </row>
    <row r="406" spans="2:65" s="1" customFormat="1" ht="24.2" customHeight="1" x14ac:dyDescent="0.35">
      <c r="B406" s="483"/>
      <c r="C406" s="479" t="s">
        <v>710</v>
      </c>
      <c r="D406" s="438" t="s">
        <v>114</v>
      </c>
      <c r="E406" s="439" t="s">
        <v>774</v>
      </c>
      <c r="F406" s="440" t="s">
        <v>773</v>
      </c>
      <c r="G406" s="441" t="s">
        <v>285</v>
      </c>
      <c r="H406" s="442">
        <v>414.4</v>
      </c>
      <c r="I406" s="371"/>
      <c r="J406" s="224">
        <f>ROUND(I406*H406,2)</f>
        <v>0</v>
      </c>
      <c r="K406" s="74"/>
      <c r="L406" s="21"/>
      <c r="M406" s="370" t="s">
        <v>1</v>
      </c>
      <c r="N406" s="246" t="s">
        <v>39</v>
      </c>
      <c r="P406" s="236">
        <f>O406*H406</f>
        <v>0</v>
      </c>
      <c r="Q406" s="236">
        <v>6.0730000000000003E-5</v>
      </c>
      <c r="R406" s="236">
        <f>Q406*H406</f>
        <v>2.5166511999999999E-2</v>
      </c>
      <c r="S406" s="236">
        <v>0</v>
      </c>
      <c r="T406" s="235">
        <f>S406*H406</f>
        <v>0</v>
      </c>
      <c r="AR406" s="223" t="s">
        <v>136</v>
      </c>
      <c r="AT406" s="223" t="s">
        <v>114</v>
      </c>
      <c r="AU406" s="223" t="s">
        <v>80</v>
      </c>
      <c r="AY406" s="10" t="s">
        <v>113</v>
      </c>
      <c r="BE406" s="75">
        <f>IF(N406="základná",J406,0)</f>
        <v>0</v>
      </c>
      <c r="BF406" s="75">
        <f>IF(N406="znížená",J406,0)</f>
        <v>0</v>
      </c>
      <c r="BG406" s="75">
        <f>IF(N406="zákl. prenesená",J406,0)</f>
        <v>0</v>
      </c>
      <c r="BH406" s="75">
        <f>IF(N406="zníž. prenesená",J406,0)</f>
        <v>0</v>
      </c>
      <c r="BI406" s="75">
        <f>IF(N406="nulová",J406,0)</f>
        <v>0</v>
      </c>
      <c r="BJ406" s="10" t="s">
        <v>80</v>
      </c>
      <c r="BK406" s="75">
        <f>ROUND(I406*H406,2)</f>
        <v>0</v>
      </c>
      <c r="BL406" s="10" t="s">
        <v>136</v>
      </c>
      <c r="BM406" s="223" t="s">
        <v>772</v>
      </c>
    </row>
    <row r="407" spans="2:65" s="257" customFormat="1" x14ac:dyDescent="0.35">
      <c r="B407" s="484"/>
      <c r="C407" s="480"/>
      <c r="D407" s="444" t="s">
        <v>117</v>
      </c>
      <c r="E407" s="445" t="s">
        <v>1</v>
      </c>
      <c r="F407" s="446" t="s">
        <v>763</v>
      </c>
      <c r="G407" s="443"/>
      <c r="H407" s="445" t="s">
        <v>1</v>
      </c>
      <c r="I407" s="378"/>
      <c r="L407" s="261"/>
      <c r="M407" s="260"/>
      <c r="T407" s="259"/>
      <c r="AT407" s="258" t="s">
        <v>117</v>
      </c>
      <c r="AU407" s="258" t="s">
        <v>80</v>
      </c>
      <c r="AV407" s="257" t="s">
        <v>78</v>
      </c>
      <c r="AW407" s="257" t="s">
        <v>29</v>
      </c>
      <c r="AX407" s="257" t="s">
        <v>73</v>
      </c>
      <c r="AY407" s="258" t="s">
        <v>113</v>
      </c>
    </row>
    <row r="408" spans="2:65" s="230" customFormat="1" x14ac:dyDescent="0.35">
      <c r="B408" s="485"/>
      <c r="C408" s="481"/>
      <c r="D408" s="444" t="s">
        <v>117</v>
      </c>
      <c r="E408" s="448" t="s">
        <v>1</v>
      </c>
      <c r="F408" s="449" t="s">
        <v>762</v>
      </c>
      <c r="G408" s="447"/>
      <c r="H408" s="450">
        <v>414.4</v>
      </c>
      <c r="I408" s="373"/>
      <c r="L408" s="234"/>
      <c r="M408" s="233"/>
      <c r="T408" s="232"/>
      <c r="AT408" s="231" t="s">
        <v>117</v>
      </c>
      <c r="AU408" s="231" t="s">
        <v>80</v>
      </c>
      <c r="AV408" s="230" t="s">
        <v>80</v>
      </c>
      <c r="AW408" s="230" t="s">
        <v>29</v>
      </c>
      <c r="AX408" s="230" t="s">
        <v>73</v>
      </c>
      <c r="AY408" s="231" t="s">
        <v>113</v>
      </c>
    </row>
    <row r="409" spans="2:65" s="241" customFormat="1" x14ac:dyDescent="0.35">
      <c r="B409" s="486"/>
      <c r="C409" s="482"/>
      <c r="D409" s="444" t="s">
        <v>117</v>
      </c>
      <c r="E409" s="452" t="s">
        <v>1</v>
      </c>
      <c r="F409" s="453" t="s">
        <v>118</v>
      </c>
      <c r="G409" s="451"/>
      <c r="H409" s="454">
        <v>414.4</v>
      </c>
      <c r="I409" s="376"/>
      <c r="L409" s="245"/>
      <c r="M409" s="244"/>
      <c r="T409" s="243"/>
      <c r="AT409" s="242" t="s">
        <v>117</v>
      </c>
      <c r="AU409" s="242" t="s">
        <v>80</v>
      </c>
      <c r="AV409" s="241" t="s">
        <v>116</v>
      </c>
      <c r="AW409" s="241" t="s">
        <v>29</v>
      </c>
      <c r="AX409" s="241" t="s">
        <v>78</v>
      </c>
      <c r="AY409" s="242" t="s">
        <v>113</v>
      </c>
    </row>
    <row r="410" spans="2:65" s="1" customFormat="1" ht="24.2" customHeight="1" x14ac:dyDescent="0.35">
      <c r="B410" s="483"/>
      <c r="C410" s="479" t="s">
        <v>709</v>
      </c>
      <c r="D410" s="438" t="s">
        <v>114</v>
      </c>
      <c r="E410" s="439" t="s">
        <v>771</v>
      </c>
      <c r="F410" s="440" t="s">
        <v>770</v>
      </c>
      <c r="G410" s="441" t="s">
        <v>285</v>
      </c>
      <c r="H410" s="442">
        <v>75.2</v>
      </c>
      <c r="I410" s="371"/>
      <c r="J410" s="224">
        <f>ROUND(I410*H410,2)</f>
        <v>0</v>
      </c>
      <c r="K410" s="74"/>
      <c r="L410" s="21"/>
      <c r="M410" s="370" t="s">
        <v>1</v>
      </c>
      <c r="N410" s="246" t="s">
        <v>39</v>
      </c>
      <c r="P410" s="236">
        <f>O410*H410</f>
        <v>0</v>
      </c>
      <c r="Q410" s="236">
        <v>0</v>
      </c>
      <c r="R410" s="236">
        <f>Q410*H410</f>
        <v>0</v>
      </c>
      <c r="S410" s="236">
        <v>0</v>
      </c>
      <c r="T410" s="235">
        <f>S410*H410</f>
        <v>0</v>
      </c>
      <c r="AR410" s="223" t="s">
        <v>136</v>
      </c>
      <c r="AT410" s="223" t="s">
        <v>114</v>
      </c>
      <c r="AU410" s="223" t="s">
        <v>80</v>
      </c>
      <c r="AY410" s="10" t="s">
        <v>113</v>
      </c>
      <c r="BE410" s="75">
        <f>IF(N410="základná",J410,0)</f>
        <v>0</v>
      </c>
      <c r="BF410" s="75">
        <f>IF(N410="znížená",J410,0)</f>
        <v>0</v>
      </c>
      <c r="BG410" s="75">
        <f>IF(N410="zákl. prenesená",J410,0)</f>
        <v>0</v>
      </c>
      <c r="BH410" s="75">
        <f>IF(N410="zníž. prenesená",J410,0)</f>
        <v>0</v>
      </c>
      <c r="BI410" s="75">
        <f>IF(N410="nulová",J410,0)</f>
        <v>0</v>
      </c>
      <c r="BJ410" s="10" t="s">
        <v>80</v>
      </c>
      <c r="BK410" s="75">
        <f>ROUND(I410*H410,2)</f>
        <v>0</v>
      </c>
      <c r="BL410" s="10" t="s">
        <v>136</v>
      </c>
      <c r="BM410" s="223" t="s">
        <v>769</v>
      </c>
    </row>
    <row r="411" spans="2:65" s="257" customFormat="1" x14ac:dyDescent="0.35">
      <c r="B411" s="484"/>
      <c r="C411" s="480"/>
      <c r="D411" s="444" t="s">
        <v>117</v>
      </c>
      <c r="E411" s="445" t="s">
        <v>1</v>
      </c>
      <c r="F411" s="446" t="s">
        <v>768</v>
      </c>
      <c r="G411" s="443"/>
      <c r="H411" s="445" t="s">
        <v>1</v>
      </c>
      <c r="I411" s="378"/>
      <c r="L411" s="261"/>
      <c r="M411" s="260"/>
      <c r="T411" s="259"/>
      <c r="AT411" s="258" t="s">
        <v>117</v>
      </c>
      <c r="AU411" s="258" t="s">
        <v>80</v>
      </c>
      <c r="AV411" s="257" t="s">
        <v>78</v>
      </c>
      <c r="AW411" s="257" t="s">
        <v>29</v>
      </c>
      <c r="AX411" s="257" t="s">
        <v>73</v>
      </c>
      <c r="AY411" s="258" t="s">
        <v>113</v>
      </c>
    </row>
    <row r="412" spans="2:65" s="230" customFormat="1" x14ac:dyDescent="0.35">
      <c r="B412" s="485"/>
      <c r="C412" s="481"/>
      <c r="D412" s="444" t="s">
        <v>117</v>
      </c>
      <c r="E412" s="448" t="s">
        <v>1</v>
      </c>
      <c r="F412" s="449" t="s">
        <v>767</v>
      </c>
      <c r="G412" s="447"/>
      <c r="H412" s="450">
        <v>75.2</v>
      </c>
      <c r="I412" s="373"/>
      <c r="L412" s="234"/>
      <c r="M412" s="233"/>
      <c r="T412" s="232"/>
      <c r="AT412" s="231" t="s">
        <v>117</v>
      </c>
      <c r="AU412" s="231" t="s">
        <v>80</v>
      </c>
      <c r="AV412" s="230" t="s">
        <v>80</v>
      </c>
      <c r="AW412" s="230" t="s">
        <v>29</v>
      </c>
      <c r="AX412" s="230" t="s">
        <v>73</v>
      </c>
      <c r="AY412" s="231" t="s">
        <v>113</v>
      </c>
    </row>
    <row r="413" spans="2:65" s="241" customFormat="1" x14ac:dyDescent="0.35">
      <c r="B413" s="486"/>
      <c r="C413" s="482"/>
      <c r="D413" s="444" t="s">
        <v>117</v>
      </c>
      <c r="E413" s="452" t="s">
        <v>1</v>
      </c>
      <c r="F413" s="453" t="s">
        <v>118</v>
      </c>
      <c r="G413" s="451"/>
      <c r="H413" s="454">
        <v>75.2</v>
      </c>
      <c r="I413" s="376"/>
      <c r="L413" s="245"/>
      <c r="M413" s="244"/>
      <c r="T413" s="243"/>
      <c r="AT413" s="242" t="s">
        <v>117</v>
      </c>
      <c r="AU413" s="242" t="s">
        <v>80</v>
      </c>
      <c r="AV413" s="241" t="s">
        <v>116</v>
      </c>
      <c r="AW413" s="241" t="s">
        <v>29</v>
      </c>
      <c r="AX413" s="241" t="s">
        <v>78</v>
      </c>
      <c r="AY413" s="242" t="s">
        <v>113</v>
      </c>
    </row>
    <row r="414" spans="2:65" s="1" customFormat="1" ht="33" customHeight="1" x14ac:dyDescent="0.35">
      <c r="B414" s="483"/>
      <c r="C414" s="479" t="s">
        <v>708</v>
      </c>
      <c r="D414" s="438" t="s">
        <v>114</v>
      </c>
      <c r="E414" s="439" t="s">
        <v>766</v>
      </c>
      <c r="F414" s="440" t="s">
        <v>765</v>
      </c>
      <c r="G414" s="441" t="s">
        <v>285</v>
      </c>
      <c r="H414" s="442">
        <v>414.4</v>
      </c>
      <c r="I414" s="371"/>
      <c r="J414" s="224">
        <f>ROUND(I414*H414,2)</f>
        <v>0</v>
      </c>
      <c r="K414" s="74"/>
      <c r="L414" s="21"/>
      <c r="M414" s="370" t="s">
        <v>1</v>
      </c>
      <c r="N414" s="246" t="s">
        <v>39</v>
      </c>
      <c r="P414" s="236">
        <f>O414*H414</f>
        <v>0</v>
      </c>
      <c r="Q414" s="236">
        <v>0</v>
      </c>
      <c r="R414" s="236">
        <f>Q414*H414</f>
        <v>0</v>
      </c>
      <c r="S414" s="236">
        <v>0</v>
      </c>
      <c r="T414" s="235">
        <f>S414*H414</f>
        <v>0</v>
      </c>
      <c r="AR414" s="223" t="s">
        <v>136</v>
      </c>
      <c r="AT414" s="223" t="s">
        <v>114</v>
      </c>
      <c r="AU414" s="223" t="s">
        <v>80</v>
      </c>
      <c r="AY414" s="10" t="s">
        <v>113</v>
      </c>
      <c r="BE414" s="75">
        <f>IF(N414="základná",J414,0)</f>
        <v>0</v>
      </c>
      <c r="BF414" s="75">
        <f>IF(N414="znížená",J414,0)</f>
        <v>0</v>
      </c>
      <c r="BG414" s="75">
        <f>IF(N414="zákl. prenesená",J414,0)</f>
        <v>0</v>
      </c>
      <c r="BH414" s="75">
        <f>IF(N414="zníž. prenesená",J414,0)</f>
        <v>0</v>
      </c>
      <c r="BI414" s="75">
        <f>IF(N414="nulová",J414,0)</f>
        <v>0</v>
      </c>
      <c r="BJ414" s="10" t="s">
        <v>80</v>
      </c>
      <c r="BK414" s="75">
        <f>ROUND(I414*H414,2)</f>
        <v>0</v>
      </c>
      <c r="BL414" s="10" t="s">
        <v>136</v>
      </c>
      <c r="BM414" s="223" t="s">
        <v>764</v>
      </c>
    </row>
    <row r="415" spans="2:65" s="257" customFormat="1" x14ac:dyDescent="0.35">
      <c r="B415" s="484"/>
      <c r="C415" s="480"/>
      <c r="D415" s="444" t="s">
        <v>117</v>
      </c>
      <c r="E415" s="445" t="s">
        <v>1</v>
      </c>
      <c r="F415" s="446" t="s">
        <v>763</v>
      </c>
      <c r="G415" s="443"/>
      <c r="H415" s="445" t="s">
        <v>1</v>
      </c>
      <c r="I415" s="378"/>
      <c r="L415" s="261"/>
      <c r="M415" s="260"/>
      <c r="T415" s="259"/>
      <c r="AT415" s="258" t="s">
        <v>117</v>
      </c>
      <c r="AU415" s="258" t="s">
        <v>80</v>
      </c>
      <c r="AV415" s="257" t="s">
        <v>78</v>
      </c>
      <c r="AW415" s="257" t="s">
        <v>29</v>
      </c>
      <c r="AX415" s="257" t="s">
        <v>73</v>
      </c>
      <c r="AY415" s="258" t="s">
        <v>113</v>
      </c>
    </row>
    <row r="416" spans="2:65" s="230" customFormat="1" x14ac:dyDescent="0.35">
      <c r="B416" s="485"/>
      <c r="C416" s="481"/>
      <c r="D416" s="444" t="s">
        <v>117</v>
      </c>
      <c r="E416" s="448" t="s">
        <v>1</v>
      </c>
      <c r="F416" s="449" t="s">
        <v>762</v>
      </c>
      <c r="G416" s="447"/>
      <c r="H416" s="450">
        <v>414.4</v>
      </c>
      <c r="I416" s="373"/>
      <c r="L416" s="234"/>
      <c r="M416" s="233"/>
      <c r="T416" s="232"/>
      <c r="AT416" s="231" t="s">
        <v>117</v>
      </c>
      <c r="AU416" s="231" t="s">
        <v>80</v>
      </c>
      <c r="AV416" s="230" t="s">
        <v>80</v>
      </c>
      <c r="AW416" s="230" t="s">
        <v>29</v>
      </c>
      <c r="AX416" s="230" t="s">
        <v>73</v>
      </c>
      <c r="AY416" s="231" t="s">
        <v>113</v>
      </c>
    </row>
    <row r="417" spans="2:65" s="241" customFormat="1" x14ac:dyDescent="0.35">
      <c r="B417" s="486"/>
      <c r="C417" s="482"/>
      <c r="D417" s="444" t="s">
        <v>117</v>
      </c>
      <c r="E417" s="452" t="s">
        <v>1</v>
      </c>
      <c r="F417" s="453" t="s">
        <v>118</v>
      </c>
      <c r="G417" s="451"/>
      <c r="H417" s="454">
        <v>414.4</v>
      </c>
      <c r="I417" s="376"/>
      <c r="L417" s="245"/>
      <c r="M417" s="244"/>
      <c r="T417" s="243"/>
      <c r="AT417" s="242" t="s">
        <v>117</v>
      </c>
      <c r="AU417" s="242" t="s">
        <v>80</v>
      </c>
      <c r="AV417" s="241" t="s">
        <v>116</v>
      </c>
      <c r="AW417" s="241" t="s">
        <v>29</v>
      </c>
      <c r="AX417" s="241" t="s">
        <v>78</v>
      </c>
      <c r="AY417" s="242" t="s">
        <v>113</v>
      </c>
    </row>
    <row r="418" spans="2:65" s="1" customFormat="1" ht="16.5" customHeight="1" x14ac:dyDescent="0.35">
      <c r="B418" s="483"/>
      <c r="C418" s="487" t="s">
        <v>707</v>
      </c>
      <c r="D418" s="458" t="s">
        <v>122</v>
      </c>
      <c r="E418" s="459" t="s">
        <v>761</v>
      </c>
      <c r="F418" s="460" t="s">
        <v>760</v>
      </c>
      <c r="G418" s="461" t="s">
        <v>285</v>
      </c>
      <c r="H418" s="462">
        <v>1011.96</v>
      </c>
      <c r="I418" s="375"/>
      <c r="J418" s="240">
        <f>ROUND(I418*H418,2)</f>
        <v>0</v>
      </c>
      <c r="K418" s="239"/>
      <c r="L418" s="238"/>
      <c r="M418" s="374" t="s">
        <v>1</v>
      </c>
      <c r="N418" s="237" t="s">
        <v>39</v>
      </c>
      <c r="P418" s="236">
        <f>O418*H418</f>
        <v>0</v>
      </c>
      <c r="Q418" s="236">
        <v>1E-3</v>
      </c>
      <c r="R418" s="236">
        <f>Q418*H418</f>
        <v>1.01196</v>
      </c>
      <c r="S418" s="236">
        <v>0</v>
      </c>
      <c r="T418" s="235">
        <f>S418*H418</f>
        <v>0</v>
      </c>
      <c r="AR418" s="223" t="s">
        <v>163</v>
      </c>
      <c r="AT418" s="223" t="s">
        <v>122</v>
      </c>
      <c r="AU418" s="223" t="s">
        <v>80</v>
      </c>
      <c r="AY418" s="10" t="s">
        <v>113</v>
      </c>
      <c r="BE418" s="75">
        <f>IF(N418="základná",J418,0)</f>
        <v>0</v>
      </c>
      <c r="BF418" s="75">
        <f>IF(N418="znížená",J418,0)</f>
        <v>0</v>
      </c>
      <c r="BG418" s="75">
        <f>IF(N418="zákl. prenesená",J418,0)</f>
        <v>0</v>
      </c>
      <c r="BH418" s="75">
        <f>IF(N418="zníž. prenesená",J418,0)</f>
        <v>0</v>
      </c>
      <c r="BI418" s="75">
        <f>IF(N418="nulová",J418,0)</f>
        <v>0</v>
      </c>
      <c r="BJ418" s="10" t="s">
        <v>80</v>
      </c>
      <c r="BK418" s="75">
        <f>ROUND(I418*H418,2)</f>
        <v>0</v>
      </c>
      <c r="BL418" s="10" t="s">
        <v>136</v>
      </c>
      <c r="BM418" s="223" t="s">
        <v>759</v>
      </c>
    </row>
    <row r="419" spans="2:65" s="230" customFormat="1" x14ac:dyDescent="0.35">
      <c r="B419" s="234"/>
      <c r="C419" s="447"/>
      <c r="D419" s="444" t="s">
        <v>117</v>
      </c>
      <c r="E419" s="448" t="s">
        <v>1</v>
      </c>
      <c r="F419" s="449" t="s">
        <v>758</v>
      </c>
      <c r="G419" s="447"/>
      <c r="H419" s="450">
        <v>1011.96</v>
      </c>
      <c r="I419" s="373"/>
      <c r="L419" s="234"/>
      <c r="M419" s="233"/>
      <c r="T419" s="232"/>
      <c r="AT419" s="231" t="s">
        <v>117</v>
      </c>
      <c r="AU419" s="231" t="s">
        <v>80</v>
      </c>
      <c r="AV419" s="230" t="s">
        <v>80</v>
      </c>
      <c r="AW419" s="230" t="s">
        <v>29</v>
      </c>
      <c r="AX419" s="230" t="s">
        <v>73</v>
      </c>
      <c r="AY419" s="231" t="s">
        <v>113</v>
      </c>
    </row>
    <row r="420" spans="2:65" s="241" customFormat="1" x14ac:dyDescent="0.35">
      <c r="B420" s="245"/>
      <c r="C420" s="451"/>
      <c r="D420" s="444" t="s">
        <v>117</v>
      </c>
      <c r="E420" s="452" t="s">
        <v>1</v>
      </c>
      <c r="F420" s="453" t="s">
        <v>118</v>
      </c>
      <c r="G420" s="451"/>
      <c r="H420" s="454">
        <v>1011.96</v>
      </c>
      <c r="I420" s="376"/>
      <c r="L420" s="245"/>
      <c r="M420" s="244"/>
      <c r="T420" s="243"/>
      <c r="AT420" s="242" t="s">
        <v>117</v>
      </c>
      <c r="AU420" s="242" t="s">
        <v>80</v>
      </c>
      <c r="AV420" s="241" t="s">
        <v>116</v>
      </c>
      <c r="AW420" s="241" t="s">
        <v>29</v>
      </c>
      <c r="AX420" s="241" t="s">
        <v>78</v>
      </c>
      <c r="AY420" s="242" t="s">
        <v>113</v>
      </c>
    </row>
    <row r="421" spans="2:65" s="1" customFormat="1" ht="33" customHeight="1" x14ac:dyDescent="0.35">
      <c r="B421" s="73"/>
      <c r="C421" s="438" t="s">
        <v>757</v>
      </c>
      <c r="D421" s="438" t="s">
        <v>114</v>
      </c>
      <c r="E421" s="439" t="s">
        <v>379</v>
      </c>
      <c r="F421" s="440" t="s">
        <v>378</v>
      </c>
      <c r="G421" s="441" t="s">
        <v>285</v>
      </c>
      <c r="H421" s="442">
        <v>150</v>
      </c>
      <c r="I421" s="371"/>
      <c r="J421" s="224">
        <f>ROUND(I421*H421,2)</f>
        <v>0</v>
      </c>
      <c r="K421" s="74"/>
      <c r="L421" s="21"/>
      <c r="M421" s="370" t="s">
        <v>1</v>
      </c>
      <c r="N421" s="246" t="s">
        <v>39</v>
      </c>
      <c r="P421" s="236">
        <f>O421*H421</f>
        <v>0</v>
      </c>
      <c r="Q421" s="236">
        <v>4.5899999999999998E-5</v>
      </c>
      <c r="R421" s="236">
        <f>Q421*H421</f>
        <v>6.8849999999999996E-3</v>
      </c>
      <c r="S421" s="236">
        <v>1E-3</v>
      </c>
      <c r="T421" s="235">
        <f>S421*H421</f>
        <v>0.15</v>
      </c>
      <c r="AR421" s="223" t="s">
        <v>136</v>
      </c>
      <c r="AT421" s="223" t="s">
        <v>114</v>
      </c>
      <c r="AU421" s="223" t="s">
        <v>80</v>
      </c>
      <c r="AY421" s="10" t="s">
        <v>113</v>
      </c>
      <c r="BE421" s="75">
        <f>IF(N421="základná",J421,0)</f>
        <v>0</v>
      </c>
      <c r="BF421" s="75">
        <f>IF(N421="znížená",J421,0)</f>
        <v>0</v>
      </c>
      <c r="BG421" s="75">
        <f>IF(N421="zákl. prenesená",J421,0)</f>
        <v>0</v>
      </c>
      <c r="BH421" s="75">
        <f>IF(N421="zníž. prenesená",J421,0)</f>
        <v>0</v>
      </c>
      <c r="BI421" s="75">
        <f>IF(N421="nulová",J421,0)</f>
        <v>0</v>
      </c>
      <c r="BJ421" s="10" t="s">
        <v>80</v>
      </c>
      <c r="BK421" s="75">
        <f>ROUND(I421*H421,2)</f>
        <v>0</v>
      </c>
      <c r="BL421" s="10" t="s">
        <v>136</v>
      </c>
      <c r="BM421" s="223" t="s">
        <v>377</v>
      </c>
    </row>
    <row r="422" spans="2:65" s="257" customFormat="1" x14ac:dyDescent="0.35">
      <c r="B422" s="261"/>
      <c r="C422" s="443"/>
      <c r="D422" s="444" t="s">
        <v>117</v>
      </c>
      <c r="E422" s="445" t="s">
        <v>1</v>
      </c>
      <c r="F422" s="446" t="s">
        <v>376</v>
      </c>
      <c r="G422" s="443"/>
      <c r="H422" s="445" t="s">
        <v>1</v>
      </c>
      <c r="I422" s="378"/>
      <c r="L422" s="261"/>
      <c r="M422" s="260"/>
      <c r="T422" s="259"/>
      <c r="AT422" s="258" t="s">
        <v>117</v>
      </c>
      <c r="AU422" s="258" t="s">
        <v>80</v>
      </c>
      <c r="AV422" s="257" t="s">
        <v>78</v>
      </c>
      <c r="AW422" s="257" t="s">
        <v>29</v>
      </c>
      <c r="AX422" s="257" t="s">
        <v>73</v>
      </c>
      <c r="AY422" s="258" t="s">
        <v>113</v>
      </c>
    </row>
    <row r="423" spans="2:65" s="230" customFormat="1" x14ac:dyDescent="0.35">
      <c r="B423" s="234"/>
      <c r="C423" s="447"/>
      <c r="D423" s="444" t="s">
        <v>117</v>
      </c>
      <c r="E423" s="448" t="s">
        <v>1</v>
      </c>
      <c r="F423" s="449" t="s">
        <v>284</v>
      </c>
      <c r="G423" s="447"/>
      <c r="H423" s="450">
        <v>100</v>
      </c>
      <c r="I423" s="373"/>
      <c r="L423" s="234"/>
      <c r="M423" s="233"/>
      <c r="T423" s="232"/>
      <c r="AT423" s="231" t="s">
        <v>117</v>
      </c>
      <c r="AU423" s="231" t="s">
        <v>80</v>
      </c>
      <c r="AV423" s="230" t="s">
        <v>80</v>
      </c>
      <c r="AW423" s="230" t="s">
        <v>29</v>
      </c>
      <c r="AX423" s="230" t="s">
        <v>73</v>
      </c>
      <c r="AY423" s="231" t="s">
        <v>113</v>
      </c>
    </row>
    <row r="424" spans="2:65" s="257" customFormat="1" x14ac:dyDescent="0.35">
      <c r="B424" s="261"/>
      <c r="C424" s="443"/>
      <c r="D424" s="444" t="s">
        <v>117</v>
      </c>
      <c r="E424" s="445" t="s">
        <v>1</v>
      </c>
      <c r="F424" s="446" t="s">
        <v>375</v>
      </c>
      <c r="G424" s="443"/>
      <c r="H424" s="445" t="s">
        <v>1</v>
      </c>
      <c r="I424" s="378"/>
      <c r="L424" s="261"/>
      <c r="M424" s="260"/>
      <c r="T424" s="259"/>
      <c r="AT424" s="258" t="s">
        <v>117</v>
      </c>
      <c r="AU424" s="258" t="s">
        <v>80</v>
      </c>
      <c r="AV424" s="257" t="s">
        <v>78</v>
      </c>
      <c r="AW424" s="257" t="s">
        <v>29</v>
      </c>
      <c r="AX424" s="257" t="s">
        <v>73</v>
      </c>
      <c r="AY424" s="258" t="s">
        <v>113</v>
      </c>
    </row>
    <row r="425" spans="2:65" s="230" customFormat="1" x14ac:dyDescent="0.35">
      <c r="B425" s="234"/>
      <c r="C425" s="447"/>
      <c r="D425" s="444" t="s">
        <v>117</v>
      </c>
      <c r="E425" s="448" t="s">
        <v>1</v>
      </c>
      <c r="F425" s="449" t="s">
        <v>374</v>
      </c>
      <c r="G425" s="447"/>
      <c r="H425" s="450">
        <v>50</v>
      </c>
      <c r="I425" s="373"/>
      <c r="L425" s="234"/>
      <c r="M425" s="233"/>
      <c r="T425" s="232"/>
      <c r="AT425" s="231" t="s">
        <v>117</v>
      </c>
      <c r="AU425" s="231" t="s">
        <v>80</v>
      </c>
      <c r="AV425" s="230" t="s">
        <v>80</v>
      </c>
      <c r="AW425" s="230" t="s">
        <v>29</v>
      </c>
      <c r="AX425" s="230" t="s">
        <v>73</v>
      </c>
      <c r="AY425" s="231" t="s">
        <v>113</v>
      </c>
    </row>
    <row r="426" spans="2:65" s="241" customFormat="1" x14ac:dyDescent="0.35">
      <c r="B426" s="245"/>
      <c r="C426" s="451"/>
      <c r="D426" s="444" t="s">
        <v>117</v>
      </c>
      <c r="E426" s="452" t="s">
        <v>1</v>
      </c>
      <c r="F426" s="453" t="s">
        <v>118</v>
      </c>
      <c r="G426" s="451"/>
      <c r="H426" s="454">
        <v>150</v>
      </c>
      <c r="I426" s="376"/>
      <c r="L426" s="245"/>
      <c r="M426" s="244"/>
      <c r="T426" s="243"/>
      <c r="AT426" s="242" t="s">
        <v>117</v>
      </c>
      <c r="AU426" s="242" t="s">
        <v>80</v>
      </c>
      <c r="AV426" s="241" t="s">
        <v>116</v>
      </c>
      <c r="AW426" s="241" t="s">
        <v>29</v>
      </c>
      <c r="AX426" s="241" t="s">
        <v>78</v>
      </c>
      <c r="AY426" s="242" t="s">
        <v>113</v>
      </c>
    </row>
    <row r="427" spans="2:65" s="1" customFormat="1" ht="24.2" customHeight="1" x14ac:dyDescent="0.35">
      <c r="B427" s="73"/>
      <c r="C427" s="438" t="s">
        <v>756</v>
      </c>
      <c r="D427" s="438" t="s">
        <v>114</v>
      </c>
      <c r="E427" s="439" t="s">
        <v>373</v>
      </c>
      <c r="F427" s="440" t="s">
        <v>372</v>
      </c>
      <c r="G427" s="441" t="s">
        <v>187</v>
      </c>
      <c r="H427" s="372"/>
      <c r="I427" s="371"/>
      <c r="J427" s="224">
        <f>ROUND(I427*H427,2)</f>
        <v>0</v>
      </c>
      <c r="K427" s="74"/>
      <c r="L427" s="21"/>
      <c r="M427" s="370" t="s">
        <v>1</v>
      </c>
      <c r="N427" s="246" t="s">
        <v>39</v>
      </c>
      <c r="P427" s="236">
        <f>O427*H427</f>
        <v>0</v>
      </c>
      <c r="Q427" s="236">
        <v>0</v>
      </c>
      <c r="R427" s="236">
        <f>Q427*H427</f>
        <v>0</v>
      </c>
      <c r="S427" s="236">
        <v>0</v>
      </c>
      <c r="T427" s="235">
        <f>S427*H427</f>
        <v>0</v>
      </c>
      <c r="AR427" s="223" t="s">
        <v>136</v>
      </c>
      <c r="AT427" s="223" t="s">
        <v>114</v>
      </c>
      <c r="AU427" s="223" t="s">
        <v>80</v>
      </c>
      <c r="AY427" s="10" t="s">
        <v>113</v>
      </c>
      <c r="BE427" s="75">
        <f>IF(N427="základná",J427,0)</f>
        <v>0</v>
      </c>
      <c r="BF427" s="75">
        <f>IF(N427="znížená",J427,0)</f>
        <v>0</v>
      </c>
      <c r="BG427" s="75">
        <f>IF(N427="zákl. prenesená",J427,0)</f>
        <v>0</v>
      </c>
      <c r="BH427" s="75">
        <f>IF(N427="zníž. prenesená",J427,0)</f>
        <v>0</v>
      </c>
      <c r="BI427" s="75">
        <f>IF(N427="nulová",J427,0)</f>
        <v>0</v>
      </c>
      <c r="BJ427" s="10" t="s">
        <v>80</v>
      </c>
      <c r="BK427" s="75">
        <f>ROUND(I427*H427,2)</f>
        <v>0</v>
      </c>
      <c r="BL427" s="10" t="s">
        <v>136</v>
      </c>
      <c r="BM427" s="223" t="s">
        <v>371</v>
      </c>
    </row>
    <row r="428" spans="2:65" s="247" customFormat="1" ht="22.95" customHeight="1" x14ac:dyDescent="0.4">
      <c r="B428" s="254"/>
      <c r="D428" s="249" t="s">
        <v>72</v>
      </c>
      <c r="E428" s="263" t="s">
        <v>217</v>
      </c>
      <c r="F428" s="263" t="s">
        <v>218</v>
      </c>
      <c r="I428" s="377"/>
      <c r="J428" s="262">
        <f>BK428</f>
        <v>0</v>
      </c>
      <c r="L428" s="254"/>
      <c r="M428" s="253"/>
      <c r="P428" s="252">
        <f>SUM(P429:P442)</f>
        <v>0</v>
      </c>
      <c r="R428" s="252">
        <f>SUM(R429:R442)</f>
        <v>2.1786129539999997E-2</v>
      </c>
      <c r="T428" s="251">
        <f>SUM(T429:T442)</f>
        <v>0</v>
      </c>
      <c r="AR428" s="249" t="s">
        <v>80</v>
      </c>
      <c r="AT428" s="250" t="s">
        <v>72</v>
      </c>
      <c r="AU428" s="250" t="s">
        <v>78</v>
      </c>
      <c r="AY428" s="249" t="s">
        <v>113</v>
      </c>
      <c r="BK428" s="248">
        <f>SUM(BK429:BK442)</f>
        <v>0</v>
      </c>
    </row>
    <row r="429" spans="2:65" s="1" customFormat="1" ht="24.2" customHeight="1" x14ac:dyDescent="0.35">
      <c r="B429" s="73"/>
      <c r="C429" s="229" t="s">
        <v>755</v>
      </c>
      <c r="D429" s="229" t="s">
        <v>114</v>
      </c>
      <c r="E429" s="228" t="s">
        <v>754</v>
      </c>
      <c r="F429" s="227" t="s">
        <v>753</v>
      </c>
      <c r="G429" s="226" t="s">
        <v>125</v>
      </c>
      <c r="H429" s="225">
        <v>30.003</v>
      </c>
      <c r="I429" s="371"/>
      <c r="J429" s="224">
        <f>ROUND(I429*H429,2)</f>
        <v>0</v>
      </c>
      <c r="K429" s="74"/>
      <c r="L429" s="21"/>
      <c r="M429" s="370" t="s">
        <v>1</v>
      </c>
      <c r="N429" s="246" t="s">
        <v>39</v>
      </c>
      <c r="P429" s="236">
        <f>O429*H429</f>
        <v>0</v>
      </c>
      <c r="Q429" s="236">
        <v>1.6184000000000001E-4</v>
      </c>
      <c r="R429" s="236">
        <f>Q429*H429</f>
        <v>4.8556855199999999E-3</v>
      </c>
      <c r="S429" s="236">
        <v>0</v>
      </c>
      <c r="T429" s="235">
        <f>S429*H429</f>
        <v>0</v>
      </c>
      <c r="AR429" s="223" t="s">
        <v>136</v>
      </c>
      <c r="AT429" s="223" t="s">
        <v>114</v>
      </c>
      <c r="AU429" s="223" t="s">
        <v>80</v>
      </c>
      <c r="AY429" s="10" t="s">
        <v>113</v>
      </c>
      <c r="BE429" s="75">
        <f>IF(N429="základná",J429,0)</f>
        <v>0</v>
      </c>
      <c r="BF429" s="75">
        <f>IF(N429="znížená",J429,0)</f>
        <v>0</v>
      </c>
      <c r="BG429" s="75">
        <f>IF(N429="zákl. prenesená",J429,0)</f>
        <v>0</v>
      </c>
      <c r="BH429" s="75">
        <f>IF(N429="zníž. prenesená",J429,0)</f>
        <v>0</v>
      </c>
      <c r="BI429" s="75">
        <f>IF(N429="nulová",J429,0)</f>
        <v>0</v>
      </c>
      <c r="BJ429" s="10" t="s">
        <v>80</v>
      </c>
      <c r="BK429" s="75">
        <f>ROUND(I429*H429,2)</f>
        <v>0</v>
      </c>
      <c r="BL429" s="10" t="s">
        <v>136</v>
      </c>
      <c r="BM429" s="223" t="s">
        <v>752</v>
      </c>
    </row>
    <row r="430" spans="2:65" s="230" customFormat="1" x14ac:dyDescent="0.35">
      <c r="B430" s="234"/>
      <c r="C430" s="447"/>
      <c r="D430" s="444" t="s">
        <v>117</v>
      </c>
      <c r="E430" s="448" t="s">
        <v>1</v>
      </c>
      <c r="F430" s="449" t="s">
        <v>747</v>
      </c>
      <c r="G430" s="447"/>
      <c r="H430" s="450">
        <v>2.4060000000000001</v>
      </c>
      <c r="I430" s="373"/>
      <c r="L430" s="234"/>
      <c r="M430" s="233"/>
      <c r="T430" s="232"/>
      <c r="AT430" s="231" t="s">
        <v>117</v>
      </c>
      <c r="AU430" s="231" t="s">
        <v>80</v>
      </c>
      <c r="AV430" s="230" t="s">
        <v>80</v>
      </c>
      <c r="AW430" s="230" t="s">
        <v>29</v>
      </c>
      <c r="AX430" s="230" t="s">
        <v>73</v>
      </c>
      <c r="AY430" s="231" t="s">
        <v>113</v>
      </c>
    </row>
    <row r="431" spans="2:65" s="230" customFormat="1" x14ac:dyDescent="0.35">
      <c r="B431" s="234"/>
      <c r="C431" s="447"/>
      <c r="D431" s="444" t="s">
        <v>117</v>
      </c>
      <c r="E431" s="448" t="s">
        <v>1</v>
      </c>
      <c r="F431" s="449" t="s">
        <v>746</v>
      </c>
      <c r="G431" s="447"/>
      <c r="H431" s="450">
        <v>13.260999999999999</v>
      </c>
      <c r="I431" s="373"/>
      <c r="L431" s="234"/>
      <c r="M431" s="233"/>
      <c r="T431" s="232"/>
      <c r="AT431" s="231" t="s">
        <v>117</v>
      </c>
      <c r="AU431" s="231" t="s">
        <v>80</v>
      </c>
      <c r="AV431" s="230" t="s">
        <v>80</v>
      </c>
      <c r="AW431" s="230" t="s">
        <v>29</v>
      </c>
      <c r="AX431" s="230" t="s">
        <v>73</v>
      </c>
      <c r="AY431" s="231" t="s">
        <v>113</v>
      </c>
    </row>
    <row r="432" spans="2:65" s="230" customFormat="1" x14ac:dyDescent="0.35">
      <c r="B432" s="234"/>
      <c r="C432" s="447"/>
      <c r="D432" s="444" t="s">
        <v>117</v>
      </c>
      <c r="E432" s="448" t="s">
        <v>1</v>
      </c>
      <c r="F432" s="449" t="s">
        <v>745</v>
      </c>
      <c r="G432" s="447"/>
      <c r="H432" s="450">
        <v>14.336</v>
      </c>
      <c r="I432" s="373"/>
      <c r="L432" s="234"/>
      <c r="M432" s="233"/>
      <c r="T432" s="232"/>
      <c r="AT432" s="231" t="s">
        <v>117</v>
      </c>
      <c r="AU432" s="231" t="s">
        <v>80</v>
      </c>
      <c r="AV432" s="230" t="s">
        <v>80</v>
      </c>
      <c r="AW432" s="230" t="s">
        <v>29</v>
      </c>
      <c r="AX432" s="230" t="s">
        <v>73</v>
      </c>
      <c r="AY432" s="231" t="s">
        <v>113</v>
      </c>
    </row>
    <row r="433" spans="2:65" s="241" customFormat="1" x14ac:dyDescent="0.35">
      <c r="B433" s="245"/>
      <c r="C433" s="451"/>
      <c r="D433" s="444" t="s">
        <v>117</v>
      </c>
      <c r="E433" s="452" t="s">
        <v>1</v>
      </c>
      <c r="F433" s="453" t="s">
        <v>118</v>
      </c>
      <c r="G433" s="451"/>
      <c r="H433" s="454">
        <v>30.003</v>
      </c>
      <c r="I433" s="376"/>
      <c r="L433" s="245"/>
      <c r="M433" s="244"/>
      <c r="T433" s="243"/>
      <c r="AT433" s="242" t="s">
        <v>117</v>
      </c>
      <c r="AU433" s="242" t="s">
        <v>80</v>
      </c>
      <c r="AV433" s="241" t="s">
        <v>116</v>
      </c>
      <c r="AW433" s="241" t="s">
        <v>29</v>
      </c>
      <c r="AX433" s="241" t="s">
        <v>78</v>
      </c>
      <c r="AY433" s="242" t="s">
        <v>113</v>
      </c>
    </row>
    <row r="434" spans="2:65" s="1" customFormat="1" ht="24.2" customHeight="1" x14ac:dyDescent="0.35">
      <c r="B434" s="73"/>
      <c r="C434" s="229" t="s">
        <v>751</v>
      </c>
      <c r="D434" s="229" t="s">
        <v>114</v>
      </c>
      <c r="E434" s="228" t="s">
        <v>750</v>
      </c>
      <c r="F434" s="227" t="s">
        <v>749</v>
      </c>
      <c r="G434" s="226" t="s">
        <v>125</v>
      </c>
      <c r="H434" s="225">
        <v>30.003</v>
      </c>
      <c r="I434" s="371"/>
      <c r="J434" s="224">
        <f>ROUND(I434*H434,2)</f>
        <v>0</v>
      </c>
      <c r="K434" s="74"/>
      <c r="L434" s="21"/>
      <c r="M434" s="370" t="s">
        <v>1</v>
      </c>
      <c r="N434" s="246" t="s">
        <v>39</v>
      </c>
      <c r="P434" s="236">
        <f>O434*H434</f>
        <v>0</v>
      </c>
      <c r="Q434" s="236">
        <v>8.1340000000000004E-5</v>
      </c>
      <c r="R434" s="236">
        <f>Q434*H434</f>
        <v>2.4404440200000003E-3</v>
      </c>
      <c r="S434" s="236">
        <v>0</v>
      </c>
      <c r="T434" s="235">
        <f>S434*H434</f>
        <v>0</v>
      </c>
      <c r="AR434" s="223" t="s">
        <v>136</v>
      </c>
      <c r="AT434" s="223" t="s">
        <v>114</v>
      </c>
      <c r="AU434" s="223" t="s">
        <v>80</v>
      </c>
      <c r="AY434" s="10" t="s">
        <v>113</v>
      </c>
      <c r="BE434" s="75">
        <f>IF(N434="základná",J434,0)</f>
        <v>0</v>
      </c>
      <c r="BF434" s="75">
        <f>IF(N434="znížená",J434,0)</f>
        <v>0</v>
      </c>
      <c r="BG434" s="75">
        <f>IF(N434="zákl. prenesená",J434,0)</f>
        <v>0</v>
      </c>
      <c r="BH434" s="75">
        <f>IF(N434="zníž. prenesená",J434,0)</f>
        <v>0</v>
      </c>
      <c r="BI434" s="75">
        <f>IF(N434="nulová",J434,0)</f>
        <v>0</v>
      </c>
      <c r="BJ434" s="10" t="s">
        <v>80</v>
      </c>
      <c r="BK434" s="75">
        <f>ROUND(I434*H434,2)</f>
        <v>0</v>
      </c>
      <c r="BL434" s="10" t="s">
        <v>136</v>
      </c>
      <c r="BM434" s="223" t="s">
        <v>748</v>
      </c>
    </row>
    <row r="435" spans="2:65" s="230" customFormat="1" x14ac:dyDescent="0.35">
      <c r="B435" s="234"/>
      <c r="C435" s="447"/>
      <c r="D435" s="444" t="s">
        <v>117</v>
      </c>
      <c r="E435" s="448" t="s">
        <v>1</v>
      </c>
      <c r="F435" s="449" t="s">
        <v>747</v>
      </c>
      <c r="G435" s="447"/>
      <c r="H435" s="450">
        <v>2.4060000000000001</v>
      </c>
      <c r="I435" s="373"/>
      <c r="L435" s="234"/>
      <c r="M435" s="233"/>
      <c r="T435" s="232"/>
      <c r="AT435" s="231" t="s">
        <v>117</v>
      </c>
      <c r="AU435" s="231" t="s">
        <v>80</v>
      </c>
      <c r="AV435" s="230" t="s">
        <v>80</v>
      </c>
      <c r="AW435" s="230" t="s">
        <v>29</v>
      </c>
      <c r="AX435" s="230" t="s">
        <v>73</v>
      </c>
      <c r="AY435" s="231" t="s">
        <v>113</v>
      </c>
    </row>
    <row r="436" spans="2:65" s="230" customFormat="1" x14ac:dyDescent="0.35">
      <c r="B436" s="234"/>
      <c r="C436" s="447"/>
      <c r="D436" s="444" t="s">
        <v>117</v>
      </c>
      <c r="E436" s="448" t="s">
        <v>1</v>
      </c>
      <c r="F436" s="449" t="s">
        <v>746</v>
      </c>
      <c r="G436" s="447"/>
      <c r="H436" s="450">
        <v>13.260999999999999</v>
      </c>
      <c r="I436" s="373"/>
      <c r="L436" s="234"/>
      <c r="M436" s="233"/>
      <c r="T436" s="232"/>
      <c r="AT436" s="231" t="s">
        <v>117</v>
      </c>
      <c r="AU436" s="231" t="s">
        <v>80</v>
      </c>
      <c r="AV436" s="230" t="s">
        <v>80</v>
      </c>
      <c r="AW436" s="230" t="s">
        <v>29</v>
      </c>
      <c r="AX436" s="230" t="s">
        <v>73</v>
      </c>
      <c r="AY436" s="231" t="s">
        <v>113</v>
      </c>
    </row>
    <row r="437" spans="2:65" s="230" customFormat="1" x14ac:dyDescent="0.35">
      <c r="B437" s="234"/>
      <c r="C437" s="447"/>
      <c r="D437" s="444" t="s">
        <v>117</v>
      </c>
      <c r="E437" s="448" t="s">
        <v>1</v>
      </c>
      <c r="F437" s="449" t="s">
        <v>745</v>
      </c>
      <c r="G437" s="447"/>
      <c r="H437" s="450">
        <v>14.336</v>
      </c>
      <c r="I437" s="373"/>
      <c r="L437" s="234"/>
      <c r="M437" s="233"/>
      <c r="T437" s="232"/>
      <c r="AT437" s="231" t="s">
        <v>117</v>
      </c>
      <c r="AU437" s="231" t="s">
        <v>80</v>
      </c>
      <c r="AV437" s="230" t="s">
        <v>80</v>
      </c>
      <c r="AW437" s="230" t="s">
        <v>29</v>
      </c>
      <c r="AX437" s="230" t="s">
        <v>73</v>
      </c>
      <c r="AY437" s="231" t="s">
        <v>113</v>
      </c>
    </row>
    <row r="438" spans="2:65" s="241" customFormat="1" x14ac:dyDescent="0.35">
      <c r="B438" s="245"/>
      <c r="C438" s="451"/>
      <c r="D438" s="444" t="s">
        <v>117</v>
      </c>
      <c r="E438" s="452" t="s">
        <v>1</v>
      </c>
      <c r="F438" s="453" t="s">
        <v>118</v>
      </c>
      <c r="G438" s="451"/>
      <c r="H438" s="454">
        <v>30.003</v>
      </c>
      <c r="I438" s="376"/>
      <c r="L438" s="245"/>
      <c r="M438" s="244"/>
      <c r="T438" s="243"/>
      <c r="AT438" s="242" t="s">
        <v>117</v>
      </c>
      <c r="AU438" s="242" t="s">
        <v>80</v>
      </c>
      <c r="AV438" s="241" t="s">
        <v>116</v>
      </c>
      <c r="AW438" s="241" t="s">
        <v>29</v>
      </c>
      <c r="AX438" s="241" t="s">
        <v>78</v>
      </c>
      <c r="AY438" s="242" t="s">
        <v>113</v>
      </c>
    </row>
    <row r="439" spans="2:65" s="1" customFormat="1" ht="37.950000000000003" customHeight="1" x14ac:dyDescent="0.35">
      <c r="B439" s="73"/>
      <c r="C439" s="229" t="s">
        <v>744</v>
      </c>
      <c r="D439" s="229" t="s">
        <v>114</v>
      </c>
      <c r="E439" s="228" t="s">
        <v>370</v>
      </c>
      <c r="F439" s="227" t="s">
        <v>369</v>
      </c>
      <c r="G439" s="226" t="s">
        <v>125</v>
      </c>
      <c r="H439" s="225">
        <v>60</v>
      </c>
      <c r="I439" s="371"/>
      <c r="J439" s="224">
        <f>ROUND(I439*H439,2)</f>
        <v>0</v>
      </c>
      <c r="K439" s="74"/>
      <c r="L439" s="21"/>
      <c r="M439" s="370" t="s">
        <v>1</v>
      </c>
      <c r="N439" s="246" t="s">
        <v>39</v>
      </c>
      <c r="P439" s="236">
        <f>O439*H439</f>
        <v>0</v>
      </c>
      <c r="Q439" s="236">
        <v>2.4149999999999999E-4</v>
      </c>
      <c r="R439" s="236">
        <f>Q439*H439</f>
        <v>1.4489999999999999E-2</v>
      </c>
      <c r="S439" s="236">
        <v>0</v>
      </c>
      <c r="T439" s="235">
        <f>S439*H439</f>
        <v>0</v>
      </c>
      <c r="AR439" s="223" t="s">
        <v>136</v>
      </c>
      <c r="AT439" s="223" t="s">
        <v>114</v>
      </c>
      <c r="AU439" s="223" t="s">
        <v>80</v>
      </c>
      <c r="AY439" s="10" t="s">
        <v>113</v>
      </c>
      <c r="BE439" s="75">
        <f>IF(N439="základná",J439,0)</f>
        <v>0</v>
      </c>
      <c r="BF439" s="75">
        <f>IF(N439="znížená",J439,0)</f>
        <v>0</v>
      </c>
      <c r="BG439" s="75">
        <f>IF(N439="zákl. prenesená",J439,0)</f>
        <v>0</v>
      </c>
      <c r="BH439" s="75">
        <f>IF(N439="zníž. prenesená",J439,0)</f>
        <v>0</v>
      </c>
      <c r="BI439" s="75">
        <f>IF(N439="nulová",J439,0)</f>
        <v>0</v>
      </c>
      <c r="BJ439" s="10" t="s">
        <v>80</v>
      </c>
      <c r="BK439" s="75">
        <f>ROUND(I439*H439,2)</f>
        <v>0</v>
      </c>
      <c r="BL439" s="10" t="s">
        <v>136</v>
      </c>
      <c r="BM439" s="223" t="s">
        <v>368</v>
      </c>
    </row>
    <row r="440" spans="2:65" s="257" customFormat="1" x14ac:dyDescent="0.35">
      <c r="B440" s="261"/>
      <c r="C440" s="443"/>
      <c r="D440" s="444" t="s">
        <v>117</v>
      </c>
      <c r="E440" s="445" t="s">
        <v>1</v>
      </c>
      <c r="F440" s="446" t="s">
        <v>712</v>
      </c>
      <c r="G440" s="443"/>
      <c r="H440" s="445" t="s">
        <v>1</v>
      </c>
      <c r="I440" s="378"/>
      <c r="L440" s="261"/>
      <c r="M440" s="260"/>
      <c r="T440" s="259"/>
      <c r="AT440" s="258" t="s">
        <v>117</v>
      </c>
      <c r="AU440" s="258" t="s">
        <v>80</v>
      </c>
      <c r="AV440" s="257" t="s">
        <v>78</v>
      </c>
      <c r="AW440" s="257" t="s">
        <v>29</v>
      </c>
      <c r="AX440" s="257" t="s">
        <v>73</v>
      </c>
      <c r="AY440" s="258" t="s">
        <v>113</v>
      </c>
    </row>
    <row r="441" spans="2:65" s="230" customFormat="1" x14ac:dyDescent="0.35">
      <c r="B441" s="234"/>
      <c r="C441" s="447"/>
      <c r="D441" s="444" t="s">
        <v>117</v>
      </c>
      <c r="E441" s="448" t="s">
        <v>1</v>
      </c>
      <c r="F441" s="449" t="s">
        <v>367</v>
      </c>
      <c r="G441" s="447"/>
      <c r="H441" s="450">
        <v>60</v>
      </c>
      <c r="I441" s="373"/>
      <c r="L441" s="234"/>
      <c r="M441" s="233"/>
      <c r="T441" s="232"/>
      <c r="AT441" s="231" t="s">
        <v>117</v>
      </c>
      <c r="AU441" s="231" t="s">
        <v>80</v>
      </c>
      <c r="AV441" s="230" t="s">
        <v>80</v>
      </c>
      <c r="AW441" s="230" t="s">
        <v>29</v>
      </c>
      <c r="AX441" s="230" t="s">
        <v>73</v>
      </c>
      <c r="AY441" s="231" t="s">
        <v>113</v>
      </c>
    </row>
    <row r="442" spans="2:65" s="241" customFormat="1" x14ac:dyDescent="0.35">
      <c r="B442" s="245"/>
      <c r="C442" s="451"/>
      <c r="D442" s="444" t="s">
        <v>117</v>
      </c>
      <c r="E442" s="452" t="s">
        <v>1</v>
      </c>
      <c r="F442" s="453" t="s">
        <v>118</v>
      </c>
      <c r="G442" s="451"/>
      <c r="H442" s="454">
        <v>60</v>
      </c>
      <c r="I442" s="376"/>
      <c r="L442" s="245"/>
      <c r="M442" s="244"/>
      <c r="T442" s="243"/>
      <c r="AT442" s="242" t="s">
        <v>117</v>
      </c>
      <c r="AU442" s="242" t="s">
        <v>80</v>
      </c>
      <c r="AV442" s="241" t="s">
        <v>116</v>
      </c>
      <c r="AW442" s="241" t="s">
        <v>29</v>
      </c>
      <c r="AX442" s="241" t="s">
        <v>78</v>
      </c>
      <c r="AY442" s="242" t="s">
        <v>113</v>
      </c>
    </row>
    <row r="443" spans="2:65" s="247" customFormat="1" ht="22.95" customHeight="1" x14ac:dyDescent="0.4">
      <c r="B443" s="254"/>
      <c r="C443" s="455"/>
      <c r="D443" s="456" t="s">
        <v>72</v>
      </c>
      <c r="E443" s="457" t="s">
        <v>223</v>
      </c>
      <c r="F443" s="457" t="s">
        <v>224</v>
      </c>
      <c r="G443" s="455"/>
      <c r="H443" s="455"/>
      <c r="I443" s="377"/>
      <c r="J443" s="262">
        <f>BK443</f>
        <v>0</v>
      </c>
      <c r="L443" s="254"/>
      <c r="M443" s="253"/>
      <c r="P443" s="252">
        <f>SUM(P444:P452)</f>
        <v>0</v>
      </c>
      <c r="R443" s="252">
        <f>SUM(R444:R452)</f>
        <v>0.13135596299999999</v>
      </c>
      <c r="T443" s="251">
        <f>SUM(T444:T452)</f>
        <v>0</v>
      </c>
      <c r="AR443" s="249" t="s">
        <v>80</v>
      </c>
      <c r="AT443" s="250" t="s">
        <v>72</v>
      </c>
      <c r="AU443" s="250" t="s">
        <v>78</v>
      </c>
      <c r="AY443" s="249" t="s">
        <v>113</v>
      </c>
      <c r="BK443" s="248">
        <f>SUM(BK444:BK452)</f>
        <v>0</v>
      </c>
    </row>
    <row r="444" spans="2:65" s="1" customFormat="1" ht="21.75" customHeight="1" x14ac:dyDescent="0.35">
      <c r="B444" s="73"/>
      <c r="C444" s="229" t="s">
        <v>743</v>
      </c>
      <c r="D444" s="229" t="s">
        <v>114</v>
      </c>
      <c r="E444" s="228" t="s">
        <v>366</v>
      </c>
      <c r="F444" s="227" t="s">
        <v>365</v>
      </c>
      <c r="G444" s="226" t="s">
        <v>125</v>
      </c>
      <c r="H444" s="225">
        <v>39.734999999999999</v>
      </c>
      <c r="I444" s="371"/>
      <c r="J444" s="224">
        <f>ROUND(I444*H444,2)</f>
        <v>0</v>
      </c>
      <c r="K444" s="74"/>
      <c r="L444" s="21"/>
      <c r="M444" s="370" t="s">
        <v>1</v>
      </c>
      <c r="N444" s="246" t="s">
        <v>39</v>
      </c>
      <c r="P444" s="236">
        <f>O444*H444</f>
        <v>0</v>
      </c>
      <c r="Q444" s="236">
        <v>3.3057999999999998E-3</v>
      </c>
      <c r="R444" s="236">
        <f>Q444*H444</f>
        <v>0.13135596299999999</v>
      </c>
      <c r="S444" s="236">
        <v>0</v>
      </c>
      <c r="T444" s="235">
        <f>S444*H444</f>
        <v>0</v>
      </c>
      <c r="AR444" s="223" t="s">
        <v>136</v>
      </c>
      <c r="AT444" s="223" t="s">
        <v>114</v>
      </c>
      <c r="AU444" s="223" t="s">
        <v>80</v>
      </c>
      <c r="AY444" s="10" t="s">
        <v>113</v>
      </c>
      <c r="BE444" s="75">
        <f>IF(N444="základná",J444,0)</f>
        <v>0</v>
      </c>
      <c r="BF444" s="75">
        <f>IF(N444="znížená",J444,0)</f>
        <v>0</v>
      </c>
      <c r="BG444" s="75">
        <f>IF(N444="zákl. prenesená",J444,0)</f>
        <v>0</v>
      </c>
      <c r="BH444" s="75">
        <f>IF(N444="zníž. prenesená",J444,0)</f>
        <v>0</v>
      </c>
      <c r="BI444" s="75">
        <f>IF(N444="nulová",J444,0)</f>
        <v>0</v>
      </c>
      <c r="BJ444" s="10" t="s">
        <v>80</v>
      </c>
      <c r="BK444" s="75">
        <f>ROUND(I444*H444,2)</f>
        <v>0</v>
      </c>
      <c r="BL444" s="10" t="s">
        <v>136</v>
      </c>
      <c r="BM444" s="223" t="s">
        <v>364</v>
      </c>
    </row>
    <row r="445" spans="2:65" s="257" customFormat="1" x14ac:dyDescent="0.35">
      <c r="B445" s="261"/>
      <c r="C445" s="443"/>
      <c r="D445" s="444" t="s">
        <v>117</v>
      </c>
      <c r="E445" s="445" t="s">
        <v>1</v>
      </c>
      <c r="F445" s="446" t="s">
        <v>363</v>
      </c>
      <c r="G445" s="443"/>
      <c r="H445" s="445" t="s">
        <v>1</v>
      </c>
      <c r="I445" s="378"/>
      <c r="L445" s="261"/>
      <c r="M445" s="260"/>
      <c r="T445" s="259"/>
      <c r="AT445" s="258" t="s">
        <v>117</v>
      </c>
      <c r="AU445" s="258" t="s">
        <v>80</v>
      </c>
      <c r="AV445" s="257" t="s">
        <v>78</v>
      </c>
      <c r="AW445" s="257" t="s">
        <v>29</v>
      </c>
      <c r="AX445" s="257" t="s">
        <v>73</v>
      </c>
      <c r="AY445" s="258" t="s">
        <v>113</v>
      </c>
    </row>
    <row r="446" spans="2:65" s="230" customFormat="1" x14ac:dyDescent="0.35">
      <c r="B446" s="234"/>
      <c r="C446" s="447"/>
      <c r="D446" s="444" t="s">
        <v>117</v>
      </c>
      <c r="E446" s="448" t="s">
        <v>1</v>
      </c>
      <c r="F446" s="449" t="s">
        <v>362</v>
      </c>
      <c r="G446" s="447"/>
      <c r="H446" s="450">
        <v>24.5</v>
      </c>
      <c r="I446" s="373"/>
      <c r="L446" s="234"/>
      <c r="M446" s="233"/>
      <c r="T446" s="232"/>
      <c r="AT446" s="231" t="s">
        <v>117</v>
      </c>
      <c r="AU446" s="231" t="s">
        <v>80</v>
      </c>
      <c r="AV446" s="230" t="s">
        <v>80</v>
      </c>
      <c r="AW446" s="230" t="s">
        <v>29</v>
      </c>
      <c r="AX446" s="230" t="s">
        <v>73</v>
      </c>
      <c r="AY446" s="231" t="s">
        <v>113</v>
      </c>
    </row>
    <row r="447" spans="2:65" s="257" customFormat="1" x14ac:dyDescent="0.35">
      <c r="B447" s="261"/>
      <c r="C447" s="443"/>
      <c r="D447" s="444" t="s">
        <v>117</v>
      </c>
      <c r="E447" s="445" t="s">
        <v>1</v>
      </c>
      <c r="F447" s="446" t="s">
        <v>361</v>
      </c>
      <c r="G447" s="443"/>
      <c r="H447" s="445" t="s">
        <v>1</v>
      </c>
      <c r="I447" s="378"/>
      <c r="L447" s="261"/>
      <c r="M447" s="260"/>
      <c r="T447" s="259"/>
      <c r="AT447" s="258" t="s">
        <v>117</v>
      </c>
      <c r="AU447" s="258" t="s">
        <v>80</v>
      </c>
      <c r="AV447" s="257" t="s">
        <v>78</v>
      </c>
      <c r="AW447" s="257" t="s">
        <v>29</v>
      </c>
      <c r="AX447" s="257" t="s">
        <v>73</v>
      </c>
      <c r="AY447" s="258" t="s">
        <v>113</v>
      </c>
    </row>
    <row r="448" spans="2:65" s="230" customFormat="1" x14ac:dyDescent="0.35">
      <c r="B448" s="234"/>
      <c r="C448" s="447"/>
      <c r="D448" s="444" t="s">
        <v>117</v>
      </c>
      <c r="E448" s="448" t="s">
        <v>1</v>
      </c>
      <c r="F448" s="449" t="s">
        <v>360</v>
      </c>
      <c r="G448" s="447"/>
      <c r="H448" s="450">
        <v>5.25</v>
      </c>
      <c r="I448" s="373"/>
      <c r="L448" s="234"/>
      <c r="M448" s="233"/>
      <c r="T448" s="232"/>
      <c r="AT448" s="231" t="s">
        <v>117</v>
      </c>
      <c r="AU448" s="231" t="s">
        <v>80</v>
      </c>
      <c r="AV448" s="230" t="s">
        <v>80</v>
      </c>
      <c r="AW448" s="230" t="s">
        <v>29</v>
      </c>
      <c r="AX448" s="230" t="s">
        <v>73</v>
      </c>
      <c r="AY448" s="231" t="s">
        <v>113</v>
      </c>
    </row>
    <row r="449" spans="2:65" s="230" customFormat="1" x14ac:dyDescent="0.35">
      <c r="B449" s="234"/>
      <c r="C449" s="447"/>
      <c r="D449" s="444" t="s">
        <v>117</v>
      </c>
      <c r="E449" s="448" t="s">
        <v>1</v>
      </c>
      <c r="F449" s="449" t="s">
        <v>359</v>
      </c>
      <c r="G449" s="447"/>
      <c r="H449" s="450">
        <v>5.9850000000000003</v>
      </c>
      <c r="I449" s="373"/>
      <c r="L449" s="234"/>
      <c r="M449" s="233"/>
      <c r="T449" s="232"/>
      <c r="AT449" s="231" t="s">
        <v>117</v>
      </c>
      <c r="AU449" s="231" t="s">
        <v>80</v>
      </c>
      <c r="AV449" s="230" t="s">
        <v>80</v>
      </c>
      <c r="AW449" s="230" t="s">
        <v>29</v>
      </c>
      <c r="AX449" s="230" t="s">
        <v>73</v>
      </c>
      <c r="AY449" s="231" t="s">
        <v>113</v>
      </c>
    </row>
    <row r="450" spans="2:65" s="257" customFormat="1" x14ac:dyDescent="0.35">
      <c r="B450" s="261"/>
      <c r="C450" s="443"/>
      <c r="D450" s="444" t="s">
        <v>117</v>
      </c>
      <c r="E450" s="445" t="s">
        <v>1</v>
      </c>
      <c r="F450" s="446" t="s">
        <v>358</v>
      </c>
      <c r="G450" s="443"/>
      <c r="H450" s="445" t="s">
        <v>1</v>
      </c>
      <c r="I450" s="378"/>
      <c r="L450" s="261"/>
      <c r="M450" s="260"/>
      <c r="T450" s="259"/>
      <c r="AT450" s="258" t="s">
        <v>117</v>
      </c>
      <c r="AU450" s="258" t="s">
        <v>80</v>
      </c>
      <c r="AV450" s="257" t="s">
        <v>78</v>
      </c>
      <c r="AW450" s="257" t="s">
        <v>29</v>
      </c>
      <c r="AX450" s="257" t="s">
        <v>73</v>
      </c>
      <c r="AY450" s="258" t="s">
        <v>113</v>
      </c>
    </row>
    <row r="451" spans="2:65" s="230" customFormat="1" x14ac:dyDescent="0.35">
      <c r="B451" s="234"/>
      <c r="C451" s="447"/>
      <c r="D451" s="444" t="s">
        <v>117</v>
      </c>
      <c r="E451" s="448" t="s">
        <v>1</v>
      </c>
      <c r="F451" s="449" t="s">
        <v>357</v>
      </c>
      <c r="G451" s="447"/>
      <c r="H451" s="450">
        <v>4</v>
      </c>
      <c r="I451" s="373"/>
      <c r="L451" s="234"/>
      <c r="M451" s="233"/>
      <c r="T451" s="232"/>
      <c r="AT451" s="231" t="s">
        <v>117</v>
      </c>
      <c r="AU451" s="231" t="s">
        <v>80</v>
      </c>
      <c r="AV451" s="230" t="s">
        <v>80</v>
      </c>
      <c r="AW451" s="230" t="s">
        <v>29</v>
      </c>
      <c r="AX451" s="230" t="s">
        <v>73</v>
      </c>
      <c r="AY451" s="231" t="s">
        <v>113</v>
      </c>
    </row>
    <row r="452" spans="2:65" s="241" customFormat="1" x14ac:dyDescent="0.35">
      <c r="B452" s="245"/>
      <c r="C452" s="451"/>
      <c r="D452" s="444" t="s">
        <v>117</v>
      </c>
      <c r="E452" s="452" t="s">
        <v>1</v>
      </c>
      <c r="F452" s="453" t="s">
        <v>118</v>
      </c>
      <c r="G452" s="451"/>
      <c r="H452" s="454">
        <v>39.734999999999999</v>
      </c>
      <c r="I452" s="376"/>
      <c r="L452" s="245"/>
      <c r="M452" s="244"/>
      <c r="T452" s="243"/>
      <c r="AT452" s="242" t="s">
        <v>117</v>
      </c>
      <c r="AU452" s="242" t="s">
        <v>80</v>
      </c>
      <c r="AV452" s="241" t="s">
        <v>116</v>
      </c>
      <c r="AW452" s="241" t="s">
        <v>29</v>
      </c>
      <c r="AX452" s="241" t="s">
        <v>78</v>
      </c>
      <c r="AY452" s="242" t="s">
        <v>113</v>
      </c>
    </row>
    <row r="453" spans="2:65" s="247" customFormat="1" ht="25.95" customHeight="1" x14ac:dyDescent="0.45">
      <c r="B453" s="254"/>
      <c r="D453" s="249" t="s">
        <v>72</v>
      </c>
      <c r="E453" s="256" t="s">
        <v>356</v>
      </c>
      <c r="F453" s="256" t="s">
        <v>306</v>
      </c>
      <c r="I453" s="377"/>
      <c r="J453" s="255">
        <f>BK453</f>
        <v>0</v>
      </c>
      <c r="L453" s="254"/>
      <c r="M453" s="253"/>
      <c r="P453" s="252">
        <f>SUM(P454:P467)</f>
        <v>0</v>
      </c>
      <c r="R453" s="252">
        <f>SUM(R454:R467)</f>
        <v>64.236447900000002</v>
      </c>
      <c r="T453" s="251">
        <f>SUM(T454:T467)</f>
        <v>0</v>
      </c>
      <c r="AR453" s="249" t="s">
        <v>116</v>
      </c>
      <c r="AT453" s="250" t="s">
        <v>72</v>
      </c>
      <c r="AU453" s="250" t="s">
        <v>73</v>
      </c>
      <c r="AY453" s="249" t="s">
        <v>113</v>
      </c>
      <c r="BK453" s="248">
        <f>SUM(BK454:BK467)</f>
        <v>0</v>
      </c>
    </row>
    <row r="454" spans="2:65" s="1" customFormat="1" ht="24.2" customHeight="1" x14ac:dyDescent="0.35">
      <c r="B454" s="73"/>
      <c r="C454" s="438" t="s">
        <v>742</v>
      </c>
      <c r="D454" s="438" t="s">
        <v>114</v>
      </c>
      <c r="E454" s="439" t="s">
        <v>355</v>
      </c>
      <c r="F454" s="440" t="s">
        <v>354</v>
      </c>
      <c r="G454" s="441" t="s">
        <v>125</v>
      </c>
      <c r="H454" s="442">
        <v>1327.623</v>
      </c>
      <c r="I454" s="371"/>
      <c r="J454" s="224">
        <f>ROUND(I454*H454,2)</f>
        <v>0</v>
      </c>
      <c r="K454" s="74"/>
      <c r="L454" s="21"/>
      <c r="M454" s="370" t="s">
        <v>1</v>
      </c>
      <c r="N454" s="246" t="s">
        <v>39</v>
      </c>
      <c r="P454" s="236">
        <f>O454*H454</f>
        <v>0</v>
      </c>
      <c r="Q454" s="236">
        <v>0</v>
      </c>
      <c r="R454" s="236">
        <f>Q454*H454</f>
        <v>0</v>
      </c>
      <c r="S454" s="236">
        <v>0</v>
      </c>
      <c r="T454" s="235">
        <f>S454*H454</f>
        <v>0</v>
      </c>
      <c r="AR454" s="223" t="s">
        <v>136</v>
      </c>
      <c r="AT454" s="223" t="s">
        <v>114</v>
      </c>
      <c r="AU454" s="223" t="s">
        <v>78</v>
      </c>
      <c r="AY454" s="10" t="s">
        <v>113</v>
      </c>
      <c r="BE454" s="75">
        <f>IF(N454="základná",J454,0)</f>
        <v>0</v>
      </c>
      <c r="BF454" s="75">
        <f>IF(N454="znížená",J454,0)</f>
        <v>0</v>
      </c>
      <c r="BG454" s="75">
        <f>IF(N454="zákl. prenesená",J454,0)</f>
        <v>0</v>
      </c>
      <c r="BH454" s="75">
        <f>IF(N454="zníž. prenesená",J454,0)</f>
        <v>0</v>
      </c>
      <c r="BI454" s="75">
        <f>IF(N454="nulová",J454,0)</f>
        <v>0</v>
      </c>
      <c r="BJ454" s="10" t="s">
        <v>80</v>
      </c>
      <c r="BK454" s="75">
        <f>ROUND(I454*H454,2)</f>
        <v>0</v>
      </c>
      <c r="BL454" s="10" t="s">
        <v>136</v>
      </c>
      <c r="BM454" s="223" t="s">
        <v>353</v>
      </c>
    </row>
    <row r="455" spans="2:65" s="230" customFormat="1" x14ac:dyDescent="0.35">
      <c r="B455" s="234"/>
      <c r="C455" s="447"/>
      <c r="D455" s="444" t="s">
        <v>117</v>
      </c>
      <c r="E455" s="448" t="s">
        <v>1</v>
      </c>
      <c r="F455" s="449" t="s">
        <v>352</v>
      </c>
      <c r="G455" s="447"/>
      <c r="H455" s="450">
        <v>1327.623</v>
      </c>
      <c r="I455" s="373"/>
      <c r="L455" s="234"/>
      <c r="M455" s="233"/>
      <c r="T455" s="232"/>
      <c r="AT455" s="231" t="s">
        <v>117</v>
      </c>
      <c r="AU455" s="231" t="s">
        <v>78</v>
      </c>
      <c r="AV455" s="230" t="s">
        <v>80</v>
      </c>
      <c r="AW455" s="230" t="s">
        <v>29</v>
      </c>
      <c r="AX455" s="230" t="s">
        <v>73</v>
      </c>
      <c r="AY455" s="231" t="s">
        <v>113</v>
      </c>
    </row>
    <row r="456" spans="2:65" s="241" customFormat="1" x14ac:dyDescent="0.35">
      <c r="B456" s="245"/>
      <c r="C456" s="451"/>
      <c r="D456" s="444" t="s">
        <v>117</v>
      </c>
      <c r="E456" s="452" t="s">
        <v>1</v>
      </c>
      <c r="F456" s="453" t="s">
        <v>118</v>
      </c>
      <c r="G456" s="451"/>
      <c r="H456" s="454">
        <v>1327.623</v>
      </c>
      <c r="I456" s="376"/>
      <c r="L456" s="245"/>
      <c r="M456" s="244"/>
      <c r="T456" s="243"/>
      <c r="AT456" s="242" t="s">
        <v>117</v>
      </c>
      <c r="AU456" s="242" t="s">
        <v>78</v>
      </c>
      <c r="AV456" s="241" t="s">
        <v>116</v>
      </c>
      <c r="AW456" s="241" t="s">
        <v>29</v>
      </c>
      <c r="AX456" s="241" t="s">
        <v>78</v>
      </c>
      <c r="AY456" s="242" t="s">
        <v>113</v>
      </c>
    </row>
    <row r="457" spans="2:65" s="1" customFormat="1" ht="16.5" customHeight="1" x14ac:dyDescent="0.35">
      <c r="B457" s="73"/>
      <c r="C457" s="458" t="s">
        <v>741</v>
      </c>
      <c r="D457" s="458" t="s">
        <v>122</v>
      </c>
      <c r="E457" s="459" t="s">
        <v>351</v>
      </c>
      <c r="F457" s="460" t="s">
        <v>350</v>
      </c>
      <c r="G457" s="461" t="s">
        <v>121</v>
      </c>
      <c r="H457" s="462">
        <v>63.725999999999999</v>
      </c>
      <c r="I457" s="375"/>
      <c r="J457" s="240">
        <f>ROUND(I457*H457,2)</f>
        <v>0</v>
      </c>
      <c r="K457" s="239"/>
      <c r="L457" s="238"/>
      <c r="M457" s="374" t="s">
        <v>1</v>
      </c>
      <c r="N457" s="237" t="s">
        <v>39</v>
      </c>
      <c r="P457" s="236">
        <f>O457*H457</f>
        <v>0</v>
      </c>
      <c r="Q457" s="236">
        <v>1</v>
      </c>
      <c r="R457" s="236">
        <f>Q457*H457</f>
        <v>63.725999999999999</v>
      </c>
      <c r="S457" s="236">
        <v>0</v>
      </c>
      <c r="T457" s="235">
        <f>S457*H457</f>
        <v>0</v>
      </c>
      <c r="AR457" s="223" t="s">
        <v>163</v>
      </c>
      <c r="AT457" s="223" t="s">
        <v>122</v>
      </c>
      <c r="AU457" s="223" t="s">
        <v>78</v>
      </c>
      <c r="AY457" s="10" t="s">
        <v>113</v>
      </c>
      <c r="BE457" s="75">
        <f>IF(N457="základná",J457,0)</f>
        <v>0</v>
      </c>
      <c r="BF457" s="75">
        <f>IF(N457="znížená",J457,0)</f>
        <v>0</v>
      </c>
      <c r="BG457" s="75">
        <f>IF(N457="zákl. prenesená",J457,0)</f>
        <v>0</v>
      </c>
      <c r="BH457" s="75">
        <f>IF(N457="zníž. prenesená",J457,0)</f>
        <v>0</v>
      </c>
      <c r="BI457" s="75">
        <f>IF(N457="nulová",J457,0)</f>
        <v>0</v>
      </c>
      <c r="BJ457" s="10" t="s">
        <v>80</v>
      </c>
      <c r="BK457" s="75">
        <f>ROUND(I457*H457,2)</f>
        <v>0</v>
      </c>
      <c r="BL457" s="10" t="s">
        <v>136</v>
      </c>
      <c r="BM457" s="223" t="s">
        <v>349</v>
      </c>
    </row>
    <row r="458" spans="2:65" s="230" customFormat="1" x14ac:dyDescent="0.35">
      <c r="B458" s="234"/>
      <c r="C458" s="447"/>
      <c r="D458" s="444" t="s">
        <v>117</v>
      </c>
      <c r="E458" s="448" t="s">
        <v>1</v>
      </c>
      <c r="F458" s="449" t="s">
        <v>348</v>
      </c>
      <c r="G458" s="447"/>
      <c r="H458" s="450">
        <v>39.829000000000001</v>
      </c>
      <c r="I458" s="373"/>
      <c r="L458" s="234"/>
      <c r="M458" s="233"/>
      <c r="T458" s="232"/>
      <c r="AT458" s="231" t="s">
        <v>117</v>
      </c>
      <c r="AU458" s="231" t="s">
        <v>78</v>
      </c>
      <c r="AV458" s="230" t="s">
        <v>80</v>
      </c>
      <c r="AW458" s="230" t="s">
        <v>29</v>
      </c>
      <c r="AX458" s="230" t="s">
        <v>73</v>
      </c>
      <c r="AY458" s="231" t="s">
        <v>113</v>
      </c>
    </row>
    <row r="459" spans="2:65" s="241" customFormat="1" x14ac:dyDescent="0.35">
      <c r="B459" s="245"/>
      <c r="C459" s="451"/>
      <c r="D459" s="444" t="s">
        <v>117</v>
      </c>
      <c r="E459" s="452" t="s">
        <v>1</v>
      </c>
      <c r="F459" s="453" t="s">
        <v>118</v>
      </c>
      <c r="G459" s="451"/>
      <c r="H459" s="454">
        <v>39.829000000000001</v>
      </c>
      <c r="I459" s="376"/>
      <c r="L459" s="245"/>
      <c r="M459" s="244"/>
      <c r="T459" s="243"/>
      <c r="AT459" s="242" t="s">
        <v>117</v>
      </c>
      <c r="AU459" s="242" t="s">
        <v>78</v>
      </c>
      <c r="AV459" s="241" t="s">
        <v>116</v>
      </c>
      <c r="AW459" s="241" t="s">
        <v>29</v>
      </c>
      <c r="AX459" s="241" t="s">
        <v>78</v>
      </c>
      <c r="AY459" s="242" t="s">
        <v>113</v>
      </c>
    </row>
    <row r="460" spans="2:65" s="230" customFormat="1" x14ac:dyDescent="0.35">
      <c r="B460" s="234"/>
      <c r="C460" s="447"/>
      <c r="D460" s="444" t="s">
        <v>117</v>
      </c>
      <c r="E460" s="447"/>
      <c r="F460" s="449" t="s">
        <v>347</v>
      </c>
      <c r="G460" s="447"/>
      <c r="H460" s="450">
        <v>63.725999999999999</v>
      </c>
      <c r="I460" s="373"/>
      <c r="L460" s="234"/>
      <c r="M460" s="233"/>
      <c r="T460" s="232"/>
      <c r="AT460" s="231" t="s">
        <v>117</v>
      </c>
      <c r="AU460" s="231" t="s">
        <v>78</v>
      </c>
      <c r="AV460" s="230" t="s">
        <v>80</v>
      </c>
      <c r="AW460" s="230" t="s">
        <v>3</v>
      </c>
      <c r="AX460" s="230" t="s">
        <v>78</v>
      </c>
      <c r="AY460" s="231" t="s">
        <v>113</v>
      </c>
    </row>
    <row r="461" spans="2:65" s="1" customFormat="1" ht="24.2" customHeight="1" x14ac:dyDescent="0.35">
      <c r="B461" s="73"/>
      <c r="C461" s="438" t="s">
        <v>740</v>
      </c>
      <c r="D461" s="438" t="s">
        <v>114</v>
      </c>
      <c r="E461" s="439" t="s">
        <v>346</v>
      </c>
      <c r="F461" s="440" t="s">
        <v>345</v>
      </c>
      <c r="G461" s="441" t="s">
        <v>125</v>
      </c>
      <c r="H461" s="442">
        <v>1479.559</v>
      </c>
      <c r="I461" s="371"/>
      <c r="J461" s="224">
        <f>ROUND(I461*H461,2)</f>
        <v>0</v>
      </c>
      <c r="K461" s="74"/>
      <c r="L461" s="21"/>
      <c r="M461" s="370" t="s">
        <v>1</v>
      </c>
      <c r="N461" s="246" t="s">
        <v>39</v>
      </c>
      <c r="P461" s="236">
        <f>O461*H461</f>
        <v>0</v>
      </c>
      <c r="Q461" s="236">
        <v>0</v>
      </c>
      <c r="R461" s="236">
        <f>Q461*H461</f>
        <v>0</v>
      </c>
      <c r="S461" s="236">
        <v>0</v>
      </c>
      <c r="T461" s="235">
        <f>S461*H461</f>
        <v>0</v>
      </c>
      <c r="AR461" s="223" t="s">
        <v>136</v>
      </c>
      <c r="AT461" s="223" t="s">
        <v>114</v>
      </c>
      <c r="AU461" s="223" t="s">
        <v>78</v>
      </c>
      <c r="AY461" s="10" t="s">
        <v>113</v>
      </c>
      <c r="BE461" s="75">
        <f>IF(N461="základná",J461,0)</f>
        <v>0</v>
      </c>
      <c r="BF461" s="75">
        <f>IF(N461="znížená",J461,0)</f>
        <v>0</v>
      </c>
      <c r="BG461" s="75">
        <f>IF(N461="zákl. prenesená",J461,0)</f>
        <v>0</v>
      </c>
      <c r="BH461" s="75">
        <f>IF(N461="zníž. prenesená",J461,0)</f>
        <v>0</v>
      </c>
      <c r="BI461" s="75">
        <f>IF(N461="nulová",J461,0)</f>
        <v>0</v>
      </c>
      <c r="BJ461" s="10" t="s">
        <v>80</v>
      </c>
      <c r="BK461" s="75">
        <f>ROUND(I461*H461,2)</f>
        <v>0</v>
      </c>
      <c r="BL461" s="10" t="s">
        <v>136</v>
      </c>
      <c r="BM461" s="223" t="s">
        <v>344</v>
      </c>
    </row>
    <row r="462" spans="2:65" s="230" customFormat="1" x14ac:dyDescent="0.35">
      <c r="B462" s="234"/>
      <c r="C462" s="447"/>
      <c r="D462" s="444" t="s">
        <v>117</v>
      </c>
      <c r="E462" s="448" t="s">
        <v>1</v>
      </c>
      <c r="F462" s="449" t="s">
        <v>343</v>
      </c>
      <c r="G462" s="447"/>
      <c r="H462" s="450">
        <v>1392.1089999999999</v>
      </c>
      <c r="I462" s="373"/>
      <c r="L462" s="234"/>
      <c r="M462" s="233"/>
      <c r="T462" s="232"/>
      <c r="AT462" s="231" t="s">
        <v>117</v>
      </c>
      <c r="AU462" s="231" t="s">
        <v>78</v>
      </c>
      <c r="AV462" s="230" t="s">
        <v>80</v>
      </c>
      <c r="AW462" s="230" t="s">
        <v>29</v>
      </c>
      <c r="AX462" s="230" t="s">
        <v>73</v>
      </c>
      <c r="AY462" s="231" t="s">
        <v>113</v>
      </c>
    </row>
    <row r="463" spans="2:65" s="230" customFormat="1" x14ac:dyDescent="0.35">
      <c r="B463" s="234"/>
      <c r="C463" s="447"/>
      <c r="D463" s="444" t="s">
        <v>117</v>
      </c>
      <c r="E463" s="448" t="s">
        <v>1</v>
      </c>
      <c r="F463" s="449" t="s">
        <v>342</v>
      </c>
      <c r="G463" s="447"/>
      <c r="H463" s="450">
        <v>87.45</v>
      </c>
      <c r="I463" s="373"/>
      <c r="L463" s="234"/>
      <c r="M463" s="233"/>
      <c r="T463" s="232"/>
      <c r="AT463" s="231" t="s">
        <v>117</v>
      </c>
      <c r="AU463" s="231" t="s">
        <v>78</v>
      </c>
      <c r="AV463" s="230" t="s">
        <v>80</v>
      </c>
      <c r="AW463" s="230" t="s">
        <v>29</v>
      </c>
      <c r="AX463" s="230" t="s">
        <v>73</v>
      </c>
      <c r="AY463" s="231" t="s">
        <v>113</v>
      </c>
    </row>
    <row r="464" spans="2:65" s="241" customFormat="1" x14ac:dyDescent="0.35">
      <c r="B464" s="245"/>
      <c r="C464" s="451"/>
      <c r="D464" s="444" t="s">
        <v>117</v>
      </c>
      <c r="E464" s="452" t="s">
        <v>1</v>
      </c>
      <c r="F464" s="453" t="s">
        <v>118</v>
      </c>
      <c r="G464" s="451"/>
      <c r="H464" s="454">
        <v>1479.559</v>
      </c>
      <c r="I464" s="376"/>
      <c r="L464" s="245"/>
      <c r="M464" s="244"/>
      <c r="T464" s="243"/>
      <c r="AT464" s="242" t="s">
        <v>117</v>
      </c>
      <c r="AU464" s="242" t="s">
        <v>78</v>
      </c>
      <c r="AV464" s="241" t="s">
        <v>116</v>
      </c>
      <c r="AW464" s="241" t="s">
        <v>29</v>
      </c>
      <c r="AX464" s="241" t="s">
        <v>78</v>
      </c>
      <c r="AY464" s="242" t="s">
        <v>113</v>
      </c>
    </row>
    <row r="465" spans="2:65" s="1" customFormat="1" ht="16.5" customHeight="1" x14ac:dyDescent="0.35">
      <c r="B465" s="73"/>
      <c r="C465" s="458" t="s">
        <v>175</v>
      </c>
      <c r="D465" s="458" t="s">
        <v>122</v>
      </c>
      <c r="E465" s="459" t="s">
        <v>341</v>
      </c>
      <c r="F465" s="460" t="s">
        <v>340</v>
      </c>
      <c r="G465" s="461" t="s">
        <v>125</v>
      </c>
      <c r="H465" s="462">
        <v>1701.4929999999999</v>
      </c>
      <c r="I465" s="375"/>
      <c r="J465" s="240">
        <f>ROUND(I465*H465,2)</f>
        <v>0</v>
      </c>
      <c r="K465" s="239"/>
      <c r="L465" s="238"/>
      <c r="M465" s="374" t="s">
        <v>1</v>
      </c>
      <c r="N465" s="237" t="s">
        <v>39</v>
      </c>
      <c r="P465" s="236">
        <f>O465*H465</f>
        <v>0</v>
      </c>
      <c r="Q465" s="236">
        <v>2.9999999999999997E-4</v>
      </c>
      <c r="R465" s="236">
        <f>Q465*H465</f>
        <v>0.51044789999999995</v>
      </c>
      <c r="S465" s="236">
        <v>0</v>
      </c>
      <c r="T465" s="235">
        <f>S465*H465</f>
        <v>0</v>
      </c>
      <c r="AR465" s="223" t="s">
        <v>163</v>
      </c>
      <c r="AT465" s="223" t="s">
        <v>122</v>
      </c>
      <c r="AU465" s="223" t="s">
        <v>78</v>
      </c>
      <c r="AY465" s="10" t="s">
        <v>113</v>
      </c>
      <c r="BE465" s="75">
        <f>IF(N465="základná",J465,0)</f>
        <v>0</v>
      </c>
      <c r="BF465" s="75">
        <f>IF(N465="znížená",J465,0)</f>
        <v>0</v>
      </c>
      <c r="BG465" s="75">
        <f>IF(N465="zákl. prenesená",J465,0)</f>
        <v>0</v>
      </c>
      <c r="BH465" s="75">
        <f>IF(N465="zníž. prenesená",J465,0)</f>
        <v>0</v>
      </c>
      <c r="BI465" s="75">
        <f>IF(N465="nulová",J465,0)</f>
        <v>0</v>
      </c>
      <c r="BJ465" s="10" t="s">
        <v>80</v>
      </c>
      <c r="BK465" s="75">
        <f>ROUND(I465*H465,2)</f>
        <v>0</v>
      </c>
      <c r="BL465" s="10" t="s">
        <v>136</v>
      </c>
      <c r="BM465" s="223" t="s">
        <v>339</v>
      </c>
    </row>
    <row r="466" spans="2:65" s="230" customFormat="1" x14ac:dyDescent="0.35">
      <c r="B466" s="234"/>
      <c r="C466" s="447"/>
      <c r="D466" s="444" t="s">
        <v>117</v>
      </c>
      <c r="E466" s="447"/>
      <c r="F466" s="449" t="s">
        <v>338</v>
      </c>
      <c r="G466" s="447"/>
      <c r="H466" s="450">
        <v>1701.4929999999999</v>
      </c>
      <c r="I466" s="373"/>
      <c r="L466" s="234"/>
      <c r="M466" s="233"/>
      <c r="T466" s="232"/>
      <c r="AT466" s="231" t="s">
        <v>117</v>
      </c>
      <c r="AU466" s="231" t="s">
        <v>78</v>
      </c>
      <c r="AV466" s="230" t="s">
        <v>80</v>
      </c>
      <c r="AW466" s="230" t="s">
        <v>3</v>
      </c>
      <c r="AX466" s="230" t="s">
        <v>78</v>
      </c>
      <c r="AY466" s="231" t="s">
        <v>113</v>
      </c>
    </row>
    <row r="467" spans="2:65" s="1" customFormat="1" ht="24.2" customHeight="1" x14ac:dyDescent="0.35">
      <c r="B467" s="73"/>
      <c r="C467" s="438" t="s">
        <v>739</v>
      </c>
      <c r="D467" s="438" t="s">
        <v>114</v>
      </c>
      <c r="E467" s="439" t="s">
        <v>337</v>
      </c>
      <c r="F467" s="440" t="s">
        <v>336</v>
      </c>
      <c r="G467" s="441" t="s">
        <v>187</v>
      </c>
      <c r="H467" s="372"/>
      <c r="I467" s="371"/>
      <c r="J467" s="224">
        <f>ROUND(I467*H467,2)</f>
        <v>0</v>
      </c>
      <c r="K467" s="74"/>
      <c r="L467" s="21"/>
      <c r="M467" s="370" t="s">
        <v>1</v>
      </c>
      <c r="N467" s="246" t="s">
        <v>39</v>
      </c>
      <c r="P467" s="236">
        <f>O467*H467</f>
        <v>0</v>
      </c>
      <c r="Q467" s="236">
        <v>0</v>
      </c>
      <c r="R467" s="236">
        <f>Q467*H467</f>
        <v>0</v>
      </c>
      <c r="S467" s="236">
        <v>0</v>
      </c>
      <c r="T467" s="235">
        <f>S467*H467</f>
        <v>0</v>
      </c>
      <c r="AR467" s="223" t="s">
        <v>136</v>
      </c>
      <c r="AT467" s="223" t="s">
        <v>114</v>
      </c>
      <c r="AU467" s="223" t="s">
        <v>78</v>
      </c>
      <c r="AY467" s="10" t="s">
        <v>113</v>
      </c>
      <c r="BE467" s="75">
        <f>IF(N467="základná",J467,0)</f>
        <v>0</v>
      </c>
      <c r="BF467" s="75">
        <f>IF(N467="znížená",J467,0)</f>
        <v>0</v>
      </c>
      <c r="BG467" s="75">
        <f>IF(N467="zákl. prenesená",J467,0)</f>
        <v>0</v>
      </c>
      <c r="BH467" s="75">
        <f>IF(N467="zníž. prenesená",J467,0)</f>
        <v>0</v>
      </c>
      <c r="BI467" s="75">
        <f>IF(N467="nulová",J467,0)</f>
        <v>0</v>
      </c>
      <c r="BJ467" s="10" t="s">
        <v>80</v>
      </c>
      <c r="BK467" s="75">
        <f>ROUND(I467*H467,2)</f>
        <v>0</v>
      </c>
      <c r="BL467" s="10" t="s">
        <v>136</v>
      </c>
      <c r="BM467" s="223" t="s">
        <v>335</v>
      </c>
    </row>
    <row r="468" spans="2:65" s="1" customFormat="1" ht="49.95" customHeight="1" x14ac:dyDescent="0.45">
      <c r="B468" s="21"/>
      <c r="E468" s="256" t="s">
        <v>805</v>
      </c>
      <c r="F468" s="256" t="s">
        <v>804</v>
      </c>
      <c r="J468" s="255">
        <f t="shared" ref="J468:J478" si="5">BK468</f>
        <v>0</v>
      </c>
      <c r="L468" s="21"/>
      <c r="M468" s="369"/>
      <c r="T468" s="43"/>
      <c r="AT468" s="10" t="s">
        <v>72</v>
      </c>
      <c r="AU468" s="10" t="s">
        <v>73</v>
      </c>
      <c r="AY468" s="10" t="s">
        <v>803</v>
      </c>
      <c r="BK468" s="75">
        <f>SUM(BK469:BK478)</f>
        <v>0</v>
      </c>
    </row>
    <row r="469" spans="2:65" s="1" customFormat="1" ht="16.350000000000001" customHeight="1" x14ac:dyDescent="0.35">
      <c r="B469" s="21"/>
      <c r="C469" s="473" t="s">
        <v>1</v>
      </c>
      <c r="D469" s="473" t="s">
        <v>114</v>
      </c>
      <c r="E469" s="474" t="s">
        <v>1</v>
      </c>
      <c r="F469" s="475" t="s">
        <v>1</v>
      </c>
      <c r="G469" s="476" t="s">
        <v>1</v>
      </c>
      <c r="H469" s="477"/>
      <c r="I469" s="478"/>
      <c r="J469" s="362">
        <f t="shared" si="5"/>
        <v>0</v>
      </c>
      <c r="K469" s="361"/>
      <c r="L469" s="21"/>
      <c r="M469" s="360" t="s">
        <v>1</v>
      </c>
      <c r="N469" s="359" t="s">
        <v>39</v>
      </c>
      <c r="T469" s="43"/>
      <c r="AT469" s="10" t="s">
        <v>803</v>
      </c>
      <c r="AU469" s="10" t="s">
        <v>78</v>
      </c>
      <c r="AY469" s="10" t="s">
        <v>803</v>
      </c>
      <c r="BE469" s="75">
        <f t="shared" ref="BE469:BE478" si="6">IF(N469="základná",J469,0)</f>
        <v>0</v>
      </c>
      <c r="BF469" s="75">
        <f t="shared" ref="BF469:BF478" si="7">IF(N469="znížená",J469,0)</f>
        <v>0</v>
      </c>
      <c r="BG469" s="75">
        <f t="shared" ref="BG469:BG478" si="8">IF(N469="zákl. prenesená",J469,0)</f>
        <v>0</v>
      </c>
      <c r="BH469" s="75">
        <f t="shared" ref="BH469:BH478" si="9">IF(N469="zníž. prenesená",J469,0)</f>
        <v>0</v>
      </c>
      <c r="BI469" s="75">
        <f t="shared" ref="BI469:BI478" si="10">IF(N469="nulová",J469,0)</f>
        <v>0</v>
      </c>
      <c r="BJ469" s="10" t="s">
        <v>80</v>
      </c>
      <c r="BK469" s="75">
        <f t="shared" ref="BK469:BK478" si="11">I469*H469</f>
        <v>0</v>
      </c>
    </row>
    <row r="470" spans="2:65" s="1" customFormat="1" ht="16.350000000000001" customHeight="1" x14ac:dyDescent="0.35">
      <c r="B470" s="21"/>
      <c r="C470" s="473" t="s">
        <v>1</v>
      </c>
      <c r="D470" s="473" t="s">
        <v>114</v>
      </c>
      <c r="E470" s="474" t="s">
        <v>1</v>
      </c>
      <c r="F470" s="475" t="s">
        <v>1</v>
      </c>
      <c r="G470" s="476" t="s">
        <v>1</v>
      </c>
      <c r="H470" s="477"/>
      <c r="I470" s="478"/>
      <c r="J470" s="362">
        <f t="shared" si="5"/>
        <v>0</v>
      </c>
      <c r="K470" s="361"/>
      <c r="L470" s="21"/>
      <c r="M470" s="360" t="s">
        <v>1</v>
      </c>
      <c r="N470" s="359" t="s">
        <v>39</v>
      </c>
      <c r="T470" s="43"/>
      <c r="AT470" s="10" t="s">
        <v>803</v>
      </c>
      <c r="AU470" s="10" t="s">
        <v>78</v>
      </c>
      <c r="AY470" s="10" t="s">
        <v>803</v>
      </c>
      <c r="BE470" s="75">
        <f t="shared" si="6"/>
        <v>0</v>
      </c>
      <c r="BF470" s="75">
        <f t="shared" si="7"/>
        <v>0</v>
      </c>
      <c r="BG470" s="75">
        <f t="shared" si="8"/>
        <v>0</v>
      </c>
      <c r="BH470" s="75">
        <f t="shared" si="9"/>
        <v>0</v>
      </c>
      <c r="BI470" s="75">
        <f t="shared" si="10"/>
        <v>0</v>
      </c>
      <c r="BJ470" s="10" t="s">
        <v>80</v>
      </c>
      <c r="BK470" s="75">
        <f t="shared" si="11"/>
        <v>0</v>
      </c>
    </row>
    <row r="471" spans="2:65" s="1" customFormat="1" ht="16.350000000000001" customHeight="1" x14ac:dyDescent="0.35">
      <c r="B471" s="21"/>
      <c r="C471" s="473" t="s">
        <v>1</v>
      </c>
      <c r="D471" s="473" t="s">
        <v>114</v>
      </c>
      <c r="E471" s="474" t="s">
        <v>1</v>
      </c>
      <c r="F471" s="475" t="s">
        <v>1</v>
      </c>
      <c r="G471" s="476" t="s">
        <v>1</v>
      </c>
      <c r="H471" s="477"/>
      <c r="I471" s="478"/>
      <c r="J471" s="362">
        <f t="shared" si="5"/>
        <v>0</v>
      </c>
      <c r="K471" s="361"/>
      <c r="L471" s="21"/>
      <c r="M471" s="360" t="s">
        <v>1</v>
      </c>
      <c r="N471" s="359" t="s">
        <v>39</v>
      </c>
      <c r="T471" s="43"/>
      <c r="AT471" s="10" t="s">
        <v>803</v>
      </c>
      <c r="AU471" s="10" t="s">
        <v>78</v>
      </c>
      <c r="AY471" s="10" t="s">
        <v>803</v>
      </c>
      <c r="BE471" s="75">
        <f t="shared" si="6"/>
        <v>0</v>
      </c>
      <c r="BF471" s="75">
        <f t="shared" si="7"/>
        <v>0</v>
      </c>
      <c r="BG471" s="75">
        <f t="shared" si="8"/>
        <v>0</v>
      </c>
      <c r="BH471" s="75">
        <f t="shared" si="9"/>
        <v>0</v>
      </c>
      <c r="BI471" s="75">
        <f t="shared" si="10"/>
        <v>0</v>
      </c>
      <c r="BJ471" s="10" t="s">
        <v>80</v>
      </c>
      <c r="BK471" s="75">
        <f t="shared" si="11"/>
        <v>0</v>
      </c>
    </row>
    <row r="472" spans="2:65" s="1" customFormat="1" ht="16.350000000000001" customHeight="1" x14ac:dyDescent="0.35">
      <c r="B472" s="21"/>
      <c r="C472" s="473" t="s">
        <v>1</v>
      </c>
      <c r="D472" s="473" t="s">
        <v>114</v>
      </c>
      <c r="E472" s="474" t="s">
        <v>1</v>
      </c>
      <c r="F472" s="475" t="s">
        <v>1</v>
      </c>
      <c r="G472" s="476" t="s">
        <v>1</v>
      </c>
      <c r="H472" s="477"/>
      <c r="I472" s="478"/>
      <c r="J472" s="362">
        <f t="shared" si="5"/>
        <v>0</v>
      </c>
      <c r="K472" s="361"/>
      <c r="L472" s="21"/>
      <c r="M472" s="360" t="s">
        <v>1</v>
      </c>
      <c r="N472" s="359" t="s">
        <v>39</v>
      </c>
      <c r="T472" s="43"/>
      <c r="AT472" s="10" t="s">
        <v>803</v>
      </c>
      <c r="AU472" s="10" t="s">
        <v>78</v>
      </c>
      <c r="AY472" s="10" t="s">
        <v>803</v>
      </c>
      <c r="BE472" s="75">
        <f t="shared" si="6"/>
        <v>0</v>
      </c>
      <c r="BF472" s="75">
        <f t="shared" si="7"/>
        <v>0</v>
      </c>
      <c r="BG472" s="75">
        <f t="shared" si="8"/>
        <v>0</v>
      </c>
      <c r="BH472" s="75">
        <f t="shared" si="9"/>
        <v>0</v>
      </c>
      <c r="BI472" s="75">
        <f t="shared" si="10"/>
        <v>0</v>
      </c>
      <c r="BJ472" s="10" t="s">
        <v>80</v>
      </c>
      <c r="BK472" s="75">
        <f t="shared" si="11"/>
        <v>0</v>
      </c>
    </row>
    <row r="473" spans="2:65" s="1" customFormat="1" ht="16.350000000000001" customHeight="1" x14ac:dyDescent="0.35">
      <c r="B473" s="21"/>
      <c r="C473" s="473" t="s">
        <v>1</v>
      </c>
      <c r="D473" s="473" t="s">
        <v>114</v>
      </c>
      <c r="E473" s="474" t="s">
        <v>1</v>
      </c>
      <c r="F473" s="475" t="s">
        <v>1</v>
      </c>
      <c r="G473" s="476" t="s">
        <v>1</v>
      </c>
      <c r="H473" s="477"/>
      <c r="I473" s="478"/>
      <c r="J473" s="362">
        <f t="shared" si="5"/>
        <v>0</v>
      </c>
      <c r="K473" s="361"/>
      <c r="L473" s="21"/>
      <c r="M473" s="360" t="s">
        <v>1</v>
      </c>
      <c r="N473" s="359" t="s">
        <v>39</v>
      </c>
      <c r="T473" s="43"/>
      <c r="AT473" s="10" t="s">
        <v>803</v>
      </c>
      <c r="AU473" s="10" t="s">
        <v>78</v>
      </c>
      <c r="AY473" s="10" t="s">
        <v>803</v>
      </c>
      <c r="BE473" s="75">
        <f t="shared" si="6"/>
        <v>0</v>
      </c>
      <c r="BF473" s="75">
        <f t="shared" si="7"/>
        <v>0</v>
      </c>
      <c r="BG473" s="75">
        <f t="shared" si="8"/>
        <v>0</v>
      </c>
      <c r="BH473" s="75">
        <f t="shared" si="9"/>
        <v>0</v>
      </c>
      <c r="BI473" s="75">
        <f t="shared" si="10"/>
        <v>0</v>
      </c>
      <c r="BJ473" s="10" t="s">
        <v>80</v>
      </c>
      <c r="BK473" s="75">
        <f t="shared" si="11"/>
        <v>0</v>
      </c>
    </row>
    <row r="474" spans="2:65" s="1" customFormat="1" ht="16.350000000000001" customHeight="1" x14ac:dyDescent="0.35">
      <c r="B474" s="21"/>
      <c r="C474" s="473" t="s">
        <v>1</v>
      </c>
      <c r="D474" s="473" t="s">
        <v>114</v>
      </c>
      <c r="E474" s="474" t="s">
        <v>1</v>
      </c>
      <c r="F474" s="475" t="s">
        <v>1</v>
      </c>
      <c r="G474" s="476" t="s">
        <v>1</v>
      </c>
      <c r="H474" s="477"/>
      <c r="I474" s="478"/>
      <c r="J474" s="362">
        <f t="shared" si="5"/>
        <v>0</v>
      </c>
      <c r="K474" s="361"/>
      <c r="L474" s="21"/>
      <c r="M474" s="360" t="s">
        <v>1</v>
      </c>
      <c r="N474" s="359" t="s">
        <v>39</v>
      </c>
      <c r="T474" s="43"/>
      <c r="AT474" s="10" t="s">
        <v>803</v>
      </c>
      <c r="AU474" s="10" t="s">
        <v>78</v>
      </c>
      <c r="AY474" s="10" t="s">
        <v>803</v>
      </c>
      <c r="BE474" s="75">
        <f t="shared" si="6"/>
        <v>0</v>
      </c>
      <c r="BF474" s="75">
        <f t="shared" si="7"/>
        <v>0</v>
      </c>
      <c r="BG474" s="75">
        <f t="shared" si="8"/>
        <v>0</v>
      </c>
      <c r="BH474" s="75">
        <f t="shared" si="9"/>
        <v>0</v>
      </c>
      <c r="BI474" s="75">
        <f t="shared" si="10"/>
        <v>0</v>
      </c>
      <c r="BJ474" s="10" t="s">
        <v>80</v>
      </c>
      <c r="BK474" s="75">
        <f t="shared" si="11"/>
        <v>0</v>
      </c>
    </row>
    <row r="475" spans="2:65" s="1" customFormat="1" ht="16.350000000000001" customHeight="1" x14ac:dyDescent="0.35">
      <c r="B475" s="21"/>
      <c r="C475" s="473" t="s">
        <v>1</v>
      </c>
      <c r="D475" s="473" t="s">
        <v>114</v>
      </c>
      <c r="E475" s="474" t="s">
        <v>1</v>
      </c>
      <c r="F475" s="475" t="s">
        <v>1</v>
      </c>
      <c r="G475" s="476" t="s">
        <v>1</v>
      </c>
      <c r="H475" s="477"/>
      <c r="I475" s="478"/>
      <c r="J475" s="362">
        <f t="shared" si="5"/>
        <v>0</v>
      </c>
      <c r="K475" s="361"/>
      <c r="L475" s="21"/>
      <c r="M475" s="360" t="s">
        <v>1</v>
      </c>
      <c r="N475" s="359" t="s">
        <v>39</v>
      </c>
      <c r="T475" s="43"/>
      <c r="AT475" s="10" t="s">
        <v>803</v>
      </c>
      <c r="AU475" s="10" t="s">
        <v>78</v>
      </c>
      <c r="AY475" s="10" t="s">
        <v>803</v>
      </c>
      <c r="BE475" s="75">
        <f t="shared" si="6"/>
        <v>0</v>
      </c>
      <c r="BF475" s="75">
        <f t="shared" si="7"/>
        <v>0</v>
      </c>
      <c r="BG475" s="75">
        <f t="shared" si="8"/>
        <v>0</v>
      </c>
      <c r="BH475" s="75">
        <f t="shared" si="9"/>
        <v>0</v>
      </c>
      <c r="BI475" s="75">
        <f t="shared" si="10"/>
        <v>0</v>
      </c>
      <c r="BJ475" s="10" t="s">
        <v>80</v>
      </c>
      <c r="BK475" s="75">
        <f t="shared" si="11"/>
        <v>0</v>
      </c>
    </row>
    <row r="476" spans="2:65" s="1" customFormat="1" ht="16.350000000000001" customHeight="1" x14ac:dyDescent="0.35">
      <c r="B476" s="21"/>
      <c r="C476" s="368" t="s">
        <v>1</v>
      </c>
      <c r="D476" s="368" t="s">
        <v>114</v>
      </c>
      <c r="E476" s="367" t="s">
        <v>1</v>
      </c>
      <c r="F476" s="366" t="s">
        <v>1</v>
      </c>
      <c r="G476" s="365" t="s">
        <v>1</v>
      </c>
      <c r="H476" s="364"/>
      <c r="I476" s="363"/>
      <c r="J476" s="362">
        <f t="shared" si="5"/>
        <v>0</v>
      </c>
      <c r="K476" s="361"/>
      <c r="L476" s="21"/>
      <c r="M476" s="360" t="s">
        <v>1</v>
      </c>
      <c r="N476" s="359" t="s">
        <v>39</v>
      </c>
      <c r="T476" s="43"/>
      <c r="AT476" s="10" t="s">
        <v>803</v>
      </c>
      <c r="AU476" s="10" t="s">
        <v>78</v>
      </c>
      <c r="AY476" s="10" t="s">
        <v>803</v>
      </c>
      <c r="BE476" s="75">
        <f t="shared" si="6"/>
        <v>0</v>
      </c>
      <c r="BF476" s="75">
        <f t="shared" si="7"/>
        <v>0</v>
      </c>
      <c r="BG476" s="75">
        <f t="shared" si="8"/>
        <v>0</v>
      </c>
      <c r="BH476" s="75">
        <f t="shared" si="9"/>
        <v>0</v>
      </c>
      <c r="BI476" s="75">
        <f t="shared" si="10"/>
        <v>0</v>
      </c>
      <c r="BJ476" s="10" t="s">
        <v>80</v>
      </c>
      <c r="BK476" s="75">
        <f t="shared" si="11"/>
        <v>0</v>
      </c>
    </row>
    <row r="477" spans="2:65" s="1" customFormat="1" ht="16.350000000000001" customHeight="1" x14ac:dyDescent="0.35">
      <c r="B477" s="21"/>
      <c r="C477" s="368" t="s">
        <v>1</v>
      </c>
      <c r="D477" s="368" t="s">
        <v>114</v>
      </c>
      <c r="E477" s="367" t="s">
        <v>1</v>
      </c>
      <c r="F477" s="366" t="s">
        <v>1</v>
      </c>
      <c r="G477" s="365" t="s">
        <v>1</v>
      </c>
      <c r="H477" s="364"/>
      <c r="I477" s="363"/>
      <c r="J477" s="362">
        <f t="shared" si="5"/>
        <v>0</v>
      </c>
      <c r="K477" s="361"/>
      <c r="L477" s="21"/>
      <c r="M477" s="360" t="s">
        <v>1</v>
      </c>
      <c r="N477" s="359" t="s">
        <v>39</v>
      </c>
      <c r="T477" s="43"/>
      <c r="AT477" s="10" t="s">
        <v>803</v>
      </c>
      <c r="AU477" s="10" t="s">
        <v>78</v>
      </c>
      <c r="AY477" s="10" t="s">
        <v>803</v>
      </c>
      <c r="BE477" s="75">
        <f t="shared" si="6"/>
        <v>0</v>
      </c>
      <c r="BF477" s="75">
        <f t="shared" si="7"/>
        <v>0</v>
      </c>
      <c r="BG477" s="75">
        <f t="shared" si="8"/>
        <v>0</v>
      </c>
      <c r="BH477" s="75">
        <f t="shared" si="9"/>
        <v>0</v>
      </c>
      <c r="BI477" s="75">
        <f t="shared" si="10"/>
        <v>0</v>
      </c>
      <c r="BJ477" s="10" t="s">
        <v>80</v>
      </c>
      <c r="BK477" s="75">
        <f t="shared" si="11"/>
        <v>0</v>
      </c>
    </row>
    <row r="478" spans="2:65" s="1" customFormat="1" ht="16.350000000000001" customHeight="1" x14ac:dyDescent="0.35">
      <c r="B478" s="21"/>
      <c r="C478" s="368" t="s">
        <v>1</v>
      </c>
      <c r="D478" s="368" t="s">
        <v>114</v>
      </c>
      <c r="E478" s="367" t="s">
        <v>1</v>
      </c>
      <c r="F478" s="366" t="s">
        <v>1</v>
      </c>
      <c r="G478" s="365" t="s">
        <v>1</v>
      </c>
      <c r="H478" s="364"/>
      <c r="I478" s="363"/>
      <c r="J478" s="362">
        <f t="shared" si="5"/>
        <v>0</v>
      </c>
      <c r="K478" s="361"/>
      <c r="L478" s="21"/>
      <c r="M478" s="360" t="s">
        <v>1</v>
      </c>
      <c r="N478" s="359" t="s">
        <v>39</v>
      </c>
      <c r="O478" s="358"/>
      <c r="P478" s="358"/>
      <c r="Q478" s="358"/>
      <c r="R478" s="358"/>
      <c r="S478" s="358"/>
      <c r="T478" s="357"/>
      <c r="AT478" s="10" t="s">
        <v>803</v>
      </c>
      <c r="AU478" s="10" t="s">
        <v>78</v>
      </c>
      <c r="AY478" s="10" t="s">
        <v>803</v>
      </c>
      <c r="BE478" s="75">
        <f t="shared" si="6"/>
        <v>0</v>
      </c>
      <c r="BF478" s="75">
        <f t="shared" si="7"/>
        <v>0</v>
      </c>
      <c r="BG478" s="75">
        <f t="shared" si="8"/>
        <v>0</v>
      </c>
      <c r="BH478" s="75">
        <f t="shared" si="9"/>
        <v>0</v>
      </c>
      <c r="BI478" s="75">
        <f t="shared" si="10"/>
        <v>0</v>
      </c>
      <c r="BJ478" s="10" t="s">
        <v>80</v>
      </c>
      <c r="BK478" s="75">
        <f t="shared" si="11"/>
        <v>0</v>
      </c>
    </row>
    <row r="479" spans="2:65" s="1" customFormat="1" ht="6.95" customHeight="1" x14ac:dyDescent="0.35">
      <c r="B479" s="33"/>
      <c r="C479" s="34"/>
      <c r="D479" s="34"/>
      <c r="E479" s="34"/>
      <c r="F479" s="34"/>
      <c r="G479" s="34"/>
      <c r="H479" s="34"/>
      <c r="I479" s="34"/>
      <c r="J479" s="34"/>
      <c r="K479" s="34"/>
      <c r="L479" s="21"/>
    </row>
  </sheetData>
  <sheetProtection algorithmName="SHA-512" hashValue="gIVk6WwOuiO87PlIxviiZIz7obeGKxccAbQ03EUiSr3LZYYkMs1jLaU/D4NFNJTQDu8M1Omz4ZeF9gPuA7Uhgw==" saltValue="WeviCteX3+S5PjNJ8eVtuw==" spinCount="100000" sheet="1" objects="1" scenarios="1"/>
  <autoFilter ref="C140:K478" xr:uid="{00000000-0009-0000-0000-000001000000}"/>
  <mergeCells count="11">
    <mergeCell ref="L2:V2"/>
    <mergeCell ref="D118:F118"/>
    <mergeCell ref="D119:F119"/>
    <mergeCell ref="D120:F120"/>
    <mergeCell ref="D121:F121"/>
    <mergeCell ref="E133:H133"/>
    <mergeCell ref="E7:H7"/>
    <mergeCell ref="E16:H16"/>
    <mergeCell ref="E25:H25"/>
    <mergeCell ref="E85:H85"/>
    <mergeCell ref="D117:F117"/>
  </mergeCells>
  <dataValidations count="2">
    <dataValidation type="list" allowBlank="1" showInputMessage="1" showErrorMessage="1" error="Povolené sú hodnoty základná, znížená, nulová." sqref="N469:N479" xr:uid="{00000000-0002-0000-0100-000001000000}">
      <formula1>"základná, znížená, nulová"</formula1>
    </dataValidation>
    <dataValidation type="list" allowBlank="1" showInputMessage="1" showErrorMessage="1" error="Povolené sú hodnoty K, M." sqref="D469:D479" xr:uid="{00000000-0002-0000-0100-000000000000}">
      <formula1>"K, M"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AD5FB-3EFD-48A1-81EB-DE627A495EC9}">
  <dimension ref="A1:L40"/>
  <sheetViews>
    <sheetView topLeftCell="A10" zoomScale="114" workbookViewId="0">
      <selection activeCell="G37" sqref="G37"/>
    </sheetView>
  </sheetViews>
  <sheetFormatPr defaultColWidth="9.3046875" defaultRowHeight="12.7" x14ac:dyDescent="0.4"/>
  <cols>
    <col min="1" max="1" width="6.69140625" style="328" customWidth="1"/>
    <col min="2" max="2" width="12.3046875" style="328" customWidth="1"/>
    <col min="3" max="3" width="68.84375" style="327" customWidth="1"/>
    <col min="4" max="4" width="5.69140625" style="328" customWidth="1"/>
    <col min="5" max="5" width="8.4609375" style="328" customWidth="1"/>
    <col min="6" max="7" width="11.69140625" style="327" customWidth="1"/>
    <col min="8" max="16384" width="9.3046875" style="327"/>
  </cols>
  <sheetData>
    <row r="1" spans="1:12" x14ac:dyDescent="0.4">
      <c r="C1" s="356" t="s">
        <v>310</v>
      </c>
    </row>
    <row r="2" spans="1:12" x14ac:dyDescent="0.4">
      <c r="E2" s="330"/>
    </row>
    <row r="3" spans="1:12" x14ac:dyDescent="0.4">
      <c r="A3" s="338" t="s">
        <v>249</v>
      </c>
      <c r="B3" s="338" t="s">
        <v>311</v>
      </c>
      <c r="C3" s="338" t="s">
        <v>312</v>
      </c>
      <c r="D3" s="338" t="s">
        <v>313</v>
      </c>
      <c r="E3" s="338" t="s">
        <v>314</v>
      </c>
      <c r="F3" s="338" t="s">
        <v>315</v>
      </c>
      <c r="G3" s="338" t="s">
        <v>316</v>
      </c>
    </row>
    <row r="4" spans="1:12" x14ac:dyDescent="0.4">
      <c r="A4" s="345">
        <v>1</v>
      </c>
      <c r="B4" s="337">
        <v>721140806</v>
      </c>
      <c r="C4" s="336" t="s">
        <v>680</v>
      </c>
      <c r="D4" s="345" t="s">
        <v>161</v>
      </c>
      <c r="E4" s="347">
        <v>70</v>
      </c>
      <c r="F4" s="355"/>
      <c r="G4" s="349">
        <f>E4*F4</f>
        <v>0</v>
      </c>
    </row>
    <row r="5" spans="1:12" x14ac:dyDescent="0.4">
      <c r="A5" s="345">
        <v>2</v>
      </c>
      <c r="B5" s="337">
        <v>721210823</v>
      </c>
      <c r="C5" s="336" t="s">
        <v>679</v>
      </c>
      <c r="D5" s="345" t="s">
        <v>161</v>
      </c>
      <c r="E5" s="347">
        <v>5</v>
      </c>
      <c r="F5" s="355"/>
      <c r="G5" s="349">
        <f>E5*F5</f>
        <v>0</v>
      </c>
    </row>
    <row r="6" spans="1:12" x14ac:dyDescent="0.4">
      <c r="A6" s="345">
        <v>3</v>
      </c>
      <c r="B6" s="337">
        <v>721171603</v>
      </c>
      <c r="C6" s="336" t="s">
        <v>678</v>
      </c>
      <c r="D6" s="345"/>
      <c r="E6" s="347"/>
      <c r="F6" s="354"/>
      <c r="G6" s="349"/>
    </row>
    <row r="7" spans="1:12" x14ac:dyDescent="0.4">
      <c r="A7" s="345">
        <v>4</v>
      </c>
      <c r="B7" s="337"/>
      <c r="C7" s="336" t="s">
        <v>677</v>
      </c>
      <c r="D7" s="345" t="s">
        <v>161</v>
      </c>
      <c r="E7" s="347">
        <v>75</v>
      </c>
      <c r="F7" s="334"/>
      <c r="G7" s="349">
        <f>E7*F7</f>
        <v>0</v>
      </c>
    </row>
    <row r="8" spans="1:12" x14ac:dyDescent="0.4">
      <c r="A8" s="345">
        <v>5</v>
      </c>
      <c r="B8" s="337">
        <v>713482124</v>
      </c>
      <c r="C8" s="336" t="s">
        <v>676</v>
      </c>
      <c r="D8" s="335"/>
      <c r="E8" s="354"/>
      <c r="F8" s="334"/>
      <c r="G8" s="334"/>
    </row>
    <row r="9" spans="1:12" x14ac:dyDescent="0.4">
      <c r="A9" s="345">
        <v>6</v>
      </c>
      <c r="B9" s="353"/>
      <c r="C9" s="336" t="s">
        <v>675</v>
      </c>
      <c r="D9" s="335" t="s">
        <v>161</v>
      </c>
      <c r="E9" s="334">
        <v>75</v>
      </c>
      <c r="F9" s="334"/>
      <c r="G9" s="334">
        <f t="shared" ref="G9:G18" si="0">E9*F9</f>
        <v>0</v>
      </c>
    </row>
    <row r="10" spans="1:12" x14ac:dyDescent="0.4">
      <c r="A10" s="345">
        <v>7</v>
      </c>
      <c r="B10" s="337" t="s">
        <v>317</v>
      </c>
      <c r="C10" s="352" t="s">
        <v>674</v>
      </c>
      <c r="D10" s="345" t="s">
        <v>120</v>
      </c>
      <c r="E10" s="347">
        <v>10</v>
      </c>
      <c r="F10" s="334"/>
      <c r="G10" s="349">
        <f t="shared" si="0"/>
        <v>0</v>
      </c>
      <c r="H10" s="328"/>
      <c r="L10" s="351"/>
    </row>
    <row r="11" spans="1:12" x14ac:dyDescent="0.4">
      <c r="A11" s="345">
        <v>8</v>
      </c>
      <c r="B11" s="337" t="s">
        <v>318</v>
      </c>
      <c r="C11" s="336" t="s">
        <v>673</v>
      </c>
      <c r="D11" s="345" t="s">
        <v>285</v>
      </c>
      <c r="E11" s="347">
        <v>5</v>
      </c>
      <c r="F11" s="334"/>
      <c r="G11" s="349">
        <f t="shared" si="0"/>
        <v>0</v>
      </c>
      <c r="H11" s="328"/>
      <c r="L11" s="351"/>
    </row>
    <row r="12" spans="1:12" x14ac:dyDescent="0.4">
      <c r="A12" s="345">
        <v>9</v>
      </c>
      <c r="B12" s="337" t="s">
        <v>319</v>
      </c>
      <c r="C12" s="336" t="s">
        <v>801</v>
      </c>
      <c r="D12" s="345" t="s">
        <v>120</v>
      </c>
      <c r="E12" s="347">
        <v>5</v>
      </c>
      <c r="F12" s="334"/>
      <c r="G12" s="349">
        <f t="shared" si="0"/>
        <v>0</v>
      </c>
    </row>
    <row r="13" spans="1:12" x14ac:dyDescent="0.4">
      <c r="A13" s="345">
        <v>10</v>
      </c>
      <c r="B13" s="337" t="s">
        <v>320</v>
      </c>
      <c r="C13" s="336" t="s">
        <v>672</v>
      </c>
      <c r="D13" s="345" t="s">
        <v>120</v>
      </c>
      <c r="E13" s="347">
        <v>5</v>
      </c>
      <c r="F13" s="334"/>
      <c r="G13" s="349">
        <f t="shared" si="0"/>
        <v>0</v>
      </c>
    </row>
    <row r="14" spans="1:12" x14ac:dyDescent="0.4">
      <c r="A14" s="345"/>
      <c r="B14" s="337" t="s">
        <v>321</v>
      </c>
      <c r="C14" s="336" t="s">
        <v>671</v>
      </c>
      <c r="D14" s="345" t="s">
        <v>120</v>
      </c>
      <c r="E14" s="347">
        <v>5</v>
      </c>
      <c r="F14" s="334"/>
      <c r="G14" s="350">
        <f t="shared" si="0"/>
        <v>0</v>
      </c>
    </row>
    <row r="15" spans="1:12" x14ac:dyDescent="0.4">
      <c r="A15" s="345">
        <v>11</v>
      </c>
      <c r="B15" s="337" t="s">
        <v>321</v>
      </c>
      <c r="C15" s="336" t="s">
        <v>670</v>
      </c>
      <c r="D15" s="345" t="s">
        <v>120</v>
      </c>
      <c r="E15" s="347">
        <v>4</v>
      </c>
      <c r="F15" s="334"/>
      <c r="G15" s="349">
        <f t="shared" si="0"/>
        <v>0</v>
      </c>
    </row>
    <row r="16" spans="1:12" x14ac:dyDescent="0.4">
      <c r="A16" s="345">
        <v>12</v>
      </c>
      <c r="B16" s="337" t="s">
        <v>323</v>
      </c>
      <c r="C16" s="336" t="s">
        <v>669</v>
      </c>
      <c r="D16" s="345" t="s">
        <v>120</v>
      </c>
      <c r="E16" s="347">
        <v>4</v>
      </c>
      <c r="F16" s="334"/>
      <c r="G16" s="349">
        <f t="shared" si="0"/>
        <v>0</v>
      </c>
    </row>
    <row r="17" spans="1:9" x14ac:dyDescent="0.4">
      <c r="A17" s="345">
        <v>13</v>
      </c>
      <c r="B17" s="337" t="s">
        <v>324</v>
      </c>
      <c r="C17" s="336" t="s">
        <v>668</v>
      </c>
      <c r="D17" s="345" t="s">
        <v>120</v>
      </c>
      <c r="E17" s="347">
        <v>4</v>
      </c>
      <c r="F17" s="334"/>
      <c r="G17" s="349">
        <f t="shared" si="0"/>
        <v>0</v>
      </c>
    </row>
    <row r="18" spans="1:9" x14ac:dyDescent="0.4">
      <c r="A18" s="345">
        <v>14</v>
      </c>
      <c r="B18" s="337">
        <v>721290111</v>
      </c>
      <c r="C18" s="346" t="s">
        <v>322</v>
      </c>
      <c r="D18" s="345" t="s">
        <v>161</v>
      </c>
      <c r="E18" s="347">
        <v>75</v>
      </c>
      <c r="F18" s="334"/>
      <c r="G18" s="349">
        <f t="shared" si="0"/>
        <v>0</v>
      </c>
    </row>
    <row r="19" spans="1:9" x14ac:dyDescent="0.4">
      <c r="A19" s="345">
        <v>15</v>
      </c>
      <c r="B19" s="348">
        <v>998721202</v>
      </c>
      <c r="C19" s="336" t="s">
        <v>325</v>
      </c>
      <c r="D19" s="345" t="s">
        <v>187</v>
      </c>
      <c r="E19" s="347">
        <v>1.1000000000000001</v>
      </c>
      <c r="F19" s="334"/>
      <c r="G19" s="347">
        <f>E19*F19/100</f>
        <v>0</v>
      </c>
    </row>
    <row r="20" spans="1:9" x14ac:dyDescent="0.4">
      <c r="A20" s="345">
        <v>16</v>
      </c>
      <c r="B20" s="348">
        <v>998721294</v>
      </c>
      <c r="C20" s="346" t="s">
        <v>326</v>
      </c>
      <c r="D20" s="345" t="s">
        <v>187</v>
      </c>
      <c r="E20" s="347">
        <v>1</v>
      </c>
      <c r="F20" s="334"/>
      <c r="G20" s="347">
        <f>E20*F20/100</f>
        <v>0</v>
      </c>
      <c r="I20" s="329" t="s">
        <v>26</v>
      </c>
    </row>
    <row r="21" spans="1:9" x14ac:dyDescent="0.4">
      <c r="A21" s="345">
        <v>17</v>
      </c>
      <c r="B21" s="345"/>
      <c r="C21" s="346"/>
      <c r="D21" s="345"/>
      <c r="E21" s="344"/>
      <c r="F21" s="334"/>
      <c r="G21" s="347"/>
    </row>
    <row r="22" spans="1:9" x14ac:dyDescent="0.4">
      <c r="A22" s="345">
        <v>18</v>
      </c>
      <c r="B22" s="345"/>
      <c r="C22" s="346" t="s">
        <v>305</v>
      </c>
      <c r="D22" s="345"/>
      <c r="E22" s="344"/>
      <c r="F22" s="334"/>
      <c r="G22" s="333">
        <f>SUM(G4:G21)</f>
        <v>0</v>
      </c>
    </row>
    <row r="23" spans="1:9" x14ac:dyDescent="0.4">
      <c r="A23" s="330"/>
      <c r="B23" s="343"/>
      <c r="C23" s="329"/>
      <c r="D23" s="330"/>
      <c r="E23" s="330"/>
      <c r="F23" s="330"/>
      <c r="G23" s="342"/>
    </row>
    <row r="24" spans="1:9" x14ac:dyDescent="0.4">
      <c r="B24" s="331"/>
      <c r="C24" s="341" t="s">
        <v>329</v>
      </c>
    </row>
    <row r="25" spans="1:9" x14ac:dyDescent="0.4">
      <c r="B25" s="331"/>
    </row>
    <row r="26" spans="1:9" x14ac:dyDescent="0.4">
      <c r="A26" s="338" t="s">
        <v>249</v>
      </c>
      <c r="B26" s="340" t="s">
        <v>311</v>
      </c>
      <c r="C26" s="339" t="s">
        <v>312</v>
      </c>
      <c r="D26" s="338" t="s">
        <v>313</v>
      </c>
      <c r="E26" s="338" t="s">
        <v>314</v>
      </c>
      <c r="F26" s="338" t="s">
        <v>315</v>
      </c>
      <c r="G26" s="338" t="s">
        <v>316</v>
      </c>
    </row>
    <row r="27" spans="1:9" x14ac:dyDescent="0.4">
      <c r="A27" s="335">
        <v>11</v>
      </c>
      <c r="B27" s="337" t="s">
        <v>330</v>
      </c>
      <c r="C27" s="336" t="s">
        <v>331</v>
      </c>
      <c r="D27" s="335" t="s">
        <v>120</v>
      </c>
      <c r="E27" s="334">
        <v>50</v>
      </c>
      <c r="F27" s="334"/>
      <c r="G27" s="334">
        <f t="shared" ref="G27:G28" si="1">E27*F27</f>
        <v>0</v>
      </c>
    </row>
    <row r="28" spans="1:9" x14ac:dyDescent="0.4">
      <c r="A28" s="335">
        <v>13</v>
      </c>
      <c r="B28" s="337" t="s">
        <v>330</v>
      </c>
      <c r="C28" s="336" t="s">
        <v>667</v>
      </c>
      <c r="D28" s="335" t="s">
        <v>120</v>
      </c>
      <c r="E28" s="334">
        <f>SUM(E27:E27)</f>
        <v>50</v>
      </c>
      <c r="F28" s="334"/>
      <c r="G28" s="334">
        <f t="shared" si="1"/>
        <v>0</v>
      </c>
    </row>
    <row r="29" spans="1:9" x14ac:dyDescent="0.4">
      <c r="A29" s="335">
        <v>14</v>
      </c>
      <c r="B29" s="337" t="s">
        <v>666</v>
      </c>
      <c r="C29" s="336" t="s">
        <v>332</v>
      </c>
      <c r="D29" s="335"/>
      <c r="E29" s="334"/>
      <c r="F29" s="334"/>
      <c r="G29" s="334">
        <f>SUM(G27:G28)</f>
        <v>0</v>
      </c>
    </row>
    <row r="30" spans="1:9" x14ac:dyDescent="0.4">
      <c r="A30" s="335">
        <v>15</v>
      </c>
      <c r="B30" s="337" t="s">
        <v>304</v>
      </c>
      <c r="C30" s="336" t="s">
        <v>333</v>
      </c>
      <c r="D30" s="335"/>
      <c r="E30" s="334"/>
      <c r="F30" s="334"/>
      <c r="G30" s="334"/>
    </row>
    <row r="31" spans="1:9" x14ac:dyDescent="0.4">
      <c r="A31" s="335">
        <v>16</v>
      </c>
      <c r="B31" s="337">
        <v>998</v>
      </c>
      <c r="C31" s="336"/>
      <c r="D31" s="335"/>
      <c r="E31" s="334"/>
      <c r="F31" s="334"/>
      <c r="G31" s="334"/>
    </row>
    <row r="32" spans="1:9" x14ac:dyDescent="0.4">
      <c r="A32" s="335">
        <v>17</v>
      </c>
      <c r="B32" s="337">
        <v>767202</v>
      </c>
      <c r="C32" s="336" t="s">
        <v>327</v>
      </c>
      <c r="D32" s="335" t="s">
        <v>187</v>
      </c>
      <c r="E32" s="334">
        <v>0.8</v>
      </c>
      <c r="F32" s="334"/>
      <c r="G32" s="334">
        <f>E32*F32/100</f>
        <v>0</v>
      </c>
    </row>
    <row r="33" spans="1:7" x14ac:dyDescent="0.4">
      <c r="A33" s="335">
        <v>18</v>
      </c>
      <c r="B33" s="337">
        <v>767294</v>
      </c>
      <c r="C33" s="336" t="s">
        <v>328</v>
      </c>
      <c r="D33" s="335" t="s">
        <v>187</v>
      </c>
      <c r="E33" s="334">
        <v>0.6</v>
      </c>
      <c r="F33" s="334"/>
      <c r="G33" s="334">
        <f>E33*F33/100</f>
        <v>0</v>
      </c>
    </row>
    <row r="34" spans="1:7" x14ac:dyDescent="0.4">
      <c r="A34" s="335">
        <v>19</v>
      </c>
      <c r="B34" s="337"/>
      <c r="C34" s="336"/>
      <c r="D34" s="335"/>
      <c r="E34" s="334"/>
      <c r="F34" s="334"/>
      <c r="G34" s="334"/>
    </row>
    <row r="35" spans="1:7" x14ac:dyDescent="0.4">
      <c r="A35" s="335">
        <v>20</v>
      </c>
      <c r="B35" s="337"/>
      <c r="C35" s="336" t="s">
        <v>305</v>
      </c>
      <c r="D35" s="335"/>
      <c r="E35" s="334"/>
      <c r="F35" s="334"/>
      <c r="G35" s="333">
        <f>SUM(G29,G32:G33)</f>
        <v>0</v>
      </c>
    </row>
    <row r="36" spans="1:7" ht="13" thickBot="1" x14ac:dyDescent="0.45">
      <c r="B36" s="331"/>
      <c r="E36" s="330"/>
      <c r="F36" s="329"/>
      <c r="G36" s="332"/>
    </row>
    <row r="37" spans="1:7" s="210" customFormat="1" ht="15.7" thickBot="1" x14ac:dyDescent="0.55000000000000004">
      <c r="A37" s="216"/>
      <c r="B37" s="215" t="s">
        <v>260</v>
      </c>
      <c r="C37" s="214"/>
      <c r="D37" s="213"/>
      <c r="E37" s="213"/>
      <c r="F37" s="212" t="s">
        <v>665</v>
      </c>
      <c r="G37" s="211">
        <f>SUM(G22,G35)</f>
        <v>0</v>
      </c>
    </row>
    <row r="38" spans="1:7" x14ac:dyDescent="0.4">
      <c r="E38" s="330"/>
      <c r="F38" s="329"/>
      <c r="G38" s="329"/>
    </row>
    <row r="39" spans="1:7" x14ac:dyDescent="0.4">
      <c r="E39" s="330"/>
      <c r="F39" s="329"/>
      <c r="G39" s="329"/>
    </row>
    <row r="40" spans="1:7" x14ac:dyDescent="0.4">
      <c r="E40" s="330"/>
      <c r="F40" s="329"/>
      <c r="G40" s="329"/>
    </row>
  </sheetData>
  <printOptions horizontalCentered="1"/>
  <pageMargins left="0.78740157480314965" right="0.19685039370078741" top="0.39370078740157483" bottom="0.59055118110236227" header="0.51181102362204722" footer="0.51181102362204722"/>
  <pageSetup paperSize="9" orientation="portrait" horizontalDpi="4294967293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BB27-ED29-4B24-8F68-D1E101D4CC0D}">
  <dimension ref="A1:H57"/>
  <sheetViews>
    <sheetView topLeftCell="A4" zoomScale="82" zoomScaleNormal="130" zoomScalePageLayoutView="187" workbookViewId="0"/>
  </sheetViews>
  <sheetFormatPr defaultColWidth="10.3046875" defaultRowHeight="14.35" x14ac:dyDescent="0.5"/>
  <cols>
    <col min="1" max="1" width="5" style="76" bestFit="1" customWidth="1"/>
    <col min="2" max="2" width="104" style="76" customWidth="1"/>
    <col min="3" max="3" width="6.15234375" style="76" bestFit="1" customWidth="1"/>
    <col min="4" max="4" width="5.84375" style="76" bestFit="1" customWidth="1"/>
    <col min="5" max="5" width="11.69140625" style="76" bestFit="1" customWidth="1"/>
    <col min="6" max="6" width="16.15234375" style="76" bestFit="1" customWidth="1"/>
    <col min="7" max="7" width="11.69140625" style="76" bestFit="1" customWidth="1"/>
    <col min="8" max="8" width="15.4609375" style="76" customWidth="1"/>
    <col min="9" max="16384" width="10.3046875" style="76"/>
  </cols>
  <sheetData>
    <row r="1" spans="1:8" ht="17.7" x14ac:dyDescent="0.55000000000000004">
      <c r="A1" s="115"/>
      <c r="B1" s="208" t="s">
        <v>681</v>
      </c>
      <c r="C1" s="115"/>
      <c r="D1" s="115"/>
      <c r="E1" s="103"/>
      <c r="F1" s="103"/>
      <c r="G1" s="103"/>
      <c r="H1" s="103"/>
    </row>
    <row r="2" spans="1:8" ht="17.7" x14ac:dyDescent="0.55000000000000004">
      <c r="A2" s="115"/>
      <c r="B2" s="326" t="s">
        <v>252</v>
      </c>
      <c r="C2" s="115"/>
      <c r="D2" s="115"/>
      <c r="E2" s="103"/>
      <c r="F2" s="103"/>
      <c r="G2" s="103"/>
      <c r="H2" s="103"/>
    </row>
    <row r="3" spans="1:8" ht="15.35" x14ac:dyDescent="0.5">
      <c r="A3" s="115"/>
      <c r="B3" s="116" t="s">
        <v>682</v>
      </c>
      <c r="C3" s="115"/>
      <c r="D3" s="115"/>
      <c r="E3" s="103"/>
      <c r="F3" s="103"/>
      <c r="G3" s="103"/>
      <c r="H3" s="103"/>
    </row>
    <row r="4" spans="1:8" ht="15.35" x14ac:dyDescent="0.5">
      <c r="A4" s="115"/>
      <c r="B4" s="116" t="s">
        <v>683</v>
      </c>
      <c r="C4" s="115"/>
      <c r="D4" s="115"/>
      <c r="E4" s="103"/>
      <c r="F4" s="103"/>
      <c r="G4" s="103"/>
      <c r="H4" s="103"/>
    </row>
    <row r="5" spans="1:8" ht="15.35" x14ac:dyDescent="0.5">
      <c r="A5" s="115"/>
      <c r="B5" s="116" t="s">
        <v>309</v>
      </c>
      <c r="C5" s="115"/>
      <c r="D5" s="115"/>
      <c r="E5" s="103"/>
      <c r="F5" s="103"/>
      <c r="G5" s="103"/>
      <c r="H5" s="103"/>
    </row>
    <row r="6" spans="1:8" ht="15.35" x14ac:dyDescent="0.5">
      <c r="A6" s="115"/>
      <c r="B6" s="116" t="s">
        <v>251</v>
      </c>
      <c r="C6" s="115"/>
      <c r="D6" s="115"/>
      <c r="E6" s="103"/>
      <c r="F6" s="103"/>
      <c r="G6" s="103"/>
      <c r="H6" s="103"/>
    </row>
    <row r="7" spans="1:8" ht="15.35" x14ac:dyDescent="0.5">
      <c r="A7" s="115"/>
      <c r="B7" s="116"/>
      <c r="C7" s="115"/>
      <c r="D7" s="115"/>
      <c r="E7" s="103"/>
      <c r="F7" s="103"/>
      <c r="G7" s="103"/>
      <c r="H7" s="103"/>
    </row>
    <row r="8" spans="1:8" ht="15.35" x14ac:dyDescent="0.5">
      <c r="A8" s="324"/>
      <c r="B8" s="111" t="s">
        <v>684</v>
      </c>
      <c r="C8" s="110"/>
      <c r="D8" s="109"/>
      <c r="E8" s="108"/>
      <c r="F8" s="108"/>
      <c r="G8" s="108"/>
      <c r="H8" s="108"/>
    </row>
    <row r="9" spans="1:8" x14ac:dyDescent="0.5">
      <c r="A9" s="107" t="s">
        <v>249</v>
      </c>
      <c r="B9" s="106" t="s">
        <v>248</v>
      </c>
      <c r="C9" s="217" t="s">
        <v>247</v>
      </c>
      <c r="D9" s="105" t="s">
        <v>246</v>
      </c>
      <c r="E9" s="104" t="s">
        <v>245</v>
      </c>
      <c r="F9" s="104" t="s">
        <v>244</v>
      </c>
      <c r="G9" s="103" t="s">
        <v>243</v>
      </c>
      <c r="H9" s="103" t="s">
        <v>242</v>
      </c>
    </row>
    <row r="10" spans="1:8" x14ac:dyDescent="0.5">
      <c r="A10" s="323">
        <v>1</v>
      </c>
      <c r="B10" s="101" t="s">
        <v>685</v>
      </c>
      <c r="C10" s="218">
        <v>16</v>
      </c>
      <c r="D10" s="100" t="s">
        <v>120</v>
      </c>
      <c r="E10" s="99"/>
      <c r="F10" s="98">
        <f t="shared" ref="F10:F24" si="0">E10*C10</f>
        <v>0</v>
      </c>
      <c r="G10" s="99"/>
      <c r="H10" s="98">
        <f t="shared" ref="H10:H24" si="1">G10*C10</f>
        <v>0</v>
      </c>
    </row>
    <row r="11" spans="1:8" s="206" customFormat="1" ht="21.7" x14ac:dyDescent="0.5">
      <c r="A11" s="325">
        <v>2</v>
      </c>
      <c r="B11" s="112" t="s">
        <v>686</v>
      </c>
      <c r="C11" s="219">
        <v>33</v>
      </c>
      <c r="D11" s="220" t="s">
        <v>161</v>
      </c>
      <c r="E11" s="114"/>
      <c r="F11" s="207">
        <f t="shared" si="0"/>
        <v>0</v>
      </c>
      <c r="G11" s="114"/>
      <c r="H11" s="98">
        <f t="shared" si="1"/>
        <v>0</v>
      </c>
    </row>
    <row r="12" spans="1:8" s="206" customFormat="1" x14ac:dyDescent="0.5">
      <c r="A12" s="323">
        <v>3</v>
      </c>
      <c r="B12" s="112" t="s">
        <v>687</v>
      </c>
      <c r="C12" s="219">
        <v>4</v>
      </c>
      <c r="D12" s="220" t="s">
        <v>688</v>
      </c>
      <c r="E12" s="114"/>
      <c r="F12" s="207">
        <f t="shared" si="0"/>
        <v>0</v>
      </c>
      <c r="G12" s="114"/>
      <c r="H12" s="98">
        <f t="shared" si="1"/>
        <v>0</v>
      </c>
    </row>
    <row r="13" spans="1:8" s="206" customFormat="1" x14ac:dyDescent="0.5">
      <c r="A13" s="325">
        <v>4</v>
      </c>
      <c r="B13" s="112" t="s">
        <v>689</v>
      </c>
      <c r="C13" s="219">
        <v>88</v>
      </c>
      <c r="D13" s="220" t="s">
        <v>120</v>
      </c>
      <c r="E13" s="114"/>
      <c r="F13" s="207">
        <f t="shared" si="0"/>
        <v>0</v>
      </c>
      <c r="G13" s="99"/>
      <c r="H13" s="98">
        <f t="shared" si="1"/>
        <v>0</v>
      </c>
    </row>
    <row r="14" spans="1:8" s="206" customFormat="1" x14ac:dyDescent="0.5">
      <c r="A14" s="323">
        <v>5</v>
      </c>
      <c r="B14" s="112" t="s">
        <v>690</v>
      </c>
      <c r="C14" s="219">
        <v>10</v>
      </c>
      <c r="D14" s="220" t="s">
        <v>120</v>
      </c>
      <c r="E14" s="114"/>
      <c r="F14" s="207">
        <f t="shared" si="0"/>
        <v>0</v>
      </c>
      <c r="G14" s="99"/>
      <c r="H14" s="98">
        <f t="shared" si="1"/>
        <v>0</v>
      </c>
    </row>
    <row r="15" spans="1:8" s="206" customFormat="1" x14ac:dyDescent="0.5">
      <c r="A15" s="325">
        <v>6</v>
      </c>
      <c r="B15" s="112" t="s">
        <v>691</v>
      </c>
      <c r="C15" s="219">
        <v>10</v>
      </c>
      <c r="D15" s="220" t="s">
        <v>120</v>
      </c>
      <c r="E15" s="114"/>
      <c r="F15" s="207">
        <f t="shared" si="0"/>
        <v>0</v>
      </c>
      <c r="G15" s="99"/>
      <c r="H15" s="98">
        <f t="shared" si="1"/>
        <v>0</v>
      </c>
    </row>
    <row r="16" spans="1:8" s="206" customFormat="1" x14ac:dyDescent="0.5">
      <c r="A16" s="323">
        <v>7</v>
      </c>
      <c r="B16" s="112" t="s">
        <v>692</v>
      </c>
      <c r="C16" s="219">
        <v>16</v>
      </c>
      <c r="D16" s="220" t="s">
        <v>120</v>
      </c>
      <c r="E16" s="114"/>
      <c r="F16" s="207">
        <f t="shared" si="0"/>
        <v>0</v>
      </c>
      <c r="G16" s="114"/>
      <c r="H16" s="98">
        <f t="shared" si="1"/>
        <v>0</v>
      </c>
    </row>
    <row r="17" spans="1:8" s="206" customFormat="1" x14ac:dyDescent="0.5">
      <c r="A17" s="325">
        <v>8</v>
      </c>
      <c r="B17" s="112" t="s">
        <v>693</v>
      </c>
      <c r="C17" s="219">
        <v>10</v>
      </c>
      <c r="D17" s="220" t="s">
        <v>120</v>
      </c>
      <c r="E17" s="114"/>
      <c r="F17" s="207">
        <f t="shared" si="0"/>
        <v>0</v>
      </c>
      <c r="G17" s="114"/>
      <c r="H17" s="98">
        <f t="shared" si="1"/>
        <v>0</v>
      </c>
    </row>
    <row r="18" spans="1:8" s="206" customFormat="1" x14ac:dyDescent="0.5">
      <c r="A18" s="323">
        <v>9</v>
      </c>
      <c r="B18" s="112" t="s">
        <v>694</v>
      </c>
      <c r="C18" s="219">
        <v>320</v>
      </c>
      <c r="D18" s="220" t="s">
        <v>161</v>
      </c>
      <c r="E18" s="114"/>
      <c r="F18" s="207">
        <f t="shared" si="0"/>
        <v>0</v>
      </c>
      <c r="G18" s="114"/>
      <c r="H18" s="98">
        <f t="shared" si="1"/>
        <v>0</v>
      </c>
    </row>
    <row r="19" spans="1:8" s="206" customFormat="1" x14ac:dyDescent="0.5">
      <c r="A19" s="325">
        <v>10</v>
      </c>
      <c r="B19" s="112" t="s">
        <v>695</v>
      </c>
      <c r="C19" s="219">
        <v>70</v>
      </c>
      <c r="D19" s="220" t="s">
        <v>161</v>
      </c>
      <c r="E19" s="114"/>
      <c r="F19" s="207">
        <f t="shared" si="0"/>
        <v>0</v>
      </c>
      <c r="G19" s="114"/>
      <c r="H19" s="98">
        <f t="shared" si="1"/>
        <v>0</v>
      </c>
    </row>
    <row r="20" spans="1:8" s="206" customFormat="1" x14ac:dyDescent="0.5">
      <c r="A20" s="323">
        <v>11</v>
      </c>
      <c r="B20" s="112" t="s">
        <v>696</v>
      </c>
      <c r="C20" s="219">
        <v>5</v>
      </c>
      <c r="D20" s="220" t="s">
        <v>120</v>
      </c>
      <c r="E20" s="114"/>
      <c r="F20" s="207">
        <f t="shared" si="0"/>
        <v>0</v>
      </c>
      <c r="G20" s="114"/>
      <c r="H20" s="98">
        <f t="shared" si="1"/>
        <v>0</v>
      </c>
    </row>
    <row r="21" spans="1:8" s="206" customFormat="1" x14ac:dyDescent="0.5">
      <c r="A21" s="325">
        <v>12</v>
      </c>
      <c r="B21" s="112" t="s">
        <v>697</v>
      </c>
      <c r="C21" s="219">
        <v>5</v>
      </c>
      <c r="D21" s="220" t="s">
        <v>120</v>
      </c>
      <c r="E21" s="114"/>
      <c r="F21" s="207">
        <f t="shared" si="0"/>
        <v>0</v>
      </c>
      <c r="G21" s="114"/>
      <c r="H21" s="98">
        <f t="shared" si="1"/>
        <v>0</v>
      </c>
    </row>
    <row r="22" spans="1:8" s="206" customFormat="1" x14ac:dyDescent="0.5">
      <c r="A22" s="323">
        <v>13</v>
      </c>
      <c r="B22" s="112" t="s">
        <v>698</v>
      </c>
      <c r="C22" s="219">
        <v>20</v>
      </c>
      <c r="D22" s="220" t="s">
        <v>120</v>
      </c>
      <c r="E22" s="114"/>
      <c r="F22" s="207">
        <f t="shared" si="0"/>
        <v>0</v>
      </c>
      <c r="G22" s="114"/>
      <c r="H22" s="98">
        <f t="shared" si="1"/>
        <v>0</v>
      </c>
    </row>
    <row r="23" spans="1:8" s="206" customFormat="1" x14ac:dyDescent="0.5">
      <c r="A23" s="325">
        <v>14</v>
      </c>
      <c r="B23" s="112" t="s">
        <v>738</v>
      </c>
      <c r="C23" s="219">
        <v>140</v>
      </c>
      <c r="D23" s="220" t="s">
        <v>161</v>
      </c>
      <c r="E23" s="114"/>
      <c r="F23" s="207">
        <f t="shared" si="0"/>
        <v>0</v>
      </c>
      <c r="G23" s="114"/>
      <c r="H23" s="98">
        <f t="shared" si="1"/>
        <v>0</v>
      </c>
    </row>
    <row r="24" spans="1:8" s="206" customFormat="1" x14ac:dyDescent="0.5">
      <c r="A24" s="323">
        <v>15</v>
      </c>
      <c r="B24" s="112" t="s">
        <v>699</v>
      </c>
      <c r="C24" s="219">
        <v>50</v>
      </c>
      <c r="D24" s="220" t="s">
        <v>161</v>
      </c>
      <c r="E24" s="114"/>
      <c r="F24" s="207">
        <f t="shared" si="0"/>
        <v>0</v>
      </c>
      <c r="G24" s="114"/>
      <c r="H24" s="98">
        <f t="shared" si="1"/>
        <v>0</v>
      </c>
    </row>
    <row r="25" spans="1:8" x14ac:dyDescent="0.5">
      <c r="B25" s="321" t="s">
        <v>700</v>
      </c>
      <c r="C25" s="97"/>
      <c r="D25" s="96"/>
      <c r="E25" s="95"/>
      <c r="F25" s="320">
        <f>SUM(F10:F24)</f>
        <v>0</v>
      </c>
      <c r="G25" s="221"/>
      <c r="H25" s="320">
        <f>SUM(H10:H24)</f>
        <v>0</v>
      </c>
    </row>
    <row r="26" spans="1:8" x14ac:dyDescent="0.5">
      <c r="A26" s="324"/>
      <c r="B26" s="321"/>
      <c r="C26" s="97"/>
      <c r="D26" s="96"/>
      <c r="E26" s="95"/>
      <c r="F26" s="320"/>
      <c r="G26" s="320"/>
      <c r="H26" s="320"/>
    </row>
    <row r="27" spans="1:8" ht="15.35" x14ac:dyDescent="0.5">
      <c r="A27" s="324"/>
      <c r="B27" s="111" t="s">
        <v>250</v>
      </c>
      <c r="C27" s="110"/>
      <c r="D27" s="109"/>
      <c r="E27" s="108"/>
      <c r="F27" s="108"/>
      <c r="G27" s="108"/>
      <c r="H27" s="108"/>
    </row>
    <row r="28" spans="1:8" x14ac:dyDescent="0.5">
      <c r="A28" s="107" t="s">
        <v>249</v>
      </c>
      <c r="B28" s="106" t="s">
        <v>248</v>
      </c>
      <c r="C28" s="105" t="s">
        <v>247</v>
      </c>
      <c r="D28" s="105" t="s">
        <v>246</v>
      </c>
      <c r="E28" s="104" t="s">
        <v>245</v>
      </c>
      <c r="F28" s="104" t="s">
        <v>244</v>
      </c>
      <c r="G28" s="103" t="s">
        <v>243</v>
      </c>
      <c r="H28" s="103" t="s">
        <v>242</v>
      </c>
    </row>
    <row r="29" spans="1:8" x14ac:dyDescent="0.5">
      <c r="A29" s="323">
        <v>51</v>
      </c>
      <c r="B29" s="101" t="s">
        <v>701</v>
      </c>
      <c r="C29" s="218">
        <v>1</v>
      </c>
      <c r="D29" s="100" t="s">
        <v>238</v>
      </c>
      <c r="E29" s="99"/>
      <c r="F29" s="98">
        <f t="shared" ref="F29:F37" si="2">E29*C29</f>
        <v>0</v>
      </c>
      <c r="G29" s="99"/>
      <c r="H29" s="98">
        <f t="shared" ref="H29:H35" si="3">G29*C29</f>
        <v>0</v>
      </c>
    </row>
    <row r="30" spans="1:8" x14ac:dyDescent="0.5">
      <c r="A30" s="323">
        <v>52</v>
      </c>
      <c r="B30" s="101" t="s">
        <v>702</v>
      </c>
      <c r="C30" s="218">
        <v>1</v>
      </c>
      <c r="D30" s="100" t="s">
        <v>238</v>
      </c>
      <c r="E30" s="99"/>
      <c r="F30" s="98">
        <f t="shared" si="2"/>
        <v>0</v>
      </c>
      <c r="G30" s="99"/>
      <c r="H30" s="98">
        <f t="shared" si="3"/>
        <v>0</v>
      </c>
    </row>
    <row r="31" spans="1:8" x14ac:dyDescent="0.5">
      <c r="A31" s="323">
        <v>53</v>
      </c>
      <c r="B31" s="101" t="s">
        <v>703</v>
      </c>
      <c r="C31" s="218">
        <v>1</v>
      </c>
      <c r="D31" s="100" t="s">
        <v>238</v>
      </c>
      <c r="E31" s="99"/>
      <c r="F31" s="98">
        <f t="shared" si="2"/>
        <v>0</v>
      </c>
      <c r="G31" s="99"/>
      <c r="H31" s="98">
        <f t="shared" si="3"/>
        <v>0</v>
      </c>
    </row>
    <row r="32" spans="1:8" ht="21.7" x14ac:dyDescent="0.5">
      <c r="A32" s="323">
        <v>54</v>
      </c>
      <c r="B32" s="102" t="s">
        <v>241</v>
      </c>
      <c r="C32" s="218">
        <v>3.5</v>
      </c>
      <c r="D32" s="100" t="s">
        <v>187</v>
      </c>
      <c r="E32" s="99"/>
      <c r="F32" s="98">
        <f t="shared" si="2"/>
        <v>0</v>
      </c>
      <c r="G32" s="99"/>
      <c r="H32" s="98">
        <f t="shared" si="3"/>
        <v>0</v>
      </c>
    </row>
    <row r="33" spans="1:8" x14ac:dyDescent="0.5">
      <c r="A33" s="323">
        <v>55</v>
      </c>
      <c r="B33" s="102" t="s">
        <v>240</v>
      </c>
      <c r="C33" s="218">
        <v>6</v>
      </c>
      <c r="D33" s="100" t="s">
        <v>187</v>
      </c>
      <c r="E33" s="99"/>
      <c r="F33" s="98">
        <f t="shared" si="2"/>
        <v>0</v>
      </c>
      <c r="G33" s="99"/>
      <c r="H33" s="98">
        <f t="shared" si="3"/>
        <v>0</v>
      </c>
    </row>
    <row r="34" spans="1:8" x14ac:dyDescent="0.5">
      <c r="A34" s="323">
        <v>56</v>
      </c>
      <c r="B34" s="101" t="s">
        <v>308</v>
      </c>
      <c r="C34" s="218">
        <v>1</v>
      </c>
      <c r="D34" s="100" t="s">
        <v>125</v>
      </c>
      <c r="E34" s="98"/>
      <c r="F34" s="98">
        <f t="shared" si="2"/>
        <v>0</v>
      </c>
      <c r="G34" s="99"/>
      <c r="H34" s="98">
        <f t="shared" si="3"/>
        <v>0</v>
      </c>
    </row>
    <row r="35" spans="1:8" x14ac:dyDescent="0.5">
      <c r="A35" s="323">
        <v>57</v>
      </c>
      <c r="B35" s="101" t="s">
        <v>704</v>
      </c>
      <c r="C35" s="218">
        <v>1</v>
      </c>
      <c r="D35" s="100" t="s">
        <v>238</v>
      </c>
      <c r="E35" s="99"/>
      <c r="F35" s="98">
        <f t="shared" si="2"/>
        <v>0</v>
      </c>
      <c r="G35" s="99"/>
      <c r="H35" s="98">
        <f t="shared" si="3"/>
        <v>0</v>
      </c>
    </row>
    <row r="36" spans="1:8" x14ac:dyDescent="0.5">
      <c r="A36" s="323">
        <v>58</v>
      </c>
      <c r="B36" s="101" t="s">
        <v>239</v>
      </c>
      <c r="C36" s="218">
        <v>1</v>
      </c>
      <c r="D36" s="100" t="s">
        <v>238</v>
      </c>
      <c r="E36" s="99"/>
      <c r="F36" s="98">
        <f t="shared" si="2"/>
        <v>0</v>
      </c>
      <c r="G36" s="99"/>
      <c r="H36" s="98">
        <f>C36*G36</f>
        <v>0</v>
      </c>
    </row>
    <row r="37" spans="1:8" x14ac:dyDescent="0.5">
      <c r="A37" s="323">
        <v>59</v>
      </c>
      <c r="B37" s="101" t="s">
        <v>705</v>
      </c>
      <c r="C37" s="218">
        <v>1</v>
      </c>
      <c r="D37" s="113" t="s">
        <v>238</v>
      </c>
      <c r="E37" s="99"/>
      <c r="F37" s="98">
        <f t="shared" si="2"/>
        <v>0</v>
      </c>
      <c r="G37" s="99"/>
      <c r="H37" s="98">
        <f>G37*C37</f>
        <v>0</v>
      </c>
    </row>
    <row r="38" spans="1:8" x14ac:dyDescent="0.5">
      <c r="B38" s="322" t="s">
        <v>237</v>
      </c>
      <c r="C38" s="96"/>
      <c r="D38" s="96"/>
      <c r="E38" s="95"/>
      <c r="F38" s="320">
        <f>SUM(F29:F37)</f>
        <v>0</v>
      </c>
      <c r="G38" s="320"/>
      <c r="H38" s="320">
        <f>SUM(H29:H37)</f>
        <v>0</v>
      </c>
    </row>
    <row r="39" spans="1:8" x14ac:dyDescent="0.5">
      <c r="B39" s="321"/>
      <c r="C39" s="96"/>
      <c r="D39" s="96"/>
      <c r="E39" s="95"/>
      <c r="F39" s="320"/>
      <c r="G39" s="320"/>
      <c r="H39" s="320"/>
    </row>
    <row r="40" spans="1:8" x14ac:dyDescent="0.5">
      <c r="B40" s="91" t="s">
        <v>236</v>
      </c>
      <c r="C40" s="91"/>
      <c r="D40" s="91"/>
      <c r="E40" s="90"/>
      <c r="F40" s="88">
        <f>F25+F38</f>
        <v>0</v>
      </c>
      <c r="G40" s="88"/>
      <c r="H40" s="88">
        <f>H25+H38</f>
        <v>0</v>
      </c>
    </row>
    <row r="41" spans="1:8" x14ac:dyDescent="0.5">
      <c r="B41" s="94" t="s">
        <v>235</v>
      </c>
      <c r="C41" s="93"/>
      <c r="D41" s="93"/>
      <c r="E41" s="92"/>
      <c r="F41" s="436">
        <f>F40+H40</f>
        <v>0</v>
      </c>
      <c r="G41" s="436"/>
      <c r="H41" s="436"/>
    </row>
    <row r="42" spans="1:8" x14ac:dyDescent="0.5">
      <c r="B42" s="91" t="s">
        <v>737</v>
      </c>
      <c r="C42" s="91"/>
      <c r="D42" s="91"/>
      <c r="E42" s="90"/>
      <c r="F42" s="88"/>
      <c r="G42" s="89">
        <v>0.23</v>
      </c>
      <c r="H42" s="88">
        <f>(F41/100)*23</f>
        <v>0</v>
      </c>
    </row>
    <row r="43" spans="1:8" x14ac:dyDescent="0.5">
      <c r="B43" s="87" t="s">
        <v>234</v>
      </c>
      <c r="C43" s="86"/>
      <c r="D43" s="86"/>
      <c r="E43" s="85"/>
      <c r="F43" s="437">
        <f>F41+H42</f>
        <v>0</v>
      </c>
      <c r="G43" s="437"/>
      <c r="H43" s="437"/>
    </row>
    <row r="44" spans="1:8" x14ac:dyDescent="0.5">
      <c r="E44" s="83"/>
      <c r="F44" s="83"/>
      <c r="G44" s="83"/>
      <c r="H44" s="83"/>
    </row>
    <row r="45" spans="1:8" x14ac:dyDescent="0.5">
      <c r="B45" s="84" t="s">
        <v>233</v>
      </c>
      <c r="E45" s="83"/>
      <c r="F45" s="83"/>
      <c r="G45" s="83"/>
      <c r="H45" s="83"/>
    </row>
    <row r="46" spans="1:8" s="77" customFormat="1" x14ac:dyDescent="0.5">
      <c r="B46" s="222" t="s">
        <v>307</v>
      </c>
      <c r="E46" s="82"/>
      <c r="F46" s="82"/>
      <c r="G46" s="82"/>
      <c r="H46" s="82"/>
    </row>
    <row r="47" spans="1:8" s="77" customFormat="1" x14ac:dyDescent="0.5">
      <c r="B47" s="222" t="s">
        <v>706</v>
      </c>
      <c r="E47" s="82"/>
      <c r="F47" s="82"/>
      <c r="G47" s="82"/>
      <c r="H47" s="82"/>
    </row>
    <row r="48" spans="1:8" ht="38" x14ac:dyDescent="0.5">
      <c r="B48" s="81" t="s">
        <v>232</v>
      </c>
    </row>
    <row r="49" spans="2:6" x14ac:dyDescent="0.5">
      <c r="B49" s="80" t="s">
        <v>231</v>
      </c>
    </row>
    <row r="50" spans="2:6" x14ac:dyDescent="0.5">
      <c r="B50" s="80" t="s">
        <v>230</v>
      </c>
    </row>
    <row r="51" spans="2:6" x14ac:dyDescent="0.5">
      <c r="B51" s="80" t="s">
        <v>229</v>
      </c>
    </row>
    <row r="52" spans="2:6" ht="172" x14ac:dyDescent="0.5">
      <c r="B52" s="79" t="s">
        <v>228</v>
      </c>
    </row>
    <row r="57" spans="2:6" x14ac:dyDescent="0.5">
      <c r="F57" s="78"/>
    </row>
  </sheetData>
  <mergeCells count="2">
    <mergeCell ref="F41:H41"/>
    <mergeCell ref="F43:H43"/>
  </mergeCells>
  <pageMargins left="0.22" right="0.19" top="0.63" bottom="0.66" header="0.35" footer="0.31496062992125984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3421B6-3F04-41AC-9B0A-B2D854C3B901}"/>
</file>

<file path=customXml/itemProps2.xml><?xml version="1.0" encoding="utf-8"?>
<ds:datastoreItem xmlns:ds="http://schemas.openxmlformats.org/officeDocument/2006/customXml" ds:itemID="{35B023BA-61BB-418D-82AE-AEB6F8A8A167}"/>
</file>

<file path=customXml/itemProps3.xml><?xml version="1.0" encoding="utf-8"?>
<ds:datastoreItem xmlns:ds="http://schemas.openxmlformats.org/officeDocument/2006/customXml" ds:itemID="{ABC16466-D6B5-48CA-B5ED-A43BDBA91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CNS</vt:lpstr>
      <vt:lpstr>Stavba</vt:lpstr>
      <vt:lpstr>ZTI</vt:lpstr>
      <vt:lpstr>Elektro</vt:lpstr>
      <vt:lpstr>'Rekapitulácia stavby'!Názvy_tlače</vt:lpstr>
      <vt:lpstr>Stavba!Názvy_tlače</vt:lpstr>
      <vt:lpstr>'Rekapitulácia stavby'!Oblasť_tlače</vt:lpstr>
      <vt:lpstr>Stavba!Oblasť_tlače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Ľubomír Németh</dc:creator>
  <cp:lastModifiedBy>Bojnáková Jana</cp:lastModifiedBy>
  <cp:lastPrinted>2025-03-04T12:10:44Z</cp:lastPrinted>
  <dcterms:created xsi:type="dcterms:W3CDTF">2023-02-28T10:43:10Z</dcterms:created>
  <dcterms:modified xsi:type="dcterms:W3CDTF">2025-05-23T09:39:33Z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