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Krycí list rozpočtu" sheetId="1" r:id="rId1"/>
    <sheet name="Rozpočet - vybrané sloupce" sheetId="2" r:id="rId2"/>
    <sheet name="Stavební rozpočet" sheetId="3" state="veryHidden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<sst xmlns="http://schemas.openxmlformats.org/spreadsheetml/2006/main" count="1076" uniqueCount="304">
  <si>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</si>
  <si>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</si>
  <si>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</si>
  <si>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</si>
  <si>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</si>
  <si>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</si>
  <si>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</si>
  <si>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</si>
  <si>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</si>
  <si>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</si>
  <si>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</si>
  <si>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</si>
  <si>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</si>
  <si>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</si>
  <si>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</si>
  <si>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</si>
  <si>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</si>
  <si>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</si>
  <si>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</si>
  <si>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</si>
  <si>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</si>
  <si>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</si>
  <si>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</si>
  <si>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</si>
  <si>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</si>
  <si>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</si>
  <si>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</si>
  <si>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</si>
  <si>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</si>
  <si>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</si>
  <si>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</si>
  <si>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</si>
  <si>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</si>
  <si>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</si>
  <si>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</si>
  <si>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</si>
  <si>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</si>
  <si>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</si>
  <si>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</si>
  <si>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</si>
  <si>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</si>
  <si>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</si>
  <si>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</si>
  <si>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</si>
  <si>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</si>
  <si>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</si>
  <si>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</si>
  <si>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</si>
  <si>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</si>
  <si>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</si>
  <si>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</si>
  <si>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Kód</t>
  </si>
  <si>
    <t>113201111R00</t>
  </si>
  <si>
    <t>113106121R00</t>
  </si>
  <si>
    <t>113202111R00</t>
  </si>
  <si>
    <t>113107615R00</t>
  </si>
  <si>
    <t>979083117R00</t>
  </si>
  <si>
    <t>112101104R00</t>
  </si>
  <si>
    <t>112101102R00</t>
  </si>
  <si>
    <t>112201104R00</t>
  </si>
  <si>
    <t>111101112R00</t>
  </si>
  <si>
    <t>122301102R00</t>
  </si>
  <si>
    <t>122301109R00</t>
  </si>
  <si>
    <t>979082319R00</t>
  </si>
  <si>
    <t>979087212R00</t>
  </si>
  <si>
    <t>120001101R00</t>
  </si>
  <si>
    <t>162701103R00</t>
  </si>
  <si>
    <t>171201101R00</t>
  </si>
  <si>
    <t>181101102R00</t>
  </si>
  <si>
    <t>180400021RA0</t>
  </si>
  <si>
    <t>182001122R00</t>
  </si>
  <si>
    <t>199000002R00</t>
  </si>
  <si>
    <t>56</t>
  </si>
  <si>
    <t>564851111RT2</t>
  </si>
  <si>
    <t>57</t>
  </si>
  <si>
    <t>572952112R00</t>
  </si>
  <si>
    <t>572952111R00</t>
  </si>
  <si>
    <t>59</t>
  </si>
  <si>
    <t>596215021R00</t>
  </si>
  <si>
    <t>59245308</t>
  </si>
  <si>
    <t>596215040R00</t>
  </si>
  <si>
    <t>59248202</t>
  </si>
  <si>
    <t>596415061R00</t>
  </si>
  <si>
    <t>58384112</t>
  </si>
  <si>
    <t>89</t>
  </si>
  <si>
    <t>899231111R00</t>
  </si>
  <si>
    <t>898011911RA0</t>
  </si>
  <si>
    <t>91</t>
  </si>
  <si>
    <t>917862111R00</t>
  </si>
  <si>
    <t>59217476</t>
  </si>
  <si>
    <t>59217488</t>
  </si>
  <si>
    <t>998224111R00</t>
  </si>
  <si>
    <t>592174230</t>
  </si>
  <si>
    <t>914001121RT6</t>
  </si>
  <si>
    <t>40444984.A</t>
  </si>
  <si>
    <t>40445243</t>
  </si>
  <si>
    <t>M21</t>
  </si>
  <si>
    <t>210100010RAC</t>
  </si>
  <si>
    <t>M46</t>
  </si>
  <si>
    <t>460510271RT1</t>
  </si>
  <si>
    <t>S</t>
  </si>
  <si>
    <t>979990001R00</t>
  </si>
  <si>
    <t>979093111R00</t>
  </si>
  <si>
    <t>Zkrácený popis</t>
  </si>
  <si>
    <t>Přípravné a přidružené práce</t>
  </si>
  <si>
    <t>Vytrhání obrubníků chodníkových a parkových</t>
  </si>
  <si>
    <t>Rozebrání dlažeb z betonových dlaždic na sucho</t>
  </si>
  <si>
    <t>Vytrhání obrub obrubníků silničních</t>
  </si>
  <si>
    <t>Odstranění podkladu nad 50 m2,kam.drcené tl.15 cm</t>
  </si>
  <si>
    <t>Vodorovné přemístění suti na skládku do 6000 m</t>
  </si>
  <si>
    <t>Kácení stromů listnatých o průměru kmene 70-90 cm</t>
  </si>
  <si>
    <t>Kácení stromů listnatých o průměru kmene 30-50 cm</t>
  </si>
  <si>
    <t>Odstranění pařezů pod úrovní, o průměru 70 - 90 cm</t>
  </si>
  <si>
    <t>Odstranění ruderálního porostu na svahu do 1:2</t>
  </si>
  <si>
    <t>Odkopávky a prokopávky</t>
  </si>
  <si>
    <t>Odkopávky nezapažené v hor. 4 do 1000 m3</t>
  </si>
  <si>
    <t>Příplatek za lepivost - odkopávky v hor. 4</t>
  </si>
  <si>
    <t>Příplatek k vodor.dopravě po suchu, dalších 1000 m</t>
  </si>
  <si>
    <t>Nakládání suti na dopravní prostředky - komunikace</t>
  </si>
  <si>
    <t>Příplatek za ztížení vykopávky v blízkosti vedení</t>
  </si>
  <si>
    <t>Přemístění výkopku</t>
  </si>
  <si>
    <t>Vodorovné přemístění výkopku z hor.1-4 do 8000 m</t>
  </si>
  <si>
    <t>Konstrukce ze zemin</t>
  </si>
  <si>
    <t>Uložení sypaniny do násypů nezhutněných</t>
  </si>
  <si>
    <t>Povrchové úpravy terénu</t>
  </si>
  <si>
    <t>Úprava pláně v zářezech v hor. 1-4, se zhutněním</t>
  </si>
  <si>
    <t>Založení trávníku parkového, svah, s dodáním osiva</t>
  </si>
  <si>
    <t>Plošná úprava terénu, nerovnosti do 15 cm svah 1:2</t>
  </si>
  <si>
    <t>Hloubení pro podzemní stěny, ražení a hloubení důlní</t>
  </si>
  <si>
    <t>Poplatek za skládku horniny 1- 4</t>
  </si>
  <si>
    <t>Podkladní vrstvy komunikací, letišť a ploch</t>
  </si>
  <si>
    <t>Podklad ze štěrkodrti po zhutnění tloušťky 15 cm</t>
  </si>
  <si>
    <t>Kryty pozemních komunikací, letišť a ploch z kameniva nebo živičné</t>
  </si>
  <si>
    <t>Vyspravení krytu po překopu asf.betonem tl.do 7 cm</t>
  </si>
  <si>
    <t>Vyspravení krytu po překopu asf.betonem tl.do 5 cm</t>
  </si>
  <si>
    <t>Kryty pozemních komunikací, letišť a ploch dlážděných (předlažby)</t>
  </si>
  <si>
    <t>Kladení zámkové dlažby tl. 6 cm do drtě tl. 4 cm</t>
  </si>
  <si>
    <t>Dlažba BEST KLASIKO přírodní  20x10x6</t>
  </si>
  <si>
    <t>Kladení zámkové dlažby tl. 8 cm do drtě tl. 4 cm</t>
  </si>
  <si>
    <t>Dlažba drenážní HYDROBAR přírodní</t>
  </si>
  <si>
    <t>Kladení kamenné dlažby tl. 10 cm do drtě tl. 4 cm</t>
  </si>
  <si>
    <t>Dlažba břidlice 300x300x10 kalibr štípaná sv. šedá</t>
  </si>
  <si>
    <t>Ostatní konstrukce a práce na trubním vedení</t>
  </si>
  <si>
    <t>Výšková úprava vstupu do 20 cm, zvýšení mříže</t>
  </si>
  <si>
    <t>Kabelová chránička z PVC DN 110 mm vč. obsypu</t>
  </si>
  <si>
    <t>Doplňující konstrukce a práce na pozemních komunikacích a zpevněných plochách</t>
  </si>
  <si>
    <t>Osazení stojat. obrub.bet. s opěrou,lože z C 12/15</t>
  </si>
  <si>
    <t>Obrubník silniční nájezdový 1000/150/150 šedý</t>
  </si>
  <si>
    <t>Obrubník silniční ABO 2-15 1000/150/250</t>
  </si>
  <si>
    <t>Přesun hmot, pozemní komunikace, kryt betonový</t>
  </si>
  <si>
    <t>Obrubník chodníkový ABO 16-10 1000/80/250</t>
  </si>
  <si>
    <t>Osaz.svislé dopr.značky a sloupku,Al patka, základ</t>
  </si>
  <si>
    <t>Značka uprav přednost P4 700  fólie 1, EG 7letá</t>
  </si>
  <si>
    <t>Značka dopr.informat.IP8a-IP13d 500x700mm poz.tř.1</t>
  </si>
  <si>
    <t>Elektromontáže</t>
  </si>
  <si>
    <t>Přípojka elektro v zemi</t>
  </si>
  <si>
    <t>Zemní práce při montážích</t>
  </si>
  <si>
    <t>Žlab kabelový z PVC, vč. víka, přímá část</t>
  </si>
  <si>
    <t>Přesuny sutí</t>
  </si>
  <si>
    <t>Poplatek za skládku stavební suti</t>
  </si>
  <si>
    <t>Uložení suti na skládku bez zhutnění</t>
  </si>
  <si>
    <t>Doba výstavby:</t>
  </si>
  <si>
    <t>Začátek výstavby:</t>
  </si>
  <si>
    <t>Konec výstavby:</t>
  </si>
  <si>
    <t>Zpracováno dne:</t>
  </si>
  <si>
    <t>MJ</t>
  </si>
  <si>
    <t>m</t>
  </si>
  <si>
    <t>m2</t>
  </si>
  <si>
    <t>t</t>
  </si>
  <si>
    <t>kus</t>
  </si>
  <si>
    <t>m3</t>
  </si>
  <si>
    <t>Sazba DPH</t>
  </si>
  <si>
    <t>Množství</t>
  </si>
  <si>
    <t>Jednotková cena (Kč)</t>
  </si>
  <si>
    <t>Celkem:</t>
  </si>
  <si>
    <t>Objednatel:</t>
  </si>
  <si>
    <t>Projektant:</t>
  </si>
  <si>
    <t>Zhotovitel:</t>
  </si>
  <si>
    <t>Zpracoval:</t>
  </si>
  <si>
    <t>Náklady celkem (Kč)</t>
  </si>
  <si>
    <t>Celková/MJ</t>
  </si>
  <si>
    <t>Celková hmotnost(t)</t>
  </si>
  <si>
    <t>Poznámka</t>
  </si>
  <si>
    <t>Cenová soustava</t>
  </si>
  <si>
    <t>RTS II / 2019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</si>
  <si>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</si>
  <si>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</si>
  <si>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</si>
  <si>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</si>
  <si>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</si>
  <si>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</si>
  <si>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</si>
  <si>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</si>
  <si>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</si>
  <si>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</si>
  <si>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</si>
  <si>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</si>
  <si>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</si>
  <si>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</si>
  <si>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</si>
  <si>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</si>
  <si>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</si>
  <si>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</si>
  <si>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</si>
  <si>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</si>
  <si>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</si>
  <si>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</si>
  <si>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</si>
  <si>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</si>
  <si>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</si>
  <si>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</si>
  <si>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</si>
  <si>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</si>
  <si>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</si>
  <si>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</si>
  <si>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</si>
  <si>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</si>
  <si>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</si>
  <si>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</si>
  <si>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</si>
  <si>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</si>
  <si>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</si>
  <si>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</si>
  <si>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</si>
  <si>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</si>
  <si>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</si>
  <si>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</si>
  <si>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</si>
  <si>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</si>
  <si>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</si>
  <si>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</si>
  <si>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Objekt</t>
  </si>
  <si>
    <t>RTS komentář:</t>
  </si>
  <si>
    <t>ÚPRAVY PROSTRANSTVÍ KONICE</t>
  </si>
  <si>
    <t>KONICE</t>
  </si>
  <si>
    <t>Rozměry</t>
  </si>
  <si>
    <t>Položka není určena pro rozebrání dlažeb uložených do betonového lože a pro rozebrání dlažeb z mozaiky uložených do cementové malty. V položce nejsou zakalkulovány náklady na popř. nutné očištění vybouraných betonových dlaždic.</t>
  </si>
  <si>
    <t>Položka je určena i pro odstranění podkladů nebo krytů ze zemin stabilizovaných vápnem. Pro volbu položky z hlediska množství se uvažuje každá souvisle odstraňovaná plocha krytu nebo podkladu stejného druhu samostatně.Odstraňuje-li se několik vrstev vozovky najednou, jednotlivé vrstvy se oceňují každá samostatně.</t>
  </si>
  <si>
    <t>Pro volbu položky je rozhodující dopravní vzdálenost těžiště skládky a půdorysné plochy objektu. V položce jsou zakalkulovány i náklady na naložení suti na dopravní prostředek a složení.</t>
  </si>
  <si>
    <t>Orientační tabulka počtu stromů při kácení souvislého porostu.  Les Průměr  hustý  střední  řídký v cm  Průměrný počet stromů na 1 ha  10-16  1390  830  380 16-24  850  520  290 24-30  520  340  160 nad 30  520  200  80</t>
  </si>
  <si>
    <t>Položka se použivá bez ohledu na technologii odstranění  Orientační tabulka počtu pařezů při odstranění ze souvislé plochy  Les Průměr  hustý  střední  řídký v cm  Průměrný počet pařezů na 1 ha  10-16  1390  830  380 16-24  850  520  290 24-30  520  340  160 nad 30  520  200  80</t>
  </si>
  <si>
    <t>Do měrných jednotek se udává poměrné množství zeminy, které ulpí v nářadí a o které je snížen celkový výkon stroje.</t>
  </si>
  <si>
    <t>Položka se používá i pro ztížení vykopávky v blízkosti výbušnin.</t>
  </si>
  <si>
    <t>Uložení sypaniny do násypů nebo na skládku s rozprostřením sypaniny ve vrstvách a s hrubým urovnáním.</t>
  </si>
  <si>
    <t>Položky jsou shodné i pro úpravu pláně v násypech.</t>
  </si>
  <si>
    <t>Založení trávníku v ve svahu přes 1 : 5 do 1 : 1, doporučená spotřeba 3 dkg/m2. V položce jsou zakalkulovány náklady na první pokosení, naložení odpadu a odvezení do 20 km, se složením. V položce nejsou zakalkulovány náklady na vypletí a zalévání.</t>
  </si>
  <si>
    <t>Od CÚ 2015/ II. není v jednotkové ceně započteno řezání dlaždic!!! Rozpočtuje se samostatnou položkou 596 29-1111.R00 Řezání zámkové dlažby tl. 60 mm. V položce jsou zakalkulovány i náklady na dodání hmot pro lože a na dodání materiálu na výplň spár. V položce nejsou zakalkulovány náklady na dodání zámkové dlažby, která se oceňuje ve specifikaci, ztratné se doporučuje ve výši 5%.</t>
  </si>
  <si>
    <t>Od CÚ 2015/ II. není v jednotkové ceně započteno řezání dlaždic!!! Rozpočtuje se samostatnou položkou 596 29-1113.R00 Řezání zámkové dlažby tl. 80 mm. V položce jsou zakalkulovány i náklady na dodání hmot pro lože a na dodání materiálu na výplň spár. V položce nejsou zakalkulovány náklady na dodání zámkové dlažby, která se oceňuje ve specifikaci, ztratné se doporučuje ve výši 5%.</t>
  </si>
  <si>
    <t>Univerzální dlažba, jejíž tvar umožňuje pokládku do klasické i drenážní dlažby. Mezery a otvory mezi dlažebními kameny lze vysypat štěrkem.  Skladebnost: HB1 - klasická skladba 39,7 ks/m2, 100% dl. plochy  HB2 - drenážní skladba 36,4 ks/m2, 91,7% dl. plochy  HB3 - drenážní skladba 36,2 ks/m2, 91,3% dl. plochy Impregnace Protect System IN</t>
  </si>
  <si>
    <t>V položce není  řezání kamenné dlažby, rozpočtuje se samostatnou položkou 596 49-1115.R00 Řezání kamenné dlažby tl. 100 mm. V položce jsou zakalkulovány i náklady na dodání hmot pro lože a na dodání materiálu na výplň spár. V položce nejsou zakalkulovány náklady na dodání kamenné dlažby, která se oceňuje ve specifikaci, ztratné se doporučuje ve výši 5%.</t>
  </si>
  <si>
    <t>Dlažba z přírodní břidlice  tloušťka kalibrovaná 10 ± 1 mm  povrch štípaný, rozměrové hrany řezány diamantovou pilou</t>
  </si>
  <si>
    <t>Položka obsahuje dodávku a montáž kabelové chráničky včetně obsypu.</t>
  </si>
  <si>
    <t>Osazení betonového silničního nebo chodníkového obrubníku.</t>
  </si>
  <si>
    <t>Impregnace Protect System IN</t>
  </si>
  <si>
    <t>Výkop jamky s odhozem výkopku na vzdálenost do 3 m, betonový základ (s dodávkou betonu), dodávka a osazení kotevní hliníkové patky, dodávka a osazení sloupku, dodávka a osazení víčka ke sloupku, dodávka a osazení svislé dopravní značky plochy do 1 m2, upínací svorka.</t>
  </si>
  <si>
    <t>Typy a provedení dopravního značení jsou v souladu s příslušným zákonem a vyhláškou č. 30/2001 Sb. a jsou schváleny Ministerstvem dopravy a spojů k používání na pozemních komunikacích.  EG - Enginner Grade - reflexní fólie tř. 1 HlG  -  Hight Intensity Grade - reflexní fólie tř. 2  štít z pozinkovaného plechu s dvojitým ohybem okraje po celém obvodu značky retroreflexní fólie  I. třídy 3M EG nebo podobná, záruka 7 let</t>
  </si>
  <si>
    <t>Dopravní značka informativní provozní - pozink s dvojitým lisovaným ohybem, reflexní tř. 1  Vynikající životnost (záruka 7 let), kvalitní zpracováním. Jejich výhody: především cena.  Všechny značky na pozinkovaném plechu od firmy DoZnač mají nyní dvojitý ohyb v prolisu i v rozích!!! V poslední době se také zvýšila jejich životnost použitím opravdu kvalitních a značkových reflexních materiálů.  Nabízí i tyto značky s výrobkovým certifikátem pro použití na pozemních komunikacích v ČR.  Průkaz způsobilosti k montážím dopravního značení. DoZnač - specialista na dopravní značení a cyklotrasy ISO 9001:2001  příklad - viz obrázek Parkoviště" (č. IP 11a až č. IP 11g), které označují místo, kde je dovoleno zastavení a stání  Soubor všech značek, patřící do této kategorie Informativní značky provozní h)"Tunel" (č. IP 8a), která označuje blízkost vjezdu do tunelu, kde</t>
  </si>
  <si>
    <t>platí pravidla provozu na pozemních komunikacích pro chování v tunelu,  i) "Konec tunelu" (č. IP 8b), která označuje místo, kde končí platnost zvláštních pravidel provozu na pozemních komunikacích pro chování v  tunelu,  j) "Nouzové stání" (č. IP 9), která označuje místo (plochu) vyhrazené pro nouzové stání vozidla; v případě, že je místo vybaveno hláskou  tísňového volání, doplňuje se značka nápisem "SOS",  k) "Slepá pozemní komunikace" (č. IP 10a) a "Návěst před slepou pozemní komunikací" (č. IP 10b), která označuje pozemní komunikaci, která  dále končí nebo po které nelze dále pokračovat v jízdě,  l) "Parkoviště" (č. IP 11a až č. IP 11g), které označují místo, kde je dovoleno zastavení a stání; symboly ve spodní části značek č. IP 11b až č. IP  11g, které mohou být obráceny, vyznačují stanovené způsoby stání na parkovišti; tyto symboly mohou být</t>
  </si>
  <si>
    <t>vyznačeny i na dodatkové tabulce;  poloha vozidla při kolmém nebo šikmém stání musí odpovídat poloze vyjádřené symbolem uvedeným na značce nebo na dodatkové tabulce; na  místech, kde je dovoleno stání na chodníku, nesmí zastavit ani stát vozidlo o celkové hmotnosti převyšující 3500 kg, jednonápravový traktor,  motorový ruční vozík a pracovní stroj samojízdný;4) značky č. IP 11a až č. IP 11c, č. IP 11f až č. IP 12, č. IP 13b a č. IP 13c ukončují platnost  značek č. B 28 a č. B 29,  m) "Vyhrazené parkoviště" (č. IP 12); údaje o tom, pro koho je parkoviště vyhrazeno, například název organizace, státní poznávací značka,  symbol označení č. O 1, a popřípadě v jaké době, jsou uvedeny na dodatkové tabulce; tyto údaje mohou být uvedeny i na značce místo nápisu,  například "RÉSERVÉ", "TAXI", "BUS"; mimo dobu, po kterou je parkoviště vyhrazeno, smějí na takto</t>
  </si>
  <si>
    <t>označeném místě zastavit a stát i řidiči  jiných vozidel, pokud to není jinak zakázáno; případný stanovený způsob stání se vyznačuje obdobně jako na značkách č. IP 11b až č. IP 11g;  značka ukončuje platnost značek č. B 28 a č. B 29,  n) "Kryté parkoviště" (č. IP 13a), která informuje o krytém parkovišti nebo parkovací garáži; případný stanovený způsob stání se vyznačuje  obdobně jako na značkách č. IP 11b až č. IP 11g,  o) "Parkoviště s parkovacím kotoučem" (č. IP 13b), která označuje parkoviště, na kterém řidič musí při začátku stání umístit kotouč viditelně ve  vozidle a nastavit na něm dobu začátku stání, kterou nesmí až do odjezdu měnit; případný stanovený způsob stání se vyznačuje obdobně jako  na značkách č. IP 11b až č. IP 11g; značka ukončuje platnost značek č. B 28 a č. B 29,  p) "Parkoviště s parkovacím automatem" (č. IP 13c), která označuje</t>
  </si>
  <si>
    <t>placené parkoviště; řidič se musí řídit údaji na značce, dodatkové tabulce  nebo na parkovacím automatu (hodinách); značka ukončuje platnost značek č. B 28 a č. B 29,  q) "Parkoviště P + R" (č. IP 13d), která označuje parkoviště, ze kterého lze pokračovat v jízdě prostředkem hromadné dopravy osob</t>
  </si>
  <si>
    <t>V položce jsou zakalkulovány i náklady na hrubé urovnání.</t>
  </si>
  <si>
    <t>Cena/MJ</t>
  </si>
  <si>
    <t>(Kč)</t>
  </si>
  <si>
    <t>09.01.2020</t>
  </si>
  <si>
    <t>Náklady (Kč)</t>
  </si>
  <si>
    <t>Dodávka</t>
  </si>
  <si>
    <t> </t>
  </si>
  <si>
    <t>Celkem</t>
  </si>
  <si>
    <t>Hmotnost (t)</t>
  </si>
  <si>
    <t>Jednot.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</si>
  <si>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</si>
  <si>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</si>
  <si>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</si>
  <si>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</si>
  <si>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</si>
  <si>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</si>
  <si>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</si>
  <si>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</si>
  <si>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</si>
  <si>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</si>
  <si>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</si>
  <si>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</si>
  <si>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</si>
  <si>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16_</t>
  </si>
  <si>
    <t>17_</t>
  </si>
  <si>
    <t>18_</t>
  </si>
  <si>
    <t>19_</t>
  </si>
  <si>
    <t>56_</t>
  </si>
  <si>
    <t>57_</t>
  </si>
  <si>
    <t>59_</t>
  </si>
  <si>
    <t>89_</t>
  </si>
  <si>
    <t>91_</t>
  </si>
  <si>
    <t>M21_</t>
  </si>
  <si>
    <t>M46_</t>
  </si>
  <si>
    <t>S_</t>
  </si>
  <si>
    <t>1_</t>
  </si>
  <si>
    <t>5_</t>
  </si>
  <si>
    <t>8_</t>
  </si>
  <si>
    <t>9_</t>
  </si>
  <si>
    <t>_</t>
  </si>
  <si>
    <t>MAT</t>
  </si>
  <si>
    <t>WORK</t>
  </si>
  <si>
    <t>CELK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</si>
</sst>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6"/>
      <name val="Arial"/>
      <family val="0"/>
    </font>
    <font>
      <i/>
      <sz val="10"/>
      <color indexed="5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8"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8" fillId="34" borderId="12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9" fontId="10" fillId="0" borderId="12" xfId="0" applyNumberFormat="1" applyFont="1" applyFill="1" applyBorder="1" applyAlignment="1" applyProtection="1">
      <alignment horizontal="right" vertical="center"/>
      <protection/>
    </xf>
    <xf numFmtId="4" fontId="10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9" fillId="34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3" fillId="33" borderId="17" xfId="0" applyNumberFormat="1" applyFont="1" applyFill="1" applyBorder="1" applyAlignment="1" applyProtection="1">
      <alignment horizontal="left" vertical="center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right" vertical="top"/>
      <protection/>
    </xf>
    <xf numFmtId="49" fontId="14" fillId="0" borderId="11" xfId="0" applyNumberFormat="1" applyFont="1" applyFill="1" applyBorder="1" applyAlignment="1" applyProtection="1">
      <alignment horizontal="right" vertical="top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6" fillId="33" borderId="17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17" xfId="0" applyNumberFormat="1" applyFont="1" applyFill="1" applyBorder="1" applyAlignment="1" applyProtection="1">
      <alignment horizontal="right" vertical="center"/>
      <protection/>
    </xf>
    <xf numFmtId="4" fontId="3" fillId="33" borderId="17" xfId="0" applyNumberFormat="1" applyFont="1" applyFill="1" applyBorder="1" applyAlignment="1" applyProtection="1">
      <alignment horizontal="right" vertical="center"/>
      <protection/>
    </xf>
    <xf numFmtId="49" fontId="3" fillId="33" borderId="17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0" xfId="0" applyNumberFormat="1" applyFont="1" applyFill="1" applyBorder="1" applyAlignment="1" applyProtection="1">
      <alignment horizontal="left" vertical="center"/>
      <protection/>
    </xf>
    <xf numFmtId="49" fontId="10" fillId="0" borderId="41" xfId="0" applyNumberFormat="1" applyFont="1" applyFill="1" applyBorder="1" applyAlignment="1" applyProtection="1">
      <alignment horizontal="left" vertical="center"/>
      <protection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0" fontId="10" fillId="0" borderId="43" xfId="0" applyNumberFormat="1" applyFont="1" applyFill="1" applyBorder="1" applyAlignment="1" applyProtection="1">
      <alignment horizontal="left" vertical="center"/>
      <protection/>
    </xf>
    <xf numFmtId="49" fontId="9" fillId="34" borderId="44" xfId="0" applyNumberFormat="1" applyFont="1" applyFill="1" applyBorder="1" applyAlignment="1" applyProtection="1">
      <alignment horizontal="left" vertical="center"/>
      <protection/>
    </xf>
    <xf numFmtId="0" fontId="9" fillId="34" borderId="45" xfId="0" applyNumberFormat="1" applyFont="1" applyFill="1" applyBorder="1" applyAlignment="1" applyProtection="1">
      <alignment horizontal="left" vertical="center"/>
      <protection/>
    </xf>
    <xf numFmtId="49" fontId="10" fillId="0" borderId="46" xfId="0" applyNumberFormat="1" applyFont="1" applyFill="1" applyBorder="1" applyAlignment="1" applyProtection="1">
      <alignment horizontal="left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0" fontId="10" fillId="0" borderId="47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10" fillId="0" borderId="44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49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29" sqref="F2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5"/>
      <c r="B1" s="9"/>
      <c r="C1" s="125" t="s">
        <v>202</v>
      </c>
      <c r="D1" s="96"/>
      <c r="E1" s="96"/>
      <c r="F1" s="96"/>
      <c r="G1" s="96"/>
      <c r="H1" s="96"/>
      <c r="I1" s="96"/>
    </row>
    <row r="2" spans="1:10" ht="12.75">
      <c r="A2" s="97" t="s">
        <v>1</v>
      </c>
      <c r="B2" s="98"/>
      <c r="C2" s="99" t="str">
        <f>'Stavební rozpočet'!D2</f>
        <v>ÚPRAVY PROSTRANSTVÍ KONICE</v>
      </c>
      <c r="D2" s="100"/>
      <c r="E2" s="102" t="s">
        <v>175</v>
      </c>
      <c r="F2" s="102" t="str">
        <f>'Stavební rozpočet'!J2</f>
        <v> </v>
      </c>
      <c r="G2" s="98"/>
      <c r="H2" s="102" t="s">
        <v>227</v>
      </c>
      <c r="I2" s="126"/>
      <c r="J2" s="5"/>
    </row>
    <row r="3" spans="1:10" ht="12.75">
      <c r="A3" s="94"/>
      <c r="B3" s="87"/>
      <c r="C3" s="57"/>
      <c r="D3" s="57"/>
      <c r="E3" s="87"/>
      <c r="F3" s="87"/>
      <c r="G3" s="87"/>
      <c r="H3" s="87"/>
      <c r="I3" s="92"/>
      <c r="J3" s="5"/>
    </row>
    <row r="4" spans="1:10" ht="12.75">
      <c r="A4" s="86" t="s">
        <v>2</v>
      </c>
      <c r="B4" s="87"/>
      <c r="C4" s="90" t="str">
        <f>'Stavební rozpočet'!D4</f>
        <v> </v>
      </c>
      <c r="D4" s="87"/>
      <c r="E4" s="90" t="s">
        <v>176</v>
      </c>
      <c r="F4" s="90" t="str">
        <f>'Stavební rozpočet'!J4</f>
        <v> </v>
      </c>
      <c r="G4" s="87"/>
      <c r="H4" s="90" t="s">
        <v>227</v>
      </c>
      <c r="I4" s="124"/>
      <c r="J4" s="5"/>
    </row>
    <row r="5" spans="1:10" ht="12.75">
      <c r="A5" s="94"/>
      <c r="B5" s="87"/>
      <c r="C5" s="87"/>
      <c r="D5" s="87"/>
      <c r="E5" s="87"/>
      <c r="F5" s="87"/>
      <c r="G5" s="87"/>
      <c r="H5" s="87"/>
      <c r="I5" s="92"/>
      <c r="J5" s="5"/>
    </row>
    <row r="6" spans="1:10" ht="12.75">
      <c r="A6" s="86" t="s">
        <v>3</v>
      </c>
      <c r="B6" s="87"/>
      <c r="C6" s="90" t="str">
        <f>'Stavební rozpočet'!D6</f>
        <v>KONICE</v>
      </c>
      <c r="D6" s="87"/>
      <c r="E6" s="90" t="s">
        <v>177</v>
      </c>
      <c r="F6" s="90" t="str">
        <f>'Stavební rozpočet'!J6</f>
        <v> </v>
      </c>
      <c r="G6" s="87"/>
      <c r="H6" s="90" t="s">
        <v>227</v>
      </c>
      <c r="I6" s="124"/>
      <c r="J6" s="5"/>
    </row>
    <row r="7" spans="1:10" ht="12.75">
      <c r="A7" s="94"/>
      <c r="B7" s="87"/>
      <c r="C7" s="87"/>
      <c r="D7" s="87"/>
      <c r="E7" s="87"/>
      <c r="F7" s="87"/>
      <c r="G7" s="87"/>
      <c r="H7" s="87"/>
      <c r="I7" s="92"/>
      <c r="J7" s="5"/>
    </row>
    <row r="8" spans="1:10" ht="12.75">
      <c r="A8" s="86" t="s">
        <v>162</v>
      </c>
      <c r="B8" s="87"/>
      <c r="C8" s="90"/>
      <c r="D8" s="87"/>
      <c r="E8" s="90" t="s">
        <v>163</v>
      </c>
      <c r="F8" s="90" t="str">
        <f>'Stavební rozpočet'!H6</f>
        <v> </v>
      </c>
      <c r="G8" s="87"/>
      <c r="H8" s="91" t="s">
        <v>228</v>
      </c>
      <c r="I8" s="124"/>
      <c r="J8" s="5"/>
    </row>
    <row r="9" spans="1:10" ht="12.75">
      <c r="A9" s="94"/>
      <c r="B9" s="87"/>
      <c r="C9" s="87"/>
      <c r="D9" s="87"/>
      <c r="E9" s="87"/>
      <c r="F9" s="87"/>
      <c r="G9" s="87"/>
      <c r="H9" s="87"/>
      <c r="I9" s="92"/>
      <c r="J9" s="5"/>
    </row>
    <row r="10" spans="1:10" ht="12.75">
      <c r="A10" s="86" t="s">
        <v>4</v>
      </c>
      <c r="B10" s="87"/>
      <c r="C10" s="90" t="str">
        <f>'Stavební rozpočet'!D8</f>
        <v> </v>
      </c>
      <c r="D10" s="87"/>
      <c r="E10" s="90" t="s">
        <v>178</v>
      </c>
      <c r="F10" s="90" t="str">
        <f>'Stavební rozpočet'!J8</f>
        <v> </v>
      </c>
      <c r="G10" s="87"/>
      <c r="H10" s="91" t="s">
        <v>229</v>
      </c>
      <c r="I10" s="123"/>
      <c r="J10" s="5"/>
    </row>
    <row r="11" spans="1:10" ht="12.75">
      <c r="A11" s="88"/>
      <c r="B11" s="89"/>
      <c r="C11" s="89"/>
      <c r="D11" s="89"/>
      <c r="E11" s="89"/>
      <c r="F11" s="89"/>
      <c r="G11" s="89"/>
      <c r="H11" s="89"/>
      <c r="I11" s="93"/>
      <c r="J11" s="5"/>
    </row>
    <row r="12" spans="1:9" ht="23.25" customHeight="1">
      <c r="A12" s="119" t="s">
        <v>185</v>
      </c>
      <c r="B12" s="120"/>
      <c r="C12" s="120"/>
      <c r="D12" s="120"/>
      <c r="E12" s="120"/>
      <c r="F12" s="120"/>
      <c r="G12" s="120"/>
      <c r="H12" s="120"/>
      <c r="I12" s="120"/>
    </row>
    <row r="13" spans="1:10" ht="26.25" customHeight="1">
      <c r="A13" s="10" t="s">
        <v>186</v>
      </c>
      <c r="B13" s="121" t="s">
        <v>199</v>
      </c>
      <c r="C13" s="122"/>
      <c r="D13" s="10" t="s">
        <v>203</v>
      </c>
      <c r="E13" s="121" t="s">
        <v>212</v>
      </c>
      <c r="F13" s="122"/>
      <c r="G13" s="10" t="s">
        <v>213</v>
      </c>
      <c r="H13" s="121" t="s">
        <v>230</v>
      </c>
      <c r="I13" s="122"/>
      <c r="J13" s="5"/>
    </row>
    <row r="14" spans="1:10" ht="15" customHeight="1">
      <c r="A14" s="11" t="s">
        <v>187</v>
      </c>
      <c r="B14" s="16" t="s">
        <v>200</v>
      </c>
      <c r="C14" s="20">
        <v>0</v>
      </c>
      <c r="D14" s="117" t="s">
        <v>204</v>
      </c>
      <c r="E14" s="118"/>
      <c r="F14" s="20">
        <v>0</v>
      </c>
      <c r="G14" s="117" t="s">
        <v>214</v>
      </c>
      <c r="H14" s="118"/>
      <c r="I14" s="20">
        <v>0</v>
      </c>
      <c r="J14" s="5"/>
    </row>
    <row r="15" spans="1:10" ht="15" customHeight="1">
      <c r="A15" s="12"/>
      <c r="B15" s="16" t="s">
        <v>201</v>
      </c>
      <c r="C15" s="20">
        <v>0</v>
      </c>
      <c r="D15" s="117" t="s">
        <v>205</v>
      </c>
      <c r="E15" s="118"/>
      <c r="F15" s="20">
        <v>0</v>
      </c>
      <c r="G15" s="117" t="s">
        <v>215</v>
      </c>
      <c r="H15" s="118"/>
      <c r="I15" s="20">
        <v>0</v>
      </c>
      <c r="J15" s="5"/>
    </row>
    <row r="16" spans="1:10" ht="15" customHeight="1">
      <c r="A16" s="11" t="s">
        <v>188</v>
      </c>
      <c r="B16" s="16" t="s">
        <v>200</v>
      </c>
      <c r="C16" s="20">
        <f>SUM('Stavební rozpočet'!AD12:AD98)</f>
        <v>0</v>
      </c>
      <c r="D16" s="117" t="s">
        <v>206</v>
      </c>
      <c r="E16" s="118"/>
      <c r="F16" s="20">
        <v>0</v>
      </c>
      <c r="G16" s="117" t="s">
        <v>216</v>
      </c>
      <c r="H16" s="118"/>
      <c r="I16" s="20">
        <v>0</v>
      </c>
      <c r="J16" s="5"/>
    </row>
    <row r="17" spans="1:10" ht="15" customHeight="1">
      <c r="A17" s="12"/>
      <c r="B17" s="16" t="s">
        <v>201</v>
      </c>
      <c r="C17" s="20">
        <f>SUM('Stavební rozpočet'!AE12:AE98)</f>
        <v>0</v>
      </c>
      <c r="D17" s="117"/>
      <c r="E17" s="118"/>
      <c r="F17" s="21"/>
      <c r="G17" s="117" t="s">
        <v>217</v>
      </c>
      <c r="H17" s="118"/>
      <c r="I17" s="20">
        <v>0</v>
      </c>
      <c r="J17" s="5"/>
    </row>
    <row r="18" spans="1:10" ht="15" customHeight="1">
      <c r="A18" s="11" t="s">
        <v>189</v>
      </c>
      <c r="B18" s="16" t="s">
        <v>200</v>
      </c>
      <c r="C18" s="20">
        <v>0</v>
      </c>
      <c r="D18" s="117"/>
      <c r="E18" s="118"/>
      <c r="F18" s="21"/>
      <c r="G18" s="117" t="s">
        <v>218</v>
      </c>
      <c r="H18" s="118"/>
      <c r="I18" s="20">
        <v>0</v>
      </c>
      <c r="J18" s="5"/>
    </row>
    <row r="19" spans="1:10" ht="15" customHeight="1">
      <c r="A19" s="12"/>
      <c r="B19" s="16" t="s">
        <v>201</v>
      </c>
      <c r="C19" s="20">
        <v>0</v>
      </c>
      <c r="D19" s="117"/>
      <c r="E19" s="118"/>
      <c r="F19" s="21"/>
      <c r="G19" s="117" t="s">
        <v>219</v>
      </c>
      <c r="H19" s="118"/>
      <c r="I19" s="20">
        <v>0</v>
      </c>
      <c r="J19" s="5"/>
    </row>
    <row r="20" spans="1:10" ht="15" customHeight="1">
      <c r="A20" s="115" t="s">
        <v>190</v>
      </c>
      <c r="B20" s="116"/>
      <c r="C20" s="20">
        <f>SUM('Stavební rozpočet'!AH12:AH98)</f>
        <v>0</v>
      </c>
      <c r="D20" s="117"/>
      <c r="E20" s="118"/>
      <c r="F20" s="21"/>
      <c r="G20" s="117"/>
      <c r="H20" s="118"/>
      <c r="I20" s="21"/>
      <c r="J20" s="5"/>
    </row>
    <row r="21" spans="1:10" ht="15" customHeight="1">
      <c r="A21" s="115" t="s">
        <v>191</v>
      </c>
      <c r="B21" s="116"/>
      <c r="C21" s="20">
        <v>0</v>
      </c>
      <c r="D21" s="117"/>
      <c r="E21" s="118"/>
      <c r="F21" s="21"/>
      <c r="G21" s="117"/>
      <c r="H21" s="118"/>
      <c r="I21" s="21"/>
      <c r="J21" s="5"/>
    </row>
    <row r="22" spans="1:10" ht="16.5" customHeight="1">
      <c r="A22" s="115" t="s">
        <v>192</v>
      </c>
      <c r="B22" s="116"/>
      <c r="C22" s="20">
        <v>0</v>
      </c>
      <c r="D22" s="115" t="s">
        <v>207</v>
      </c>
      <c r="E22" s="116"/>
      <c r="F22" s="20">
        <f>SUM(F14:F21)</f>
        <v>0</v>
      </c>
      <c r="G22" s="115" t="s">
        <v>220</v>
      </c>
      <c r="H22" s="116"/>
      <c r="I22" s="20">
        <f>SUM(I14:I21)</f>
        <v>0</v>
      </c>
      <c r="J22" s="5"/>
    </row>
    <row r="23" spans="1:10" ht="15" customHeight="1">
      <c r="A23" s="13"/>
      <c r="B23" s="13"/>
      <c r="C23" s="18"/>
      <c r="D23" s="115" t="s">
        <v>208</v>
      </c>
      <c r="E23" s="116"/>
      <c r="F23" s="22">
        <v>0</v>
      </c>
      <c r="G23" s="115" t="s">
        <v>221</v>
      </c>
      <c r="H23" s="116"/>
      <c r="I23" s="20">
        <v>0</v>
      </c>
      <c r="J23" s="5"/>
    </row>
    <row r="24" spans="4:10" ht="15" customHeight="1">
      <c r="D24" s="13"/>
      <c r="E24" s="13"/>
      <c r="F24" s="23"/>
      <c r="G24" s="115" t="s">
        <v>222</v>
      </c>
      <c r="H24" s="116"/>
      <c r="I24" s="20">
        <v>0</v>
      </c>
      <c r="J24" s="5"/>
    </row>
    <row r="25" spans="6:10" ht="15" customHeight="1">
      <c r="F25" s="24"/>
      <c r="G25" s="115" t="s">
        <v>223</v>
      </c>
      <c r="H25" s="116"/>
      <c r="I25" s="20">
        <v>0</v>
      </c>
      <c r="J25" s="5"/>
    </row>
    <row r="26" spans="1:9" ht="12.75">
      <c r="A26" s="9"/>
      <c r="B26" s="9"/>
      <c r="C26" s="9"/>
      <c r="G26" s="13"/>
      <c r="H26" s="13"/>
      <c r="I26" s="13"/>
    </row>
    <row r="27" spans="1:9" ht="15" customHeight="1">
      <c r="A27" s="110" t="s">
        <v>193</v>
      </c>
      <c r="B27" s="111"/>
      <c r="C27" s="26">
        <f>SUM('Stavební rozpočet'!AJ12:AJ98)</f>
        <v>0</v>
      </c>
      <c r="D27" s="19"/>
      <c r="E27" s="9"/>
      <c r="F27" s="9"/>
      <c r="G27" s="9"/>
      <c r="H27" s="9"/>
      <c r="I27" s="9"/>
    </row>
    <row r="28" spans="1:10" ht="15" customHeight="1">
      <c r="A28" s="110" t="s">
        <v>194</v>
      </c>
      <c r="B28" s="111"/>
      <c r="C28" s="26">
        <f>SUM('Stavební rozpočet'!AK12:AK98)</f>
        <v>0</v>
      </c>
      <c r="D28" s="110" t="s">
        <v>209</v>
      </c>
      <c r="E28" s="111"/>
      <c r="F28" s="26">
        <f>ROUND(C28*(15/100),2)</f>
        <v>0</v>
      </c>
      <c r="G28" s="110" t="s">
        <v>224</v>
      </c>
      <c r="H28" s="111"/>
      <c r="I28" s="26">
        <f>SUM(C27:C29)</f>
        <v>0</v>
      </c>
      <c r="J28" s="5"/>
    </row>
    <row r="29" spans="1:10" ht="15" customHeight="1">
      <c r="A29" s="110" t="s">
        <v>195</v>
      </c>
      <c r="B29" s="111"/>
      <c r="C29" s="26">
        <v>0</v>
      </c>
      <c r="D29" s="110" t="s">
        <v>210</v>
      </c>
      <c r="E29" s="111"/>
      <c r="F29" s="26">
        <v>0</v>
      </c>
      <c r="G29" s="110" t="s">
        <v>225</v>
      </c>
      <c r="H29" s="111"/>
      <c r="I29" s="26">
        <f>SUM(F28:F29)+I28</f>
        <v>0</v>
      </c>
      <c r="J29" s="5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10" ht="14.25" customHeight="1">
      <c r="A31" s="112" t="s">
        <v>196</v>
      </c>
      <c r="B31" s="113"/>
      <c r="C31" s="114"/>
      <c r="D31" s="112" t="s">
        <v>211</v>
      </c>
      <c r="E31" s="113"/>
      <c r="F31" s="114"/>
      <c r="G31" s="112" t="s">
        <v>226</v>
      </c>
      <c r="H31" s="113"/>
      <c r="I31" s="114"/>
      <c r="J31" s="25"/>
    </row>
    <row r="32" spans="1:10" ht="14.25" customHeight="1">
      <c r="A32" s="104"/>
      <c r="B32" s="105"/>
      <c r="C32" s="106"/>
      <c r="D32" s="104"/>
      <c r="E32" s="105"/>
      <c r="F32" s="106"/>
      <c r="G32" s="104"/>
      <c r="H32" s="105"/>
      <c r="I32" s="106"/>
      <c r="J32" s="25"/>
    </row>
    <row r="33" spans="1:10" ht="14.25" customHeight="1">
      <c r="A33" s="104"/>
      <c r="B33" s="105"/>
      <c r="C33" s="106"/>
      <c r="D33" s="104"/>
      <c r="E33" s="105"/>
      <c r="F33" s="106"/>
      <c r="G33" s="104"/>
      <c r="H33" s="105"/>
      <c r="I33" s="106"/>
      <c r="J33" s="25"/>
    </row>
    <row r="34" spans="1:10" ht="14.25" customHeight="1">
      <c r="A34" s="104"/>
      <c r="B34" s="105"/>
      <c r="C34" s="106"/>
      <c r="D34" s="104"/>
      <c r="E34" s="105"/>
      <c r="F34" s="106"/>
      <c r="G34" s="104"/>
      <c r="H34" s="105"/>
      <c r="I34" s="106"/>
      <c r="J34" s="25"/>
    </row>
    <row r="35" spans="1:10" ht="14.25" customHeight="1">
      <c r="A35" s="107" t="s">
        <v>197</v>
      </c>
      <c r="B35" s="108"/>
      <c r="C35" s="109"/>
      <c r="D35" s="107" t="s">
        <v>197</v>
      </c>
      <c r="E35" s="108"/>
      <c r="F35" s="109"/>
      <c r="G35" s="107" t="s">
        <v>197</v>
      </c>
      <c r="H35" s="108"/>
      <c r="I35" s="109"/>
      <c r="J35" s="25"/>
    </row>
    <row r="36" spans="1:9" ht="11.25" customHeight="1">
      <c r="A36" s="15" t="s">
        <v>198</v>
      </c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90"/>
      <c r="B37" s="87"/>
      <c r="C37" s="87"/>
      <c r="D37" s="87"/>
      <c r="E37" s="87"/>
      <c r="F37" s="87"/>
      <c r="G37" s="87"/>
      <c r="H37" s="87"/>
      <c r="I37" s="87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0"/>
  <sheetViews>
    <sheetView tabSelected="1" zoomScalePageLayoutView="0" workbookViewId="0" topLeftCell="U1">
      <pane ySplit="10" topLeftCell="A44" activePane="bottomLeft" state="frozen"/>
      <selection pane="topLeft" activeCell="A1" sqref="A1"/>
      <selection pane="bottomLeft" activeCell="BD71" sqref="BD71"/>
    </sheetView>
  </sheetViews>
  <sheetFormatPr defaultColWidth="11.57421875" defaultRowHeight="12.75"/>
  <cols>
    <col min="1" max="104" width="2.8515625" style="0" customWidth="1"/>
    <col min="105" max="250" width="11.57421875" style="0" customWidth="1"/>
    <col min="251" max="254" width="12.140625" style="0" hidden="1" customWidth="1"/>
  </cols>
  <sheetData>
    <row r="1" spans="1:104" ht="72.7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</row>
    <row r="2" spans="1:105" ht="12.75">
      <c r="A2" s="97" t="s">
        <v>1</v>
      </c>
      <c r="B2" s="98"/>
      <c r="C2" s="98"/>
      <c r="D2" s="98"/>
      <c r="E2" s="98"/>
      <c r="F2" s="99" t="str">
        <f>'Stavební rozpočet'!D2</f>
        <v>ÚPRAVY PROSTRANSTVÍ KONICE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1" t="s">
        <v>161</v>
      </c>
      <c r="AK2" s="98"/>
      <c r="AL2" s="98"/>
      <c r="AM2" s="98"/>
      <c r="AN2" s="98"/>
      <c r="AO2" s="98"/>
      <c r="AP2" s="98"/>
      <c r="AQ2" s="102" t="str">
        <f>'Stavební rozpočet'!H2</f>
        <v> </v>
      </c>
      <c r="AR2" s="98"/>
      <c r="AS2" s="98"/>
      <c r="AT2" s="98"/>
      <c r="AU2" s="98"/>
      <c r="AV2" s="98"/>
      <c r="AW2" s="102" t="s">
        <v>175</v>
      </c>
      <c r="AX2" s="98"/>
      <c r="AY2" s="98"/>
      <c r="AZ2" s="98"/>
      <c r="BA2" s="98"/>
      <c r="BB2" s="98"/>
      <c r="BC2" s="98"/>
      <c r="BD2" s="102" t="str">
        <f>'Stavební rozpočet'!J2</f>
        <v> </v>
      </c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103"/>
      <c r="DA2" s="5"/>
    </row>
    <row r="3" spans="1:105" ht="12.75">
      <c r="A3" s="94"/>
      <c r="B3" s="87"/>
      <c r="C3" s="87"/>
      <c r="D3" s="87"/>
      <c r="E3" s="8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92"/>
      <c r="DA3" s="5"/>
    </row>
    <row r="4" spans="1:105" ht="12.75">
      <c r="A4" s="86" t="s">
        <v>2</v>
      </c>
      <c r="B4" s="87"/>
      <c r="C4" s="87"/>
      <c r="D4" s="87"/>
      <c r="E4" s="87"/>
      <c r="F4" s="90" t="str">
        <f>'Stavební rozpočet'!D4</f>
        <v> 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91" t="s">
        <v>162</v>
      </c>
      <c r="AK4" s="87"/>
      <c r="AL4" s="87"/>
      <c r="AM4" s="87"/>
      <c r="AN4" s="87"/>
      <c r="AO4" s="87"/>
      <c r="AP4" s="87"/>
      <c r="AQ4" s="90"/>
      <c r="AR4" s="87"/>
      <c r="AS4" s="87"/>
      <c r="AT4" s="87"/>
      <c r="AU4" s="87"/>
      <c r="AV4" s="87"/>
      <c r="AW4" s="90" t="s">
        <v>176</v>
      </c>
      <c r="AX4" s="87"/>
      <c r="AY4" s="87"/>
      <c r="AZ4" s="87"/>
      <c r="BA4" s="87"/>
      <c r="BB4" s="87"/>
      <c r="BC4" s="87"/>
      <c r="BD4" s="90" t="str">
        <f>'Stavební rozpočet'!J4</f>
        <v> </v>
      </c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92"/>
      <c r="DA4" s="5"/>
    </row>
    <row r="5" spans="1:105" ht="12.75">
      <c r="A5" s="94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92"/>
      <c r="DA5" s="5"/>
    </row>
    <row r="6" spans="1:105" ht="12.75">
      <c r="A6" s="86" t="s">
        <v>3</v>
      </c>
      <c r="B6" s="87"/>
      <c r="C6" s="87"/>
      <c r="D6" s="87"/>
      <c r="E6" s="87"/>
      <c r="F6" s="90" t="str">
        <f>'Stavební rozpočet'!D6</f>
        <v>KONICE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91" t="s">
        <v>163</v>
      </c>
      <c r="AK6" s="87"/>
      <c r="AL6" s="87"/>
      <c r="AM6" s="87"/>
      <c r="AN6" s="87"/>
      <c r="AO6" s="87"/>
      <c r="AP6" s="87"/>
      <c r="AQ6" s="90" t="str">
        <f>'Stavební rozpočet'!H6</f>
        <v> </v>
      </c>
      <c r="AR6" s="87"/>
      <c r="AS6" s="87"/>
      <c r="AT6" s="87"/>
      <c r="AU6" s="87"/>
      <c r="AV6" s="87"/>
      <c r="AW6" s="90" t="s">
        <v>177</v>
      </c>
      <c r="AX6" s="87"/>
      <c r="AY6" s="87"/>
      <c r="AZ6" s="87"/>
      <c r="BA6" s="87"/>
      <c r="BB6" s="87"/>
      <c r="BC6" s="87"/>
      <c r="BD6" s="90" t="str">
        <f>'Stavební rozpočet'!J6</f>
        <v> </v>
      </c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92"/>
      <c r="DA6" s="5"/>
    </row>
    <row r="7" spans="1:105" ht="12.75">
      <c r="A7" s="94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92"/>
      <c r="DA7" s="5"/>
    </row>
    <row r="8" spans="1:105" ht="12.75">
      <c r="A8" s="86" t="s">
        <v>4</v>
      </c>
      <c r="B8" s="87"/>
      <c r="C8" s="87"/>
      <c r="D8" s="87"/>
      <c r="E8" s="87"/>
      <c r="F8" s="90" t="str">
        <f>'Stavební rozpočet'!D8</f>
        <v> 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91" t="s">
        <v>164</v>
      </c>
      <c r="AK8" s="87"/>
      <c r="AL8" s="87"/>
      <c r="AM8" s="87"/>
      <c r="AN8" s="87"/>
      <c r="AO8" s="87"/>
      <c r="AP8" s="87"/>
      <c r="AQ8" s="90"/>
      <c r="AR8" s="87"/>
      <c r="AS8" s="87"/>
      <c r="AT8" s="87"/>
      <c r="AU8" s="87"/>
      <c r="AV8" s="87"/>
      <c r="AW8" s="90" t="s">
        <v>178</v>
      </c>
      <c r="AX8" s="87"/>
      <c r="AY8" s="87"/>
      <c r="AZ8" s="87"/>
      <c r="BA8" s="87"/>
      <c r="BB8" s="87"/>
      <c r="BC8" s="87"/>
      <c r="BD8" s="90" t="str">
        <f>'Stavební rozpočet'!J8</f>
        <v> </v>
      </c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92"/>
      <c r="DA8" s="5"/>
    </row>
    <row r="9" spans="1:105" ht="12.75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93"/>
      <c r="DA9" s="5"/>
    </row>
    <row r="10" spans="1:105" ht="12.75">
      <c r="A10" s="82" t="s">
        <v>5</v>
      </c>
      <c r="B10" s="84"/>
      <c r="C10" s="82" t="s">
        <v>51</v>
      </c>
      <c r="D10" s="83"/>
      <c r="E10" s="83"/>
      <c r="F10" s="83"/>
      <c r="G10" s="83"/>
      <c r="H10" s="84"/>
      <c r="I10" s="82" t="s">
        <v>103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4"/>
      <c r="AJ10" s="82" t="s">
        <v>165</v>
      </c>
      <c r="AK10" s="84"/>
      <c r="AL10" s="82" t="s">
        <v>171</v>
      </c>
      <c r="AM10" s="83"/>
      <c r="AN10" s="83"/>
      <c r="AO10" s="84"/>
      <c r="AP10" s="82" t="s">
        <v>172</v>
      </c>
      <c r="AQ10" s="83"/>
      <c r="AR10" s="83"/>
      <c r="AS10" s="83"/>
      <c r="AT10" s="84"/>
      <c r="AU10" s="82" t="s">
        <v>173</v>
      </c>
      <c r="AV10" s="83"/>
      <c r="AW10" s="83"/>
      <c r="AX10" s="83"/>
      <c r="AY10" s="83"/>
      <c r="AZ10" s="83"/>
      <c r="BA10" s="83"/>
      <c r="BB10" s="84"/>
      <c r="BC10" s="82" t="s">
        <v>179</v>
      </c>
      <c r="BD10" s="83"/>
      <c r="BE10" s="83"/>
      <c r="BF10" s="83"/>
      <c r="BG10" s="83"/>
      <c r="BH10" s="83"/>
      <c r="BI10" s="83"/>
      <c r="BJ10" s="84"/>
      <c r="BK10" s="82" t="s">
        <v>180</v>
      </c>
      <c r="BL10" s="83"/>
      <c r="BM10" s="83"/>
      <c r="BN10" s="83"/>
      <c r="BO10" s="83"/>
      <c r="BP10" s="83"/>
      <c r="BQ10" s="83"/>
      <c r="BR10" s="84"/>
      <c r="BS10" s="82" t="s">
        <v>181</v>
      </c>
      <c r="BT10" s="83"/>
      <c r="BU10" s="83"/>
      <c r="BV10" s="83"/>
      <c r="BW10" s="83"/>
      <c r="BX10" s="83"/>
      <c r="BY10" s="83"/>
      <c r="BZ10" s="84"/>
      <c r="CA10" s="82" t="s">
        <v>182</v>
      </c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4"/>
      <c r="CU10" s="82" t="s">
        <v>183</v>
      </c>
      <c r="CV10" s="83"/>
      <c r="CW10" s="83"/>
      <c r="CX10" s="83"/>
      <c r="CY10" s="83"/>
      <c r="CZ10" s="85"/>
      <c r="DA10" s="5"/>
    </row>
    <row r="11" spans="1:104" ht="12.75">
      <c r="A11" s="80" t="s">
        <v>6</v>
      </c>
      <c r="B11" s="81"/>
      <c r="C11" s="80" t="s">
        <v>17</v>
      </c>
      <c r="D11" s="81"/>
      <c r="E11" s="81"/>
      <c r="F11" s="81"/>
      <c r="G11" s="81"/>
      <c r="H11" s="81"/>
      <c r="I11" s="80" t="s">
        <v>104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0" t="s">
        <v>6</v>
      </c>
      <c r="AK11" s="81"/>
      <c r="AL11" s="80" t="s">
        <v>6</v>
      </c>
      <c r="AM11" s="81"/>
      <c r="AN11" s="81"/>
      <c r="AO11" s="81"/>
      <c r="AP11" s="77" t="s">
        <v>6</v>
      </c>
      <c r="AQ11" s="78"/>
      <c r="AR11" s="78"/>
      <c r="AS11" s="78"/>
      <c r="AT11" s="78"/>
      <c r="AU11" s="77" t="s">
        <v>6</v>
      </c>
      <c r="AV11" s="78"/>
      <c r="AW11" s="78"/>
      <c r="AX11" s="78"/>
      <c r="AY11" s="78"/>
      <c r="AZ11" s="78"/>
      <c r="BA11" s="78"/>
      <c r="BB11" s="78"/>
      <c r="BC11" s="79">
        <f>SUM(BC12:BC20)</f>
        <v>0</v>
      </c>
      <c r="BD11" s="78"/>
      <c r="BE11" s="78"/>
      <c r="BF11" s="78"/>
      <c r="BG11" s="78"/>
      <c r="BH11" s="78"/>
      <c r="BI11" s="78"/>
      <c r="BJ11" s="78"/>
      <c r="BK11" s="77" t="s">
        <v>6</v>
      </c>
      <c r="BL11" s="78"/>
      <c r="BM11" s="78"/>
      <c r="BN11" s="78"/>
      <c r="BO11" s="78"/>
      <c r="BP11" s="78"/>
      <c r="BQ11" s="78"/>
      <c r="BR11" s="78"/>
      <c r="BS11" s="79">
        <f>SUM(BS12:BS20)</f>
        <v>189.79020000000003</v>
      </c>
      <c r="BT11" s="78"/>
      <c r="BU11" s="78"/>
      <c r="BV11" s="78"/>
      <c r="BW11" s="78"/>
      <c r="BX11" s="78"/>
      <c r="BY11" s="78"/>
      <c r="BZ11" s="78"/>
      <c r="CA11" s="80" t="s">
        <v>6</v>
      </c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0" t="s">
        <v>6</v>
      </c>
      <c r="CV11" s="81"/>
      <c r="CW11" s="81"/>
      <c r="CX11" s="81"/>
      <c r="CY11" s="81"/>
      <c r="CZ11" s="81"/>
    </row>
    <row r="12" spans="1:253" ht="12.75">
      <c r="A12" s="64" t="s">
        <v>7</v>
      </c>
      <c r="B12" s="63"/>
      <c r="C12" s="64" t="s">
        <v>52</v>
      </c>
      <c r="D12" s="63"/>
      <c r="E12" s="63"/>
      <c r="F12" s="63"/>
      <c r="G12" s="63"/>
      <c r="H12" s="63"/>
      <c r="I12" s="64" t="s">
        <v>105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 t="s">
        <v>166</v>
      </c>
      <c r="AK12" s="63"/>
      <c r="AL12" s="64" t="s">
        <v>21</v>
      </c>
      <c r="AM12" s="63"/>
      <c r="AN12" s="63"/>
      <c r="AO12" s="63"/>
      <c r="AP12" s="60">
        <v>229</v>
      </c>
      <c r="AQ12" s="61"/>
      <c r="AR12" s="61"/>
      <c r="AS12" s="61"/>
      <c r="AT12" s="61"/>
      <c r="AU12" s="60">
        <v>0</v>
      </c>
      <c r="AV12" s="61"/>
      <c r="AW12" s="61"/>
      <c r="AX12" s="61"/>
      <c r="AY12" s="61"/>
      <c r="AZ12" s="61"/>
      <c r="BA12" s="61"/>
      <c r="BB12" s="61"/>
      <c r="BC12" s="60">
        <f aca="true" t="shared" si="0" ref="BC12:BC20">IR12*AP12+IS12*AP12</f>
        <v>0</v>
      </c>
      <c r="BD12" s="61"/>
      <c r="BE12" s="61"/>
      <c r="BF12" s="61"/>
      <c r="BG12" s="61"/>
      <c r="BH12" s="61"/>
      <c r="BI12" s="61"/>
      <c r="BJ12" s="61"/>
      <c r="BK12" s="60">
        <f>'Stavební rozpočet'!K13</f>
        <v>0.22</v>
      </c>
      <c r="BL12" s="61"/>
      <c r="BM12" s="61"/>
      <c r="BN12" s="61"/>
      <c r="BO12" s="61"/>
      <c r="BP12" s="61"/>
      <c r="BQ12" s="61"/>
      <c r="BR12" s="61"/>
      <c r="BS12" s="60">
        <f aca="true" t="shared" si="1" ref="BS12:BS20">BK12*AP12</f>
        <v>50.38</v>
      </c>
      <c r="BT12" s="61"/>
      <c r="BU12" s="61"/>
      <c r="BV12" s="61"/>
      <c r="BW12" s="61"/>
      <c r="BX12" s="61"/>
      <c r="BY12" s="61"/>
      <c r="BZ12" s="61"/>
      <c r="CA12" s="62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4" t="s">
        <v>184</v>
      </c>
      <c r="CV12" s="63"/>
      <c r="CW12" s="63"/>
      <c r="CX12" s="63"/>
      <c r="CY12" s="63"/>
      <c r="CZ12" s="63"/>
      <c r="IR12" s="7">
        <f>AU12*0</f>
        <v>0</v>
      </c>
      <c r="IS12" s="7">
        <f>AU12*(1-0)</f>
        <v>0</v>
      </c>
    </row>
    <row r="13" spans="1:253" ht="12.75">
      <c r="A13" s="64" t="s">
        <v>8</v>
      </c>
      <c r="B13" s="63"/>
      <c r="C13" s="64" t="s">
        <v>53</v>
      </c>
      <c r="D13" s="63"/>
      <c r="E13" s="63"/>
      <c r="F13" s="63"/>
      <c r="G13" s="63"/>
      <c r="H13" s="63"/>
      <c r="I13" s="64" t="s">
        <v>106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4" t="s">
        <v>167</v>
      </c>
      <c r="AK13" s="63"/>
      <c r="AL13" s="64" t="s">
        <v>21</v>
      </c>
      <c r="AM13" s="63"/>
      <c r="AN13" s="63"/>
      <c r="AO13" s="63"/>
      <c r="AP13" s="60">
        <v>212.5</v>
      </c>
      <c r="AQ13" s="61"/>
      <c r="AR13" s="61"/>
      <c r="AS13" s="61"/>
      <c r="AT13" s="61"/>
      <c r="AU13" s="60">
        <v>0</v>
      </c>
      <c r="AV13" s="61"/>
      <c r="AW13" s="61"/>
      <c r="AX13" s="61"/>
      <c r="AY13" s="61"/>
      <c r="AZ13" s="61"/>
      <c r="BA13" s="61"/>
      <c r="BB13" s="61"/>
      <c r="BC13" s="60">
        <f t="shared" si="0"/>
        <v>0</v>
      </c>
      <c r="BD13" s="61"/>
      <c r="BE13" s="61"/>
      <c r="BF13" s="61"/>
      <c r="BG13" s="61"/>
      <c r="BH13" s="61"/>
      <c r="BI13" s="61"/>
      <c r="BJ13" s="61"/>
      <c r="BK13" s="60">
        <f>'Stavební rozpočet'!K14</f>
        <v>0.138</v>
      </c>
      <c r="BL13" s="61"/>
      <c r="BM13" s="61"/>
      <c r="BN13" s="61"/>
      <c r="BO13" s="61"/>
      <c r="BP13" s="61"/>
      <c r="BQ13" s="61"/>
      <c r="BR13" s="61"/>
      <c r="BS13" s="60">
        <f t="shared" si="1"/>
        <v>29.325000000000003</v>
      </c>
      <c r="BT13" s="61"/>
      <c r="BU13" s="61"/>
      <c r="BV13" s="61"/>
      <c r="BW13" s="61"/>
      <c r="BX13" s="61"/>
      <c r="BY13" s="61"/>
      <c r="BZ13" s="61"/>
      <c r="CA13" s="62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4" t="s">
        <v>184</v>
      </c>
      <c r="CV13" s="63"/>
      <c r="CW13" s="63"/>
      <c r="CX13" s="63"/>
      <c r="CY13" s="63"/>
      <c r="CZ13" s="63"/>
      <c r="IR13" s="7">
        <f>AU13*0</f>
        <v>0</v>
      </c>
      <c r="IS13" s="7">
        <f>AU13*(1-0)</f>
        <v>0</v>
      </c>
    </row>
    <row r="14" spans="1:253" ht="12.75">
      <c r="A14" s="64" t="s">
        <v>9</v>
      </c>
      <c r="B14" s="63"/>
      <c r="C14" s="64" t="s">
        <v>54</v>
      </c>
      <c r="D14" s="63"/>
      <c r="E14" s="63"/>
      <c r="F14" s="63"/>
      <c r="G14" s="63"/>
      <c r="H14" s="63"/>
      <c r="I14" s="64" t="s">
        <v>107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4" t="s">
        <v>166</v>
      </c>
      <c r="AK14" s="63"/>
      <c r="AL14" s="64" t="s">
        <v>21</v>
      </c>
      <c r="AM14" s="63"/>
      <c r="AN14" s="63"/>
      <c r="AO14" s="63"/>
      <c r="AP14" s="60">
        <v>148</v>
      </c>
      <c r="AQ14" s="61"/>
      <c r="AR14" s="61"/>
      <c r="AS14" s="61"/>
      <c r="AT14" s="61"/>
      <c r="AU14" s="60">
        <v>0</v>
      </c>
      <c r="AV14" s="61"/>
      <c r="AW14" s="61"/>
      <c r="AX14" s="61"/>
      <c r="AY14" s="61"/>
      <c r="AZ14" s="61"/>
      <c r="BA14" s="61"/>
      <c r="BB14" s="61"/>
      <c r="BC14" s="60">
        <f t="shared" si="0"/>
        <v>0</v>
      </c>
      <c r="BD14" s="61"/>
      <c r="BE14" s="61"/>
      <c r="BF14" s="61"/>
      <c r="BG14" s="61"/>
      <c r="BH14" s="61"/>
      <c r="BI14" s="61"/>
      <c r="BJ14" s="61"/>
      <c r="BK14" s="60">
        <f>'Stavební rozpočet'!K16</f>
        <v>0.27</v>
      </c>
      <c r="BL14" s="61"/>
      <c r="BM14" s="61"/>
      <c r="BN14" s="61"/>
      <c r="BO14" s="61"/>
      <c r="BP14" s="61"/>
      <c r="BQ14" s="61"/>
      <c r="BR14" s="61"/>
      <c r="BS14" s="60">
        <f t="shared" si="1"/>
        <v>39.96</v>
      </c>
      <c r="BT14" s="61"/>
      <c r="BU14" s="61"/>
      <c r="BV14" s="61"/>
      <c r="BW14" s="61"/>
      <c r="BX14" s="61"/>
      <c r="BY14" s="61"/>
      <c r="BZ14" s="61"/>
      <c r="CA14" s="62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4" t="s">
        <v>184</v>
      </c>
      <c r="CV14" s="63"/>
      <c r="CW14" s="63"/>
      <c r="CX14" s="63"/>
      <c r="CY14" s="63"/>
      <c r="CZ14" s="63"/>
      <c r="IR14" s="7">
        <f>AU14*0</f>
        <v>0</v>
      </c>
      <c r="IS14" s="7">
        <f>AU14*(1-0)</f>
        <v>0</v>
      </c>
    </row>
    <row r="15" spans="1:253" ht="12.75">
      <c r="A15" s="64" t="s">
        <v>10</v>
      </c>
      <c r="B15" s="63"/>
      <c r="C15" s="64" t="s">
        <v>55</v>
      </c>
      <c r="D15" s="63"/>
      <c r="E15" s="63"/>
      <c r="F15" s="63"/>
      <c r="G15" s="63"/>
      <c r="H15" s="63"/>
      <c r="I15" s="64" t="s">
        <v>108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4" t="s">
        <v>167</v>
      </c>
      <c r="AK15" s="63"/>
      <c r="AL15" s="64" t="s">
        <v>21</v>
      </c>
      <c r="AM15" s="63"/>
      <c r="AN15" s="63"/>
      <c r="AO15" s="63"/>
      <c r="AP15" s="60">
        <v>212.5</v>
      </c>
      <c r="AQ15" s="61"/>
      <c r="AR15" s="61"/>
      <c r="AS15" s="61"/>
      <c r="AT15" s="61"/>
      <c r="AU15" s="60">
        <v>0</v>
      </c>
      <c r="AV15" s="61"/>
      <c r="AW15" s="61"/>
      <c r="AX15" s="61"/>
      <c r="AY15" s="61"/>
      <c r="AZ15" s="61"/>
      <c r="BA15" s="61"/>
      <c r="BB15" s="61"/>
      <c r="BC15" s="60">
        <f t="shared" si="0"/>
        <v>0</v>
      </c>
      <c r="BD15" s="61"/>
      <c r="BE15" s="61"/>
      <c r="BF15" s="61"/>
      <c r="BG15" s="61"/>
      <c r="BH15" s="61"/>
      <c r="BI15" s="61"/>
      <c r="BJ15" s="61"/>
      <c r="BK15" s="60">
        <f>'Stavební rozpočet'!K17</f>
        <v>0.33</v>
      </c>
      <c r="BL15" s="61"/>
      <c r="BM15" s="61"/>
      <c r="BN15" s="61"/>
      <c r="BO15" s="61"/>
      <c r="BP15" s="61"/>
      <c r="BQ15" s="61"/>
      <c r="BR15" s="61"/>
      <c r="BS15" s="60">
        <f t="shared" si="1"/>
        <v>70.125</v>
      </c>
      <c r="BT15" s="61"/>
      <c r="BU15" s="61"/>
      <c r="BV15" s="61"/>
      <c r="BW15" s="61"/>
      <c r="BX15" s="61"/>
      <c r="BY15" s="61"/>
      <c r="BZ15" s="61"/>
      <c r="CA15" s="62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4" t="s">
        <v>184</v>
      </c>
      <c r="CV15" s="63"/>
      <c r="CW15" s="63"/>
      <c r="CX15" s="63"/>
      <c r="CY15" s="63"/>
      <c r="CZ15" s="63"/>
      <c r="IR15" s="7">
        <f>AU15*0</f>
        <v>0</v>
      </c>
      <c r="IS15" s="7">
        <f>AU15*(1-0)</f>
        <v>0</v>
      </c>
    </row>
    <row r="16" spans="1:253" ht="12.75">
      <c r="A16" s="64" t="s">
        <v>11</v>
      </c>
      <c r="B16" s="63"/>
      <c r="C16" s="64" t="s">
        <v>56</v>
      </c>
      <c r="D16" s="63"/>
      <c r="E16" s="63"/>
      <c r="F16" s="63"/>
      <c r="G16" s="63"/>
      <c r="H16" s="63"/>
      <c r="I16" s="64" t="s">
        <v>109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4" t="s">
        <v>168</v>
      </c>
      <c r="AK16" s="63"/>
      <c r="AL16" s="64" t="s">
        <v>21</v>
      </c>
      <c r="AM16" s="63"/>
      <c r="AN16" s="63"/>
      <c r="AO16" s="63"/>
      <c r="AP16" s="60">
        <v>189.79</v>
      </c>
      <c r="AQ16" s="61"/>
      <c r="AR16" s="61"/>
      <c r="AS16" s="61"/>
      <c r="AT16" s="61"/>
      <c r="AU16" s="60">
        <v>0</v>
      </c>
      <c r="AV16" s="61"/>
      <c r="AW16" s="61"/>
      <c r="AX16" s="61"/>
      <c r="AY16" s="61"/>
      <c r="AZ16" s="61"/>
      <c r="BA16" s="61"/>
      <c r="BB16" s="61"/>
      <c r="BC16" s="60">
        <f t="shared" si="0"/>
        <v>0</v>
      </c>
      <c r="BD16" s="61"/>
      <c r="BE16" s="61"/>
      <c r="BF16" s="61"/>
      <c r="BG16" s="61"/>
      <c r="BH16" s="61"/>
      <c r="BI16" s="61"/>
      <c r="BJ16" s="61"/>
      <c r="BK16" s="60">
        <f>'Stavební rozpočet'!K19</f>
        <v>0</v>
      </c>
      <c r="BL16" s="61"/>
      <c r="BM16" s="61"/>
      <c r="BN16" s="61"/>
      <c r="BO16" s="61"/>
      <c r="BP16" s="61"/>
      <c r="BQ16" s="61"/>
      <c r="BR16" s="61"/>
      <c r="BS16" s="60">
        <f t="shared" si="1"/>
        <v>0</v>
      </c>
      <c r="BT16" s="61"/>
      <c r="BU16" s="61"/>
      <c r="BV16" s="61"/>
      <c r="BW16" s="61"/>
      <c r="BX16" s="61"/>
      <c r="BY16" s="61"/>
      <c r="BZ16" s="61"/>
      <c r="CA16" s="62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4" t="s">
        <v>184</v>
      </c>
      <c r="CV16" s="63"/>
      <c r="CW16" s="63"/>
      <c r="CX16" s="63"/>
      <c r="CY16" s="63"/>
      <c r="CZ16" s="63"/>
      <c r="IR16" s="7">
        <f>AU16*0.00983408748114631</f>
        <v>0</v>
      </c>
      <c r="IS16" s="7">
        <f>AU16*(1-0.00983408748114631)</f>
        <v>0</v>
      </c>
    </row>
    <row r="17" spans="1:253" ht="12.75">
      <c r="A17" s="64" t="s">
        <v>12</v>
      </c>
      <c r="B17" s="63"/>
      <c r="C17" s="64" t="s">
        <v>57</v>
      </c>
      <c r="D17" s="63"/>
      <c r="E17" s="63"/>
      <c r="F17" s="63"/>
      <c r="G17" s="63"/>
      <c r="H17" s="63"/>
      <c r="I17" s="64" t="s">
        <v>110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 t="s">
        <v>169</v>
      </c>
      <c r="AK17" s="63"/>
      <c r="AL17" s="64" t="s">
        <v>21</v>
      </c>
      <c r="AM17" s="63"/>
      <c r="AN17" s="63"/>
      <c r="AO17" s="63"/>
      <c r="AP17" s="60">
        <v>1</v>
      </c>
      <c r="AQ17" s="61"/>
      <c r="AR17" s="61"/>
      <c r="AS17" s="61"/>
      <c r="AT17" s="61"/>
      <c r="AU17" s="60">
        <v>0</v>
      </c>
      <c r="AV17" s="61"/>
      <c r="AW17" s="61"/>
      <c r="AX17" s="61"/>
      <c r="AY17" s="61"/>
      <c r="AZ17" s="61"/>
      <c r="BA17" s="61"/>
      <c r="BB17" s="61"/>
      <c r="BC17" s="60">
        <f t="shared" si="0"/>
        <v>0</v>
      </c>
      <c r="BD17" s="61"/>
      <c r="BE17" s="61"/>
      <c r="BF17" s="61"/>
      <c r="BG17" s="61"/>
      <c r="BH17" s="61"/>
      <c r="BI17" s="61"/>
      <c r="BJ17" s="61"/>
      <c r="BK17" s="60">
        <f>'Stavební rozpočet'!K21</f>
        <v>0</v>
      </c>
      <c r="BL17" s="61"/>
      <c r="BM17" s="61"/>
      <c r="BN17" s="61"/>
      <c r="BO17" s="61"/>
      <c r="BP17" s="61"/>
      <c r="BQ17" s="61"/>
      <c r="BR17" s="61"/>
      <c r="BS17" s="60">
        <f t="shared" si="1"/>
        <v>0</v>
      </c>
      <c r="BT17" s="61"/>
      <c r="BU17" s="61"/>
      <c r="BV17" s="61"/>
      <c r="BW17" s="61"/>
      <c r="BX17" s="61"/>
      <c r="BY17" s="61"/>
      <c r="BZ17" s="61"/>
      <c r="CA17" s="62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4" t="s">
        <v>184</v>
      </c>
      <c r="CV17" s="63"/>
      <c r="CW17" s="63"/>
      <c r="CX17" s="63"/>
      <c r="CY17" s="63"/>
      <c r="CZ17" s="63"/>
      <c r="IR17" s="7">
        <f>AU17*0</f>
        <v>0</v>
      </c>
      <c r="IS17" s="7">
        <f>AU17*(1-0)</f>
        <v>0</v>
      </c>
    </row>
    <row r="18" spans="1:253" ht="12.75">
      <c r="A18" s="64" t="s">
        <v>13</v>
      </c>
      <c r="B18" s="63"/>
      <c r="C18" s="64" t="s">
        <v>58</v>
      </c>
      <c r="D18" s="63"/>
      <c r="E18" s="63"/>
      <c r="F18" s="63"/>
      <c r="G18" s="63"/>
      <c r="H18" s="63"/>
      <c r="I18" s="64" t="s">
        <v>111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 t="s">
        <v>169</v>
      </c>
      <c r="AK18" s="63"/>
      <c r="AL18" s="64" t="s">
        <v>21</v>
      </c>
      <c r="AM18" s="63"/>
      <c r="AN18" s="63"/>
      <c r="AO18" s="63"/>
      <c r="AP18" s="60">
        <v>1</v>
      </c>
      <c r="AQ18" s="61"/>
      <c r="AR18" s="61"/>
      <c r="AS18" s="61"/>
      <c r="AT18" s="61"/>
      <c r="AU18" s="60">
        <v>0</v>
      </c>
      <c r="AV18" s="61"/>
      <c r="AW18" s="61"/>
      <c r="AX18" s="61"/>
      <c r="AY18" s="61"/>
      <c r="AZ18" s="61"/>
      <c r="BA18" s="61"/>
      <c r="BB18" s="61"/>
      <c r="BC18" s="60">
        <f t="shared" si="0"/>
        <v>0</v>
      </c>
      <c r="BD18" s="61"/>
      <c r="BE18" s="61"/>
      <c r="BF18" s="61"/>
      <c r="BG18" s="61"/>
      <c r="BH18" s="61"/>
      <c r="BI18" s="61"/>
      <c r="BJ18" s="61"/>
      <c r="BK18" s="60">
        <f>'Stavební rozpočet'!K23</f>
        <v>0</v>
      </c>
      <c r="BL18" s="61"/>
      <c r="BM18" s="61"/>
      <c r="BN18" s="61"/>
      <c r="BO18" s="61"/>
      <c r="BP18" s="61"/>
      <c r="BQ18" s="61"/>
      <c r="BR18" s="61"/>
      <c r="BS18" s="60">
        <f t="shared" si="1"/>
        <v>0</v>
      </c>
      <c r="BT18" s="61"/>
      <c r="BU18" s="61"/>
      <c r="BV18" s="61"/>
      <c r="BW18" s="61"/>
      <c r="BX18" s="61"/>
      <c r="BY18" s="61"/>
      <c r="BZ18" s="61"/>
      <c r="CA18" s="62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4" t="s">
        <v>184</v>
      </c>
      <c r="CV18" s="63"/>
      <c r="CW18" s="63"/>
      <c r="CX18" s="63"/>
      <c r="CY18" s="63"/>
      <c r="CZ18" s="63"/>
      <c r="IR18" s="7">
        <f>AU18*0</f>
        <v>0</v>
      </c>
      <c r="IS18" s="7">
        <f>AU18*(1-0)</f>
        <v>0</v>
      </c>
    </row>
    <row r="19" spans="1:253" ht="12.75">
      <c r="A19" s="64" t="s">
        <v>14</v>
      </c>
      <c r="B19" s="63"/>
      <c r="C19" s="64" t="s">
        <v>59</v>
      </c>
      <c r="D19" s="63"/>
      <c r="E19" s="63"/>
      <c r="F19" s="63"/>
      <c r="G19" s="63"/>
      <c r="H19" s="63"/>
      <c r="I19" s="64" t="s">
        <v>112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4" t="s">
        <v>169</v>
      </c>
      <c r="AK19" s="63"/>
      <c r="AL19" s="64" t="s">
        <v>21</v>
      </c>
      <c r="AM19" s="63"/>
      <c r="AN19" s="63"/>
      <c r="AO19" s="63"/>
      <c r="AP19" s="60">
        <v>2</v>
      </c>
      <c r="AQ19" s="61"/>
      <c r="AR19" s="61"/>
      <c r="AS19" s="61"/>
      <c r="AT19" s="61"/>
      <c r="AU19" s="60">
        <v>0</v>
      </c>
      <c r="AV19" s="61"/>
      <c r="AW19" s="61"/>
      <c r="AX19" s="61"/>
      <c r="AY19" s="61"/>
      <c r="AZ19" s="61"/>
      <c r="BA19" s="61"/>
      <c r="BB19" s="61"/>
      <c r="BC19" s="60">
        <f t="shared" si="0"/>
        <v>0</v>
      </c>
      <c r="BD19" s="61"/>
      <c r="BE19" s="61"/>
      <c r="BF19" s="61"/>
      <c r="BG19" s="61"/>
      <c r="BH19" s="61"/>
      <c r="BI19" s="61"/>
      <c r="BJ19" s="61"/>
      <c r="BK19" s="60">
        <f>'Stavební rozpočet'!K25</f>
        <v>0.0001</v>
      </c>
      <c r="BL19" s="61"/>
      <c r="BM19" s="61"/>
      <c r="BN19" s="61"/>
      <c r="BO19" s="61"/>
      <c r="BP19" s="61"/>
      <c r="BQ19" s="61"/>
      <c r="BR19" s="61"/>
      <c r="BS19" s="60">
        <f t="shared" si="1"/>
        <v>0.0002</v>
      </c>
      <c r="BT19" s="61"/>
      <c r="BU19" s="61"/>
      <c r="BV19" s="61"/>
      <c r="BW19" s="61"/>
      <c r="BX19" s="61"/>
      <c r="BY19" s="61"/>
      <c r="BZ19" s="61"/>
      <c r="CA19" s="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4" t="s">
        <v>184</v>
      </c>
      <c r="CV19" s="63"/>
      <c r="CW19" s="63"/>
      <c r="CX19" s="63"/>
      <c r="CY19" s="63"/>
      <c r="CZ19" s="63"/>
      <c r="IR19" s="7">
        <f>AU19*0.00218037135278515</f>
        <v>0</v>
      </c>
      <c r="IS19" s="7">
        <f>AU19*(1-0.00218037135278515)</f>
        <v>0</v>
      </c>
    </row>
    <row r="20" spans="1:253" ht="12.75">
      <c r="A20" s="64" t="s">
        <v>15</v>
      </c>
      <c r="B20" s="63"/>
      <c r="C20" s="64" t="s">
        <v>60</v>
      </c>
      <c r="D20" s="63"/>
      <c r="E20" s="63"/>
      <c r="F20" s="63"/>
      <c r="G20" s="63"/>
      <c r="H20" s="63"/>
      <c r="I20" s="64" t="s">
        <v>113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 t="s">
        <v>167</v>
      </c>
      <c r="AK20" s="63"/>
      <c r="AL20" s="64" t="s">
        <v>21</v>
      </c>
      <c r="AM20" s="63"/>
      <c r="AN20" s="63"/>
      <c r="AO20" s="63"/>
      <c r="AP20" s="60">
        <v>692</v>
      </c>
      <c r="AQ20" s="61"/>
      <c r="AR20" s="61"/>
      <c r="AS20" s="61"/>
      <c r="AT20" s="61"/>
      <c r="AU20" s="60">
        <v>0</v>
      </c>
      <c r="AV20" s="61"/>
      <c r="AW20" s="61"/>
      <c r="AX20" s="61"/>
      <c r="AY20" s="61"/>
      <c r="AZ20" s="61"/>
      <c r="BA20" s="61"/>
      <c r="BB20" s="61"/>
      <c r="BC20" s="60">
        <f t="shared" si="0"/>
        <v>0</v>
      </c>
      <c r="BD20" s="61"/>
      <c r="BE20" s="61"/>
      <c r="BF20" s="61"/>
      <c r="BG20" s="61"/>
      <c r="BH20" s="61"/>
      <c r="BI20" s="61"/>
      <c r="BJ20" s="61"/>
      <c r="BK20" s="60">
        <f>'Stavební rozpočet'!K27</f>
        <v>0</v>
      </c>
      <c r="BL20" s="61"/>
      <c r="BM20" s="61"/>
      <c r="BN20" s="61"/>
      <c r="BO20" s="61"/>
      <c r="BP20" s="61"/>
      <c r="BQ20" s="61"/>
      <c r="BR20" s="61"/>
      <c r="BS20" s="60">
        <f t="shared" si="1"/>
        <v>0</v>
      </c>
      <c r="BT20" s="61"/>
      <c r="BU20" s="61"/>
      <c r="BV20" s="61"/>
      <c r="BW20" s="61"/>
      <c r="BX20" s="61"/>
      <c r="BY20" s="61"/>
      <c r="BZ20" s="61"/>
      <c r="CA20" s="62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4" t="s">
        <v>184</v>
      </c>
      <c r="CV20" s="63"/>
      <c r="CW20" s="63"/>
      <c r="CX20" s="63"/>
      <c r="CY20" s="63"/>
      <c r="CZ20" s="63"/>
      <c r="IR20" s="7">
        <f>AU20*0</f>
        <v>0</v>
      </c>
      <c r="IS20" s="7">
        <f>AU20*(1-0)</f>
        <v>0</v>
      </c>
    </row>
    <row r="21" spans="1:104" ht="12.75">
      <c r="A21" s="69" t="s">
        <v>6</v>
      </c>
      <c r="B21" s="70"/>
      <c r="C21" s="69" t="s">
        <v>18</v>
      </c>
      <c r="D21" s="70"/>
      <c r="E21" s="70"/>
      <c r="F21" s="70"/>
      <c r="G21" s="70"/>
      <c r="H21" s="70"/>
      <c r="I21" s="69" t="s">
        <v>114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69" t="s">
        <v>6</v>
      </c>
      <c r="AK21" s="70"/>
      <c r="AL21" s="69" t="s">
        <v>6</v>
      </c>
      <c r="AM21" s="70"/>
      <c r="AN21" s="70"/>
      <c r="AO21" s="70"/>
      <c r="AP21" s="65" t="s">
        <v>6</v>
      </c>
      <c r="AQ21" s="66"/>
      <c r="AR21" s="66"/>
      <c r="AS21" s="66"/>
      <c r="AT21" s="66"/>
      <c r="AU21" s="65" t="s">
        <v>6</v>
      </c>
      <c r="AV21" s="66"/>
      <c r="AW21" s="66"/>
      <c r="AX21" s="66"/>
      <c r="AY21" s="66"/>
      <c r="AZ21" s="66"/>
      <c r="BA21" s="66"/>
      <c r="BB21" s="66"/>
      <c r="BC21" s="71">
        <f>SUM(BC22:BC26)</f>
        <v>0</v>
      </c>
      <c r="BD21" s="66"/>
      <c r="BE21" s="66"/>
      <c r="BF21" s="66"/>
      <c r="BG21" s="66"/>
      <c r="BH21" s="66"/>
      <c r="BI21" s="66"/>
      <c r="BJ21" s="66"/>
      <c r="BK21" s="65" t="s">
        <v>6</v>
      </c>
      <c r="BL21" s="66"/>
      <c r="BM21" s="66"/>
      <c r="BN21" s="66"/>
      <c r="BO21" s="66"/>
      <c r="BP21" s="66"/>
      <c r="BQ21" s="66"/>
      <c r="BR21" s="66"/>
      <c r="BS21" s="71">
        <f>SUM(BS22:BS26)</f>
        <v>0</v>
      </c>
      <c r="BT21" s="66"/>
      <c r="BU21" s="66"/>
      <c r="BV21" s="66"/>
      <c r="BW21" s="66"/>
      <c r="BX21" s="66"/>
      <c r="BY21" s="66"/>
      <c r="BZ21" s="66"/>
      <c r="CA21" s="69" t="s">
        <v>6</v>
      </c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69" t="s">
        <v>6</v>
      </c>
      <c r="CV21" s="70"/>
      <c r="CW21" s="70"/>
      <c r="CX21" s="70"/>
      <c r="CY21" s="70"/>
      <c r="CZ21" s="70"/>
    </row>
    <row r="22" spans="1:253" ht="12.75">
      <c r="A22" s="64" t="s">
        <v>16</v>
      </c>
      <c r="B22" s="63"/>
      <c r="C22" s="64" t="s">
        <v>61</v>
      </c>
      <c r="D22" s="63"/>
      <c r="E22" s="63"/>
      <c r="F22" s="63"/>
      <c r="G22" s="63"/>
      <c r="H22" s="63"/>
      <c r="I22" s="64" t="s">
        <v>115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4" t="s">
        <v>170</v>
      </c>
      <c r="AK22" s="63"/>
      <c r="AL22" s="64" t="s">
        <v>21</v>
      </c>
      <c r="AM22" s="63"/>
      <c r="AN22" s="63"/>
      <c r="AO22" s="63"/>
      <c r="AP22" s="60">
        <v>360.275</v>
      </c>
      <c r="AQ22" s="61"/>
      <c r="AR22" s="61"/>
      <c r="AS22" s="61"/>
      <c r="AT22" s="61"/>
      <c r="AU22" s="60">
        <v>0</v>
      </c>
      <c r="AV22" s="61"/>
      <c r="AW22" s="61"/>
      <c r="AX22" s="61"/>
      <c r="AY22" s="61"/>
      <c r="AZ22" s="61"/>
      <c r="BA22" s="61"/>
      <c r="BB22" s="61"/>
      <c r="BC22" s="60">
        <f>IR22*AP22+IS22*AP22</f>
        <v>0</v>
      </c>
      <c r="BD22" s="61"/>
      <c r="BE22" s="61"/>
      <c r="BF22" s="61"/>
      <c r="BG22" s="61"/>
      <c r="BH22" s="61"/>
      <c r="BI22" s="61"/>
      <c r="BJ22" s="61"/>
      <c r="BK22" s="60">
        <f>'Stavební rozpočet'!K29</f>
        <v>0</v>
      </c>
      <c r="BL22" s="61"/>
      <c r="BM22" s="61"/>
      <c r="BN22" s="61"/>
      <c r="BO22" s="61"/>
      <c r="BP22" s="61"/>
      <c r="BQ22" s="61"/>
      <c r="BR22" s="61"/>
      <c r="BS22" s="60">
        <f>BK22*AP22</f>
        <v>0</v>
      </c>
      <c r="BT22" s="61"/>
      <c r="BU22" s="61"/>
      <c r="BV22" s="61"/>
      <c r="BW22" s="61"/>
      <c r="BX22" s="61"/>
      <c r="BY22" s="61"/>
      <c r="BZ22" s="61"/>
      <c r="CA22" s="62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4" t="s">
        <v>184</v>
      </c>
      <c r="CV22" s="63"/>
      <c r="CW22" s="63"/>
      <c r="CX22" s="63"/>
      <c r="CY22" s="63"/>
      <c r="CZ22" s="63"/>
      <c r="IR22" s="7">
        <f>AU22*0</f>
        <v>0</v>
      </c>
      <c r="IS22" s="7">
        <f>AU22*(1-0)</f>
        <v>0</v>
      </c>
    </row>
    <row r="23" spans="1:253" ht="12.75">
      <c r="A23" s="64" t="s">
        <v>17</v>
      </c>
      <c r="B23" s="63"/>
      <c r="C23" s="64" t="s">
        <v>62</v>
      </c>
      <c r="D23" s="63"/>
      <c r="E23" s="63"/>
      <c r="F23" s="63"/>
      <c r="G23" s="63"/>
      <c r="H23" s="63"/>
      <c r="I23" s="64" t="s">
        <v>116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4" t="s">
        <v>170</v>
      </c>
      <c r="AK23" s="63"/>
      <c r="AL23" s="64" t="s">
        <v>21</v>
      </c>
      <c r="AM23" s="63"/>
      <c r="AN23" s="63"/>
      <c r="AO23" s="63"/>
      <c r="AP23" s="60">
        <v>360.275</v>
      </c>
      <c r="AQ23" s="61"/>
      <c r="AR23" s="61"/>
      <c r="AS23" s="61"/>
      <c r="AT23" s="61"/>
      <c r="AU23" s="60">
        <v>0</v>
      </c>
      <c r="AV23" s="61"/>
      <c r="AW23" s="61"/>
      <c r="AX23" s="61"/>
      <c r="AY23" s="61"/>
      <c r="AZ23" s="61"/>
      <c r="BA23" s="61"/>
      <c r="BB23" s="61"/>
      <c r="BC23" s="60">
        <f>IR23*AP23+IS23*AP23</f>
        <v>0</v>
      </c>
      <c r="BD23" s="61"/>
      <c r="BE23" s="61"/>
      <c r="BF23" s="61"/>
      <c r="BG23" s="61"/>
      <c r="BH23" s="61"/>
      <c r="BI23" s="61"/>
      <c r="BJ23" s="61"/>
      <c r="BK23" s="60">
        <f>'Stavební rozpočet'!K30</f>
        <v>0</v>
      </c>
      <c r="BL23" s="61"/>
      <c r="BM23" s="61"/>
      <c r="BN23" s="61"/>
      <c r="BO23" s="61"/>
      <c r="BP23" s="61"/>
      <c r="BQ23" s="61"/>
      <c r="BR23" s="61"/>
      <c r="BS23" s="60">
        <f>BK23*AP23</f>
        <v>0</v>
      </c>
      <c r="BT23" s="61"/>
      <c r="BU23" s="61"/>
      <c r="BV23" s="61"/>
      <c r="BW23" s="61"/>
      <c r="BX23" s="61"/>
      <c r="BY23" s="61"/>
      <c r="BZ23" s="61"/>
      <c r="CA23" s="62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4" t="s">
        <v>184</v>
      </c>
      <c r="CV23" s="63"/>
      <c r="CW23" s="63"/>
      <c r="CX23" s="63"/>
      <c r="CY23" s="63"/>
      <c r="CZ23" s="63"/>
      <c r="IR23" s="7">
        <f>AU23*0</f>
        <v>0</v>
      </c>
      <c r="IS23" s="7">
        <f>AU23*(1-0)</f>
        <v>0</v>
      </c>
    </row>
    <row r="24" spans="1:253" ht="12.75">
      <c r="A24" s="64" t="s">
        <v>18</v>
      </c>
      <c r="B24" s="63"/>
      <c r="C24" s="64" t="s">
        <v>63</v>
      </c>
      <c r="D24" s="63"/>
      <c r="E24" s="63"/>
      <c r="F24" s="63"/>
      <c r="G24" s="63"/>
      <c r="H24" s="63"/>
      <c r="I24" s="64" t="s">
        <v>117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 t="s">
        <v>168</v>
      </c>
      <c r="AK24" s="63"/>
      <c r="AL24" s="64" t="s">
        <v>21</v>
      </c>
      <c r="AM24" s="63"/>
      <c r="AN24" s="63"/>
      <c r="AO24" s="63"/>
      <c r="AP24" s="60">
        <v>2201.564</v>
      </c>
      <c r="AQ24" s="61"/>
      <c r="AR24" s="61"/>
      <c r="AS24" s="61"/>
      <c r="AT24" s="61"/>
      <c r="AU24" s="60">
        <v>0</v>
      </c>
      <c r="AV24" s="61"/>
      <c r="AW24" s="61"/>
      <c r="AX24" s="61"/>
      <c r="AY24" s="61"/>
      <c r="AZ24" s="61"/>
      <c r="BA24" s="61"/>
      <c r="BB24" s="61"/>
      <c r="BC24" s="60">
        <f>IR24*AP24+IS24*AP24</f>
        <v>0</v>
      </c>
      <c r="BD24" s="61"/>
      <c r="BE24" s="61"/>
      <c r="BF24" s="61"/>
      <c r="BG24" s="61"/>
      <c r="BH24" s="61"/>
      <c r="BI24" s="61"/>
      <c r="BJ24" s="61"/>
      <c r="BK24" s="60">
        <f>'Stavební rozpočet'!K32</f>
        <v>0</v>
      </c>
      <c r="BL24" s="61"/>
      <c r="BM24" s="61"/>
      <c r="BN24" s="61"/>
      <c r="BO24" s="61"/>
      <c r="BP24" s="61"/>
      <c r="BQ24" s="61"/>
      <c r="BR24" s="61"/>
      <c r="BS24" s="60">
        <f>BK24*AP24</f>
        <v>0</v>
      </c>
      <c r="BT24" s="61"/>
      <c r="BU24" s="61"/>
      <c r="BV24" s="61"/>
      <c r="BW24" s="61"/>
      <c r="BX24" s="61"/>
      <c r="BY24" s="61"/>
      <c r="BZ24" s="61"/>
      <c r="CA24" s="62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4" t="s">
        <v>184</v>
      </c>
      <c r="CV24" s="63"/>
      <c r="CW24" s="63"/>
      <c r="CX24" s="63"/>
      <c r="CY24" s="63"/>
      <c r="CZ24" s="63"/>
      <c r="IR24" s="7">
        <f>AU24*0</f>
        <v>0</v>
      </c>
      <c r="IS24" s="7">
        <f>AU24*(1-0)</f>
        <v>0</v>
      </c>
    </row>
    <row r="25" spans="1:253" ht="12.75">
      <c r="A25" s="64" t="s">
        <v>19</v>
      </c>
      <c r="B25" s="63"/>
      <c r="C25" s="64" t="s">
        <v>64</v>
      </c>
      <c r="D25" s="63"/>
      <c r="E25" s="63"/>
      <c r="F25" s="63"/>
      <c r="G25" s="63"/>
      <c r="H25" s="63"/>
      <c r="I25" s="64" t="s">
        <v>118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4" t="s">
        <v>168</v>
      </c>
      <c r="AK25" s="63"/>
      <c r="AL25" s="64" t="s">
        <v>21</v>
      </c>
      <c r="AM25" s="63"/>
      <c r="AN25" s="63"/>
      <c r="AO25" s="63"/>
      <c r="AP25" s="60">
        <v>189.79</v>
      </c>
      <c r="AQ25" s="61"/>
      <c r="AR25" s="61"/>
      <c r="AS25" s="61"/>
      <c r="AT25" s="61"/>
      <c r="AU25" s="60">
        <v>0</v>
      </c>
      <c r="AV25" s="61"/>
      <c r="AW25" s="61"/>
      <c r="AX25" s="61"/>
      <c r="AY25" s="61"/>
      <c r="AZ25" s="61"/>
      <c r="BA25" s="61"/>
      <c r="BB25" s="61"/>
      <c r="BC25" s="60">
        <f>IR25*AP25+IS25*AP25</f>
        <v>0</v>
      </c>
      <c r="BD25" s="61"/>
      <c r="BE25" s="61"/>
      <c r="BF25" s="61"/>
      <c r="BG25" s="61"/>
      <c r="BH25" s="61"/>
      <c r="BI25" s="61"/>
      <c r="BJ25" s="61"/>
      <c r="BK25" s="60">
        <f>'Stavební rozpočet'!K33</f>
        <v>0</v>
      </c>
      <c r="BL25" s="61"/>
      <c r="BM25" s="61"/>
      <c r="BN25" s="61"/>
      <c r="BO25" s="61"/>
      <c r="BP25" s="61"/>
      <c r="BQ25" s="61"/>
      <c r="BR25" s="61"/>
      <c r="BS25" s="60">
        <f>BK25*AP25</f>
        <v>0</v>
      </c>
      <c r="BT25" s="61"/>
      <c r="BU25" s="61"/>
      <c r="BV25" s="61"/>
      <c r="BW25" s="61"/>
      <c r="BX25" s="61"/>
      <c r="BY25" s="61"/>
      <c r="BZ25" s="61"/>
      <c r="CA25" s="62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4" t="s">
        <v>184</v>
      </c>
      <c r="CV25" s="63"/>
      <c r="CW25" s="63"/>
      <c r="CX25" s="63"/>
      <c r="CY25" s="63"/>
      <c r="CZ25" s="63"/>
      <c r="IR25" s="7">
        <f>AU25*0</f>
        <v>0</v>
      </c>
      <c r="IS25" s="7">
        <f>AU25*(1-0)</f>
        <v>0</v>
      </c>
    </row>
    <row r="26" spans="1:253" ht="12.75">
      <c r="A26" s="64" t="s">
        <v>20</v>
      </c>
      <c r="B26" s="63"/>
      <c r="C26" s="64" t="s">
        <v>65</v>
      </c>
      <c r="D26" s="63"/>
      <c r="E26" s="63"/>
      <c r="F26" s="63"/>
      <c r="G26" s="63"/>
      <c r="H26" s="63"/>
      <c r="I26" s="64" t="s">
        <v>119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4" t="s">
        <v>170</v>
      </c>
      <c r="AK26" s="63"/>
      <c r="AL26" s="64" t="s">
        <v>21</v>
      </c>
      <c r="AM26" s="63"/>
      <c r="AN26" s="63"/>
      <c r="AO26" s="63"/>
      <c r="AP26" s="60">
        <v>6.5</v>
      </c>
      <c r="AQ26" s="61"/>
      <c r="AR26" s="61"/>
      <c r="AS26" s="61"/>
      <c r="AT26" s="61"/>
      <c r="AU26" s="60">
        <v>0</v>
      </c>
      <c r="AV26" s="61"/>
      <c r="AW26" s="61"/>
      <c r="AX26" s="61"/>
      <c r="AY26" s="61"/>
      <c r="AZ26" s="61"/>
      <c r="BA26" s="61"/>
      <c r="BB26" s="61"/>
      <c r="BC26" s="60">
        <f>IR26*AP26+IS26*AP26</f>
        <v>0</v>
      </c>
      <c r="BD26" s="61"/>
      <c r="BE26" s="61"/>
      <c r="BF26" s="61"/>
      <c r="BG26" s="61"/>
      <c r="BH26" s="61"/>
      <c r="BI26" s="61"/>
      <c r="BJ26" s="61"/>
      <c r="BK26" s="60">
        <f>'Stavební rozpočet'!K34</f>
        <v>0</v>
      </c>
      <c r="BL26" s="61"/>
      <c r="BM26" s="61"/>
      <c r="BN26" s="61"/>
      <c r="BO26" s="61"/>
      <c r="BP26" s="61"/>
      <c r="BQ26" s="61"/>
      <c r="BR26" s="61"/>
      <c r="BS26" s="60">
        <f>BK26*AP26</f>
        <v>0</v>
      </c>
      <c r="BT26" s="61"/>
      <c r="BU26" s="61"/>
      <c r="BV26" s="61"/>
      <c r="BW26" s="61"/>
      <c r="BX26" s="61"/>
      <c r="BY26" s="61"/>
      <c r="BZ26" s="61"/>
      <c r="CA26" s="62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4" t="s">
        <v>184</v>
      </c>
      <c r="CV26" s="63"/>
      <c r="CW26" s="63"/>
      <c r="CX26" s="63"/>
      <c r="CY26" s="63"/>
      <c r="CZ26" s="63"/>
      <c r="IR26" s="7">
        <f>AU26*0</f>
        <v>0</v>
      </c>
      <c r="IS26" s="7">
        <f>AU26*(1-0)</f>
        <v>0</v>
      </c>
    </row>
    <row r="27" spans="1:104" ht="12.75">
      <c r="A27" s="69" t="s">
        <v>6</v>
      </c>
      <c r="B27" s="70"/>
      <c r="C27" s="69" t="s">
        <v>22</v>
      </c>
      <c r="D27" s="70"/>
      <c r="E27" s="70"/>
      <c r="F27" s="70"/>
      <c r="G27" s="70"/>
      <c r="H27" s="70"/>
      <c r="I27" s="69" t="s">
        <v>120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69" t="s">
        <v>6</v>
      </c>
      <c r="AK27" s="70"/>
      <c r="AL27" s="69" t="s">
        <v>6</v>
      </c>
      <c r="AM27" s="70"/>
      <c r="AN27" s="70"/>
      <c r="AO27" s="70"/>
      <c r="AP27" s="65" t="s">
        <v>6</v>
      </c>
      <c r="AQ27" s="66"/>
      <c r="AR27" s="66"/>
      <c r="AS27" s="66"/>
      <c r="AT27" s="66"/>
      <c r="AU27" s="65" t="s">
        <v>6</v>
      </c>
      <c r="AV27" s="66"/>
      <c r="AW27" s="66"/>
      <c r="AX27" s="66"/>
      <c r="AY27" s="66"/>
      <c r="AZ27" s="66"/>
      <c r="BA27" s="66"/>
      <c r="BB27" s="66"/>
      <c r="BC27" s="71">
        <f>SUM(BC28:BC28)</f>
        <v>0</v>
      </c>
      <c r="BD27" s="66"/>
      <c r="BE27" s="66"/>
      <c r="BF27" s="66"/>
      <c r="BG27" s="66"/>
      <c r="BH27" s="66"/>
      <c r="BI27" s="66"/>
      <c r="BJ27" s="66"/>
      <c r="BK27" s="65" t="s">
        <v>6</v>
      </c>
      <c r="BL27" s="66"/>
      <c r="BM27" s="66"/>
      <c r="BN27" s="66"/>
      <c r="BO27" s="66"/>
      <c r="BP27" s="66"/>
      <c r="BQ27" s="66"/>
      <c r="BR27" s="66"/>
      <c r="BS27" s="71">
        <f>SUM(BS28:BS28)</f>
        <v>0</v>
      </c>
      <c r="BT27" s="66"/>
      <c r="BU27" s="66"/>
      <c r="BV27" s="66"/>
      <c r="BW27" s="66"/>
      <c r="BX27" s="66"/>
      <c r="BY27" s="66"/>
      <c r="BZ27" s="66"/>
      <c r="CA27" s="69" t="s">
        <v>6</v>
      </c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69" t="s">
        <v>6</v>
      </c>
      <c r="CV27" s="70"/>
      <c r="CW27" s="70"/>
      <c r="CX27" s="70"/>
      <c r="CY27" s="70"/>
      <c r="CZ27" s="70"/>
    </row>
    <row r="28" spans="1:253" ht="12.75">
      <c r="A28" s="64" t="s">
        <v>21</v>
      </c>
      <c r="B28" s="63"/>
      <c r="C28" s="64" t="s">
        <v>66</v>
      </c>
      <c r="D28" s="63"/>
      <c r="E28" s="63"/>
      <c r="F28" s="63"/>
      <c r="G28" s="63"/>
      <c r="H28" s="63"/>
      <c r="I28" s="64" t="s">
        <v>121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 t="s">
        <v>170</v>
      </c>
      <c r="AK28" s="63"/>
      <c r="AL28" s="64" t="s">
        <v>21</v>
      </c>
      <c r="AM28" s="63"/>
      <c r="AN28" s="63"/>
      <c r="AO28" s="63"/>
      <c r="AP28" s="60">
        <v>360.275</v>
      </c>
      <c r="AQ28" s="61"/>
      <c r="AR28" s="61"/>
      <c r="AS28" s="61"/>
      <c r="AT28" s="61"/>
      <c r="AU28" s="60">
        <v>0</v>
      </c>
      <c r="AV28" s="61"/>
      <c r="AW28" s="61"/>
      <c r="AX28" s="61"/>
      <c r="AY28" s="61"/>
      <c r="AZ28" s="61"/>
      <c r="BA28" s="61"/>
      <c r="BB28" s="61"/>
      <c r="BC28" s="60">
        <f>IR28*AP28+IS28*AP28</f>
        <v>0</v>
      </c>
      <c r="BD28" s="61"/>
      <c r="BE28" s="61"/>
      <c r="BF28" s="61"/>
      <c r="BG28" s="61"/>
      <c r="BH28" s="61"/>
      <c r="BI28" s="61"/>
      <c r="BJ28" s="61"/>
      <c r="BK28" s="60">
        <f>'Stavební rozpočet'!K37</f>
        <v>0</v>
      </c>
      <c r="BL28" s="61"/>
      <c r="BM28" s="61"/>
      <c r="BN28" s="61"/>
      <c r="BO28" s="61"/>
      <c r="BP28" s="61"/>
      <c r="BQ28" s="61"/>
      <c r="BR28" s="61"/>
      <c r="BS28" s="60">
        <f>BK28*AP28</f>
        <v>0</v>
      </c>
      <c r="BT28" s="61"/>
      <c r="BU28" s="61"/>
      <c r="BV28" s="61"/>
      <c r="BW28" s="61"/>
      <c r="BX28" s="61"/>
      <c r="BY28" s="61"/>
      <c r="BZ28" s="61"/>
      <c r="CA28" s="62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4" t="s">
        <v>184</v>
      </c>
      <c r="CV28" s="63"/>
      <c r="CW28" s="63"/>
      <c r="CX28" s="63"/>
      <c r="CY28" s="63"/>
      <c r="CZ28" s="63"/>
      <c r="IR28" s="7">
        <f>AU28*0</f>
        <v>0</v>
      </c>
      <c r="IS28" s="7">
        <f>AU28*(1-0)</f>
        <v>0</v>
      </c>
    </row>
    <row r="29" spans="1:104" ht="12.75">
      <c r="A29" s="69" t="s">
        <v>6</v>
      </c>
      <c r="B29" s="70"/>
      <c r="C29" s="69" t="s">
        <v>23</v>
      </c>
      <c r="D29" s="70"/>
      <c r="E29" s="70"/>
      <c r="F29" s="70"/>
      <c r="G29" s="70"/>
      <c r="H29" s="70"/>
      <c r="I29" s="69" t="s">
        <v>122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69" t="s">
        <v>6</v>
      </c>
      <c r="AK29" s="70"/>
      <c r="AL29" s="69" t="s">
        <v>6</v>
      </c>
      <c r="AM29" s="70"/>
      <c r="AN29" s="70"/>
      <c r="AO29" s="70"/>
      <c r="AP29" s="65" t="s">
        <v>6</v>
      </c>
      <c r="AQ29" s="66"/>
      <c r="AR29" s="66"/>
      <c r="AS29" s="66"/>
      <c r="AT29" s="66"/>
      <c r="AU29" s="65" t="s">
        <v>6</v>
      </c>
      <c r="AV29" s="66"/>
      <c r="AW29" s="66"/>
      <c r="AX29" s="66"/>
      <c r="AY29" s="66"/>
      <c r="AZ29" s="66"/>
      <c r="BA29" s="66"/>
      <c r="BB29" s="66"/>
      <c r="BC29" s="71">
        <f>SUM(BC30:BC30)</f>
        <v>0</v>
      </c>
      <c r="BD29" s="66"/>
      <c r="BE29" s="66"/>
      <c r="BF29" s="66"/>
      <c r="BG29" s="66"/>
      <c r="BH29" s="66"/>
      <c r="BI29" s="66"/>
      <c r="BJ29" s="66"/>
      <c r="BK29" s="65" t="s">
        <v>6</v>
      </c>
      <c r="BL29" s="66"/>
      <c r="BM29" s="66"/>
      <c r="BN29" s="66"/>
      <c r="BO29" s="66"/>
      <c r="BP29" s="66"/>
      <c r="BQ29" s="66"/>
      <c r="BR29" s="66"/>
      <c r="BS29" s="71">
        <f>SUM(BS30:BS30)</f>
        <v>0</v>
      </c>
      <c r="BT29" s="66"/>
      <c r="BU29" s="66"/>
      <c r="BV29" s="66"/>
      <c r="BW29" s="66"/>
      <c r="BX29" s="66"/>
      <c r="BY29" s="66"/>
      <c r="BZ29" s="66"/>
      <c r="CA29" s="69" t="s">
        <v>6</v>
      </c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69" t="s">
        <v>6</v>
      </c>
      <c r="CV29" s="70"/>
      <c r="CW29" s="70"/>
      <c r="CX29" s="70"/>
      <c r="CY29" s="70"/>
      <c r="CZ29" s="70"/>
    </row>
    <row r="30" spans="1:253" ht="12.75">
      <c r="A30" s="64" t="s">
        <v>22</v>
      </c>
      <c r="B30" s="63"/>
      <c r="C30" s="64" t="s">
        <v>67</v>
      </c>
      <c r="D30" s="63"/>
      <c r="E30" s="63"/>
      <c r="F30" s="63"/>
      <c r="G30" s="63"/>
      <c r="H30" s="63"/>
      <c r="I30" s="64" t="s">
        <v>123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4" t="s">
        <v>170</v>
      </c>
      <c r="AK30" s="63"/>
      <c r="AL30" s="64" t="s">
        <v>21</v>
      </c>
      <c r="AM30" s="63"/>
      <c r="AN30" s="63"/>
      <c r="AO30" s="63"/>
      <c r="AP30" s="60">
        <v>360.275</v>
      </c>
      <c r="AQ30" s="61"/>
      <c r="AR30" s="61"/>
      <c r="AS30" s="61"/>
      <c r="AT30" s="61"/>
      <c r="AU30" s="60">
        <v>0</v>
      </c>
      <c r="AV30" s="61"/>
      <c r="AW30" s="61"/>
      <c r="AX30" s="61"/>
      <c r="AY30" s="61"/>
      <c r="AZ30" s="61"/>
      <c r="BA30" s="61"/>
      <c r="BB30" s="61"/>
      <c r="BC30" s="60">
        <f>IR30*AP30+IS30*AP30</f>
        <v>0</v>
      </c>
      <c r="BD30" s="61"/>
      <c r="BE30" s="61"/>
      <c r="BF30" s="61"/>
      <c r="BG30" s="61"/>
      <c r="BH30" s="61"/>
      <c r="BI30" s="61"/>
      <c r="BJ30" s="61"/>
      <c r="BK30" s="60">
        <f>'Stavební rozpočet'!K39</f>
        <v>0</v>
      </c>
      <c r="BL30" s="61"/>
      <c r="BM30" s="61"/>
      <c r="BN30" s="61"/>
      <c r="BO30" s="61"/>
      <c r="BP30" s="61"/>
      <c r="BQ30" s="61"/>
      <c r="BR30" s="61"/>
      <c r="BS30" s="60">
        <f>BK30*AP30</f>
        <v>0</v>
      </c>
      <c r="BT30" s="61"/>
      <c r="BU30" s="61"/>
      <c r="BV30" s="61"/>
      <c r="BW30" s="61"/>
      <c r="BX30" s="61"/>
      <c r="BY30" s="61"/>
      <c r="BZ30" s="61"/>
      <c r="CA30" s="62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4" t="s">
        <v>184</v>
      </c>
      <c r="CV30" s="63"/>
      <c r="CW30" s="63"/>
      <c r="CX30" s="63"/>
      <c r="CY30" s="63"/>
      <c r="CZ30" s="63"/>
      <c r="IR30" s="7">
        <f>AU30*0</f>
        <v>0</v>
      </c>
      <c r="IS30" s="7">
        <f>AU30*(1-0)</f>
        <v>0</v>
      </c>
    </row>
    <row r="31" spans="1:104" ht="12.75">
      <c r="A31" s="69" t="s">
        <v>6</v>
      </c>
      <c r="B31" s="70"/>
      <c r="C31" s="69" t="s">
        <v>24</v>
      </c>
      <c r="D31" s="70"/>
      <c r="E31" s="70"/>
      <c r="F31" s="70"/>
      <c r="G31" s="70"/>
      <c r="H31" s="70"/>
      <c r="I31" s="69" t="s">
        <v>124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69" t="s">
        <v>6</v>
      </c>
      <c r="AK31" s="70"/>
      <c r="AL31" s="69" t="s">
        <v>6</v>
      </c>
      <c r="AM31" s="70"/>
      <c r="AN31" s="70"/>
      <c r="AO31" s="70"/>
      <c r="AP31" s="65" t="s">
        <v>6</v>
      </c>
      <c r="AQ31" s="66"/>
      <c r="AR31" s="66"/>
      <c r="AS31" s="66"/>
      <c r="AT31" s="66"/>
      <c r="AU31" s="65" t="s">
        <v>6</v>
      </c>
      <c r="AV31" s="66"/>
      <c r="AW31" s="66"/>
      <c r="AX31" s="66"/>
      <c r="AY31" s="66"/>
      <c r="AZ31" s="66"/>
      <c r="BA31" s="66"/>
      <c r="BB31" s="66"/>
      <c r="BC31" s="71">
        <f>SUM(BC32:BC34)</f>
        <v>0</v>
      </c>
      <c r="BD31" s="66"/>
      <c r="BE31" s="66"/>
      <c r="BF31" s="66"/>
      <c r="BG31" s="66"/>
      <c r="BH31" s="66"/>
      <c r="BI31" s="66"/>
      <c r="BJ31" s="66"/>
      <c r="BK31" s="65" t="s">
        <v>6</v>
      </c>
      <c r="BL31" s="66"/>
      <c r="BM31" s="66"/>
      <c r="BN31" s="66"/>
      <c r="BO31" s="66"/>
      <c r="BP31" s="66"/>
      <c r="BQ31" s="66"/>
      <c r="BR31" s="66"/>
      <c r="BS31" s="71">
        <f>SUM(BS32:BS34)</f>
        <v>0.02076</v>
      </c>
      <c r="BT31" s="66"/>
      <c r="BU31" s="66"/>
      <c r="BV31" s="66"/>
      <c r="BW31" s="66"/>
      <c r="BX31" s="66"/>
      <c r="BY31" s="66"/>
      <c r="BZ31" s="66"/>
      <c r="CA31" s="69" t="s">
        <v>6</v>
      </c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69" t="s">
        <v>6</v>
      </c>
      <c r="CV31" s="70"/>
      <c r="CW31" s="70"/>
      <c r="CX31" s="70"/>
      <c r="CY31" s="70"/>
      <c r="CZ31" s="70"/>
    </row>
    <row r="32" spans="1:253" ht="12.75">
      <c r="A32" s="64" t="s">
        <v>23</v>
      </c>
      <c r="B32" s="63"/>
      <c r="C32" s="64" t="s">
        <v>68</v>
      </c>
      <c r="D32" s="63"/>
      <c r="E32" s="63"/>
      <c r="F32" s="63"/>
      <c r="G32" s="63"/>
      <c r="H32" s="63"/>
      <c r="I32" s="64" t="s">
        <v>125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4" t="s">
        <v>167</v>
      </c>
      <c r="AK32" s="63"/>
      <c r="AL32" s="64" t="s">
        <v>21</v>
      </c>
      <c r="AM32" s="63"/>
      <c r="AN32" s="63"/>
      <c r="AO32" s="63"/>
      <c r="AP32" s="60">
        <v>737.2</v>
      </c>
      <c r="AQ32" s="61"/>
      <c r="AR32" s="61"/>
      <c r="AS32" s="61"/>
      <c r="AT32" s="61"/>
      <c r="AU32" s="60">
        <v>0</v>
      </c>
      <c r="AV32" s="61"/>
      <c r="AW32" s="61"/>
      <c r="AX32" s="61"/>
      <c r="AY32" s="61"/>
      <c r="AZ32" s="61"/>
      <c r="BA32" s="61"/>
      <c r="BB32" s="61"/>
      <c r="BC32" s="60">
        <f>IR32*AP32+IS32*AP32</f>
        <v>0</v>
      </c>
      <c r="BD32" s="61"/>
      <c r="BE32" s="61"/>
      <c r="BF32" s="61"/>
      <c r="BG32" s="61"/>
      <c r="BH32" s="61"/>
      <c r="BI32" s="61"/>
      <c r="BJ32" s="61"/>
      <c r="BK32" s="60">
        <f>'Stavební rozpočet'!K42</f>
        <v>0</v>
      </c>
      <c r="BL32" s="61"/>
      <c r="BM32" s="61"/>
      <c r="BN32" s="61"/>
      <c r="BO32" s="61"/>
      <c r="BP32" s="61"/>
      <c r="BQ32" s="61"/>
      <c r="BR32" s="61"/>
      <c r="BS32" s="60">
        <f>BK32*AP32</f>
        <v>0</v>
      </c>
      <c r="BT32" s="61"/>
      <c r="BU32" s="61"/>
      <c r="BV32" s="61"/>
      <c r="BW32" s="61"/>
      <c r="BX32" s="61"/>
      <c r="BY32" s="61"/>
      <c r="BZ32" s="61"/>
      <c r="CA32" s="62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4" t="s">
        <v>184</v>
      </c>
      <c r="CV32" s="63"/>
      <c r="CW32" s="63"/>
      <c r="CX32" s="63"/>
      <c r="CY32" s="63"/>
      <c r="CZ32" s="63"/>
      <c r="IR32" s="7">
        <f>AU32*0</f>
        <v>0</v>
      </c>
      <c r="IS32" s="7">
        <f>AU32*(1-0)</f>
        <v>0</v>
      </c>
    </row>
    <row r="33" spans="1:253" ht="12.75">
      <c r="A33" s="64" t="s">
        <v>24</v>
      </c>
      <c r="B33" s="63"/>
      <c r="C33" s="64" t="s">
        <v>69</v>
      </c>
      <c r="D33" s="63"/>
      <c r="E33" s="63"/>
      <c r="F33" s="63"/>
      <c r="G33" s="63"/>
      <c r="H33" s="63"/>
      <c r="I33" s="64" t="s">
        <v>126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4" t="s">
        <v>167</v>
      </c>
      <c r="AK33" s="63"/>
      <c r="AL33" s="64" t="s">
        <v>21</v>
      </c>
      <c r="AM33" s="63"/>
      <c r="AN33" s="63"/>
      <c r="AO33" s="63"/>
      <c r="AP33" s="60">
        <v>692</v>
      </c>
      <c r="AQ33" s="61"/>
      <c r="AR33" s="61"/>
      <c r="AS33" s="61"/>
      <c r="AT33" s="61"/>
      <c r="AU33" s="60">
        <v>0</v>
      </c>
      <c r="AV33" s="61"/>
      <c r="AW33" s="61"/>
      <c r="AX33" s="61"/>
      <c r="AY33" s="61"/>
      <c r="AZ33" s="61"/>
      <c r="BA33" s="61"/>
      <c r="BB33" s="61"/>
      <c r="BC33" s="60">
        <f>IR33*AP33+IS33*AP33</f>
        <v>0</v>
      </c>
      <c r="BD33" s="61"/>
      <c r="BE33" s="61"/>
      <c r="BF33" s="61"/>
      <c r="BG33" s="61"/>
      <c r="BH33" s="61"/>
      <c r="BI33" s="61"/>
      <c r="BJ33" s="61"/>
      <c r="BK33" s="60">
        <f>'Stavební rozpočet'!K44</f>
        <v>3E-05</v>
      </c>
      <c r="BL33" s="61"/>
      <c r="BM33" s="61"/>
      <c r="BN33" s="61"/>
      <c r="BO33" s="61"/>
      <c r="BP33" s="61"/>
      <c r="BQ33" s="61"/>
      <c r="BR33" s="61"/>
      <c r="BS33" s="60">
        <f>BK33*AP33</f>
        <v>0.02076</v>
      </c>
      <c r="BT33" s="61"/>
      <c r="BU33" s="61"/>
      <c r="BV33" s="61"/>
      <c r="BW33" s="61"/>
      <c r="BX33" s="61"/>
      <c r="BY33" s="61"/>
      <c r="BZ33" s="61"/>
      <c r="CA33" s="62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4" t="s">
        <v>184</v>
      </c>
      <c r="CV33" s="63"/>
      <c r="CW33" s="63"/>
      <c r="CX33" s="63"/>
      <c r="CY33" s="63"/>
      <c r="CZ33" s="63"/>
      <c r="IR33" s="7">
        <f>AU33*0.114106019766397</f>
        <v>0</v>
      </c>
      <c r="IS33" s="7">
        <f>AU33*(1-0.114106019766397)</f>
        <v>0</v>
      </c>
    </row>
    <row r="34" spans="1:253" ht="12.75">
      <c r="A34" s="64" t="s">
        <v>25</v>
      </c>
      <c r="B34" s="63"/>
      <c r="C34" s="64" t="s">
        <v>70</v>
      </c>
      <c r="D34" s="63"/>
      <c r="E34" s="63"/>
      <c r="F34" s="63"/>
      <c r="G34" s="63"/>
      <c r="H34" s="63"/>
      <c r="I34" s="64" t="s">
        <v>127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4" t="s">
        <v>167</v>
      </c>
      <c r="AK34" s="63"/>
      <c r="AL34" s="64" t="s">
        <v>21</v>
      </c>
      <c r="AM34" s="63"/>
      <c r="AN34" s="63"/>
      <c r="AO34" s="63"/>
      <c r="AP34" s="60">
        <v>692</v>
      </c>
      <c r="AQ34" s="61"/>
      <c r="AR34" s="61"/>
      <c r="AS34" s="61"/>
      <c r="AT34" s="61"/>
      <c r="AU34" s="60">
        <v>0</v>
      </c>
      <c r="AV34" s="61"/>
      <c r="AW34" s="61"/>
      <c r="AX34" s="61"/>
      <c r="AY34" s="61"/>
      <c r="AZ34" s="61"/>
      <c r="BA34" s="61"/>
      <c r="BB34" s="61"/>
      <c r="BC34" s="60">
        <f>IR34*AP34+IS34*AP34</f>
        <v>0</v>
      </c>
      <c r="BD34" s="61"/>
      <c r="BE34" s="61"/>
      <c r="BF34" s="61"/>
      <c r="BG34" s="61"/>
      <c r="BH34" s="61"/>
      <c r="BI34" s="61"/>
      <c r="BJ34" s="61"/>
      <c r="BK34" s="60">
        <f>'Stavební rozpočet'!K46</f>
        <v>0</v>
      </c>
      <c r="BL34" s="61"/>
      <c r="BM34" s="61"/>
      <c r="BN34" s="61"/>
      <c r="BO34" s="61"/>
      <c r="BP34" s="61"/>
      <c r="BQ34" s="61"/>
      <c r="BR34" s="61"/>
      <c r="BS34" s="60">
        <f>BK34*AP34</f>
        <v>0</v>
      </c>
      <c r="BT34" s="61"/>
      <c r="BU34" s="61"/>
      <c r="BV34" s="61"/>
      <c r="BW34" s="61"/>
      <c r="BX34" s="61"/>
      <c r="BY34" s="61"/>
      <c r="BZ34" s="61"/>
      <c r="CA34" s="62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4" t="s">
        <v>184</v>
      </c>
      <c r="CV34" s="63"/>
      <c r="CW34" s="63"/>
      <c r="CX34" s="63"/>
      <c r="CY34" s="63"/>
      <c r="CZ34" s="63"/>
      <c r="IR34" s="7">
        <f>AU34*0</f>
        <v>0</v>
      </c>
      <c r="IS34" s="7">
        <f>AU34*(1-0)</f>
        <v>0</v>
      </c>
    </row>
    <row r="35" spans="1:104" ht="12.75">
      <c r="A35" s="69" t="s">
        <v>6</v>
      </c>
      <c r="B35" s="70"/>
      <c r="C35" s="69" t="s">
        <v>25</v>
      </c>
      <c r="D35" s="70"/>
      <c r="E35" s="70"/>
      <c r="F35" s="70"/>
      <c r="G35" s="70"/>
      <c r="H35" s="70"/>
      <c r="I35" s="69" t="s">
        <v>128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69" t="s">
        <v>6</v>
      </c>
      <c r="AK35" s="70"/>
      <c r="AL35" s="69" t="s">
        <v>6</v>
      </c>
      <c r="AM35" s="70"/>
      <c r="AN35" s="70"/>
      <c r="AO35" s="70"/>
      <c r="AP35" s="65" t="s">
        <v>6</v>
      </c>
      <c r="AQ35" s="66"/>
      <c r="AR35" s="66"/>
      <c r="AS35" s="66"/>
      <c r="AT35" s="66"/>
      <c r="AU35" s="65" t="s">
        <v>6</v>
      </c>
      <c r="AV35" s="66"/>
      <c r="AW35" s="66"/>
      <c r="AX35" s="66"/>
      <c r="AY35" s="66"/>
      <c r="AZ35" s="66"/>
      <c r="BA35" s="66"/>
      <c r="BB35" s="66"/>
      <c r="BC35" s="71">
        <f>SUM(BC36:BC36)</f>
        <v>0</v>
      </c>
      <c r="BD35" s="66"/>
      <c r="BE35" s="66"/>
      <c r="BF35" s="66"/>
      <c r="BG35" s="66"/>
      <c r="BH35" s="66"/>
      <c r="BI35" s="66"/>
      <c r="BJ35" s="66"/>
      <c r="BK35" s="65" t="s">
        <v>6</v>
      </c>
      <c r="BL35" s="66"/>
      <c r="BM35" s="66"/>
      <c r="BN35" s="66"/>
      <c r="BO35" s="66"/>
      <c r="BP35" s="66"/>
      <c r="BQ35" s="66"/>
      <c r="BR35" s="66"/>
      <c r="BS35" s="71">
        <f>SUM(BS36:BS36)</f>
        <v>0</v>
      </c>
      <c r="BT35" s="66"/>
      <c r="BU35" s="66"/>
      <c r="BV35" s="66"/>
      <c r="BW35" s="66"/>
      <c r="BX35" s="66"/>
      <c r="BY35" s="66"/>
      <c r="BZ35" s="66"/>
      <c r="CA35" s="69" t="s">
        <v>6</v>
      </c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69" t="s">
        <v>6</v>
      </c>
      <c r="CV35" s="70"/>
      <c r="CW35" s="70"/>
      <c r="CX35" s="70"/>
      <c r="CY35" s="70"/>
      <c r="CZ35" s="70"/>
    </row>
    <row r="36" spans="1:253" ht="12.75">
      <c r="A36" s="64" t="s">
        <v>26</v>
      </c>
      <c r="B36" s="63"/>
      <c r="C36" s="64" t="s">
        <v>71</v>
      </c>
      <c r="D36" s="63"/>
      <c r="E36" s="63"/>
      <c r="F36" s="63"/>
      <c r="G36" s="63"/>
      <c r="H36" s="63"/>
      <c r="I36" s="64" t="s">
        <v>129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 t="s">
        <v>170</v>
      </c>
      <c r="AK36" s="63"/>
      <c r="AL36" s="64" t="s">
        <v>21</v>
      </c>
      <c r="AM36" s="63"/>
      <c r="AN36" s="63"/>
      <c r="AO36" s="63"/>
      <c r="AP36" s="60">
        <v>360.275</v>
      </c>
      <c r="AQ36" s="61"/>
      <c r="AR36" s="61"/>
      <c r="AS36" s="61"/>
      <c r="AT36" s="61"/>
      <c r="AU36" s="60">
        <v>0</v>
      </c>
      <c r="AV36" s="61"/>
      <c r="AW36" s="61"/>
      <c r="AX36" s="61"/>
      <c r="AY36" s="61"/>
      <c r="AZ36" s="61"/>
      <c r="BA36" s="61"/>
      <c r="BB36" s="61"/>
      <c r="BC36" s="60">
        <f>IR36*AP36+IS36*AP36</f>
        <v>0</v>
      </c>
      <c r="BD36" s="61"/>
      <c r="BE36" s="61"/>
      <c r="BF36" s="61"/>
      <c r="BG36" s="61"/>
      <c r="BH36" s="61"/>
      <c r="BI36" s="61"/>
      <c r="BJ36" s="61"/>
      <c r="BK36" s="60">
        <f>'Stavební rozpočet'!K48</f>
        <v>0</v>
      </c>
      <c r="BL36" s="61"/>
      <c r="BM36" s="61"/>
      <c r="BN36" s="61"/>
      <c r="BO36" s="61"/>
      <c r="BP36" s="61"/>
      <c r="BQ36" s="61"/>
      <c r="BR36" s="61"/>
      <c r="BS36" s="60">
        <f>BK36*AP36</f>
        <v>0</v>
      </c>
      <c r="BT36" s="61"/>
      <c r="BU36" s="61"/>
      <c r="BV36" s="61"/>
      <c r="BW36" s="61"/>
      <c r="BX36" s="61"/>
      <c r="BY36" s="61"/>
      <c r="BZ36" s="61"/>
      <c r="CA36" s="62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4" t="s">
        <v>184</v>
      </c>
      <c r="CV36" s="63"/>
      <c r="CW36" s="63"/>
      <c r="CX36" s="63"/>
      <c r="CY36" s="63"/>
      <c r="CZ36" s="63"/>
      <c r="IR36" s="7">
        <f>AU36*0</f>
        <v>0</v>
      </c>
      <c r="IS36" s="7">
        <f>AU36*(1-0)</f>
        <v>0</v>
      </c>
    </row>
    <row r="37" spans="1:104" ht="12.75">
      <c r="A37" s="69" t="s">
        <v>6</v>
      </c>
      <c r="B37" s="70"/>
      <c r="C37" s="69" t="s">
        <v>72</v>
      </c>
      <c r="D37" s="70"/>
      <c r="E37" s="70"/>
      <c r="F37" s="70"/>
      <c r="G37" s="70"/>
      <c r="H37" s="70"/>
      <c r="I37" s="69" t="s">
        <v>130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69" t="s">
        <v>6</v>
      </c>
      <c r="AK37" s="70"/>
      <c r="AL37" s="69" t="s">
        <v>6</v>
      </c>
      <c r="AM37" s="70"/>
      <c r="AN37" s="70"/>
      <c r="AO37" s="70"/>
      <c r="AP37" s="65" t="s">
        <v>6</v>
      </c>
      <c r="AQ37" s="66"/>
      <c r="AR37" s="66"/>
      <c r="AS37" s="66"/>
      <c r="AT37" s="66"/>
      <c r="AU37" s="65" t="s">
        <v>6</v>
      </c>
      <c r="AV37" s="66"/>
      <c r="AW37" s="66"/>
      <c r="AX37" s="66"/>
      <c r="AY37" s="66"/>
      <c r="AZ37" s="66"/>
      <c r="BA37" s="66"/>
      <c r="BB37" s="66"/>
      <c r="BC37" s="71">
        <f>SUM(BC38:BC38)</f>
        <v>0</v>
      </c>
      <c r="BD37" s="66"/>
      <c r="BE37" s="66"/>
      <c r="BF37" s="66"/>
      <c r="BG37" s="66"/>
      <c r="BH37" s="66"/>
      <c r="BI37" s="66"/>
      <c r="BJ37" s="66"/>
      <c r="BK37" s="65" t="s">
        <v>6</v>
      </c>
      <c r="BL37" s="66"/>
      <c r="BM37" s="66"/>
      <c r="BN37" s="66"/>
      <c r="BO37" s="66"/>
      <c r="BP37" s="66"/>
      <c r="BQ37" s="66"/>
      <c r="BR37" s="66"/>
      <c r="BS37" s="71">
        <f>SUM(BS38:BS38)</f>
        <v>258.363</v>
      </c>
      <c r="BT37" s="66"/>
      <c r="BU37" s="66"/>
      <c r="BV37" s="66"/>
      <c r="BW37" s="66"/>
      <c r="BX37" s="66"/>
      <c r="BY37" s="66"/>
      <c r="BZ37" s="66"/>
      <c r="CA37" s="69" t="s">
        <v>6</v>
      </c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69" t="s">
        <v>6</v>
      </c>
      <c r="CV37" s="70"/>
      <c r="CW37" s="70"/>
      <c r="CX37" s="70"/>
      <c r="CY37" s="70"/>
      <c r="CZ37" s="70"/>
    </row>
    <row r="38" spans="1:253" ht="12.75">
      <c r="A38" s="64" t="s">
        <v>27</v>
      </c>
      <c r="B38" s="63"/>
      <c r="C38" s="64" t="s">
        <v>73</v>
      </c>
      <c r="D38" s="63"/>
      <c r="E38" s="63"/>
      <c r="F38" s="63"/>
      <c r="G38" s="63"/>
      <c r="H38" s="63"/>
      <c r="I38" s="64" t="s">
        <v>131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 t="s">
        <v>167</v>
      </c>
      <c r="AK38" s="63"/>
      <c r="AL38" s="64" t="s">
        <v>21</v>
      </c>
      <c r="AM38" s="63"/>
      <c r="AN38" s="63"/>
      <c r="AO38" s="63"/>
      <c r="AP38" s="60">
        <v>683.5</v>
      </c>
      <c r="AQ38" s="61"/>
      <c r="AR38" s="61"/>
      <c r="AS38" s="61"/>
      <c r="AT38" s="61"/>
      <c r="AU38" s="60">
        <v>0</v>
      </c>
      <c r="AV38" s="61"/>
      <c r="AW38" s="61"/>
      <c r="AX38" s="61"/>
      <c r="AY38" s="61"/>
      <c r="AZ38" s="61"/>
      <c r="BA38" s="61"/>
      <c r="BB38" s="61"/>
      <c r="BC38" s="60">
        <f>IR38*AP38+IS38*AP38</f>
        <v>0</v>
      </c>
      <c r="BD38" s="61"/>
      <c r="BE38" s="61"/>
      <c r="BF38" s="61"/>
      <c r="BG38" s="61"/>
      <c r="BH38" s="61"/>
      <c r="BI38" s="61"/>
      <c r="BJ38" s="61"/>
      <c r="BK38" s="60">
        <f>'Stavební rozpočet'!K50</f>
        <v>0.378</v>
      </c>
      <c r="BL38" s="61"/>
      <c r="BM38" s="61"/>
      <c r="BN38" s="61"/>
      <c r="BO38" s="61"/>
      <c r="BP38" s="61"/>
      <c r="BQ38" s="61"/>
      <c r="BR38" s="61"/>
      <c r="BS38" s="60">
        <f>BK38*AP38</f>
        <v>258.363</v>
      </c>
      <c r="BT38" s="61"/>
      <c r="BU38" s="61"/>
      <c r="BV38" s="61"/>
      <c r="BW38" s="61"/>
      <c r="BX38" s="61"/>
      <c r="BY38" s="61"/>
      <c r="BZ38" s="61"/>
      <c r="CA38" s="62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4" t="s">
        <v>184</v>
      </c>
      <c r="CV38" s="63"/>
      <c r="CW38" s="63"/>
      <c r="CX38" s="63"/>
      <c r="CY38" s="63"/>
      <c r="CZ38" s="63"/>
      <c r="IR38" s="7">
        <f>AU38*0.854252873563218</f>
        <v>0</v>
      </c>
      <c r="IS38" s="7">
        <f>AU38*(1-0.854252873563218)</f>
        <v>0</v>
      </c>
    </row>
    <row r="39" spans="1:104" ht="12.75">
      <c r="A39" s="69" t="s">
        <v>6</v>
      </c>
      <c r="B39" s="70"/>
      <c r="C39" s="69" t="s">
        <v>74</v>
      </c>
      <c r="D39" s="70"/>
      <c r="E39" s="70"/>
      <c r="F39" s="70"/>
      <c r="G39" s="70"/>
      <c r="H39" s="70"/>
      <c r="I39" s="69" t="s">
        <v>132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69" t="s">
        <v>6</v>
      </c>
      <c r="AK39" s="70"/>
      <c r="AL39" s="69" t="s">
        <v>6</v>
      </c>
      <c r="AM39" s="70"/>
      <c r="AN39" s="70"/>
      <c r="AO39" s="70"/>
      <c r="AP39" s="65" t="s">
        <v>6</v>
      </c>
      <c r="AQ39" s="66"/>
      <c r="AR39" s="66"/>
      <c r="AS39" s="66"/>
      <c r="AT39" s="66"/>
      <c r="AU39" s="65" t="s">
        <v>6</v>
      </c>
      <c r="AV39" s="66"/>
      <c r="AW39" s="66"/>
      <c r="AX39" s="66"/>
      <c r="AY39" s="66"/>
      <c r="AZ39" s="66"/>
      <c r="BA39" s="66"/>
      <c r="BB39" s="66"/>
      <c r="BC39" s="71">
        <f>SUM(BC40:BC41)</f>
        <v>0</v>
      </c>
      <c r="BD39" s="66"/>
      <c r="BE39" s="66"/>
      <c r="BF39" s="66"/>
      <c r="BG39" s="66"/>
      <c r="BH39" s="66"/>
      <c r="BI39" s="66"/>
      <c r="BJ39" s="66"/>
      <c r="BK39" s="65" t="s">
        <v>6</v>
      </c>
      <c r="BL39" s="66"/>
      <c r="BM39" s="66"/>
      <c r="BN39" s="66"/>
      <c r="BO39" s="66"/>
      <c r="BP39" s="66"/>
      <c r="BQ39" s="66"/>
      <c r="BR39" s="66"/>
      <c r="BS39" s="71">
        <f>SUM(BS40:BS41)</f>
        <v>3.8455500000000002</v>
      </c>
      <c r="BT39" s="66"/>
      <c r="BU39" s="66"/>
      <c r="BV39" s="66"/>
      <c r="BW39" s="66"/>
      <c r="BX39" s="66"/>
      <c r="BY39" s="66"/>
      <c r="BZ39" s="66"/>
      <c r="CA39" s="69" t="s">
        <v>6</v>
      </c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69" t="s">
        <v>6</v>
      </c>
      <c r="CV39" s="70"/>
      <c r="CW39" s="70"/>
      <c r="CX39" s="70"/>
      <c r="CY39" s="70"/>
      <c r="CZ39" s="70"/>
    </row>
    <row r="40" spans="1:253" ht="12.75">
      <c r="A40" s="64" t="s">
        <v>28</v>
      </c>
      <c r="B40" s="63"/>
      <c r="C40" s="64" t="s">
        <v>75</v>
      </c>
      <c r="D40" s="63"/>
      <c r="E40" s="63"/>
      <c r="F40" s="63"/>
      <c r="G40" s="63"/>
      <c r="H40" s="63"/>
      <c r="I40" s="64" t="s">
        <v>133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 t="s">
        <v>167</v>
      </c>
      <c r="AK40" s="63"/>
      <c r="AL40" s="64" t="s">
        <v>21</v>
      </c>
      <c r="AM40" s="63"/>
      <c r="AN40" s="63"/>
      <c r="AO40" s="63"/>
      <c r="AP40" s="60">
        <v>15</v>
      </c>
      <c r="AQ40" s="61"/>
      <c r="AR40" s="61"/>
      <c r="AS40" s="61"/>
      <c r="AT40" s="61"/>
      <c r="AU40" s="60">
        <v>0</v>
      </c>
      <c r="AV40" s="61"/>
      <c r="AW40" s="61"/>
      <c r="AX40" s="61"/>
      <c r="AY40" s="61"/>
      <c r="AZ40" s="61"/>
      <c r="BA40" s="61"/>
      <c r="BB40" s="61"/>
      <c r="BC40" s="60">
        <f>IR40*AP40+IS40*AP40</f>
        <v>0</v>
      </c>
      <c r="BD40" s="61"/>
      <c r="BE40" s="61"/>
      <c r="BF40" s="61"/>
      <c r="BG40" s="61"/>
      <c r="BH40" s="61"/>
      <c r="BI40" s="61"/>
      <c r="BJ40" s="61"/>
      <c r="BK40" s="60">
        <f>'Stavební rozpočet'!K52</f>
        <v>0.15382</v>
      </c>
      <c r="BL40" s="61"/>
      <c r="BM40" s="61"/>
      <c r="BN40" s="61"/>
      <c r="BO40" s="61"/>
      <c r="BP40" s="61"/>
      <c r="BQ40" s="61"/>
      <c r="BR40" s="61"/>
      <c r="BS40" s="60">
        <f>BK40*AP40</f>
        <v>2.3073</v>
      </c>
      <c r="BT40" s="61"/>
      <c r="BU40" s="61"/>
      <c r="BV40" s="61"/>
      <c r="BW40" s="61"/>
      <c r="BX40" s="61"/>
      <c r="BY40" s="61"/>
      <c r="BZ40" s="61"/>
      <c r="CA40" s="62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4" t="s">
        <v>184</v>
      </c>
      <c r="CV40" s="63"/>
      <c r="CW40" s="63"/>
      <c r="CX40" s="63"/>
      <c r="CY40" s="63"/>
      <c r="CZ40" s="63"/>
      <c r="IR40" s="7">
        <f>AU40*0.851447902571042</f>
        <v>0</v>
      </c>
      <c r="IS40" s="7">
        <f>AU40*(1-0.851447902571042)</f>
        <v>0</v>
      </c>
    </row>
    <row r="41" spans="1:253" ht="12.75">
      <c r="A41" s="64" t="s">
        <v>29</v>
      </c>
      <c r="B41" s="63"/>
      <c r="C41" s="64" t="s">
        <v>76</v>
      </c>
      <c r="D41" s="63"/>
      <c r="E41" s="63"/>
      <c r="F41" s="63"/>
      <c r="G41" s="63"/>
      <c r="H41" s="63"/>
      <c r="I41" s="64" t="s">
        <v>134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">
        <v>167</v>
      </c>
      <c r="AK41" s="63"/>
      <c r="AL41" s="64" t="s">
        <v>21</v>
      </c>
      <c r="AM41" s="63"/>
      <c r="AN41" s="63"/>
      <c r="AO41" s="63"/>
      <c r="AP41" s="60">
        <v>15</v>
      </c>
      <c r="AQ41" s="61"/>
      <c r="AR41" s="61"/>
      <c r="AS41" s="61"/>
      <c r="AT41" s="61"/>
      <c r="AU41" s="60">
        <v>0</v>
      </c>
      <c r="AV41" s="61"/>
      <c r="AW41" s="61"/>
      <c r="AX41" s="61"/>
      <c r="AY41" s="61"/>
      <c r="AZ41" s="61"/>
      <c r="BA41" s="61"/>
      <c r="BB41" s="61"/>
      <c r="BC41" s="60">
        <f>IR41*AP41+IS41*AP41</f>
        <v>0</v>
      </c>
      <c r="BD41" s="61"/>
      <c r="BE41" s="61"/>
      <c r="BF41" s="61"/>
      <c r="BG41" s="61"/>
      <c r="BH41" s="61"/>
      <c r="BI41" s="61"/>
      <c r="BJ41" s="61"/>
      <c r="BK41" s="60">
        <f>'Stavební rozpočet'!K53</f>
        <v>0.10255</v>
      </c>
      <c r="BL41" s="61"/>
      <c r="BM41" s="61"/>
      <c r="BN41" s="61"/>
      <c r="BO41" s="61"/>
      <c r="BP41" s="61"/>
      <c r="BQ41" s="61"/>
      <c r="BR41" s="61"/>
      <c r="BS41" s="60">
        <f>BK41*AP41</f>
        <v>1.5382500000000001</v>
      </c>
      <c r="BT41" s="61"/>
      <c r="BU41" s="61"/>
      <c r="BV41" s="61"/>
      <c r="BW41" s="61"/>
      <c r="BX41" s="61"/>
      <c r="BY41" s="61"/>
      <c r="BZ41" s="61"/>
      <c r="CA41" s="62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4" t="s">
        <v>184</v>
      </c>
      <c r="CV41" s="63"/>
      <c r="CW41" s="63"/>
      <c r="CX41" s="63"/>
      <c r="CY41" s="63"/>
      <c r="CZ41" s="63"/>
      <c r="IR41" s="7">
        <f>AU41*0.807643015262729</f>
        <v>0</v>
      </c>
      <c r="IS41" s="7">
        <f>AU41*(1-0.807643015262729)</f>
        <v>0</v>
      </c>
    </row>
    <row r="42" spans="1:104" ht="12.75">
      <c r="A42" s="69" t="s">
        <v>6</v>
      </c>
      <c r="B42" s="70"/>
      <c r="C42" s="69" t="s">
        <v>77</v>
      </c>
      <c r="D42" s="70"/>
      <c r="E42" s="70"/>
      <c r="F42" s="70"/>
      <c r="G42" s="70"/>
      <c r="H42" s="70"/>
      <c r="I42" s="69" t="s">
        <v>135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69" t="s">
        <v>6</v>
      </c>
      <c r="AK42" s="70"/>
      <c r="AL42" s="69" t="s">
        <v>6</v>
      </c>
      <c r="AM42" s="70"/>
      <c r="AN42" s="70"/>
      <c r="AO42" s="70"/>
      <c r="AP42" s="65" t="s">
        <v>6</v>
      </c>
      <c r="AQ42" s="66"/>
      <c r="AR42" s="66"/>
      <c r="AS42" s="66"/>
      <c r="AT42" s="66"/>
      <c r="AU42" s="65" t="s">
        <v>6</v>
      </c>
      <c r="AV42" s="66"/>
      <c r="AW42" s="66"/>
      <c r="AX42" s="66"/>
      <c r="AY42" s="66"/>
      <c r="AZ42" s="66"/>
      <c r="BA42" s="66"/>
      <c r="BB42" s="66"/>
      <c r="BC42" s="71">
        <f>SUM(BC43:BC48)</f>
        <v>0</v>
      </c>
      <c r="BD42" s="66"/>
      <c r="BE42" s="66"/>
      <c r="BF42" s="66"/>
      <c r="BG42" s="66"/>
      <c r="BH42" s="66"/>
      <c r="BI42" s="66"/>
      <c r="BJ42" s="66"/>
      <c r="BK42" s="65" t="s">
        <v>6</v>
      </c>
      <c r="BL42" s="66"/>
      <c r="BM42" s="66"/>
      <c r="BN42" s="66"/>
      <c r="BO42" s="66"/>
      <c r="BP42" s="66"/>
      <c r="BQ42" s="66"/>
      <c r="BR42" s="66"/>
      <c r="BS42" s="71">
        <f>SUM(BS43:BS48)</f>
        <v>114.88650057999999</v>
      </c>
      <c r="BT42" s="66"/>
      <c r="BU42" s="66"/>
      <c r="BV42" s="66"/>
      <c r="BW42" s="66"/>
      <c r="BX42" s="66"/>
      <c r="BY42" s="66"/>
      <c r="BZ42" s="66"/>
      <c r="CA42" s="69" t="s">
        <v>6</v>
      </c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69" t="s">
        <v>6</v>
      </c>
      <c r="CV42" s="70"/>
      <c r="CW42" s="70"/>
      <c r="CX42" s="70"/>
      <c r="CY42" s="70"/>
      <c r="CZ42" s="70"/>
    </row>
    <row r="43" spans="1:253" ht="12.75">
      <c r="A43" s="64" t="s">
        <v>30</v>
      </c>
      <c r="B43" s="63"/>
      <c r="C43" s="64" t="s">
        <v>78</v>
      </c>
      <c r="D43" s="63"/>
      <c r="E43" s="63"/>
      <c r="F43" s="63"/>
      <c r="G43" s="63"/>
      <c r="H43" s="63"/>
      <c r="I43" s="64" t="s">
        <v>136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 t="s">
        <v>167</v>
      </c>
      <c r="AK43" s="63"/>
      <c r="AL43" s="64" t="s">
        <v>21</v>
      </c>
      <c r="AM43" s="63"/>
      <c r="AN43" s="63"/>
      <c r="AO43" s="63"/>
      <c r="AP43" s="60">
        <v>390.5</v>
      </c>
      <c r="AQ43" s="61"/>
      <c r="AR43" s="61"/>
      <c r="AS43" s="61"/>
      <c r="AT43" s="61"/>
      <c r="AU43" s="60">
        <v>0</v>
      </c>
      <c r="AV43" s="61"/>
      <c r="AW43" s="61"/>
      <c r="AX43" s="61"/>
      <c r="AY43" s="61"/>
      <c r="AZ43" s="61"/>
      <c r="BA43" s="61"/>
      <c r="BB43" s="61"/>
      <c r="BC43" s="60">
        <f aca="true" t="shared" si="2" ref="BC43:BC48">IR43*AP43+IS43*AP43</f>
        <v>0</v>
      </c>
      <c r="BD43" s="61"/>
      <c r="BE43" s="61"/>
      <c r="BF43" s="61"/>
      <c r="BG43" s="61"/>
      <c r="BH43" s="61"/>
      <c r="BI43" s="61"/>
      <c r="BJ43" s="61"/>
      <c r="BK43" s="60">
        <f>'Stavební rozpočet'!K55</f>
        <v>0.0739</v>
      </c>
      <c r="BL43" s="61"/>
      <c r="BM43" s="61"/>
      <c r="BN43" s="61"/>
      <c r="BO43" s="61"/>
      <c r="BP43" s="61"/>
      <c r="BQ43" s="61"/>
      <c r="BR43" s="61"/>
      <c r="BS43" s="60">
        <f aca="true" t="shared" si="3" ref="BS43:BS48">BK43*AP43</f>
        <v>28.85795</v>
      </c>
      <c r="BT43" s="61"/>
      <c r="BU43" s="61"/>
      <c r="BV43" s="61"/>
      <c r="BW43" s="61"/>
      <c r="BX43" s="61"/>
      <c r="BY43" s="61"/>
      <c r="BZ43" s="61"/>
      <c r="CA43" s="62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4" t="s">
        <v>184</v>
      </c>
      <c r="CV43" s="63"/>
      <c r="CW43" s="63"/>
      <c r="CX43" s="63"/>
      <c r="CY43" s="63"/>
      <c r="CZ43" s="63"/>
      <c r="IR43" s="7">
        <f>AU43*0.155890410958904</f>
        <v>0</v>
      </c>
      <c r="IS43" s="7">
        <f>AU43*(1-0.155890410958904)</f>
        <v>0</v>
      </c>
    </row>
    <row r="44" spans="1:253" ht="12.75">
      <c r="A44" s="76" t="s">
        <v>31</v>
      </c>
      <c r="B44" s="75"/>
      <c r="C44" s="76" t="s">
        <v>79</v>
      </c>
      <c r="D44" s="75"/>
      <c r="E44" s="75"/>
      <c r="F44" s="75"/>
      <c r="G44" s="75"/>
      <c r="H44" s="75"/>
      <c r="I44" s="76" t="s">
        <v>137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6" t="s">
        <v>167</v>
      </c>
      <c r="AK44" s="75"/>
      <c r="AL44" s="76" t="s">
        <v>21</v>
      </c>
      <c r="AM44" s="75"/>
      <c r="AN44" s="75"/>
      <c r="AO44" s="75"/>
      <c r="AP44" s="72">
        <v>390.5</v>
      </c>
      <c r="AQ44" s="73"/>
      <c r="AR44" s="73"/>
      <c r="AS44" s="73"/>
      <c r="AT44" s="73"/>
      <c r="AU44" s="72">
        <v>0</v>
      </c>
      <c r="AV44" s="73"/>
      <c r="AW44" s="73"/>
      <c r="AX44" s="73"/>
      <c r="AY44" s="73"/>
      <c r="AZ44" s="73"/>
      <c r="BA44" s="73"/>
      <c r="BB44" s="73"/>
      <c r="BC44" s="72">
        <f t="shared" si="2"/>
        <v>0</v>
      </c>
      <c r="BD44" s="73"/>
      <c r="BE44" s="73"/>
      <c r="BF44" s="73"/>
      <c r="BG44" s="73"/>
      <c r="BH44" s="73"/>
      <c r="BI44" s="73"/>
      <c r="BJ44" s="73"/>
      <c r="BK44" s="72">
        <f>'Stavební rozpočet'!K57</f>
        <v>0.131</v>
      </c>
      <c r="BL44" s="73"/>
      <c r="BM44" s="73"/>
      <c r="BN44" s="73"/>
      <c r="BO44" s="73"/>
      <c r="BP44" s="73"/>
      <c r="BQ44" s="73"/>
      <c r="BR44" s="73"/>
      <c r="BS44" s="72">
        <f t="shared" si="3"/>
        <v>51.1555</v>
      </c>
      <c r="BT44" s="73"/>
      <c r="BU44" s="73"/>
      <c r="BV44" s="73"/>
      <c r="BW44" s="73"/>
      <c r="BX44" s="73"/>
      <c r="BY44" s="73"/>
      <c r="BZ44" s="73"/>
      <c r="CA44" s="74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6" t="s">
        <v>184</v>
      </c>
      <c r="CV44" s="75"/>
      <c r="CW44" s="75"/>
      <c r="CX44" s="75"/>
      <c r="CY44" s="75"/>
      <c r="CZ44" s="75"/>
      <c r="IR44" s="8">
        <f>AU44*1</f>
        <v>0</v>
      </c>
      <c r="IS44" s="8">
        <f>AU44*(1-1)</f>
        <v>0</v>
      </c>
    </row>
    <row r="45" spans="1:253" ht="12.75">
      <c r="A45" s="64" t="s">
        <v>32</v>
      </c>
      <c r="B45" s="63"/>
      <c r="C45" s="64" t="s">
        <v>80</v>
      </c>
      <c r="D45" s="63"/>
      <c r="E45" s="63"/>
      <c r="F45" s="63"/>
      <c r="G45" s="63"/>
      <c r="H45" s="63"/>
      <c r="I45" s="64" t="s">
        <v>138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4" t="s">
        <v>167</v>
      </c>
      <c r="AK45" s="63"/>
      <c r="AL45" s="64" t="s">
        <v>21</v>
      </c>
      <c r="AM45" s="63"/>
      <c r="AN45" s="63"/>
      <c r="AO45" s="63"/>
      <c r="AP45" s="60">
        <v>117.5</v>
      </c>
      <c r="AQ45" s="61"/>
      <c r="AR45" s="61"/>
      <c r="AS45" s="61"/>
      <c r="AT45" s="61"/>
      <c r="AU45" s="60">
        <v>0</v>
      </c>
      <c r="AV45" s="61"/>
      <c r="AW45" s="61"/>
      <c r="AX45" s="61"/>
      <c r="AY45" s="61"/>
      <c r="AZ45" s="61"/>
      <c r="BA45" s="61"/>
      <c r="BB45" s="61"/>
      <c r="BC45" s="60">
        <f t="shared" si="2"/>
        <v>0</v>
      </c>
      <c r="BD45" s="61"/>
      <c r="BE45" s="61"/>
      <c r="BF45" s="61"/>
      <c r="BG45" s="61"/>
      <c r="BH45" s="61"/>
      <c r="BI45" s="61"/>
      <c r="BJ45" s="61"/>
      <c r="BK45" s="60">
        <f>'Stavební rozpočet'!K58</f>
        <v>0.0739</v>
      </c>
      <c r="BL45" s="61"/>
      <c r="BM45" s="61"/>
      <c r="BN45" s="61"/>
      <c r="BO45" s="61"/>
      <c r="BP45" s="61"/>
      <c r="BQ45" s="61"/>
      <c r="BR45" s="61"/>
      <c r="BS45" s="60">
        <f t="shared" si="3"/>
        <v>8.68325</v>
      </c>
      <c r="BT45" s="61"/>
      <c r="BU45" s="61"/>
      <c r="BV45" s="61"/>
      <c r="BW45" s="61"/>
      <c r="BX45" s="61"/>
      <c r="BY45" s="61"/>
      <c r="BZ45" s="61"/>
      <c r="CA45" s="62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4" t="s">
        <v>184</v>
      </c>
      <c r="CV45" s="63"/>
      <c r="CW45" s="63"/>
      <c r="CX45" s="63"/>
      <c r="CY45" s="63"/>
      <c r="CZ45" s="63"/>
      <c r="IR45" s="7">
        <f>AU45*0.148066914498141</f>
        <v>0</v>
      </c>
      <c r="IS45" s="7">
        <f>AU45*(1-0.148066914498141)</f>
        <v>0</v>
      </c>
    </row>
    <row r="46" spans="1:253" ht="12.75">
      <c r="A46" s="76" t="s">
        <v>33</v>
      </c>
      <c r="B46" s="75"/>
      <c r="C46" s="76" t="s">
        <v>81</v>
      </c>
      <c r="D46" s="75"/>
      <c r="E46" s="75"/>
      <c r="F46" s="75"/>
      <c r="G46" s="75"/>
      <c r="H46" s="75"/>
      <c r="I46" s="76" t="s">
        <v>139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6" t="s">
        <v>167</v>
      </c>
      <c r="AK46" s="75"/>
      <c r="AL46" s="76" t="s">
        <v>21</v>
      </c>
      <c r="AM46" s="75"/>
      <c r="AN46" s="75"/>
      <c r="AO46" s="75"/>
      <c r="AP46" s="72">
        <v>117.5</v>
      </c>
      <c r="AQ46" s="73"/>
      <c r="AR46" s="73"/>
      <c r="AS46" s="73"/>
      <c r="AT46" s="73"/>
      <c r="AU46" s="72">
        <v>0</v>
      </c>
      <c r="AV46" s="73"/>
      <c r="AW46" s="73"/>
      <c r="AX46" s="73"/>
      <c r="AY46" s="73"/>
      <c r="AZ46" s="73"/>
      <c r="BA46" s="73"/>
      <c r="BB46" s="73"/>
      <c r="BC46" s="72">
        <f t="shared" si="2"/>
        <v>0</v>
      </c>
      <c r="BD46" s="73"/>
      <c r="BE46" s="73"/>
      <c r="BF46" s="73"/>
      <c r="BG46" s="73"/>
      <c r="BH46" s="73"/>
      <c r="BI46" s="73"/>
      <c r="BJ46" s="73"/>
      <c r="BK46" s="72">
        <f>'Stavební rozpočet'!K60</f>
        <v>0.172</v>
      </c>
      <c r="BL46" s="73"/>
      <c r="BM46" s="73"/>
      <c r="BN46" s="73"/>
      <c r="BO46" s="73"/>
      <c r="BP46" s="73"/>
      <c r="BQ46" s="73"/>
      <c r="BR46" s="73"/>
      <c r="BS46" s="72">
        <f t="shared" si="3"/>
        <v>20.209999999999997</v>
      </c>
      <c r="BT46" s="73"/>
      <c r="BU46" s="73"/>
      <c r="BV46" s="73"/>
      <c r="BW46" s="73"/>
      <c r="BX46" s="73"/>
      <c r="BY46" s="73"/>
      <c r="BZ46" s="73"/>
      <c r="CA46" s="74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6" t="s">
        <v>184</v>
      </c>
      <c r="CV46" s="75"/>
      <c r="CW46" s="75"/>
      <c r="CX46" s="75"/>
      <c r="CY46" s="75"/>
      <c r="CZ46" s="75"/>
      <c r="IR46" s="8">
        <f>AU46*1</f>
        <v>0</v>
      </c>
      <c r="IS46" s="8">
        <f>AU46*(1-1)</f>
        <v>0</v>
      </c>
    </row>
    <row r="47" spans="1:253" ht="12.75">
      <c r="A47" s="64" t="s">
        <v>34</v>
      </c>
      <c r="B47" s="63"/>
      <c r="C47" s="64" t="s">
        <v>82</v>
      </c>
      <c r="D47" s="63"/>
      <c r="E47" s="63"/>
      <c r="F47" s="63"/>
      <c r="G47" s="63"/>
      <c r="H47" s="63"/>
      <c r="I47" s="64" t="s">
        <v>140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4" t="s">
        <v>167</v>
      </c>
      <c r="AK47" s="63"/>
      <c r="AL47" s="64" t="s">
        <v>21</v>
      </c>
      <c r="AM47" s="63"/>
      <c r="AN47" s="63"/>
      <c r="AO47" s="63"/>
      <c r="AP47" s="60">
        <v>58</v>
      </c>
      <c r="AQ47" s="61"/>
      <c r="AR47" s="61"/>
      <c r="AS47" s="61"/>
      <c r="AT47" s="61"/>
      <c r="AU47" s="60">
        <v>0</v>
      </c>
      <c r="AV47" s="61"/>
      <c r="AW47" s="61"/>
      <c r="AX47" s="61"/>
      <c r="AY47" s="61"/>
      <c r="AZ47" s="61"/>
      <c r="BA47" s="61"/>
      <c r="BB47" s="61"/>
      <c r="BC47" s="60">
        <f t="shared" si="2"/>
        <v>0</v>
      </c>
      <c r="BD47" s="61"/>
      <c r="BE47" s="61"/>
      <c r="BF47" s="61"/>
      <c r="BG47" s="61"/>
      <c r="BH47" s="61"/>
      <c r="BI47" s="61"/>
      <c r="BJ47" s="61"/>
      <c r="BK47" s="60">
        <f>'Stavební rozpočet'!K62</f>
        <v>0.0741</v>
      </c>
      <c r="BL47" s="61"/>
      <c r="BM47" s="61"/>
      <c r="BN47" s="61"/>
      <c r="BO47" s="61"/>
      <c r="BP47" s="61"/>
      <c r="BQ47" s="61"/>
      <c r="BR47" s="61"/>
      <c r="BS47" s="60">
        <f t="shared" si="3"/>
        <v>4.2978</v>
      </c>
      <c r="BT47" s="61"/>
      <c r="BU47" s="61"/>
      <c r="BV47" s="61"/>
      <c r="BW47" s="61"/>
      <c r="BX47" s="61"/>
      <c r="BY47" s="61"/>
      <c r="BZ47" s="61"/>
      <c r="CA47" s="62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4" t="s">
        <v>184</v>
      </c>
      <c r="CV47" s="63"/>
      <c r="CW47" s="63"/>
      <c r="CX47" s="63"/>
      <c r="CY47" s="63"/>
      <c r="CZ47" s="63"/>
      <c r="IR47" s="7">
        <f>AU47*0.0938801439966118</f>
        <v>0</v>
      </c>
      <c r="IS47" s="7">
        <f>AU47*(1-0.0938801439966118)</f>
        <v>0</v>
      </c>
    </row>
    <row r="48" spans="1:253" ht="12.75">
      <c r="A48" s="76" t="s">
        <v>35</v>
      </c>
      <c r="B48" s="75"/>
      <c r="C48" s="76" t="s">
        <v>83</v>
      </c>
      <c r="D48" s="75"/>
      <c r="E48" s="75"/>
      <c r="F48" s="75"/>
      <c r="G48" s="75"/>
      <c r="H48" s="75"/>
      <c r="I48" s="76" t="s">
        <v>141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6" t="s">
        <v>167</v>
      </c>
      <c r="AK48" s="75"/>
      <c r="AL48" s="76" t="s">
        <v>21</v>
      </c>
      <c r="AM48" s="75"/>
      <c r="AN48" s="75"/>
      <c r="AO48" s="75"/>
      <c r="AP48" s="72">
        <v>58.00002</v>
      </c>
      <c r="AQ48" s="73"/>
      <c r="AR48" s="73"/>
      <c r="AS48" s="73"/>
      <c r="AT48" s="73"/>
      <c r="AU48" s="72">
        <v>0</v>
      </c>
      <c r="AV48" s="73"/>
      <c r="AW48" s="73"/>
      <c r="AX48" s="73"/>
      <c r="AY48" s="73"/>
      <c r="AZ48" s="73"/>
      <c r="BA48" s="73"/>
      <c r="BB48" s="73"/>
      <c r="BC48" s="72">
        <f t="shared" si="2"/>
        <v>0</v>
      </c>
      <c r="BD48" s="73"/>
      <c r="BE48" s="73"/>
      <c r="BF48" s="73"/>
      <c r="BG48" s="73"/>
      <c r="BH48" s="73"/>
      <c r="BI48" s="73"/>
      <c r="BJ48" s="73"/>
      <c r="BK48" s="72">
        <f>'Stavební rozpočet'!K64</f>
        <v>0.029</v>
      </c>
      <c r="BL48" s="73"/>
      <c r="BM48" s="73"/>
      <c r="BN48" s="73"/>
      <c r="BO48" s="73"/>
      <c r="BP48" s="73"/>
      <c r="BQ48" s="73"/>
      <c r="BR48" s="73"/>
      <c r="BS48" s="72">
        <f t="shared" si="3"/>
        <v>1.68200058</v>
      </c>
      <c r="BT48" s="73"/>
      <c r="BU48" s="73"/>
      <c r="BV48" s="73"/>
      <c r="BW48" s="73"/>
      <c r="BX48" s="73"/>
      <c r="BY48" s="73"/>
      <c r="BZ48" s="73"/>
      <c r="CA48" s="74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6" t="s">
        <v>184</v>
      </c>
      <c r="CV48" s="75"/>
      <c r="CW48" s="75"/>
      <c r="CX48" s="75"/>
      <c r="CY48" s="75"/>
      <c r="CZ48" s="75"/>
      <c r="IR48" s="8">
        <f>AU48*1</f>
        <v>0</v>
      </c>
      <c r="IS48" s="8">
        <f>AU48*(1-1)</f>
        <v>0</v>
      </c>
    </row>
    <row r="49" spans="1:104" ht="12.75">
      <c r="A49" s="69" t="s">
        <v>6</v>
      </c>
      <c r="B49" s="70"/>
      <c r="C49" s="69" t="s">
        <v>84</v>
      </c>
      <c r="D49" s="70"/>
      <c r="E49" s="70"/>
      <c r="F49" s="70"/>
      <c r="G49" s="70"/>
      <c r="H49" s="70"/>
      <c r="I49" s="69" t="s">
        <v>142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69" t="s">
        <v>6</v>
      </c>
      <c r="AK49" s="70"/>
      <c r="AL49" s="69" t="s">
        <v>6</v>
      </c>
      <c r="AM49" s="70"/>
      <c r="AN49" s="70"/>
      <c r="AO49" s="70"/>
      <c r="AP49" s="65" t="s">
        <v>6</v>
      </c>
      <c r="AQ49" s="66"/>
      <c r="AR49" s="66"/>
      <c r="AS49" s="66"/>
      <c r="AT49" s="66"/>
      <c r="AU49" s="65" t="s">
        <v>6</v>
      </c>
      <c r="AV49" s="66"/>
      <c r="AW49" s="66"/>
      <c r="AX49" s="66"/>
      <c r="AY49" s="66"/>
      <c r="AZ49" s="66"/>
      <c r="BA49" s="66"/>
      <c r="BB49" s="66"/>
      <c r="BC49" s="71">
        <f>SUM(BC50:BC51)</f>
        <v>0</v>
      </c>
      <c r="BD49" s="66"/>
      <c r="BE49" s="66"/>
      <c r="BF49" s="66"/>
      <c r="BG49" s="66"/>
      <c r="BH49" s="66"/>
      <c r="BI49" s="66"/>
      <c r="BJ49" s="66"/>
      <c r="BK49" s="65" t="s">
        <v>6</v>
      </c>
      <c r="BL49" s="66"/>
      <c r="BM49" s="66"/>
      <c r="BN49" s="66"/>
      <c r="BO49" s="66"/>
      <c r="BP49" s="66"/>
      <c r="BQ49" s="66"/>
      <c r="BR49" s="66"/>
      <c r="BS49" s="71">
        <f>SUM(BS50:BS51)</f>
        <v>2.1065199999999997</v>
      </c>
      <c r="BT49" s="66"/>
      <c r="BU49" s="66"/>
      <c r="BV49" s="66"/>
      <c r="BW49" s="66"/>
      <c r="BX49" s="66"/>
      <c r="BY49" s="66"/>
      <c r="BZ49" s="66"/>
      <c r="CA49" s="69" t="s">
        <v>6</v>
      </c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69" t="s">
        <v>6</v>
      </c>
      <c r="CV49" s="70"/>
      <c r="CW49" s="70"/>
      <c r="CX49" s="70"/>
      <c r="CY49" s="70"/>
      <c r="CZ49" s="70"/>
    </row>
    <row r="50" spans="1:253" ht="12.75">
      <c r="A50" s="64" t="s">
        <v>36</v>
      </c>
      <c r="B50" s="63"/>
      <c r="C50" s="64" t="s">
        <v>85</v>
      </c>
      <c r="D50" s="63"/>
      <c r="E50" s="63"/>
      <c r="F50" s="63"/>
      <c r="G50" s="63"/>
      <c r="H50" s="63"/>
      <c r="I50" s="64" t="s">
        <v>143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4" t="s">
        <v>169</v>
      </c>
      <c r="AK50" s="63"/>
      <c r="AL50" s="64" t="s">
        <v>21</v>
      </c>
      <c r="AM50" s="63"/>
      <c r="AN50" s="63"/>
      <c r="AO50" s="63"/>
      <c r="AP50" s="60">
        <v>2</v>
      </c>
      <c r="AQ50" s="61"/>
      <c r="AR50" s="61"/>
      <c r="AS50" s="61"/>
      <c r="AT50" s="61"/>
      <c r="AU50" s="60">
        <v>0</v>
      </c>
      <c r="AV50" s="61"/>
      <c r="AW50" s="61"/>
      <c r="AX50" s="61"/>
      <c r="AY50" s="61"/>
      <c r="AZ50" s="61"/>
      <c r="BA50" s="61"/>
      <c r="BB50" s="61"/>
      <c r="BC50" s="60">
        <f>IR50*AP50+IS50*AP50</f>
        <v>0</v>
      </c>
      <c r="BD50" s="61"/>
      <c r="BE50" s="61"/>
      <c r="BF50" s="61"/>
      <c r="BG50" s="61"/>
      <c r="BH50" s="61"/>
      <c r="BI50" s="61"/>
      <c r="BJ50" s="61"/>
      <c r="BK50" s="60">
        <f>'Stavební rozpočet'!K67</f>
        <v>0.43382</v>
      </c>
      <c r="BL50" s="61"/>
      <c r="BM50" s="61"/>
      <c r="BN50" s="61"/>
      <c r="BO50" s="61"/>
      <c r="BP50" s="61"/>
      <c r="BQ50" s="61"/>
      <c r="BR50" s="61"/>
      <c r="BS50" s="60">
        <f>BK50*AP50</f>
        <v>0.86764</v>
      </c>
      <c r="BT50" s="61"/>
      <c r="BU50" s="61"/>
      <c r="BV50" s="61"/>
      <c r="BW50" s="61"/>
      <c r="BX50" s="61"/>
      <c r="BY50" s="61"/>
      <c r="BZ50" s="61"/>
      <c r="CA50" s="62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4" t="s">
        <v>184</v>
      </c>
      <c r="CV50" s="63"/>
      <c r="CW50" s="63"/>
      <c r="CX50" s="63"/>
      <c r="CY50" s="63"/>
      <c r="CZ50" s="63"/>
      <c r="IR50" s="7">
        <f>AU50*0.347453494043057</f>
        <v>0</v>
      </c>
      <c r="IS50" s="7">
        <f>AU50*(1-0.347453494043057)</f>
        <v>0</v>
      </c>
    </row>
    <row r="51" spans="1:253" ht="12.75">
      <c r="A51" s="64" t="s">
        <v>37</v>
      </c>
      <c r="B51" s="63"/>
      <c r="C51" s="64" t="s">
        <v>86</v>
      </c>
      <c r="D51" s="63"/>
      <c r="E51" s="63"/>
      <c r="F51" s="63"/>
      <c r="G51" s="63"/>
      <c r="H51" s="63"/>
      <c r="I51" s="64" t="s">
        <v>144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4" t="s">
        <v>166</v>
      </c>
      <c r="AK51" s="63"/>
      <c r="AL51" s="64" t="s">
        <v>21</v>
      </c>
      <c r="AM51" s="63"/>
      <c r="AN51" s="63"/>
      <c r="AO51" s="63"/>
      <c r="AP51" s="60">
        <v>58</v>
      </c>
      <c r="AQ51" s="61"/>
      <c r="AR51" s="61"/>
      <c r="AS51" s="61"/>
      <c r="AT51" s="61"/>
      <c r="AU51" s="60">
        <v>0</v>
      </c>
      <c r="AV51" s="61"/>
      <c r="AW51" s="61"/>
      <c r="AX51" s="61"/>
      <c r="AY51" s="61"/>
      <c r="AZ51" s="61"/>
      <c r="BA51" s="61"/>
      <c r="BB51" s="61"/>
      <c r="BC51" s="60">
        <f>IR51*AP51+IS51*AP51</f>
        <v>0</v>
      </c>
      <c r="BD51" s="61"/>
      <c r="BE51" s="61"/>
      <c r="BF51" s="61"/>
      <c r="BG51" s="61"/>
      <c r="BH51" s="61"/>
      <c r="BI51" s="61"/>
      <c r="BJ51" s="61"/>
      <c r="BK51" s="60">
        <f>'Stavební rozpočet'!K68</f>
        <v>0.02136</v>
      </c>
      <c r="BL51" s="61"/>
      <c r="BM51" s="61"/>
      <c r="BN51" s="61"/>
      <c r="BO51" s="61"/>
      <c r="BP51" s="61"/>
      <c r="BQ51" s="61"/>
      <c r="BR51" s="61"/>
      <c r="BS51" s="60">
        <f>BK51*AP51</f>
        <v>1.23888</v>
      </c>
      <c r="BT51" s="61"/>
      <c r="BU51" s="61"/>
      <c r="BV51" s="61"/>
      <c r="BW51" s="61"/>
      <c r="BX51" s="61"/>
      <c r="BY51" s="61"/>
      <c r="BZ51" s="61"/>
      <c r="CA51" s="62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4" t="s">
        <v>184</v>
      </c>
      <c r="CV51" s="63"/>
      <c r="CW51" s="63"/>
      <c r="CX51" s="63"/>
      <c r="CY51" s="63"/>
      <c r="CZ51" s="63"/>
      <c r="IR51" s="7">
        <f>AU51*0.600045805023284</f>
        <v>0</v>
      </c>
      <c r="IS51" s="7">
        <f>AU51*(1-0.600045805023284)</f>
        <v>0</v>
      </c>
    </row>
    <row r="52" spans="1:104" ht="12.75">
      <c r="A52" s="69" t="s">
        <v>6</v>
      </c>
      <c r="B52" s="70"/>
      <c r="C52" s="69" t="s">
        <v>87</v>
      </c>
      <c r="D52" s="70"/>
      <c r="E52" s="70"/>
      <c r="F52" s="70"/>
      <c r="G52" s="70"/>
      <c r="H52" s="70"/>
      <c r="I52" s="69" t="s">
        <v>145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69" t="s">
        <v>6</v>
      </c>
      <c r="AK52" s="70"/>
      <c r="AL52" s="69" t="s">
        <v>6</v>
      </c>
      <c r="AM52" s="70"/>
      <c r="AN52" s="70"/>
      <c r="AO52" s="70"/>
      <c r="AP52" s="65" t="s">
        <v>6</v>
      </c>
      <c r="AQ52" s="66"/>
      <c r="AR52" s="66"/>
      <c r="AS52" s="66"/>
      <c r="AT52" s="66"/>
      <c r="AU52" s="65" t="s">
        <v>6</v>
      </c>
      <c r="AV52" s="66"/>
      <c r="AW52" s="66"/>
      <c r="AX52" s="66"/>
      <c r="AY52" s="66"/>
      <c r="AZ52" s="66"/>
      <c r="BA52" s="66"/>
      <c r="BB52" s="66"/>
      <c r="BC52" s="71">
        <f>SUM(BC53:BC61)</f>
        <v>0</v>
      </c>
      <c r="BD52" s="66"/>
      <c r="BE52" s="66"/>
      <c r="BF52" s="66"/>
      <c r="BG52" s="66"/>
      <c r="BH52" s="66"/>
      <c r="BI52" s="66"/>
      <c r="BJ52" s="66"/>
      <c r="BK52" s="65" t="s">
        <v>6</v>
      </c>
      <c r="BL52" s="66"/>
      <c r="BM52" s="66"/>
      <c r="BN52" s="66"/>
      <c r="BO52" s="66"/>
      <c r="BP52" s="66"/>
      <c r="BQ52" s="66"/>
      <c r="BR52" s="66"/>
      <c r="BS52" s="71">
        <f>SUM(BS53:BS61)</f>
        <v>87.41520000000001</v>
      </c>
      <c r="BT52" s="66"/>
      <c r="BU52" s="66"/>
      <c r="BV52" s="66"/>
      <c r="BW52" s="66"/>
      <c r="BX52" s="66"/>
      <c r="BY52" s="66"/>
      <c r="BZ52" s="66"/>
      <c r="CA52" s="69" t="s">
        <v>6</v>
      </c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69" t="s">
        <v>6</v>
      </c>
      <c r="CV52" s="70"/>
      <c r="CW52" s="70"/>
      <c r="CX52" s="70"/>
      <c r="CY52" s="70"/>
      <c r="CZ52" s="70"/>
    </row>
    <row r="53" spans="1:253" ht="12.75">
      <c r="A53" s="64" t="s">
        <v>38</v>
      </c>
      <c r="B53" s="63"/>
      <c r="C53" s="64" t="s">
        <v>88</v>
      </c>
      <c r="D53" s="63"/>
      <c r="E53" s="63"/>
      <c r="F53" s="63"/>
      <c r="G53" s="63"/>
      <c r="H53" s="63"/>
      <c r="I53" s="64" t="s">
        <v>146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4" t="s">
        <v>166</v>
      </c>
      <c r="AK53" s="63"/>
      <c r="AL53" s="64" t="s">
        <v>21</v>
      </c>
      <c r="AM53" s="63"/>
      <c r="AN53" s="63"/>
      <c r="AO53" s="63"/>
      <c r="AP53" s="60">
        <v>129</v>
      </c>
      <c r="AQ53" s="61"/>
      <c r="AR53" s="61"/>
      <c r="AS53" s="61"/>
      <c r="AT53" s="61"/>
      <c r="AU53" s="60">
        <v>0</v>
      </c>
      <c r="AV53" s="61"/>
      <c r="AW53" s="61"/>
      <c r="AX53" s="61"/>
      <c r="AY53" s="61"/>
      <c r="AZ53" s="61"/>
      <c r="BA53" s="61"/>
      <c r="BB53" s="61"/>
      <c r="BC53" s="60">
        <f aca="true" t="shared" si="4" ref="BC53:BC61">IR53*AP53+IS53*AP53</f>
        <v>0</v>
      </c>
      <c r="BD53" s="61"/>
      <c r="BE53" s="61"/>
      <c r="BF53" s="61"/>
      <c r="BG53" s="61"/>
      <c r="BH53" s="61"/>
      <c r="BI53" s="61"/>
      <c r="BJ53" s="61"/>
      <c r="BK53" s="60">
        <f>'Stavební rozpočet'!K71</f>
        <v>0.188</v>
      </c>
      <c r="BL53" s="61"/>
      <c r="BM53" s="61"/>
      <c r="BN53" s="61"/>
      <c r="BO53" s="61"/>
      <c r="BP53" s="61"/>
      <c r="BQ53" s="61"/>
      <c r="BR53" s="61"/>
      <c r="BS53" s="60">
        <f aca="true" t="shared" si="5" ref="BS53:BS61">BK53*AP53</f>
        <v>24.252</v>
      </c>
      <c r="BT53" s="61"/>
      <c r="BU53" s="61"/>
      <c r="BV53" s="61"/>
      <c r="BW53" s="61"/>
      <c r="BX53" s="61"/>
      <c r="BY53" s="61"/>
      <c r="BZ53" s="61"/>
      <c r="CA53" s="62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4" t="s">
        <v>184</v>
      </c>
      <c r="CV53" s="63"/>
      <c r="CW53" s="63"/>
      <c r="CX53" s="63"/>
      <c r="CY53" s="63"/>
      <c r="CZ53" s="63"/>
      <c r="IR53" s="7">
        <f>AU53*0.572591304347826</f>
        <v>0</v>
      </c>
      <c r="IS53" s="7">
        <f>AU53*(1-0.572591304347826)</f>
        <v>0</v>
      </c>
    </row>
    <row r="54" spans="1:253" ht="12.75">
      <c r="A54" s="76" t="s">
        <v>39</v>
      </c>
      <c r="B54" s="75"/>
      <c r="C54" s="76" t="s">
        <v>89</v>
      </c>
      <c r="D54" s="75"/>
      <c r="E54" s="75"/>
      <c r="F54" s="75"/>
      <c r="G54" s="75"/>
      <c r="H54" s="75"/>
      <c r="I54" s="76" t="s">
        <v>147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6" t="s">
        <v>169</v>
      </c>
      <c r="AK54" s="75"/>
      <c r="AL54" s="76" t="s">
        <v>21</v>
      </c>
      <c r="AM54" s="75"/>
      <c r="AN54" s="75"/>
      <c r="AO54" s="75"/>
      <c r="AP54" s="72">
        <v>24</v>
      </c>
      <c r="AQ54" s="73"/>
      <c r="AR54" s="73"/>
      <c r="AS54" s="73"/>
      <c r="AT54" s="73"/>
      <c r="AU54" s="72">
        <v>0</v>
      </c>
      <c r="AV54" s="73"/>
      <c r="AW54" s="73"/>
      <c r="AX54" s="73"/>
      <c r="AY54" s="73"/>
      <c r="AZ54" s="73"/>
      <c r="BA54" s="73"/>
      <c r="BB54" s="73"/>
      <c r="BC54" s="72">
        <f t="shared" si="4"/>
        <v>0</v>
      </c>
      <c r="BD54" s="73"/>
      <c r="BE54" s="73"/>
      <c r="BF54" s="73"/>
      <c r="BG54" s="73"/>
      <c r="BH54" s="73"/>
      <c r="BI54" s="73"/>
      <c r="BJ54" s="73"/>
      <c r="BK54" s="72">
        <f>'Stavební rozpočet'!K73</f>
        <v>0.0483</v>
      </c>
      <c r="BL54" s="73"/>
      <c r="BM54" s="73"/>
      <c r="BN54" s="73"/>
      <c r="BO54" s="73"/>
      <c r="BP54" s="73"/>
      <c r="BQ54" s="73"/>
      <c r="BR54" s="73"/>
      <c r="BS54" s="72">
        <f t="shared" si="5"/>
        <v>1.1592</v>
      </c>
      <c r="BT54" s="73"/>
      <c r="BU54" s="73"/>
      <c r="BV54" s="73"/>
      <c r="BW54" s="73"/>
      <c r="BX54" s="73"/>
      <c r="BY54" s="73"/>
      <c r="BZ54" s="73"/>
      <c r="CA54" s="74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6" t="s">
        <v>184</v>
      </c>
      <c r="CV54" s="75"/>
      <c r="CW54" s="75"/>
      <c r="CX54" s="75"/>
      <c r="CY54" s="75"/>
      <c r="CZ54" s="75"/>
      <c r="IR54" s="8">
        <f>AU54*1</f>
        <v>0</v>
      </c>
      <c r="IS54" s="8">
        <f>AU54*(1-1)</f>
        <v>0</v>
      </c>
    </row>
    <row r="55" spans="1:253" ht="12.75">
      <c r="A55" s="76" t="s">
        <v>40</v>
      </c>
      <c r="B55" s="75"/>
      <c r="C55" s="76" t="s">
        <v>90</v>
      </c>
      <c r="D55" s="75"/>
      <c r="E55" s="75"/>
      <c r="F55" s="75"/>
      <c r="G55" s="75"/>
      <c r="H55" s="75"/>
      <c r="I55" s="76" t="s">
        <v>148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6" t="s">
        <v>169</v>
      </c>
      <c r="AK55" s="75"/>
      <c r="AL55" s="76" t="s">
        <v>21</v>
      </c>
      <c r="AM55" s="75"/>
      <c r="AN55" s="75"/>
      <c r="AO55" s="75"/>
      <c r="AP55" s="72">
        <v>105</v>
      </c>
      <c r="AQ55" s="73"/>
      <c r="AR55" s="73"/>
      <c r="AS55" s="73"/>
      <c r="AT55" s="73"/>
      <c r="AU55" s="72">
        <v>0</v>
      </c>
      <c r="AV55" s="73"/>
      <c r="AW55" s="73"/>
      <c r="AX55" s="73"/>
      <c r="AY55" s="73"/>
      <c r="AZ55" s="73"/>
      <c r="BA55" s="73"/>
      <c r="BB55" s="73"/>
      <c r="BC55" s="72">
        <f t="shared" si="4"/>
        <v>0</v>
      </c>
      <c r="BD55" s="73"/>
      <c r="BE55" s="73"/>
      <c r="BF55" s="73"/>
      <c r="BG55" s="73"/>
      <c r="BH55" s="73"/>
      <c r="BI55" s="73"/>
      <c r="BJ55" s="73"/>
      <c r="BK55" s="72">
        <f>'Stavební rozpočet'!K74</f>
        <v>0.08</v>
      </c>
      <c r="BL55" s="73"/>
      <c r="BM55" s="73"/>
      <c r="BN55" s="73"/>
      <c r="BO55" s="73"/>
      <c r="BP55" s="73"/>
      <c r="BQ55" s="73"/>
      <c r="BR55" s="73"/>
      <c r="BS55" s="72">
        <f t="shared" si="5"/>
        <v>8.4</v>
      </c>
      <c r="BT55" s="73"/>
      <c r="BU55" s="73"/>
      <c r="BV55" s="73"/>
      <c r="BW55" s="73"/>
      <c r="BX55" s="73"/>
      <c r="BY55" s="73"/>
      <c r="BZ55" s="73"/>
      <c r="CA55" s="74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6" t="s">
        <v>184</v>
      </c>
      <c r="CV55" s="75"/>
      <c r="CW55" s="75"/>
      <c r="CX55" s="75"/>
      <c r="CY55" s="75"/>
      <c r="CZ55" s="75"/>
      <c r="IR55" s="8">
        <f>AU55*1</f>
        <v>0</v>
      </c>
      <c r="IS55" s="8">
        <f>AU55*(1-1)</f>
        <v>0</v>
      </c>
    </row>
    <row r="56" spans="1:253" ht="12.75">
      <c r="A56" s="64" t="s">
        <v>41</v>
      </c>
      <c r="B56" s="63"/>
      <c r="C56" s="64" t="s">
        <v>88</v>
      </c>
      <c r="D56" s="63"/>
      <c r="E56" s="63"/>
      <c r="F56" s="63"/>
      <c r="G56" s="63"/>
      <c r="H56" s="63"/>
      <c r="I56" s="64" t="s">
        <v>146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4" t="s">
        <v>166</v>
      </c>
      <c r="AK56" s="63"/>
      <c r="AL56" s="64" t="s">
        <v>21</v>
      </c>
      <c r="AM56" s="63"/>
      <c r="AN56" s="63"/>
      <c r="AO56" s="63"/>
      <c r="AP56" s="60">
        <v>229</v>
      </c>
      <c r="AQ56" s="61"/>
      <c r="AR56" s="61"/>
      <c r="AS56" s="61"/>
      <c r="AT56" s="61"/>
      <c r="AU56" s="60">
        <v>0</v>
      </c>
      <c r="AV56" s="61"/>
      <c r="AW56" s="61"/>
      <c r="AX56" s="61"/>
      <c r="AY56" s="61"/>
      <c r="AZ56" s="61"/>
      <c r="BA56" s="61"/>
      <c r="BB56" s="61"/>
      <c r="BC56" s="60">
        <f t="shared" si="4"/>
        <v>0</v>
      </c>
      <c r="BD56" s="61"/>
      <c r="BE56" s="61"/>
      <c r="BF56" s="61"/>
      <c r="BG56" s="61"/>
      <c r="BH56" s="61"/>
      <c r="BI56" s="61"/>
      <c r="BJ56" s="61"/>
      <c r="BK56" s="60">
        <f>'Stavební rozpočet'!K76</f>
        <v>0.188</v>
      </c>
      <c r="BL56" s="61"/>
      <c r="BM56" s="61"/>
      <c r="BN56" s="61"/>
      <c r="BO56" s="61"/>
      <c r="BP56" s="61"/>
      <c r="BQ56" s="61"/>
      <c r="BR56" s="61"/>
      <c r="BS56" s="60">
        <f t="shared" si="5"/>
        <v>43.052</v>
      </c>
      <c r="BT56" s="61"/>
      <c r="BU56" s="61"/>
      <c r="BV56" s="61"/>
      <c r="BW56" s="61"/>
      <c r="BX56" s="61"/>
      <c r="BY56" s="61"/>
      <c r="BZ56" s="61"/>
      <c r="CA56" s="62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4" t="s">
        <v>184</v>
      </c>
      <c r="CV56" s="63"/>
      <c r="CW56" s="63"/>
      <c r="CX56" s="63"/>
      <c r="CY56" s="63"/>
      <c r="CZ56" s="63"/>
      <c r="IR56" s="7">
        <f>AU56*0.572591304347826</f>
        <v>0</v>
      </c>
      <c r="IS56" s="7">
        <f>AU56*(1-0.572591304347826)</f>
        <v>0</v>
      </c>
    </row>
    <row r="57" spans="1:253" ht="12.75">
      <c r="A57" s="64" t="s">
        <v>42</v>
      </c>
      <c r="B57" s="63"/>
      <c r="C57" s="64" t="s">
        <v>91</v>
      </c>
      <c r="D57" s="63"/>
      <c r="E57" s="63"/>
      <c r="F57" s="63"/>
      <c r="G57" s="63"/>
      <c r="H57" s="63"/>
      <c r="I57" s="64" t="s">
        <v>149</v>
      </c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4" t="s">
        <v>168</v>
      </c>
      <c r="AK57" s="63"/>
      <c r="AL57" s="64" t="s">
        <v>21</v>
      </c>
      <c r="AM57" s="63"/>
      <c r="AN57" s="63"/>
      <c r="AO57" s="63"/>
      <c r="AP57" s="60">
        <v>460.4177</v>
      </c>
      <c r="AQ57" s="61"/>
      <c r="AR57" s="61"/>
      <c r="AS57" s="61"/>
      <c r="AT57" s="61"/>
      <c r="AU57" s="60">
        <v>0</v>
      </c>
      <c r="AV57" s="61"/>
      <c r="AW57" s="61"/>
      <c r="AX57" s="61"/>
      <c r="AY57" s="61"/>
      <c r="AZ57" s="61"/>
      <c r="BA57" s="61"/>
      <c r="BB57" s="61"/>
      <c r="BC57" s="60">
        <f t="shared" si="4"/>
        <v>0</v>
      </c>
      <c r="BD57" s="61"/>
      <c r="BE57" s="61"/>
      <c r="BF57" s="61"/>
      <c r="BG57" s="61"/>
      <c r="BH57" s="61"/>
      <c r="BI57" s="61"/>
      <c r="BJ57" s="61"/>
      <c r="BK57" s="60">
        <f>'Stavební rozpočet'!K78</f>
        <v>0</v>
      </c>
      <c r="BL57" s="61"/>
      <c r="BM57" s="61"/>
      <c r="BN57" s="61"/>
      <c r="BO57" s="61"/>
      <c r="BP57" s="61"/>
      <c r="BQ57" s="61"/>
      <c r="BR57" s="61"/>
      <c r="BS57" s="60">
        <f t="shared" si="5"/>
        <v>0</v>
      </c>
      <c r="BT57" s="61"/>
      <c r="BU57" s="61"/>
      <c r="BV57" s="61"/>
      <c r="BW57" s="61"/>
      <c r="BX57" s="61"/>
      <c r="BY57" s="61"/>
      <c r="BZ57" s="61"/>
      <c r="CA57" s="62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4" t="s">
        <v>184</v>
      </c>
      <c r="CV57" s="63"/>
      <c r="CW57" s="63"/>
      <c r="CX57" s="63"/>
      <c r="CY57" s="63"/>
      <c r="CZ57" s="63"/>
      <c r="IR57" s="7">
        <f>AU57*0</f>
        <v>0</v>
      </c>
      <c r="IS57" s="7">
        <f>AU57*(1-0)</f>
        <v>0</v>
      </c>
    </row>
    <row r="58" spans="1:253" ht="12.75">
      <c r="A58" s="76" t="s">
        <v>43</v>
      </c>
      <c r="B58" s="75"/>
      <c r="C58" s="76" t="s">
        <v>92</v>
      </c>
      <c r="D58" s="75"/>
      <c r="E58" s="75"/>
      <c r="F58" s="75"/>
      <c r="G58" s="75"/>
      <c r="H58" s="75"/>
      <c r="I58" s="76" t="s">
        <v>150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6" t="s">
        <v>169</v>
      </c>
      <c r="AK58" s="75"/>
      <c r="AL58" s="76" t="s">
        <v>21</v>
      </c>
      <c r="AM58" s="75"/>
      <c r="AN58" s="75"/>
      <c r="AO58" s="75"/>
      <c r="AP58" s="72">
        <v>229</v>
      </c>
      <c r="AQ58" s="73"/>
      <c r="AR58" s="73"/>
      <c r="AS58" s="73"/>
      <c r="AT58" s="73"/>
      <c r="AU58" s="72">
        <v>0</v>
      </c>
      <c r="AV58" s="73"/>
      <c r="AW58" s="73"/>
      <c r="AX58" s="73"/>
      <c r="AY58" s="73"/>
      <c r="AZ58" s="73"/>
      <c r="BA58" s="73"/>
      <c r="BB58" s="73"/>
      <c r="BC58" s="72">
        <f t="shared" si="4"/>
        <v>0</v>
      </c>
      <c r="BD58" s="73"/>
      <c r="BE58" s="73"/>
      <c r="BF58" s="73"/>
      <c r="BG58" s="73"/>
      <c r="BH58" s="73"/>
      <c r="BI58" s="73"/>
      <c r="BJ58" s="73"/>
      <c r="BK58" s="72">
        <f>'Stavební rozpočet'!K79</f>
        <v>0.045</v>
      </c>
      <c r="BL58" s="73"/>
      <c r="BM58" s="73"/>
      <c r="BN58" s="73"/>
      <c r="BO58" s="73"/>
      <c r="BP58" s="73"/>
      <c r="BQ58" s="73"/>
      <c r="BR58" s="73"/>
      <c r="BS58" s="72">
        <f t="shared" si="5"/>
        <v>10.305</v>
      </c>
      <c r="BT58" s="73"/>
      <c r="BU58" s="73"/>
      <c r="BV58" s="73"/>
      <c r="BW58" s="73"/>
      <c r="BX58" s="73"/>
      <c r="BY58" s="73"/>
      <c r="BZ58" s="73"/>
      <c r="CA58" s="74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6" t="s">
        <v>184</v>
      </c>
      <c r="CV58" s="75"/>
      <c r="CW58" s="75"/>
      <c r="CX58" s="75"/>
      <c r="CY58" s="75"/>
      <c r="CZ58" s="75"/>
      <c r="IR58" s="8">
        <f>AU58*1</f>
        <v>0</v>
      </c>
      <c r="IS58" s="8">
        <f>AU58*(1-1)</f>
        <v>0</v>
      </c>
    </row>
    <row r="59" spans="1:253" ht="12.75">
      <c r="A59" s="64" t="s">
        <v>44</v>
      </c>
      <c r="B59" s="63"/>
      <c r="C59" s="64" t="s">
        <v>93</v>
      </c>
      <c r="D59" s="63"/>
      <c r="E59" s="63"/>
      <c r="F59" s="63"/>
      <c r="G59" s="63"/>
      <c r="H59" s="63"/>
      <c r="I59" s="64" t="s">
        <v>151</v>
      </c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4" t="s">
        <v>169</v>
      </c>
      <c r="AK59" s="63"/>
      <c r="AL59" s="64" t="s">
        <v>21</v>
      </c>
      <c r="AM59" s="63"/>
      <c r="AN59" s="63"/>
      <c r="AO59" s="63"/>
      <c r="AP59" s="60">
        <v>2</v>
      </c>
      <c r="AQ59" s="61"/>
      <c r="AR59" s="61"/>
      <c r="AS59" s="61"/>
      <c r="AT59" s="61"/>
      <c r="AU59" s="60">
        <v>0</v>
      </c>
      <c r="AV59" s="61"/>
      <c r="AW59" s="61"/>
      <c r="AX59" s="61"/>
      <c r="AY59" s="61"/>
      <c r="AZ59" s="61"/>
      <c r="BA59" s="61"/>
      <c r="BB59" s="61"/>
      <c r="BC59" s="60">
        <f t="shared" si="4"/>
        <v>0</v>
      </c>
      <c r="BD59" s="61"/>
      <c r="BE59" s="61"/>
      <c r="BF59" s="61"/>
      <c r="BG59" s="61"/>
      <c r="BH59" s="61"/>
      <c r="BI59" s="61"/>
      <c r="BJ59" s="61"/>
      <c r="BK59" s="60">
        <f>'Stavební rozpočet'!K81</f>
        <v>0.1184</v>
      </c>
      <c r="BL59" s="61"/>
      <c r="BM59" s="61"/>
      <c r="BN59" s="61"/>
      <c r="BO59" s="61"/>
      <c r="BP59" s="61"/>
      <c r="BQ59" s="61"/>
      <c r="BR59" s="61"/>
      <c r="BS59" s="60">
        <f t="shared" si="5"/>
        <v>0.2368</v>
      </c>
      <c r="BT59" s="61"/>
      <c r="BU59" s="61"/>
      <c r="BV59" s="61"/>
      <c r="BW59" s="61"/>
      <c r="BX59" s="61"/>
      <c r="BY59" s="61"/>
      <c r="BZ59" s="61"/>
      <c r="CA59" s="62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4" t="s">
        <v>184</v>
      </c>
      <c r="CV59" s="63"/>
      <c r="CW59" s="63"/>
      <c r="CX59" s="63"/>
      <c r="CY59" s="63"/>
      <c r="CZ59" s="63"/>
      <c r="IR59" s="7">
        <f>AU59*0.825129032258065</f>
        <v>0</v>
      </c>
      <c r="IS59" s="7">
        <f>AU59*(1-0.825129032258065)</f>
        <v>0</v>
      </c>
    </row>
    <row r="60" spans="1:253" ht="12.75">
      <c r="A60" s="76" t="s">
        <v>45</v>
      </c>
      <c r="B60" s="75"/>
      <c r="C60" s="76" t="s">
        <v>94</v>
      </c>
      <c r="D60" s="75"/>
      <c r="E60" s="75"/>
      <c r="F60" s="75"/>
      <c r="G60" s="75"/>
      <c r="H60" s="75"/>
      <c r="I60" s="76" t="s">
        <v>152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6" t="s">
        <v>169</v>
      </c>
      <c r="AK60" s="75"/>
      <c r="AL60" s="76" t="s">
        <v>21</v>
      </c>
      <c r="AM60" s="75"/>
      <c r="AN60" s="75"/>
      <c r="AO60" s="75"/>
      <c r="AP60" s="72">
        <v>1</v>
      </c>
      <c r="AQ60" s="73"/>
      <c r="AR60" s="73"/>
      <c r="AS60" s="73"/>
      <c r="AT60" s="73"/>
      <c r="AU60" s="72">
        <v>0</v>
      </c>
      <c r="AV60" s="73"/>
      <c r="AW60" s="73"/>
      <c r="AX60" s="73"/>
      <c r="AY60" s="73"/>
      <c r="AZ60" s="73"/>
      <c r="BA60" s="73"/>
      <c r="BB60" s="73"/>
      <c r="BC60" s="72">
        <f t="shared" si="4"/>
        <v>0</v>
      </c>
      <c r="BD60" s="73"/>
      <c r="BE60" s="73"/>
      <c r="BF60" s="73"/>
      <c r="BG60" s="73"/>
      <c r="BH60" s="73"/>
      <c r="BI60" s="73"/>
      <c r="BJ60" s="73"/>
      <c r="BK60" s="72">
        <f>'Stavební rozpočet'!K83</f>
        <v>0.0051</v>
      </c>
      <c r="BL60" s="73"/>
      <c r="BM60" s="73"/>
      <c r="BN60" s="73"/>
      <c r="BO60" s="73"/>
      <c r="BP60" s="73"/>
      <c r="BQ60" s="73"/>
      <c r="BR60" s="73"/>
      <c r="BS60" s="72">
        <f t="shared" si="5"/>
        <v>0.0051</v>
      </c>
      <c r="BT60" s="73"/>
      <c r="BU60" s="73"/>
      <c r="BV60" s="73"/>
      <c r="BW60" s="73"/>
      <c r="BX60" s="73"/>
      <c r="BY60" s="73"/>
      <c r="BZ60" s="73"/>
      <c r="CA60" s="74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6" t="s">
        <v>184</v>
      </c>
      <c r="CV60" s="75"/>
      <c r="CW60" s="75"/>
      <c r="CX60" s="75"/>
      <c r="CY60" s="75"/>
      <c r="CZ60" s="75"/>
      <c r="IR60" s="8">
        <f>AU60*1</f>
        <v>0</v>
      </c>
      <c r="IS60" s="8">
        <f>AU60*(1-1)</f>
        <v>0</v>
      </c>
    </row>
    <row r="61" spans="1:253" ht="12.75">
      <c r="A61" s="76" t="s">
        <v>46</v>
      </c>
      <c r="B61" s="75"/>
      <c r="C61" s="76" t="s">
        <v>95</v>
      </c>
      <c r="D61" s="75"/>
      <c r="E61" s="75"/>
      <c r="F61" s="75"/>
      <c r="G61" s="75"/>
      <c r="H61" s="75"/>
      <c r="I61" s="76" t="s">
        <v>153</v>
      </c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6" t="s">
        <v>169</v>
      </c>
      <c r="AK61" s="75"/>
      <c r="AL61" s="76" t="s">
        <v>21</v>
      </c>
      <c r="AM61" s="75"/>
      <c r="AN61" s="75"/>
      <c r="AO61" s="75"/>
      <c r="AP61" s="72">
        <v>1</v>
      </c>
      <c r="AQ61" s="73"/>
      <c r="AR61" s="73"/>
      <c r="AS61" s="73"/>
      <c r="AT61" s="73"/>
      <c r="AU61" s="72">
        <v>0</v>
      </c>
      <c r="AV61" s="73"/>
      <c r="AW61" s="73"/>
      <c r="AX61" s="73"/>
      <c r="AY61" s="73"/>
      <c r="AZ61" s="73"/>
      <c r="BA61" s="73"/>
      <c r="BB61" s="73"/>
      <c r="BC61" s="72">
        <f t="shared" si="4"/>
        <v>0</v>
      </c>
      <c r="BD61" s="73"/>
      <c r="BE61" s="73"/>
      <c r="BF61" s="73"/>
      <c r="BG61" s="73"/>
      <c r="BH61" s="73"/>
      <c r="BI61" s="73"/>
      <c r="BJ61" s="73"/>
      <c r="BK61" s="72">
        <f>'Stavební rozpočet'!K85</f>
        <v>0.0051</v>
      </c>
      <c r="BL61" s="73"/>
      <c r="BM61" s="73"/>
      <c r="BN61" s="73"/>
      <c r="BO61" s="73"/>
      <c r="BP61" s="73"/>
      <c r="BQ61" s="73"/>
      <c r="BR61" s="73"/>
      <c r="BS61" s="72">
        <f t="shared" si="5"/>
        <v>0.0051</v>
      </c>
      <c r="BT61" s="73"/>
      <c r="BU61" s="73"/>
      <c r="BV61" s="73"/>
      <c r="BW61" s="73"/>
      <c r="BX61" s="73"/>
      <c r="BY61" s="73"/>
      <c r="BZ61" s="73"/>
      <c r="CA61" s="74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6" t="s">
        <v>184</v>
      </c>
      <c r="CV61" s="75"/>
      <c r="CW61" s="75"/>
      <c r="CX61" s="75"/>
      <c r="CY61" s="75"/>
      <c r="CZ61" s="75"/>
      <c r="IR61" s="8">
        <f>AU61*1</f>
        <v>0</v>
      </c>
      <c r="IS61" s="8">
        <f>AU61*(1-1)</f>
        <v>0</v>
      </c>
    </row>
    <row r="62" spans="1:104" ht="12.75">
      <c r="A62" s="69" t="s">
        <v>6</v>
      </c>
      <c r="B62" s="70"/>
      <c r="C62" s="69" t="s">
        <v>96</v>
      </c>
      <c r="D62" s="70"/>
      <c r="E62" s="70"/>
      <c r="F62" s="70"/>
      <c r="G62" s="70"/>
      <c r="H62" s="70"/>
      <c r="I62" s="69" t="s">
        <v>154</v>
      </c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69" t="s">
        <v>6</v>
      </c>
      <c r="AK62" s="70"/>
      <c r="AL62" s="69" t="s">
        <v>6</v>
      </c>
      <c r="AM62" s="70"/>
      <c r="AN62" s="70"/>
      <c r="AO62" s="70"/>
      <c r="AP62" s="65" t="s">
        <v>6</v>
      </c>
      <c r="AQ62" s="66"/>
      <c r="AR62" s="66"/>
      <c r="AS62" s="66"/>
      <c r="AT62" s="66"/>
      <c r="AU62" s="65" t="s">
        <v>6</v>
      </c>
      <c r="AV62" s="66"/>
      <c r="AW62" s="66"/>
      <c r="AX62" s="66"/>
      <c r="AY62" s="66"/>
      <c r="AZ62" s="66"/>
      <c r="BA62" s="66"/>
      <c r="BB62" s="66"/>
      <c r="BC62" s="71">
        <f>SUM(BC63:BC63)</f>
        <v>0</v>
      </c>
      <c r="BD62" s="66"/>
      <c r="BE62" s="66"/>
      <c r="BF62" s="66"/>
      <c r="BG62" s="66"/>
      <c r="BH62" s="66"/>
      <c r="BI62" s="66"/>
      <c r="BJ62" s="66"/>
      <c r="BK62" s="65" t="s">
        <v>6</v>
      </c>
      <c r="BL62" s="66"/>
      <c r="BM62" s="66"/>
      <c r="BN62" s="66"/>
      <c r="BO62" s="66"/>
      <c r="BP62" s="66"/>
      <c r="BQ62" s="66"/>
      <c r="BR62" s="66"/>
      <c r="BS62" s="71">
        <f>SUM(BS63:BS63)</f>
        <v>43.62912</v>
      </c>
      <c r="BT62" s="66"/>
      <c r="BU62" s="66"/>
      <c r="BV62" s="66"/>
      <c r="BW62" s="66"/>
      <c r="BX62" s="66"/>
      <c r="BY62" s="66"/>
      <c r="BZ62" s="66"/>
      <c r="CA62" s="69" t="s">
        <v>6</v>
      </c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69" t="s">
        <v>6</v>
      </c>
      <c r="CV62" s="70"/>
      <c r="CW62" s="70"/>
      <c r="CX62" s="70"/>
      <c r="CY62" s="70"/>
      <c r="CZ62" s="70"/>
    </row>
    <row r="63" spans="1:253" ht="12.75">
      <c r="A63" s="64" t="s">
        <v>47</v>
      </c>
      <c r="B63" s="63"/>
      <c r="C63" s="64" t="s">
        <v>97</v>
      </c>
      <c r="D63" s="63"/>
      <c r="E63" s="63"/>
      <c r="F63" s="63"/>
      <c r="G63" s="63"/>
      <c r="H63" s="63"/>
      <c r="I63" s="64" t="s">
        <v>155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4" t="s">
        <v>166</v>
      </c>
      <c r="AK63" s="63"/>
      <c r="AL63" s="64" t="s">
        <v>21</v>
      </c>
      <c r="AM63" s="63"/>
      <c r="AN63" s="63"/>
      <c r="AO63" s="63"/>
      <c r="AP63" s="60">
        <v>48</v>
      </c>
      <c r="AQ63" s="61"/>
      <c r="AR63" s="61"/>
      <c r="AS63" s="61"/>
      <c r="AT63" s="61"/>
      <c r="AU63" s="60">
        <v>0</v>
      </c>
      <c r="AV63" s="61"/>
      <c r="AW63" s="61"/>
      <c r="AX63" s="61"/>
      <c r="AY63" s="61"/>
      <c r="AZ63" s="61"/>
      <c r="BA63" s="61"/>
      <c r="BB63" s="61"/>
      <c r="BC63" s="60">
        <f>IR63*AP63+IS63*AP63</f>
        <v>0</v>
      </c>
      <c r="BD63" s="61"/>
      <c r="BE63" s="61"/>
      <c r="BF63" s="61"/>
      <c r="BG63" s="61"/>
      <c r="BH63" s="61"/>
      <c r="BI63" s="61"/>
      <c r="BJ63" s="61"/>
      <c r="BK63" s="60">
        <f>'Stavební rozpočet'!K92</f>
        <v>0.90894</v>
      </c>
      <c r="BL63" s="61"/>
      <c r="BM63" s="61"/>
      <c r="BN63" s="61"/>
      <c r="BO63" s="61"/>
      <c r="BP63" s="61"/>
      <c r="BQ63" s="61"/>
      <c r="BR63" s="61"/>
      <c r="BS63" s="60">
        <f>BK63*AP63</f>
        <v>43.62912</v>
      </c>
      <c r="BT63" s="61"/>
      <c r="BU63" s="61"/>
      <c r="BV63" s="61"/>
      <c r="BW63" s="61"/>
      <c r="BX63" s="61"/>
      <c r="BY63" s="61"/>
      <c r="BZ63" s="61"/>
      <c r="CA63" s="62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4" t="s">
        <v>184</v>
      </c>
      <c r="CV63" s="63"/>
      <c r="CW63" s="63"/>
      <c r="CX63" s="63"/>
      <c r="CY63" s="63"/>
      <c r="CZ63" s="63"/>
      <c r="IR63" s="7">
        <f>AU63*0.426148376263605</f>
        <v>0</v>
      </c>
      <c r="IS63" s="7">
        <f>AU63*(1-0.426148376263605)</f>
        <v>0</v>
      </c>
    </row>
    <row r="64" spans="1:104" ht="12.75">
      <c r="A64" s="69" t="s">
        <v>6</v>
      </c>
      <c r="B64" s="70"/>
      <c r="C64" s="69" t="s">
        <v>98</v>
      </c>
      <c r="D64" s="70"/>
      <c r="E64" s="70"/>
      <c r="F64" s="70"/>
      <c r="G64" s="70"/>
      <c r="H64" s="70"/>
      <c r="I64" s="69" t="s">
        <v>156</v>
      </c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69" t="s">
        <v>6</v>
      </c>
      <c r="AK64" s="70"/>
      <c r="AL64" s="69" t="s">
        <v>6</v>
      </c>
      <c r="AM64" s="70"/>
      <c r="AN64" s="70"/>
      <c r="AO64" s="70"/>
      <c r="AP64" s="65" t="s">
        <v>6</v>
      </c>
      <c r="AQ64" s="66"/>
      <c r="AR64" s="66"/>
      <c r="AS64" s="66"/>
      <c r="AT64" s="66"/>
      <c r="AU64" s="65" t="s">
        <v>6</v>
      </c>
      <c r="AV64" s="66"/>
      <c r="AW64" s="66"/>
      <c r="AX64" s="66"/>
      <c r="AY64" s="66"/>
      <c r="AZ64" s="66"/>
      <c r="BA64" s="66"/>
      <c r="BB64" s="66"/>
      <c r="BC64" s="71">
        <f>SUM(BC65:BC65)</f>
        <v>0</v>
      </c>
      <c r="BD64" s="66"/>
      <c r="BE64" s="66"/>
      <c r="BF64" s="66"/>
      <c r="BG64" s="66"/>
      <c r="BH64" s="66"/>
      <c r="BI64" s="66"/>
      <c r="BJ64" s="66"/>
      <c r="BK64" s="65" t="s">
        <v>6</v>
      </c>
      <c r="BL64" s="66"/>
      <c r="BM64" s="66"/>
      <c r="BN64" s="66"/>
      <c r="BO64" s="66"/>
      <c r="BP64" s="66"/>
      <c r="BQ64" s="66"/>
      <c r="BR64" s="66"/>
      <c r="BS64" s="71">
        <f>SUM(BS65:BS65)</f>
        <v>0.04</v>
      </c>
      <c r="BT64" s="66"/>
      <c r="BU64" s="66"/>
      <c r="BV64" s="66"/>
      <c r="BW64" s="66"/>
      <c r="BX64" s="66"/>
      <c r="BY64" s="66"/>
      <c r="BZ64" s="66"/>
      <c r="CA64" s="69" t="s">
        <v>6</v>
      </c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69" t="s">
        <v>6</v>
      </c>
      <c r="CV64" s="70"/>
      <c r="CW64" s="70"/>
      <c r="CX64" s="70"/>
      <c r="CY64" s="70"/>
      <c r="CZ64" s="70"/>
    </row>
    <row r="65" spans="1:253" ht="12.75">
      <c r="A65" s="64" t="s">
        <v>48</v>
      </c>
      <c r="B65" s="63"/>
      <c r="C65" s="64" t="s">
        <v>99</v>
      </c>
      <c r="D65" s="63"/>
      <c r="E65" s="63"/>
      <c r="F65" s="63"/>
      <c r="G65" s="63"/>
      <c r="H65" s="63"/>
      <c r="I65" s="64" t="s">
        <v>157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4" t="s">
        <v>166</v>
      </c>
      <c r="AK65" s="63"/>
      <c r="AL65" s="64" t="s">
        <v>21</v>
      </c>
      <c r="AM65" s="63"/>
      <c r="AN65" s="63"/>
      <c r="AO65" s="63"/>
      <c r="AP65" s="60">
        <v>10</v>
      </c>
      <c r="AQ65" s="61"/>
      <c r="AR65" s="61"/>
      <c r="AS65" s="61"/>
      <c r="AT65" s="61"/>
      <c r="AU65" s="60">
        <v>0</v>
      </c>
      <c r="AV65" s="61"/>
      <c r="AW65" s="61"/>
      <c r="AX65" s="61"/>
      <c r="AY65" s="61"/>
      <c r="AZ65" s="61"/>
      <c r="BA65" s="61"/>
      <c r="BB65" s="61"/>
      <c r="BC65" s="60">
        <f>IR65*AP65+IS65*AP65</f>
        <v>0</v>
      </c>
      <c r="BD65" s="61"/>
      <c r="BE65" s="61"/>
      <c r="BF65" s="61"/>
      <c r="BG65" s="61"/>
      <c r="BH65" s="61"/>
      <c r="BI65" s="61"/>
      <c r="BJ65" s="61"/>
      <c r="BK65" s="60">
        <f>'Stavební rozpočet'!K94</f>
        <v>0.004</v>
      </c>
      <c r="BL65" s="61"/>
      <c r="BM65" s="61"/>
      <c r="BN65" s="61"/>
      <c r="BO65" s="61"/>
      <c r="BP65" s="61"/>
      <c r="BQ65" s="61"/>
      <c r="BR65" s="61"/>
      <c r="BS65" s="60">
        <f>BK65*AP65</f>
        <v>0.04</v>
      </c>
      <c r="BT65" s="61"/>
      <c r="BU65" s="61"/>
      <c r="BV65" s="61"/>
      <c r="BW65" s="61"/>
      <c r="BX65" s="61"/>
      <c r="BY65" s="61"/>
      <c r="BZ65" s="61"/>
      <c r="CA65" s="62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4" t="s">
        <v>184</v>
      </c>
      <c r="CV65" s="63"/>
      <c r="CW65" s="63"/>
      <c r="CX65" s="63"/>
      <c r="CY65" s="63"/>
      <c r="CZ65" s="63"/>
      <c r="IR65" s="7">
        <f>AU65*0.851767337807606</f>
        <v>0</v>
      </c>
      <c r="IS65" s="7">
        <f>AU65*(1-0.851767337807606)</f>
        <v>0</v>
      </c>
    </row>
    <row r="66" spans="1:104" ht="12.75">
      <c r="A66" s="69" t="s">
        <v>6</v>
      </c>
      <c r="B66" s="70"/>
      <c r="C66" s="69" t="s">
        <v>100</v>
      </c>
      <c r="D66" s="70"/>
      <c r="E66" s="70"/>
      <c r="F66" s="70"/>
      <c r="G66" s="70"/>
      <c r="H66" s="70"/>
      <c r="I66" s="69" t="s">
        <v>158</v>
      </c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69" t="s">
        <v>6</v>
      </c>
      <c r="AK66" s="70"/>
      <c r="AL66" s="69" t="s">
        <v>6</v>
      </c>
      <c r="AM66" s="70"/>
      <c r="AN66" s="70"/>
      <c r="AO66" s="70"/>
      <c r="AP66" s="65" t="s">
        <v>6</v>
      </c>
      <c r="AQ66" s="66"/>
      <c r="AR66" s="66"/>
      <c r="AS66" s="66"/>
      <c r="AT66" s="66"/>
      <c r="AU66" s="65" t="s">
        <v>6</v>
      </c>
      <c r="AV66" s="66"/>
      <c r="AW66" s="66"/>
      <c r="AX66" s="66"/>
      <c r="AY66" s="66"/>
      <c r="AZ66" s="66"/>
      <c r="BA66" s="66"/>
      <c r="BB66" s="66"/>
      <c r="BC66" s="67">
        <f>SUM(BC67:BC68)</f>
        <v>0</v>
      </c>
      <c r="BD66" s="68"/>
      <c r="BE66" s="68"/>
      <c r="BF66" s="68"/>
      <c r="BG66" s="68"/>
      <c r="BH66" s="68"/>
      <c r="BI66" s="68"/>
      <c r="BJ66" s="68"/>
      <c r="BK66" s="65" t="s">
        <v>6</v>
      </c>
      <c r="BL66" s="66"/>
      <c r="BM66" s="66"/>
      <c r="BN66" s="66"/>
      <c r="BO66" s="66"/>
      <c r="BP66" s="66"/>
      <c r="BQ66" s="66"/>
      <c r="BR66" s="66"/>
      <c r="BS66" s="67">
        <f>SUM(BS67:BS68)</f>
        <v>0</v>
      </c>
      <c r="BT66" s="68"/>
      <c r="BU66" s="68"/>
      <c r="BV66" s="68"/>
      <c r="BW66" s="68"/>
      <c r="BX66" s="68"/>
      <c r="BY66" s="68"/>
      <c r="BZ66" s="68"/>
      <c r="CA66" s="69" t="s">
        <v>6</v>
      </c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69" t="s">
        <v>6</v>
      </c>
      <c r="CV66" s="70"/>
      <c r="CW66" s="70"/>
      <c r="CX66" s="70"/>
      <c r="CY66" s="70"/>
      <c r="CZ66" s="70"/>
    </row>
    <row r="67" spans="1:253" ht="12.75">
      <c r="A67" s="64" t="s">
        <v>49</v>
      </c>
      <c r="B67" s="63"/>
      <c r="C67" s="64" t="s">
        <v>101</v>
      </c>
      <c r="D67" s="63"/>
      <c r="E67" s="63"/>
      <c r="F67" s="63"/>
      <c r="G67" s="63"/>
      <c r="H67" s="63"/>
      <c r="I67" s="64" t="s">
        <v>159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4" t="s">
        <v>168</v>
      </c>
      <c r="AK67" s="63"/>
      <c r="AL67" s="64" t="s">
        <v>21</v>
      </c>
      <c r="AM67" s="63"/>
      <c r="AN67" s="63"/>
      <c r="AO67" s="63"/>
      <c r="AP67" s="60">
        <v>189.79</v>
      </c>
      <c r="AQ67" s="61"/>
      <c r="AR67" s="61"/>
      <c r="AS67" s="61"/>
      <c r="AT67" s="61"/>
      <c r="AU67" s="60">
        <v>0</v>
      </c>
      <c r="AV67" s="61"/>
      <c r="AW67" s="61"/>
      <c r="AX67" s="61"/>
      <c r="AY67" s="61"/>
      <c r="AZ67" s="61"/>
      <c r="BA67" s="61"/>
      <c r="BB67" s="61"/>
      <c r="BC67" s="60">
        <f>IR67*AP67+IS67*AP67</f>
        <v>0</v>
      </c>
      <c r="BD67" s="61"/>
      <c r="BE67" s="61"/>
      <c r="BF67" s="61"/>
      <c r="BG67" s="61"/>
      <c r="BH67" s="61"/>
      <c r="BI67" s="61"/>
      <c r="BJ67" s="61"/>
      <c r="BK67" s="60">
        <f>'Stavební rozpočet'!K96</f>
        <v>0</v>
      </c>
      <c r="BL67" s="61"/>
      <c r="BM67" s="61"/>
      <c r="BN67" s="61"/>
      <c r="BO67" s="61"/>
      <c r="BP67" s="61"/>
      <c r="BQ67" s="61"/>
      <c r="BR67" s="61"/>
      <c r="BS67" s="60">
        <f>BK67*AP67</f>
        <v>0</v>
      </c>
      <c r="BT67" s="61"/>
      <c r="BU67" s="61"/>
      <c r="BV67" s="61"/>
      <c r="BW67" s="61"/>
      <c r="BX67" s="61"/>
      <c r="BY67" s="61"/>
      <c r="BZ67" s="61"/>
      <c r="CA67" s="62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4" t="s">
        <v>184</v>
      </c>
      <c r="CV67" s="63"/>
      <c r="CW67" s="63"/>
      <c r="CX67" s="63"/>
      <c r="CY67" s="63"/>
      <c r="CZ67" s="63"/>
      <c r="IR67" s="7">
        <f>AU67*0</f>
        <v>0</v>
      </c>
      <c r="IS67" s="7">
        <f>AU67*(1-0)</f>
        <v>0</v>
      </c>
    </row>
    <row r="68" spans="1:253" ht="12.75">
      <c r="A68" s="64" t="s">
        <v>50</v>
      </c>
      <c r="B68" s="63"/>
      <c r="C68" s="64" t="s">
        <v>102</v>
      </c>
      <c r="D68" s="63"/>
      <c r="E68" s="63"/>
      <c r="F68" s="63"/>
      <c r="G68" s="63"/>
      <c r="H68" s="63"/>
      <c r="I68" s="64" t="s">
        <v>160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4" t="s">
        <v>168</v>
      </c>
      <c r="AK68" s="63"/>
      <c r="AL68" s="64" t="s">
        <v>21</v>
      </c>
      <c r="AM68" s="63"/>
      <c r="AN68" s="63"/>
      <c r="AO68" s="63"/>
      <c r="AP68" s="60">
        <v>189.79</v>
      </c>
      <c r="AQ68" s="61"/>
      <c r="AR68" s="61"/>
      <c r="AS68" s="61"/>
      <c r="AT68" s="61"/>
      <c r="AU68" s="60">
        <v>0</v>
      </c>
      <c r="AV68" s="61"/>
      <c r="AW68" s="61"/>
      <c r="AX68" s="61"/>
      <c r="AY68" s="61"/>
      <c r="AZ68" s="61"/>
      <c r="BA68" s="61"/>
      <c r="BB68" s="61"/>
      <c r="BC68" s="60">
        <f>IR68*AP68+IS68*AP68</f>
        <v>0</v>
      </c>
      <c r="BD68" s="61"/>
      <c r="BE68" s="61"/>
      <c r="BF68" s="61"/>
      <c r="BG68" s="61"/>
      <c r="BH68" s="61"/>
      <c r="BI68" s="61"/>
      <c r="BJ68" s="61"/>
      <c r="BK68" s="60">
        <f>'Stavební rozpočet'!K97</f>
        <v>0</v>
      </c>
      <c r="BL68" s="61"/>
      <c r="BM68" s="61"/>
      <c r="BN68" s="61"/>
      <c r="BO68" s="61"/>
      <c r="BP68" s="61"/>
      <c r="BQ68" s="61"/>
      <c r="BR68" s="61"/>
      <c r="BS68" s="60">
        <f>BK68*AP68</f>
        <v>0</v>
      </c>
      <c r="BT68" s="61"/>
      <c r="BU68" s="61"/>
      <c r="BV68" s="61"/>
      <c r="BW68" s="61"/>
      <c r="BX68" s="61"/>
      <c r="BY68" s="61"/>
      <c r="BZ68" s="61"/>
      <c r="CA68" s="62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4" t="s">
        <v>184</v>
      </c>
      <c r="CV68" s="63"/>
      <c r="CW68" s="63"/>
      <c r="CX68" s="63"/>
      <c r="CY68" s="63"/>
      <c r="CZ68" s="63"/>
      <c r="IR68" s="7">
        <f>AU68*0</f>
        <v>0</v>
      </c>
      <c r="IS68" s="7">
        <f>AU68*(1-0)</f>
        <v>0</v>
      </c>
    </row>
    <row r="70" spans="47:62" ht="12.75">
      <c r="AU70" s="56" t="s">
        <v>174</v>
      </c>
      <c r="AV70" s="57"/>
      <c r="AW70" s="57"/>
      <c r="AX70" s="57"/>
      <c r="AY70" s="57"/>
      <c r="AZ70" s="57"/>
      <c r="BA70" s="57"/>
      <c r="BB70" s="57"/>
      <c r="BC70" s="58">
        <f>BC11+BC21+BC27+BC29+BC31+BC35+BC37+BC39+BC42+BC49+BC52+BC62+BC64+BC66</f>
        <v>0</v>
      </c>
      <c r="BD70" s="59"/>
      <c r="BE70" s="59"/>
      <c r="BF70" s="59"/>
      <c r="BG70" s="59"/>
      <c r="BH70" s="59"/>
      <c r="BI70" s="59"/>
      <c r="BJ70" s="59"/>
    </row>
  </sheetData>
  <sheetProtection/>
  <mergeCells count="735">
    <mergeCell ref="A1:CZ1"/>
    <mergeCell ref="A2:E3"/>
    <mergeCell ref="F2:AI3"/>
    <mergeCell ref="AJ2:AP3"/>
    <mergeCell ref="AQ2:AV3"/>
    <mergeCell ref="AW2:BC3"/>
    <mergeCell ref="BD2:CZ3"/>
    <mergeCell ref="A4:E5"/>
    <mergeCell ref="F4:AI5"/>
    <mergeCell ref="AJ4:AP5"/>
    <mergeCell ref="AQ4:AV5"/>
    <mergeCell ref="AW4:BC5"/>
    <mergeCell ref="BD4:CZ5"/>
    <mergeCell ref="A6:E7"/>
    <mergeCell ref="F6:AI7"/>
    <mergeCell ref="AJ6:AP7"/>
    <mergeCell ref="AQ6:AV7"/>
    <mergeCell ref="AW6:BC7"/>
    <mergeCell ref="BD6:CZ7"/>
    <mergeCell ref="A8:E9"/>
    <mergeCell ref="F8:AI9"/>
    <mergeCell ref="AJ8:AP9"/>
    <mergeCell ref="AQ8:AV9"/>
    <mergeCell ref="AW8:BC9"/>
    <mergeCell ref="BD8:CZ9"/>
    <mergeCell ref="A10:B10"/>
    <mergeCell ref="C10:H10"/>
    <mergeCell ref="I10:AI10"/>
    <mergeCell ref="AJ10:AK10"/>
    <mergeCell ref="AL10:AO10"/>
    <mergeCell ref="AP10:AT10"/>
    <mergeCell ref="AU10:BB10"/>
    <mergeCell ref="BC10:BJ10"/>
    <mergeCell ref="BK10:BR10"/>
    <mergeCell ref="BS10:BZ10"/>
    <mergeCell ref="CA10:CT10"/>
    <mergeCell ref="CU10:CZ10"/>
    <mergeCell ref="A11:B11"/>
    <mergeCell ref="C11:H11"/>
    <mergeCell ref="I11:AI11"/>
    <mergeCell ref="AJ11:AK11"/>
    <mergeCell ref="AL11:AO11"/>
    <mergeCell ref="AP11:AT11"/>
    <mergeCell ref="AU11:BB11"/>
    <mergeCell ref="BC11:BJ11"/>
    <mergeCell ref="BK11:BR11"/>
    <mergeCell ref="BS11:BZ11"/>
    <mergeCell ref="CA11:CT11"/>
    <mergeCell ref="CU11:CZ11"/>
    <mergeCell ref="A12:B12"/>
    <mergeCell ref="C12:H12"/>
    <mergeCell ref="I12:AI12"/>
    <mergeCell ref="AJ12:AK12"/>
    <mergeCell ref="AL12:AO12"/>
    <mergeCell ref="AP12:AT12"/>
    <mergeCell ref="AU12:BB12"/>
    <mergeCell ref="BC12:BJ12"/>
    <mergeCell ref="BK12:BR12"/>
    <mergeCell ref="BS12:BZ12"/>
    <mergeCell ref="CA12:CT12"/>
    <mergeCell ref="CU12:CZ12"/>
    <mergeCell ref="A13:B13"/>
    <mergeCell ref="C13:H13"/>
    <mergeCell ref="I13:AI13"/>
    <mergeCell ref="AJ13:AK13"/>
    <mergeCell ref="AL13:AO13"/>
    <mergeCell ref="AP13:AT13"/>
    <mergeCell ref="AU13:BB13"/>
    <mergeCell ref="BC13:BJ13"/>
    <mergeCell ref="BK13:BR13"/>
    <mergeCell ref="BS13:BZ13"/>
    <mergeCell ref="CA13:CT13"/>
    <mergeCell ref="CU13:CZ13"/>
    <mergeCell ref="A14:B14"/>
    <mergeCell ref="C14:H14"/>
    <mergeCell ref="I14:AI14"/>
    <mergeCell ref="AJ14:AK14"/>
    <mergeCell ref="AL14:AO14"/>
    <mergeCell ref="AP14:AT14"/>
    <mergeCell ref="AU14:BB14"/>
    <mergeCell ref="BC14:BJ14"/>
    <mergeCell ref="BK14:BR14"/>
    <mergeCell ref="BS14:BZ14"/>
    <mergeCell ref="CA14:CT14"/>
    <mergeCell ref="CU14:CZ14"/>
    <mergeCell ref="A15:B15"/>
    <mergeCell ref="C15:H15"/>
    <mergeCell ref="I15:AI15"/>
    <mergeCell ref="AJ15:AK15"/>
    <mergeCell ref="AL15:AO15"/>
    <mergeCell ref="AP15:AT15"/>
    <mergeCell ref="AU15:BB15"/>
    <mergeCell ref="BC15:BJ15"/>
    <mergeCell ref="BK15:BR15"/>
    <mergeCell ref="BS15:BZ15"/>
    <mergeCell ref="CA15:CT15"/>
    <mergeCell ref="CU15:CZ15"/>
    <mergeCell ref="A16:B16"/>
    <mergeCell ref="C16:H16"/>
    <mergeCell ref="I16:AI16"/>
    <mergeCell ref="AJ16:AK16"/>
    <mergeCell ref="AL16:AO16"/>
    <mergeCell ref="AP16:AT16"/>
    <mergeCell ref="AU16:BB16"/>
    <mergeCell ref="BC16:BJ16"/>
    <mergeCell ref="BK16:BR16"/>
    <mergeCell ref="BS16:BZ16"/>
    <mergeCell ref="CA16:CT16"/>
    <mergeCell ref="CU16:CZ16"/>
    <mergeCell ref="A17:B17"/>
    <mergeCell ref="C17:H17"/>
    <mergeCell ref="I17:AI17"/>
    <mergeCell ref="AJ17:AK17"/>
    <mergeCell ref="AL17:AO17"/>
    <mergeCell ref="AP17:AT17"/>
    <mergeCell ref="AU17:BB17"/>
    <mergeCell ref="BC17:BJ17"/>
    <mergeCell ref="BK17:BR17"/>
    <mergeCell ref="BS17:BZ17"/>
    <mergeCell ref="CA17:CT17"/>
    <mergeCell ref="CU17:CZ17"/>
    <mergeCell ref="A18:B18"/>
    <mergeCell ref="C18:H18"/>
    <mergeCell ref="I18:AI18"/>
    <mergeCell ref="AJ18:AK18"/>
    <mergeCell ref="AL18:AO18"/>
    <mergeCell ref="AP18:AT18"/>
    <mergeCell ref="AU18:BB18"/>
    <mergeCell ref="BC18:BJ18"/>
    <mergeCell ref="BK18:BR18"/>
    <mergeCell ref="BS18:BZ18"/>
    <mergeCell ref="CA18:CT18"/>
    <mergeCell ref="CU18:CZ18"/>
    <mergeCell ref="A19:B19"/>
    <mergeCell ref="C19:H19"/>
    <mergeCell ref="I19:AI19"/>
    <mergeCell ref="AJ19:AK19"/>
    <mergeCell ref="AL19:AO19"/>
    <mergeCell ref="AP19:AT19"/>
    <mergeCell ref="AU19:BB19"/>
    <mergeCell ref="BC19:BJ19"/>
    <mergeCell ref="BK19:BR19"/>
    <mergeCell ref="BS19:BZ19"/>
    <mergeCell ref="CA19:CT19"/>
    <mergeCell ref="CU19:CZ19"/>
    <mergeCell ref="A20:B20"/>
    <mergeCell ref="C20:H20"/>
    <mergeCell ref="I20:AI20"/>
    <mergeCell ref="AJ20:AK20"/>
    <mergeCell ref="AL20:AO20"/>
    <mergeCell ref="AP20:AT20"/>
    <mergeCell ref="AU20:BB20"/>
    <mergeCell ref="BC20:BJ20"/>
    <mergeCell ref="BK20:BR20"/>
    <mergeCell ref="BS20:BZ20"/>
    <mergeCell ref="CA20:CT20"/>
    <mergeCell ref="CU20:CZ20"/>
    <mergeCell ref="A21:B21"/>
    <mergeCell ref="C21:H21"/>
    <mergeCell ref="I21:AI21"/>
    <mergeCell ref="AJ21:AK21"/>
    <mergeCell ref="AL21:AO21"/>
    <mergeCell ref="AP21:AT21"/>
    <mergeCell ref="AU21:BB21"/>
    <mergeCell ref="BC21:BJ21"/>
    <mergeCell ref="BK21:BR21"/>
    <mergeCell ref="BS21:BZ21"/>
    <mergeCell ref="CA21:CT21"/>
    <mergeCell ref="CU21:CZ21"/>
    <mergeCell ref="A22:B22"/>
    <mergeCell ref="C22:H22"/>
    <mergeCell ref="I22:AI22"/>
    <mergeCell ref="AJ22:AK22"/>
    <mergeCell ref="AL22:AO22"/>
    <mergeCell ref="AP22:AT22"/>
    <mergeCell ref="AU22:BB22"/>
    <mergeCell ref="BC22:BJ22"/>
    <mergeCell ref="BK22:BR22"/>
    <mergeCell ref="BS22:BZ22"/>
    <mergeCell ref="CA22:CT22"/>
    <mergeCell ref="CU22:CZ22"/>
    <mergeCell ref="A23:B23"/>
    <mergeCell ref="C23:H23"/>
    <mergeCell ref="I23:AI23"/>
    <mergeCell ref="AJ23:AK23"/>
    <mergeCell ref="AL23:AO23"/>
    <mergeCell ref="AP23:AT23"/>
    <mergeCell ref="AU23:BB23"/>
    <mergeCell ref="BC23:BJ23"/>
    <mergeCell ref="BK23:BR23"/>
    <mergeCell ref="BS23:BZ23"/>
    <mergeCell ref="CA23:CT23"/>
    <mergeCell ref="CU23:CZ23"/>
    <mergeCell ref="A24:B24"/>
    <mergeCell ref="C24:H24"/>
    <mergeCell ref="I24:AI24"/>
    <mergeCell ref="AJ24:AK24"/>
    <mergeCell ref="AL24:AO24"/>
    <mergeCell ref="AP24:AT24"/>
    <mergeCell ref="AU24:BB24"/>
    <mergeCell ref="BC24:BJ24"/>
    <mergeCell ref="BK24:BR24"/>
    <mergeCell ref="BS24:BZ24"/>
    <mergeCell ref="CA24:CT24"/>
    <mergeCell ref="CU24:CZ24"/>
    <mergeCell ref="A25:B25"/>
    <mergeCell ref="C25:H25"/>
    <mergeCell ref="I25:AI25"/>
    <mergeCell ref="AJ25:AK25"/>
    <mergeCell ref="AL25:AO25"/>
    <mergeCell ref="AP25:AT25"/>
    <mergeCell ref="AU25:BB25"/>
    <mergeCell ref="BC25:BJ25"/>
    <mergeCell ref="BK25:BR25"/>
    <mergeCell ref="BS25:BZ25"/>
    <mergeCell ref="CA25:CT25"/>
    <mergeCell ref="CU25:CZ25"/>
    <mergeCell ref="A26:B26"/>
    <mergeCell ref="C26:H26"/>
    <mergeCell ref="I26:AI26"/>
    <mergeCell ref="AJ26:AK26"/>
    <mergeCell ref="AL26:AO26"/>
    <mergeCell ref="AP26:AT26"/>
    <mergeCell ref="AU26:BB26"/>
    <mergeCell ref="BC26:BJ26"/>
    <mergeCell ref="BK26:BR26"/>
    <mergeCell ref="BS26:BZ26"/>
    <mergeCell ref="CA26:CT26"/>
    <mergeCell ref="CU26:CZ26"/>
    <mergeCell ref="A27:B27"/>
    <mergeCell ref="C27:H27"/>
    <mergeCell ref="I27:AI27"/>
    <mergeCell ref="AJ27:AK27"/>
    <mergeCell ref="AL27:AO27"/>
    <mergeCell ref="AP27:AT27"/>
    <mergeCell ref="AU27:BB27"/>
    <mergeCell ref="BC27:BJ27"/>
    <mergeCell ref="BK27:BR27"/>
    <mergeCell ref="BS27:BZ27"/>
    <mergeCell ref="CA27:CT27"/>
    <mergeCell ref="CU27:CZ27"/>
    <mergeCell ref="A28:B28"/>
    <mergeCell ref="C28:H28"/>
    <mergeCell ref="I28:AI28"/>
    <mergeCell ref="AJ28:AK28"/>
    <mergeCell ref="AL28:AO28"/>
    <mergeCell ref="AP28:AT28"/>
    <mergeCell ref="AU28:BB28"/>
    <mergeCell ref="BC28:BJ28"/>
    <mergeCell ref="BK28:BR28"/>
    <mergeCell ref="BS28:BZ28"/>
    <mergeCell ref="CA28:CT28"/>
    <mergeCell ref="CU28:CZ28"/>
    <mergeCell ref="A29:B29"/>
    <mergeCell ref="C29:H29"/>
    <mergeCell ref="I29:AI29"/>
    <mergeCell ref="AJ29:AK29"/>
    <mergeCell ref="AL29:AO29"/>
    <mergeCell ref="AP29:AT29"/>
    <mergeCell ref="AU29:BB29"/>
    <mergeCell ref="BC29:BJ29"/>
    <mergeCell ref="BK29:BR29"/>
    <mergeCell ref="BS29:BZ29"/>
    <mergeCell ref="CA29:CT29"/>
    <mergeCell ref="CU29:CZ29"/>
    <mergeCell ref="A30:B30"/>
    <mergeCell ref="C30:H30"/>
    <mergeCell ref="I30:AI30"/>
    <mergeCell ref="AJ30:AK30"/>
    <mergeCell ref="AL30:AO30"/>
    <mergeCell ref="AP30:AT30"/>
    <mergeCell ref="AU30:BB30"/>
    <mergeCell ref="BC30:BJ30"/>
    <mergeCell ref="BK30:BR30"/>
    <mergeCell ref="BS30:BZ30"/>
    <mergeCell ref="CA30:CT30"/>
    <mergeCell ref="CU30:CZ30"/>
    <mergeCell ref="A31:B31"/>
    <mergeCell ref="C31:H31"/>
    <mergeCell ref="I31:AI31"/>
    <mergeCell ref="AJ31:AK31"/>
    <mergeCell ref="AL31:AO31"/>
    <mergeCell ref="AP31:AT31"/>
    <mergeCell ref="AU31:BB31"/>
    <mergeCell ref="BC31:BJ31"/>
    <mergeCell ref="BK31:BR31"/>
    <mergeCell ref="BS31:BZ31"/>
    <mergeCell ref="CA31:CT31"/>
    <mergeCell ref="CU31:CZ31"/>
    <mergeCell ref="A32:B32"/>
    <mergeCell ref="C32:H32"/>
    <mergeCell ref="I32:AI32"/>
    <mergeCell ref="AJ32:AK32"/>
    <mergeCell ref="AL32:AO32"/>
    <mergeCell ref="AP32:AT32"/>
    <mergeCell ref="AU32:BB32"/>
    <mergeCell ref="BC32:BJ32"/>
    <mergeCell ref="BK32:BR32"/>
    <mergeCell ref="BS32:BZ32"/>
    <mergeCell ref="CA32:CT32"/>
    <mergeCell ref="CU32:CZ32"/>
    <mergeCell ref="A33:B33"/>
    <mergeCell ref="C33:H33"/>
    <mergeCell ref="I33:AI33"/>
    <mergeCell ref="AJ33:AK33"/>
    <mergeCell ref="AL33:AO33"/>
    <mergeCell ref="AP33:AT33"/>
    <mergeCell ref="AU33:BB33"/>
    <mergeCell ref="BC33:BJ33"/>
    <mergeCell ref="BK33:BR33"/>
    <mergeCell ref="BS33:BZ33"/>
    <mergeCell ref="CA33:CT33"/>
    <mergeCell ref="CU33:CZ33"/>
    <mergeCell ref="A34:B34"/>
    <mergeCell ref="C34:H34"/>
    <mergeCell ref="I34:AI34"/>
    <mergeCell ref="AJ34:AK34"/>
    <mergeCell ref="AL34:AO34"/>
    <mergeCell ref="AP34:AT34"/>
    <mergeCell ref="AU34:BB34"/>
    <mergeCell ref="BC34:BJ34"/>
    <mergeCell ref="BK34:BR34"/>
    <mergeCell ref="BS34:BZ34"/>
    <mergeCell ref="CA34:CT34"/>
    <mergeCell ref="CU34:CZ34"/>
    <mergeCell ref="A35:B35"/>
    <mergeCell ref="C35:H35"/>
    <mergeCell ref="I35:AI35"/>
    <mergeCell ref="AJ35:AK35"/>
    <mergeCell ref="AL35:AO35"/>
    <mergeCell ref="AP35:AT35"/>
    <mergeCell ref="AU35:BB35"/>
    <mergeCell ref="BC35:BJ35"/>
    <mergeCell ref="BK35:BR35"/>
    <mergeCell ref="BS35:BZ35"/>
    <mergeCell ref="CA35:CT35"/>
    <mergeCell ref="CU35:CZ35"/>
    <mergeCell ref="A36:B36"/>
    <mergeCell ref="C36:H36"/>
    <mergeCell ref="I36:AI36"/>
    <mergeCell ref="AJ36:AK36"/>
    <mergeCell ref="AL36:AO36"/>
    <mergeCell ref="AP36:AT36"/>
    <mergeCell ref="AU36:BB36"/>
    <mergeCell ref="BC36:BJ36"/>
    <mergeCell ref="BK36:BR36"/>
    <mergeCell ref="BS36:BZ36"/>
    <mergeCell ref="CA36:CT36"/>
    <mergeCell ref="CU36:CZ36"/>
    <mergeCell ref="A37:B37"/>
    <mergeCell ref="C37:H37"/>
    <mergeCell ref="I37:AI37"/>
    <mergeCell ref="AJ37:AK37"/>
    <mergeCell ref="AL37:AO37"/>
    <mergeCell ref="AP37:AT37"/>
    <mergeCell ref="AU37:BB37"/>
    <mergeCell ref="BC37:BJ37"/>
    <mergeCell ref="BK37:BR37"/>
    <mergeCell ref="BS37:BZ37"/>
    <mergeCell ref="CA37:CT37"/>
    <mergeCell ref="CU37:CZ37"/>
    <mergeCell ref="A38:B38"/>
    <mergeCell ref="C38:H38"/>
    <mergeCell ref="I38:AI38"/>
    <mergeCell ref="AJ38:AK38"/>
    <mergeCell ref="AL38:AO38"/>
    <mergeCell ref="AP38:AT38"/>
    <mergeCell ref="AU38:BB38"/>
    <mergeCell ref="BC38:BJ38"/>
    <mergeCell ref="BK38:BR38"/>
    <mergeCell ref="BS38:BZ38"/>
    <mergeCell ref="CA38:CT38"/>
    <mergeCell ref="CU38:CZ38"/>
    <mergeCell ref="A39:B39"/>
    <mergeCell ref="C39:H39"/>
    <mergeCell ref="I39:AI39"/>
    <mergeCell ref="AJ39:AK39"/>
    <mergeCell ref="AL39:AO39"/>
    <mergeCell ref="AP39:AT39"/>
    <mergeCell ref="AU39:BB39"/>
    <mergeCell ref="BC39:BJ39"/>
    <mergeCell ref="BK39:BR39"/>
    <mergeCell ref="BS39:BZ39"/>
    <mergeCell ref="CA39:CT39"/>
    <mergeCell ref="CU39:CZ39"/>
    <mergeCell ref="A40:B40"/>
    <mergeCell ref="C40:H40"/>
    <mergeCell ref="I40:AI40"/>
    <mergeCell ref="AJ40:AK40"/>
    <mergeCell ref="AL40:AO40"/>
    <mergeCell ref="AP40:AT40"/>
    <mergeCell ref="AU40:BB40"/>
    <mergeCell ref="BC40:BJ40"/>
    <mergeCell ref="BK40:BR40"/>
    <mergeCell ref="BS40:BZ40"/>
    <mergeCell ref="CA40:CT40"/>
    <mergeCell ref="CU40:CZ40"/>
    <mergeCell ref="A41:B41"/>
    <mergeCell ref="C41:H41"/>
    <mergeCell ref="I41:AI41"/>
    <mergeCell ref="AJ41:AK41"/>
    <mergeCell ref="AL41:AO41"/>
    <mergeCell ref="AP41:AT41"/>
    <mergeCell ref="AU41:BB41"/>
    <mergeCell ref="BC41:BJ41"/>
    <mergeCell ref="BK41:BR41"/>
    <mergeCell ref="BS41:BZ41"/>
    <mergeCell ref="CA41:CT41"/>
    <mergeCell ref="CU41:CZ41"/>
    <mergeCell ref="A42:B42"/>
    <mergeCell ref="C42:H42"/>
    <mergeCell ref="I42:AI42"/>
    <mergeCell ref="AJ42:AK42"/>
    <mergeCell ref="AL42:AO42"/>
    <mergeCell ref="AP42:AT42"/>
    <mergeCell ref="AU42:BB42"/>
    <mergeCell ref="BC42:BJ42"/>
    <mergeCell ref="BK42:BR42"/>
    <mergeCell ref="BS42:BZ42"/>
    <mergeCell ref="CA42:CT42"/>
    <mergeCell ref="CU42:CZ42"/>
    <mergeCell ref="A43:B43"/>
    <mergeCell ref="C43:H43"/>
    <mergeCell ref="I43:AI43"/>
    <mergeCell ref="AJ43:AK43"/>
    <mergeCell ref="AL43:AO43"/>
    <mergeCell ref="AP43:AT43"/>
    <mergeCell ref="AU43:BB43"/>
    <mergeCell ref="BC43:BJ43"/>
    <mergeCell ref="BK43:BR43"/>
    <mergeCell ref="BS43:BZ43"/>
    <mergeCell ref="CA43:CT43"/>
    <mergeCell ref="CU43:CZ43"/>
    <mergeCell ref="A44:B44"/>
    <mergeCell ref="C44:H44"/>
    <mergeCell ref="I44:AI44"/>
    <mergeCell ref="AJ44:AK44"/>
    <mergeCell ref="AL44:AO44"/>
    <mergeCell ref="AP44:AT44"/>
    <mergeCell ref="AU44:BB44"/>
    <mergeCell ref="BC44:BJ44"/>
    <mergeCell ref="BK44:BR44"/>
    <mergeCell ref="BS44:BZ44"/>
    <mergeCell ref="CA44:CT44"/>
    <mergeCell ref="CU44:CZ44"/>
    <mergeCell ref="A45:B45"/>
    <mergeCell ref="C45:H45"/>
    <mergeCell ref="I45:AI45"/>
    <mergeCell ref="AJ45:AK45"/>
    <mergeCell ref="AL45:AO45"/>
    <mergeCell ref="AP45:AT45"/>
    <mergeCell ref="AU45:BB45"/>
    <mergeCell ref="BC45:BJ45"/>
    <mergeCell ref="BK45:BR45"/>
    <mergeCell ref="BS45:BZ45"/>
    <mergeCell ref="CA45:CT45"/>
    <mergeCell ref="CU45:CZ45"/>
    <mergeCell ref="A46:B46"/>
    <mergeCell ref="C46:H46"/>
    <mergeCell ref="I46:AI46"/>
    <mergeCell ref="AJ46:AK46"/>
    <mergeCell ref="AL46:AO46"/>
    <mergeCell ref="AP46:AT46"/>
    <mergeCell ref="AU46:BB46"/>
    <mergeCell ref="BC46:BJ46"/>
    <mergeCell ref="BK46:BR46"/>
    <mergeCell ref="BS46:BZ46"/>
    <mergeCell ref="CA46:CT46"/>
    <mergeCell ref="CU46:CZ46"/>
    <mergeCell ref="A47:B47"/>
    <mergeCell ref="C47:H47"/>
    <mergeCell ref="I47:AI47"/>
    <mergeCell ref="AJ47:AK47"/>
    <mergeCell ref="AL47:AO47"/>
    <mergeCell ref="AP47:AT47"/>
    <mergeCell ref="AU47:BB47"/>
    <mergeCell ref="BC47:BJ47"/>
    <mergeCell ref="BK47:BR47"/>
    <mergeCell ref="BS47:BZ47"/>
    <mergeCell ref="CA47:CT47"/>
    <mergeCell ref="CU47:CZ47"/>
    <mergeCell ref="A48:B48"/>
    <mergeCell ref="C48:H48"/>
    <mergeCell ref="I48:AI48"/>
    <mergeCell ref="AJ48:AK48"/>
    <mergeCell ref="AL48:AO48"/>
    <mergeCell ref="AP48:AT48"/>
    <mergeCell ref="AU48:BB48"/>
    <mergeCell ref="BC48:BJ48"/>
    <mergeCell ref="BK48:BR48"/>
    <mergeCell ref="BS48:BZ48"/>
    <mergeCell ref="CA48:CT48"/>
    <mergeCell ref="CU48:CZ48"/>
    <mergeCell ref="A49:B49"/>
    <mergeCell ref="C49:H49"/>
    <mergeCell ref="I49:AI49"/>
    <mergeCell ref="AJ49:AK49"/>
    <mergeCell ref="AL49:AO49"/>
    <mergeCell ref="AP49:AT49"/>
    <mergeCell ref="AU49:BB49"/>
    <mergeCell ref="BC49:BJ49"/>
    <mergeCell ref="BK49:BR49"/>
    <mergeCell ref="BS49:BZ49"/>
    <mergeCell ref="CA49:CT49"/>
    <mergeCell ref="CU49:CZ49"/>
    <mergeCell ref="A50:B50"/>
    <mergeCell ref="C50:H50"/>
    <mergeCell ref="I50:AI50"/>
    <mergeCell ref="AJ50:AK50"/>
    <mergeCell ref="AL50:AO50"/>
    <mergeCell ref="AP50:AT50"/>
    <mergeCell ref="AU50:BB50"/>
    <mergeCell ref="BC50:BJ50"/>
    <mergeCell ref="BK50:BR50"/>
    <mergeCell ref="BS50:BZ50"/>
    <mergeCell ref="CA50:CT50"/>
    <mergeCell ref="CU50:CZ50"/>
    <mergeCell ref="A51:B51"/>
    <mergeCell ref="C51:H51"/>
    <mergeCell ref="I51:AI51"/>
    <mergeCell ref="AJ51:AK51"/>
    <mergeCell ref="AL51:AO51"/>
    <mergeCell ref="AP51:AT51"/>
    <mergeCell ref="AU51:BB51"/>
    <mergeCell ref="BC51:BJ51"/>
    <mergeCell ref="BK51:BR51"/>
    <mergeCell ref="BS51:BZ51"/>
    <mergeCell ref="CA51:CT51"/>
    <mergeCell ref="CU51:CZ51"/>
    <mergeCell ref="A52:B52"/>
    <mergeCell ref="C52:H52"/>
    <mergeCell ref="I52:AI52"/>
    <mergeCell ref="AJ52:AK52"/>
    <mergeCell ref="AL52:AO52"/>
    <mergeCell ref="AP52:AT52"/>
    <mergeCell ref="AU52:BB52"/>
    <mergeCell ref="BC52:BJ52"/>
    <mergeCell ref="BK52:BR52"/>
    <mergeCell ref="BS52:BZ52"/>
    <mergeCell ref="CA52:CT52"/>
    <mergeCell ref="CU52:CZ52"/>
    <mergeCell ref="A53:B53"/>
    <mergeCell ref="C53:H53"/>
    <mergeCell ref="I53:AI53"/>
    <mergeCell ref="AJ53:AK53"/>
    <mergeCell ref="AL53:AO53"/>
    <mergeCell ref="AP53:AT53"/>
    <mergeCell ref="AU53:BB53"/>
    <mergeCell ref="BC53:BJ53"/>
    <mergeCell ref="BK53:BR53"/>
    <mergeCell ref="BS53:BZ53"/>
    <mergeCell ref="CA53:CT53"/>
    <mergeCell ref="CU53:CZ53"/>
    <mergeCell ref="A54:B54"/>
    <mergeCell ref="C54:H54"/>
    <mergeCell ref="I54:AI54"/>
    <mergeCell ref="AJ54:AK54"/>
    <mergeCell ref="AL54:AO54"/>
    <mergeCell ref="AP54:AT54"/>
    <mergeCell ref="AU54:BB54"/>
    <mergeCell ref="BC54:BJ54"/>
    <mergeCell ref="BK54:BR54"/>
    <mergeCell ref="BS54:BZ54"/>
    <mergeCell ref="CA54:CT54"/>
    <mergeCell ref="CU54:CZ54"/>
    <mergeCell ref="A55:B55"/>
    <mergeCell ref="C55:H55"/>
    <mergeCell ref="I55:AI55"/>
    <mergeCell ref="AJ55:AK55"/>
    <mergeCell ref="AL55:AO55"/>
    <mergeCell ref="AP55:AT55"/>
    <mergeCell ref="AU55:BB55"/>
    <mergeCell ref="BC55:BJ55"/>
    <mergeCell ref="BK55:BR55"/>
    <mergeCell ref="BS55:BZ55"/>
    <mergeCell ref="CA55:CT55"/>
    <mergeCell ref="CU55:CZ55"/>
    <mergeCell ref="A56:B56"/>
    <mergeCell ref="C56:H56"/>
    <mergeCell ref="I56:AI56"/>
    <mergeCell ref="AJ56:AK56"/>
    <mergeCell ref="AL56:AO56"/>
    <mergeCell ref="AP56:AT56"/>
    <mergeCell ref="AU56:BB56"/>
    <mergeCell ref="BC56:BJ56"/>
    <mergeCell ref="BK56:BR56"/>
    <mergeCell ref="BS56:BZ56"/>
    <mergeCell ref="CA56:CT56"/>
    <mergeCell ref="CU56:CZ56"/>
    <mergeCell ref="A57:B57"/>
    <mergeCell ref="C57:H57"/>
    <mergeCell ref="I57:AI57"/>
    <mergeCell ref="AJ57:AK57"/>
    <mergeCell ref="AL57:AO57"/>
    <mergeCell ref="AP57:AT57"/>
    <mergeCell ref="AU57:BB57"/>
    <mergeCell ref="BC57:BJ57"/>
    <mergeCell ref="BK57:BR57"/>
    <mergeCell ref="BS57:BZ57"/>
    <mergeCell ref="CA57:CT57"/>
    <mergeCell ref="CU57:CZ57"/>
    <mergeCell ref="A58:B58"/>
    <mergeCell ref="C58:H58"/>
    <mergeCell ref="I58:AI58"/>
    <mergeCell ref="AJ58:AK58"/>
    <mergeCell ref="AL58:AO58"/>
    <mergeCell ref="AP58:AT58"/>
    <mergeCell ref="AU58:BB58"/>
    <mergeCell ref="BC58:BJ58"/>
    <mergeCell ref="BK58:BR58"/>
    <mergeCell ref="BS58:BZ58"/>
    <mergeCell ref="CA58:CT58"/>
    <mergeCell ref="CU58:CZ58"/>
    <mergeCell ref="A59:B59"/>
    <mergeCell ref="C59:H59"/>
    <mergeCell ref="I59:AI59"/>
    <mergeCell ref="AJ59:AK59"/>
    <mergeCell ref="AL59:AO59"/>
    <mergeCell ref="AP59:AT59"/>
    <mergeCell ref="AU59:BB59"/>
    <mergeCell ref="BC59:BJ59"/>
    <mergeCell ref="BK59:BR59"/>
    <mergeCell ref="BS59:BZ59"/>
    <mergeCell ref="CA59:CT59"/>
    <mergeCell ref="CU59:CZ59"/>
    <mergeCell ref="A60:B60"/>
    <mergeCell ref="C60:H60"/>
    <mergeCell ref="I60:AI60"/>
    <mergeCell ref="AJ60:AK60"/>
    <mergeCell ref="AL60:AO60"/>
    <mergeCell ref="AP60:AT60"/>
    <mergeCell ref="AU60:BB60"/>
    <mergeCell ref="BC60:BJ60"/>
    <mergeCell ref="BK60:BR60"/>
    <mergeCell ref="BS60:BZ60"/>
    <mergeCell ref="CA60:CT60"/>
    <mergeCell ref="CU60:CZ60"/>
    <mergeCell ref="A61:B61"/>
    <mergeCell ref="C61:H61"/>
    <mergeCell ref="I61:AI61"/>
    <mergeCell ref="AJ61:AK61"/>
    <mergeCell ref="AL61:AO61"/>
    <mergeCell ref="AP61:AT61"/>
    <mergeCell ref="AU61:BB61"/>
    <mergeCell ref="BC61:BJ61"/>
    <mergeCell ref="BK61:BR61"/>
    <mergeCell ref="BS61:BZ61"/>
    <mergeCell ref="CA61:CT61"/>
    <mergeCell ref="CU61:CZ61"/>
    <mergeCell ref="A62:B62"/>
    <mergeCell ref="C62:H62"/>
    <mergeCell ref="I62:AI62"/>
    <mergeCell ref="AJ62:AK62"/>
    <mergeCell ref="AL62:AO62"/>
    <mergeCell ref="AP62:AT62"/>
    <mergeCell ref="AU62:BB62"/>
    <mergeCell ref="BC62:BJ62"/>
    <mergeCell ref="BK62:BR62"/>
    <mergeCell ref="BS62:BZ62"/>
    <mergeCell ref="CA62:CT62"/>
    <mergeCell ref="CU62:CZ62"/>
    <mergeCell ref="A63:B63"/>
    <mergeCell ref="C63:H63"/>
    <mergeCell ref="I63:AI63"/>
    <mergeCell ref="AJ63:AK63"/>
    <mergeCell ref="AL63:AO63"/>
    <mergeCell ref="AP63:AT63"/>
    <mergeCell ref="AU63:BB63"/>
    <mergeCell ref="BC63:BJ63"/>
    <mergeCell ref="BK63:BR63"/>
    <mergeCell ref="BS63:BZ63"/>
    <mergeCell ref="CA63:CT63"/>
    <mergeCell ref="CU63:CZ63"/>
    <mergeCell ref="A64:B64"/>
    <mergeCell ref="C64:H64"/>
    <mergeCell ref="I64:AI64"/>
    <mergeCell ref="AJ64:AK64"/>
    <mergeCell ref="AL64:AO64"/>
    <mergeCell ref="AP64:AT64"/>
    <mergeCell ref="AU64:BB64"/>
    <mergeCell ref="BC64:BJ64"/>
    <mergeCell ref="BK64:BR64"/>
    <mergeCell ref="BS64:BZ64"/>
    <mergeCell ref="CA64:CT64"/>
    <mergeCell ref="CU64:CZ64"/>
    <mergeCell ref="A65:B65"/>
    <mergeCell ref="C65:H65"/>
    <mergeCell ref="I65:AI65"/>
    <mergeCell ref="AJ65:AK65"/>
    <mergeCell ref="AL65:AO65"/>
    <mergeCell ref="AP65:AT65"/>
    <mergeCell ref="AU65:BB65"/>
    <mergeCell ref="BC65:BJ65"/>
    <mergeCell ref="BK65:BR65"/>
    <mergeCell ref="BS65:BZ65"/>
    <mergeCell ref="CA65:CT65"/>
    <mergeCell ref="CU65:CZ65"/>
    <mergeCell ref="A66:B66"/>
    <mergeCell ref="C66:H66"/>
    <mergeCell ref="I66:AI66"/>
    <mergeCell ref="AJ66:AK66"/>
    <mergeCell ref="AL66:AO66"/>
    <mergeCell ref="AP66:AT66"/>
    <mergeCell ref="AU66:BB66"/>
    <mergeCell ref="BC66:BJ66"/>
    <mergeCell ref="BK66:BR66"/>
    <mergeCell ref="BS66:BZ66"/>
    <mergeCell ref="CA66:CT66"/>
    <mergeCell ref="CU66:CZ66"/>
    <mergeCell ref="A67:B67"/>
    <mergeCell ref="C67:H67"/>
    <mergeCell ref="I67:AI67"/>
    <mergeCell ref="AJ67:AK67"/>
    <mergeCell ref="AL67:AO67"/>
    <mergeCell ref="AP67:AT67"/>
    <mergeCell ref="AU67:BB67"/>
    <mergeCell ref="BC67:BJ67"/>
    <mergeCell ref="BK67:BR67"/>
    <mergeCell ref="BS67:BZ67"/>
    <mergeCell ref="CA67:CT67"/>
    <mergeCell ref="CU67:CZ67"/>
    <mergeCell ref="CA68:CT68"/>
    <mergeCell ref="CU68:CZ68"/>
    <mergeCell ref="A68:B68"/>
    <mergeCell ref="C68:H68"/>
    <mergeCell ref="I68:AI68"/>
    <mergeCell ref="AJ68:AK68"/>
    <mergeCell ref="AL68:AO68"/>
    <mergeCell ref="AP68:AT68"/>
    <mergeCell ref="AU70:BB70"/>
    <mergeCell ref="BC70:BJ70"/>
    <mergeCell ref="AU68:BB68"/>
    <mergeCell ref="BC68:BJ68"/>
    <mergeCell ref="BK68:BR68"/>
    <mergeCell ref="BS68:BZ68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0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5.281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ht="12.75">
      <c r="A2" s="97" t="s">
        <v>1</v>
      </c>
      <c r="B2" s="98"/>
      <c r="C2" s="98"/>
      <c r="D2" s="99" t="s">
        <v>233</v>
      </c>
      <c r="E2" s="100"/>
      <c r="F2" s="101" t="s">
        <v>161</v>
      </c>
      <c r="G2" s="98"/>
      <c r="H2" s="101" t="s">
        <v>6</v>
      </c>
      <c r="I2" s="102" t="s">
        <v>175</v>
      </c>
      <c r="J2" s="101" t="s">
        <v>267</v>
      </c>
      <c r="K2" s="98"/>
      <c r="L2" s="98"/>
      <c r="M2" s="103"/>
      <c r="N2" s="5"/>
    </row>
    <row r="3" spans="1:14" ht="12.75">
      <c r="A3" s="94"/>
      <c r="B3" s="87"/>
      <c r="C3" s="87"/>
      <c r="D3" s="57"/>
      <c r="E3" s="57"/>
      <c r="F3" s="87"/>
      <c r="G3" s="87"/>
      <c r="H3" s="87"/>
      <c r="I3" s="87"/>
      <c r="J3" s="87"/>
      <c r="K3" s="87"/>
      <c r="L3" s="87"/>
      <c r="M3" s="92"/>
      <c r="N3" s="5"/>
    </row>
    <row r="4" spans="1:14" ht="12.75">
      <c r="A4" s="86" t="s">
        <v>2</v>
      </c>
      <c r="B4" s="87"/>
      <c r="C4" s="87"/>
      <c r="D4" s="90" t="s">
        <v>6</v>
      </c>
      <c r="E4" s="87"/>
      <c r="F4" s="91" t="s">
        <v>162</v>
      </c>
      <c r="G4" s="87"/>
      <c r="H4" s="91" t="s">
        <v>264</v>
      </c>
      <c r="I4" s="90" t="s">
        <v>176</v>
      </c>
      <c r="J4" s="91" t="s">
        <v>267</v>
      </c>
      <c r="K4" s="87"/>
      <c r="L4" s="87"/>
      <c r="M4" s="92"/>
      <c r="N4" s="5"/>
    </row>
    <row r="5" spans="1:14" ht="12.75">
      <c r="A5" s="94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92"/>
      <c r="N5" s="5"/>
    </row>
    <row r="6" spans="1:14" ht="12.75">
      <c r="A6" s="86" t="s">
        <v>3</v>
      </c>
      <c r="B6" s="87"/>
      <c r="C6" s="87"/>
      <c r="D6" s="90" t="s">
        <v>234</v>
      </c>
      <c r="E6" s="87"/>
      <c r="F6" s="91" t="s">
        <v>163</v>
      </c>
      <c r="G6" s="87"/>
      <c r="H6" s="91" t="s">
        <v>6</v>
      </c>
      <c r="I6" s="90" t="s">
        <v>177</v>
      </c>
      <c r="J6" s="91" t="s">
        <v>267</v>
      </c>
      <c r="K6" s="87"/>
      <c r="L6" s="87"/>
      <c r="M6" s="92"/>
      <c r="N6" s="5"/>
    </row>
    <row r="7" spans="1:14" ht="12.75">
      <c r="A7" s="94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92"/>
      <c r="N7" s="5"/>
    </row>
    <row r="8" spans="1:14" ht="12.75">
      <c r="A8" s="86" t="s">
        <v>4</v>
      </c>
      <c r="B8" s="87"/>
      <c r="C8" s="87"/>
      <c r="D8" s="90" t="s">
        <v>6</v>
      </c>
      <c r="E8" s="87"/>
      <c r="F8" s="91" t="s">
        <v>164</v>
      </c>
      <c r="G8" s="87"/>
      <c r="H8" s="91" t="s">
        <v>264</v>
      </c>
      <c r="I8" s="90" t="s">
        <v>178</v>
      </c>
      <c r="J8" s="91" t="s">
        <v>267</v>
      </c>
      <c r="K8" s="87"/>
      <c r="L8" s="87"/>
      <c r="M8" s="92"/>
      <c r="N8" s="5"/>
    </row>
    <row r="9" spans="1:14" ht="12.7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5"/>
    </row>
    <row r="10" spans="1:14" ht="12.75">
      <c r="A10" s="27" t="s">
        <v>5</v>
      </c>
      <c r="B10" s="32" t="s">
        <v>231</v>
      </c>
      <c r="C10" s="32" t="s">
        <v>51</v>
      </c>
      <c r="D10" s="32" t="s">
        <v>103</v>
      </c>
      <c r="E10" s="32" t="s">
        <v>165</v>
      </c>
      <c r="F10" s="39" t="s">
        <v>172</v>
      </c>
      <c r="G10" s="40" t="s">
        <v>262</v>
      </c>
      <c r="H10" s="132" t="s">
        <v>265</v>
      </c>
      <c r="I10" s="133"/>
      <c r="J10" s="134"/>
      <c r="K10" s="132" t="s">
        <v>269</v>
      </c>
      <c r="L10" s="134"/>
      <c r="M10" s="47" t="s">
        <v>271</v>
      </c>
      <c r="N10" s="25"/>
    </row>
    <row r="11" spans="1:62" ht="12.75">
      <c r="A11" s="28" t="s">
        <v>6</v>
      </c>
      <c r="B11" s="33" t="s">
        <v>6</v>
      </c>
      <c r="C11" s="33" t="s">
        <v>6</v>
      </c>
      <c r="D11" s="38" t="s">
        <v>235</v>
      </c>
      <c r="E11" s="33" t="s">
        <v>6</v>
      </c>
      <c r="F11" s="33" t="s">
        <v>6</v>
      </c>
      <c r="G11" s="41" t="s">
        <v>263</v>
      </c>
      <c r="H11" s="42" t="s">
        <v>266</v>
      </c>
      <c r="I11" s="43" t="s">
        <v>201</v>
      </c>
      <c r="J11" s="44" t="s">
        <v>268</v>
      </c>
      <c r="K11" s="42" t="s">
        <v>270</v>
      </c>
      <c r="L11" s="44" t="s">
        <v>268</v>
      </c>
      <c r="M11" s="48" t="s">
        <v>272</v>
      </c>
      <c r="N11" s="25"/>
      <c r="Z11" s="46" t="s">
        <v>273</v>
      </c>
      <c r="AA11" s="46" t="s">
        <v>274</v>
      </c>
      <c r="AB11" s="46" t="s">
        <v>275</v>
      </c>
      <c r="AC11" s="46" t="s">
        <v>276</v>
      </c>
      <c r="AD11" s="46" t="s">
        <v>277</v>
      </c>
      <c r="AE11" s="46" t="s">
        <v>278</v>
      </c>
      <c r="AF11" s="46" t="s">
        <v>279</v>
      </c>
      <c r="AG11" s="46" t="s">
        <v>280</v>
      </c>
      <c r="AH11" s="46" t="s">
        <v>281</v>
      </c>
      <c r="BH11" s="46" t="s">
        <v>301</v>
      </c>
      <c r="BI11" s="46" t="s">
        <v>302</v>
      </c>
      <c r="BJ11" s="46" t="s">
        <v>303</v>
      </c>
    </row>
    <row r="12" spans="1:47" ht="12.75">
      <c r="A12" s="29"/>
      <c r="B12" s="34"/>
      <c r="C12" s="34" t="s">
        <v>17</v>
      </c>
      <c r="D12" s="34" t="s">
        <v>104</v>
      </c>
      <c r="E12" s="29" t="s">
        <v>6</v>
      </c>
      <c r="F12" s="29" t="s">
        <v>6</v>
      </c>
      <c r="G12" s="29" t="s">
        <v>6</v>
      </c>
      <c r="H12" s="53">
        <f>SUM(H13:H27)</f>
        <v>0</v>
      </c>
      <c r="I12" s="53">
        <f>SUM(I13:I27)</f>
        <v>0</v>
      </c>
      <c r="J12" s="53">
        <f>SUM(J13:J27)</f>
        <v>0</v>
      </c>
      <c r="K12" s="45"/>
      <c r="L12" s="53">
        <f>SUM(L13:L27)</f>
        <v>189.79020000000003</v>
      </c>
      <c r="M12" s="45"/>
      <c r="AI12" s="46"/>
      <c r="AS12" s="6">
        <f>SUM(AJ13:AJ27)</f>
        <v>0</v>
      </c>
      <c r="AT12" s="6">
        <f>SUM(AK13:AK27)</f>
        <v>0</v>
      </c>
      <c r="AU12" s="6">
        <f>SUM(AL13:AL27)</f>
        <v>0</v>
      </c>
    </row>
    <row r="13" spans="1:62" ht="12.75">
      <c r="A13" s="1" t="s">
        <v>7</v>
      </c>
      <c r="B13" s="1"/>
      <c r="C13" s="1" t="s">
        <v>52</v>
      </c>
      <c r="D13" s="1" t="s">
        <v>105</v>
      </c>
      <c r="E13" s="1" t="s">
        <v>166</v>
      </c>
      <c r="F13" s="3">
        <f>'Rozpočet - vybrané sloupce'!AP12</f>
        <v>229</v>
      </c>
      <c r="G13" s="3">
        <f>'Rozpočet - vybrané sloupce'!AU12</f>
        <v>0</v>
      </c>
      <c r="H13" s="3">
        <f>F13*AO13</f>
        <v>0</v>
      </c>
      <c r="I13" s="3">
        <f>F13*AP13</f>
        <v>0</v>
      </c>
      <c r="J13" s="3">
        <f>F13*G13</f>
        <v>0</v>
      </c>
      <c r="K13" s="3">
        <v>0.22</v>
      </c>
      <c r="L13" s="3">
        <f>F13*K13</f>
        <v>50.38</v>
      </c>
      <c r="M13" s="49" t="s">
        <v>184</v>
      </c>
      <c r="Z13" s="51">
        <f>IF(AQ13="5",BJ13,0)</f>
        <v>0</v>
      </c>
      <c r="AB13" s="51">
        <f>IF(AQ13="1",BH13,0)</f>
        <v>0</v>
      </c>
      <c r="AC13" s="51">
        <f>IF(AQ13="1",BI13,0)</f>
        <v>0</v>
      </c>
      <c r="AD13" s="51">
        <f>IF(AQ13="7",BH13,0)</f>
        <v>0</v>
      </c>
      <c r="AE13" s="51">
        <f>IF(AQ13="7",BI13,0)</f>
        <v>0</v>
      </c>
      <c r="AF13" s="51">
        <f>IF(AQ13="2",BH13,0)</f>
        <v>0</v>
      </c>
      <c r="AG13" s="51">
        <f>IF(AQ13="2",BI13,0)</f>
        <v>0</v>
      </c>
      <c r="AH13" s="51">
        <f>IF(AQ13="0",BJ13,0)</f>
        <v>0</v>
      </c>
      <c r="AI13" s="46"/>
      <c r="AJ13" s="3">
        <f>IF(AN13=0,J13,0)</f>
        <v>0</v>
      </c>
      <c r="AK13" s="3">
        <f>IF(AN13=15,J13,0)</f>
        <v>0</v>
      </c>
      <c r="AL13" s="3">
        <f>IF(AN13=21,J13,0)</f>
        <v>0</v>
      </c>
      <c r="AN13" s="51">
        <v>21</v>
      </c>
      <c r="AO13" s="51">
        <f>G13*0</f>
        <v>0</v>
      </c>
      <c r="AP13" s="51">
        <f>G13*(1-0)</f>
        <v>0</v>
      </c>
      <c r="AQ13" s="49" t="s">
        <v>7</v>
      </c>
      <c r="AV13" s="51">
        <f>AW13+AX13</f>
        <v>0</v>
      </c>
      <c r="AW13" s="51">
        <f>F13*AO13</f>
        <v>0</v>
      </c>
      <c r="AX13" s="51">
        <f>F13*AP13</f>
        <v>0</v>
      </c>
      <c r="AY13" s="52" t="s">
        <v>282</v>
      </c>
      <c r="AZ13" s="52" t="s">
        <v>296</v>
      </c>
      <c r="BA13" s="46" t="s">
        <v>300</v>
      </c>
      <c r="BC13" s="51">
        <f>AW13+AX13</f>
        <v>0</v>
      </c>
      <c r="BD13" s="51">
        <f>G13/(100-BE13)*100</f>
        <v>0</v>
      </c>
      <c r="BE13" s="51">
        <v>0</v>
      </c>
      <c r="BF13" s="51">
        <f>L13</f>
        <v>50.38</v>
      </c>
      <c r="BH13" s="3">
        <f>F13*AO13</f>
        <v>0</v>
      </c>
      <c r="BI13" s="3">
        <f>F13*AP13</f>
        <v>0</v>
      </c>
      <c r="BJ13" s="3">
        <f>F13*G13</f>
        <v>0</v>
      </c>
    </row>
    <row r="14" spans="1:62" ht="12.75">
      <c r="A14" s="1" t="s">
        <v>8</v>
      </c>
      <c r="B14" s="1"/>
      <c r="C14" s="1" t="s">
        <v>53</v>
      </c>
      <c r="D14" s="1" t="s">
        <v>106</v>
      </c>
      <c r="E14" s="1" t="s">
        <v>167</v>
      </c>
      <c r="F14" s="3">
        <f>'Rozpočet - vybrané sloupce'!AP13</f>
        <v>212.5</v>
      </c>
      <c r="G14" s="3">
        <f>'Rozpočet - vybrané sloupce'!AU13</f>
        <v>0</v>
      </c>
      <c r="H14" s="3">
        <f>F14*AO14</f>
        <v>0</v>
      </c>
      <c r="I14" s="3">
        <f>F14*AP14</f>
        <v>0</v>
      </c>
      <c r="J14" s="3">
        <f>F14*G14</f>
        <v>0</v>
      </c>
      <c r="K14" s="3">
        <v>0.138</v>
      </c>
      <c r="L14" s="3">
        <f>F14*K14</f>
        <v>29.325000000000003</v>
      </c>
      <c r="M14" s="49" t="s">
        <v>184</v>
      </c>
      <c r="Z14" s="51">
        <f>IF(AQ14="5",BJ14,0)</f>
        <v>0</v>
      </c>
      <c r="AB14" s="51">
        <f>IF(AQ14="1",BH14,0)</f>
        <v>0</v>
      </c>
      <c r="AC14" s="51">
        <f>IF(AQ14="1",BI14,0)</f>
        <v>0</v>
      </c>
      <c r="AD14" s="51">
        <f>IF(AQ14="7",BH14,0)</f>
        <v>0</v>
      </c>
      <c r="AE14" s="51">
        <f>IF(AQ14="7",BI14,0)</f>
        <v>0</v>
      </c>
      <c r="AF14" s="51">
        <f>IF(AQ14="2",BH14,0)</f>
        <v>0</v>
      </c>
      <c r="AG14" s="51">
        <f>IF(AQ14="2",BI14,0)</f>
        <v>0</v>
      </c>
      <c r="AH14" s="51">
        <f>IF(AQ14="0",BJ14,0)</f>
        <v>0</v>
      </c>
      <c r="AI14" s="46"/>
      <c r="AJ14" s="3">
        <f>IF(AN14=0,J14,0)</f>
        <v>0</v>
      </c>
      <c r="AK14" s="3">
        <f>IF(AN14=15,J14,0)</f>
        <v>0</v>
      </c>
      <c r="AL14" s="3">
        <f>IF(AN14=21,J14,0)</f>
        <v>0</v>
      </c>
      <c r="AN14" s="51">
        <v>21</v>
      </c>
      <c r="AO14" s="51">
        <f>G14*0</f>
        <v>0</v>
      </c>
      <c r="AP14" s="51">
        <f>G14*(1-0)</f>
        <v>0</v>
      </c>
      <c r="AQ14" s="49" t="s">
        <v>7</v>
      </c>
      <c r="AV14" s="51">
        <f>AW14+AX14</f>
        <v>0</v>
      </c>
      <c r="AW14" s="51">
        <f>F14*AO14</f>
        <v>0</v>
      </c>
      <c r="AX14" s="51">
        <f>F14*AP14</f>
        <v>0</v>
      </c>
      <c r="AY14" s="52" t="s">
        <v>282</v>
      </c>
      <c r="AZ14" s="52" t="s">
        <v>296</v>
      </c>
      <c r="BA14" s="46" t="s">
        <v>300</v>
      </c>
      <c r="BC14" s="51">
        <f>AW14+AX14</f>
        <v>0</v>
      </c>
      <c r="BD14" s="51">
        <f>G14/(100-BE14)*100</f>
        <v>0</v>
      </c>
      <c r="BE14" s="51">
        <v>0</v>
      </c>
      <c r="BF14" s="51">
        <f>L14</f>
        <v>29.325000000000003</v>
      </c>
      <c r="BH14" s="3">
        <f>F14*AO14</f>
        <v>0</v>
      </c>
      <c r="BI14" s="3">
        <f>F14*AP14</f>
        <v>0</v>
      </c>
      <c r="BJ14" s="3">
        <f>F14*G14</f>
        <v>0</v>
      </c>
    </row>
    <row r="15" spans="3:13" ht="12.75">
      <c r="C15" s="36" t="s">
        <v>232</v>
      </c>
      <c r="D15" s="130" t="s">
        <v>236</v>
      </c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62" ht="12.75">
      <c r="A16" s="1" t="s">
        <v>9</v>
      </c>
      <c r="B16" s="1"/>
      <c r="C16" s="1" t="s">
        <v>54</v>
      </c>
      <c r="D16" s="1" t="s">
        <v>107</v>
      </c>
      <c r="E16" s="1" t="s">
        <v>166</v>
      </c>
      <c r="F16" s="3">
        <f>'Rozpočet - vybrané sloupce'!AP14</f>
        <v>148</v>
      </c>
      <c r="G16" s="3">
        <f>'Rozpočet - vybrané sloupce'!AU14</f>
        <v>0</v>
      </c>
      <c r="H16" s="3">
        <f>F16*AO16</f>
        <v>0</v>
      </c>
      <c r="I16" s="3">
        <f>F16*AP16</f>
        <v>0</v>
      </c>
      <c r="J16" s="3">
        <f>F16*G16</f>
        <v>0</v>
      </c>
      <c r="K16" s="3">
        <v>0.27</v>
      </c>
      <c r="L16" s="3">
        <f>F16*K16</f>
        <v>39.96</v>
      </c>
      <c r="M16" s="49" t="s">
        <v>184</v>
      </c>
      <c r="Z16" s="51">
        <f>IF(AQ16="5",BJ16,0)</f>
        <v>0</v>
      </c>
      <c r="AB16" s="51">
        <f>IF(AQ16="1",BH16,0)</f>
        <v>0</v>
      </c>
      <c r="AC16" s="51">
        <f>IF(AQ16="1",BI16,0)</f>
        <v>0</v>
      </c>
      <c r="AD16" s="51">
        <f>IF(AQ16="7",BH16,0)</f>
        <v>0</v>
      </c>
      <c r="AE16" s="51">
        <f>IF(AQ16="7",BI16,0)</f>
        <v>0</v>
      </c>
      <c r="AF16" s="51">
        <f>IF(AQ16="2",BH16,0)</f>
        <v>0</v>
      </c>
      <c r="AG16" s="51">
        <f>IF(AQ16="2",BI16,0)</f>
        <v>0</v>
      </c>
      <c r="AH16" s="51">
        <f>IF(AQ16="0",BJ16,0)</f>
        <v>0</v>
      </c>
      <c r="AI16" s="46"/>
      <c r="AJ16" s="3">
        <f>IF(AN16=0,J16,0)</f>
        <v>0</v>
      </c>
      <c r="AK16" s="3">
        <f>IF(AN16=15,J16,0)</f>
        <v>0</v>
      </c>
      <c r="AL16" s="3">
        <f>IF(AN16=21,J16,0)</f>
        <v>0</v>
      </c>
      <c r="AN16" s="51">
        <v>21</v>
      </c>
      <c r="AO16" s="51">
        <f>G16*0</f>
        <v>0</v>
      </c>
      <c r="AP16" s="51">
        <f>G16*(1-0)</f>
        <v>0</v>
      </c>
      <c r="AQ16" s="49" t="s">
        <v>7</v>
      </c>
      <c r="AV16" s="51">
        <f>AW16+AX16</f>
        <v>0</v>
      </c>
      <c r="AW16" s="51">
        <f>F16*AO16</f>
        <v>0</v>
      </c>
      <c r="AX16" s="51">
        <f>F16*AP16</f>
        <v>0</v>
      </c>
      <c r="AY16" s="52" t="s">
        <v>282</v>
      </c>
      <c r="AZ16" s="52" t="s">
        <v>296</v>
      </c>
      <c r="BA16" s="46" t="s">
        <v>300</v>
      </c>
      <c r="BC16" s="51">
        <f>AW16+AX16</f>
        <v>0</v>
      </c>
      <c r="BD16" s="51">
        <f>G16/(100-BE16)*100</f>
        <v>0</v>
      </c>
      <c r="BE16" s="51">
        <v>0</v>
      </c>
      <c r="BF16" s="51">
        <f>L16</f>
        <v>39.96</v>
      </c>
      <c r="BH16" s="3">
        <f>F16*AO16</f>
        <v>0</v>
      </c>
      <c r="BI16" s="3">
        <f>F16*AP16</f>
        <v>0</v>
      </c>
      <c r="BJ16" s="3">
        <f>F16*G16</f>
        <v>0</v>
      </c>
    </row>
    <row r="17" spans="1:62" ht="12.75">
      <c r="A17" s="1" t="s">
        <v>10</v>
      </c>
      <c r="B17" s="1"/>
      <c r="C17" s="1" t="s">
        <v>55</v>
      </c>
      <c r="D17" s="1" t="s">
        <v>108</v>
      </c>
      <c r="E17" s="1" t="s">
        <v>167</v>
      </c>
      <c r="F17" s="3">
        <f>'Rozpočet - vybrané sloupce'!AP15</f>
        <v>212.5</v>
      </c>
      <c r="G17" s="3">
        <f>'Rozpočet - vybrané sloupce'!AU15</f>
        <v>0</v>
      </c>
      <c r="H17" s="3">
        <f>F17*AO17</f>
        <v>0</v>
      </c>
      <c r="I17" s="3">
        <f>F17*AP17</f>
        <v>0</v>
      </c>
      <c r="J17" s="3">
        <f>F17*G17</f>
        <v>0</v>
      </c>
      <c r="K17" s="3">
        <v>0.33</v>
      </c>
      <c r="L17" s="3">
        <f>F17*K17</f>
        <v>70.125</v>
      </c>
      <c r="M17" s="49" t="s">
        <v>184</v>
      </c>
      <c r="Z17" s="51">
        <f>IF(AQ17="5",BJ17,0)</f>
        <v>0</v>
      </c>
      <c r="AB17" s="51">
        <f>IF(AQ17="1",BH17,0)</f>
        <v>0</v>
      </c>
      <c r="AC17" s="51">
        <f>IF(AQ17="1",BI17,0)</f>
        <v>0</v>
      </c>
      <c r="AD17" s="51">
        <f>IF(AQ17="7",BH17,0)</f>
        <v>0</v>
      </c>
      <c r="AE17" s="51">
        <f>IF(AQ17="7",BI17,0)</f>
        <v>0</v>
      </c>
      <c r="AF17" s="51">
        <f>IF(AQ17="2",BH17,0)</f>
        <v>0</v>
      </c>
      <c r="AG17" s="51">
        <f>IF(AQ17="2",BI17,0)</f>
        <v>0</v>
      </c>
      <c r="AH17" s="51">
        <f>IF(AQ17="0",BJ17,0)</f>
        <v>0</v>
      </c>
      <c r="AI17" s="46"/>
      <c r="AJ17" s="3">
        <f>IF(AN17=0,J17,0)</f>
        <v>0</v>
      </c>
      <c r="AK17" s="3">
        <f>IF(AN17=15,J17,0)</f>
        <v>0</v>
      </c>
      <c r="AL17" s="3">
        <f>IF(AN17=21,J17,0)</f>
        <v>0</v>
      </c>
      <c r="AN17" s="51">
        <v>21</v>
      </c>
      <c r="AO17" s="51">
        <f>G17*0</f>
        <v>0</v>
      </c>
      <c r="AP17" s="51">
        <f>G17*(1-0)</f>
        <v>0</v>
      </c>
      <c r="AQ17" s="49" t="s">
        <v>7</v>
      </c>
      <c r="AV17" s="51">
        <f>AW17+AX17</f>
        <v>0</v>
      </c>
      <c r="AW17" s="51">
        <f>F17*AO17</f>
        <v>0</v>
      </c>
      <c r="AX17" s="51">
        <f>F17*AP17</f>
        <v>0</v>
      </c>
      <c r="AY17" s="52" t="s">
        <v>282</v>
      </c>
      <c r="AZ17" s="52" t="s">
        <v>296</v>
      </c>
      <c r="BA17" s="46" t="s">
        <v>300</v>
      </c>
      <c r="BC17" s="51">
        <f>AW17+AX17</f>
        <v>0</v>
      </c>
      <c r="BD17" s="51">
        <f>G17/(100-BE17)*100</f>
        <v>0</v>
      </c>
      <c r="BE17" s="51">
        <v>0</v>
      </c>
      <c r="BF17" s="51">
        <f>L17</f>
        <v>70.125</v>
      </c>
      <c r="BH17" s="3">
        <f>F17*AO17</f>
        <v>0</v>
      </c>
      <c r="BI17" s="3">
        <f>F17*AP17</f>
        <v>0</v>
      </c>
      <c r="BJ17" s="3">
        <f>F17*G17</f>
        <v>0</v>
      </c>
    </row>
    <row r="18" spans="3:13" ht="25.5" customHeight="1">
      <c r="C18" s="36" t="s">
        <v>232</v>
      </c>
      <c r="D18" s="130" t="s">
        <v>237</v>
      </c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62" ht="12.75">
      <c r="A19" s="1" t="s">
        <v>11</v>
      </c>
      <c r="B19" s="1"/>
      <c r="C19" s="1" t="s">
        <v>56</v>
      </c>
      <c r="D19" s="1" t="s">
        <v>109</v>
      </c>
      <c r="E19" s="1" t="s">
        <v>168</v>
      </c>
      <c r="F19" s="3">
        <f>'Rozpočet - vybrané sloupce'!AP16</f>
        <v>189.79</v>
      </c>
      <c r="G19" s="3">
        <f>'Rozpočet - vybrané sloupce'!AU16</f>
        <v>0</v>
      </c>
      <c r="H19" s="3">
        <f>F19*AO19</f>
        <v>0</v>
      </c>
      <c r="I19" s="3">
        <f>F19*AP19</f>
        <v>0</v>
      </c>
      <c r="J19" s="3">
        <f>F19*G19</f>
        <v>0</v>
      </c>
      <c r="K19" s="3">
        <v>0</v>
      </c>
      <c r="L19" s="3">
        <f>F19*K19</f>
        <v>0</v>
      </c>
      <c r="M19" s="49" t="s">
        <v>184</v>
      </c>
      <c r="Z19" s="51">
        <f>IF(AQ19="5",BJ19,0)</f>
        <v>0</v>
      </c>
      <c r="AB19" s="51">
        <f>IF(AQ19="1",BH19,0)</f>
        <v>0</v>
      </c>
      <c r="AC19" s="51">
        <f>IF(AQ19="1",BI19,0)</f>
        <v>0</v>
      </c>
      <c r="AD19" s="51">
        <f>IF(AQ19="7",BH19,0)</f>
        <v>0</v>
      </c>
      <c r="AE19" s="51">
        <f>IF(AQ19="7",BI19,0)</f>
        <v>0</v>
      </c>
      <c r="AF19" s="51">
        <f>IF(AQ19="2",BH19,0)</f>
        <v>0</v>
      </c>
      <c r="AG19" s="51">
        <f>IF(AQ19="2",BI19,0)</f>
        <v>0</v>
      </c>
      <c r="AH19" s="51">
        <f>IF(AQ19="0",BJ19,0)</f>
        <v>0</v>
      </c>
      <c r="AI19" s="46"/>
      <c r="AJ19" s="3">
        <f>IF(AN19=0,J19,0)</f>
        <v>0</v>
      </c>
      <c r="AK19" s="3">
        <f>IF(AN19=15,J19,0)</f>
        <v>0</v>
      </c>
      <c r="AL19" s="3">
        <f>IF(AN19=21,J19,0)</f>
        <v>0</v>
      </c>
      <c r="AN19" s="51">
        <v>21</v>
      </c>
      <c r="AO19" s="51">
        <f>G19*0.00983408669961356</f>
        <v>0</v>
      </c>
      <c r="AP19" s="51">
        <f>G19*(1-0.00983408669961356)</f>
        <v>0</v>
      </c>
      <c r="AQ19" s="49" t="s">
        <v>11</v>
      </c>
      <c r="AV19" s="51">
        <f>AW19+AX19</f>
        <v>0</v>
      </c>
      <c r="AW19" s="51">
        <f>F19*AO19</f>
        <v>0</v>
      </c>
      <c r="AX19" s="51">
        <f>F19*AP19</f>
        <v>0</v>
      </c>
      <c r="AY19" s="52" t="s">
        <v>282</v>
      </c>
      <c r="AZ19" s="52" t="s">
        <v>296</v>
      </c>
      <c r="BA19" s="46" t="s">
        <v>300</v>
      </c>
      <c r="BC19" s="51">
        <f>AW19+AX19</f>
        <v>0</v>
      </c>
      <c r="BD19" s="51">
        <f>G19/(100-BE19)*100</f>
        <v>0</v>
      </c>
      <c r="BE19" s="51">
        <v>0</v>
      </c>
      <c r="BF19" s="51">
        <f>L19</f>
        <v>0</v>
      </c>
      <c r="BH19" s="3">
        <f>F19*AO19</f>
        <v>0</v>
      </c>
      <c r="BI19" s="3">
        <f>F19*AP19</f>
        <v>0</v>
      </c>
      <c r="BJ19" s="3">
        <f>F19*G19</f>
        <v>0</v>
      </c>
    </row>
    <row r="20" spans="3:13" ht="12.75">
      <c r="C20" s="36" t="s">
        <v>232</v>
      </c>
      <c r="D20" s="130" t="s">
        <v>238</v>
      </c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62" ht="12.75">
      <c r="A21" s="1" t="s">
        <v>12</v>
      </c>
      <c r="B21" s="1"/>
      <c r="C21" s="1" t="s">
        <v>57</v>
      </c>
      <c r="D21" s="1" t="s">
        <v>110</v>
      </c>
      <c r="E21" s="1" t="s">
        <v>169</v>
      </c>
      <c r="F21" s="3">
        <f>'Rozpočet - vybrané sloupce'!AP17</f>
        <v>1</v>
      </c>
      <c r="G21" s="3">
        <f>'Rozpočet - vybrané sloupce'!AU17</f>
        <v>0</v>
      </c>
      <c r="H21" s="3">
        <f>F21*AO21</f>
        <v>0</v>
      </c>
      <c r="I21" s="3">
        <f>F21*AP21</f>
        <v>0</v>
      </c>
      <c r="J21" s="3">
        <f>F21*G21</f>
        <v>0</v>
      </c>
      <c r="K21" s="3">
        <v>0</v>
      </c>
      <c r="L21" s="3">
        <f>F21*K21</f>
        <v>0</v>
      </c>
      <c r="M21" s="49" t="s">
        <v>184</v>
      </c>
      <c r="Z21" s="51">
        <f>IF(AQ21="5",BJ21,0)</f>
        <v>0</v>
      </c>
      <c r="AB21" s="51">
        <f>IF(AQ21="1",BH21,0)</f>
        <v>0</v>
      </c>
      <c r="AC21" s="51">
        <f>IF(AQ21="1",BI21,0)</f>
        <v>0</v>
      </c>
      <c r="AD21" s="51">
        <f>IF(AQ21="7",BH21,0)</f>
        <v>0</v>
      </c>
      <c r="AE21" s="51">
        <f>IF(AQ21="7",BI21,0)</f>
        <v>0</v>
      </c>
      <c r="AF21" s="51">
        <f>IF(AQ21="2",BH21,0)</f>
        <v>0</v>
      </c>
      <c r="AG21" s="51">
        <f>IF(AQ21="2",BI21,0)</f>
        <v>0</v>
      </c>
      <c r="AH21" s="51">
        <f>IF(AQ21="0",BJ21,0)</f>
        <v>0</v>
      </c>
      <c r="AI21" s="46"/>
      <c r="AJ21" s="3">
        <f>IF(AN21=0,J21,0)</f>
        <v>0</v>
      </c>
      <c r="AK21" s="3">
        <f>IF(AN21=15,J21,0)</f>
        <v>0</v>
      </c>
      <c r="AL21" s="3">
        <f>IF(AN21=21,J21,0)</f>
        <v>0</v>
      </c>
      <c r="AN21" s="51">
        <v>21</v>
      </c>
      <c r="AO21" s="51">
        <f>G21*0</f>
        <v>0</v>
      </c>
      <c r="AP21" s="51">
        <f>G21*(1-0)</f>
        <v>0</v>
      </c>
      <c r="AQ21" s="49" t="s">
        <v>7</v>
      </c>
      <c r="AV21" s="51">
        <f>AW21+AX21</f>
        <v>0</v>
      </c>
      <c r="AW21" s="51">
        <f>F21*AO21</f>
        <v>0</v>
      </c>
      <c r="AX21" s="51">
        <f>F21*AP21</f>
        <v>0</v>
      </c>
      <c r="AY21" s="52" t="s">
        <v>282</v>
      </c>
      <c r="AZ21" s="52" t="s">
        <v>296</v>
      </c>
      <c r="BA21" s="46" t="s">
        <v>300</v>
      </c>
      <c r="BC21" s="51">
        <f>AW21+AX21</f>
        <v>0</v>
      </c>
      <c r="BD21" s="51">
        <f>G21/(100-BE21)*100</f>
        <v>0</v>
      </c>
      <c r="BE21" s="51">
        <v>0</v>
      </c>
      <c r="BF21" s="51">
        <f>L21</f>
        <v>0</v>
      </c>
      <c r="BH21" s="3">
        <f>F21*AO21</f>
        <v>0</v>
      </c>
      <c r="BI21" s="3">
        <f>F21*AP21</f>
        <v>0</v>
      </c>
      <c r="BJ21" s="3">
        <f>F21*G21</f>
        <v>0</v>
      </c>
    </row>
    <row r="22" spans="3:13" ht="12.75">
      <c r="C22" s="36" t="s">
        <v>232</v>
      </c>
      <c r="D22" s="130" t="s">
        <v>239</v>
      </c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62" ht="12.75">
      <c r="A23" s="1" t="s">
        <v>13</v>
      </c>
      <c r="B23" s="1"/>
      <c r="C23" s="1" t="s">
        <v>58</v>
      </c>
      <c r="D23" s="1" t="s">
        <v>111</v>
      </c>
      <c r="E23" s="1" t="s">
        <v>169</v>
      </c>
      <c r="F23" s="3">
        <f>'Rozpočet - vybrané sloupce'!AP18</f>
        <v>1</v>
      </c>
      <c r="G23" s="3">
        <f>'Rozpočet - vybrané sloupce'!AU18</f>
        <v>0</v>
      </c>
      <c r="H23" s="3">
        <f>F23*AO23</f>
        <v>0</v>
      </c>
      <c r="I23" s="3">
        <f>F23*AP23</f>
        <v>0</v>
      </c>
      <c r="J23" s="3">
        <f>F23*G23</f>
        <v>0</v>
      </c>
      <c r="K23" s="3">
        <v>0</v>
      </c>
      <c r="L23" s="3">
        <f>F23*K23</f>
        <v>0</v>
      </c>
      <c r="M23" s="49" t="s">
        <v>184</v>
      </c>
      <c r="Z23" s="51">
        <f>IF(AQ23="5",BJ23,0)</f>
        <v>0</v>
      </c>
      <c r="AB23" s="51">
        <f>IF(AQ23="1",BH23,0)</f>
        <v>0</v>
      </c>
      <c r="AC23" s="51">
        <f>IF(AQ23="1",BI23,0)</f>
        <v>0</v>
      </c>
      <c r="AD23" s="51">
        <f>IF(AQ23="7",BH23,0)</f>
        <v>0</v>
      </c>
      <c r="AE23" s="51">
        <f>IF(AQ23="7",BI23,0)</f>
        <v>0</v>
      </c>
      <c r="AF23" s="51">
        <f>IF(AQ23="2",BH23,0)</f>
        <v>0</v>
      </c>
      <c r="AG23" s="51">
        <f>IF(AQ23="2",BI23,0)</f>
        <v>0</v>
      </c>
      <c r="AH23" s="51">
        <f>IF(AQ23="0",BJ23,0)</f>
        <v>0</v>
      </c>
      <c r="AI23" s="46"/>
      <c r="AJ23" s="3">
        <f>IF(AN23=0,J23,0)</f>
        <v>0</v>
      </c>
      <c r="AK23" s="3">
        <f>IF(AN23=15,J23,0)</f>
        <v>0</v>
      </c>
      <c r="AL23" s="3">
        <f>IF(AN23=21,J23,0)</f>
        <v>0</v>
      </c>
      <c r="AN23" s="51">
        <v>21</v>
      </c>
      <c r="AO23" s="51">
        <f>G23*0</f>
        <v>0</v>
      </c>
      <c r="AP23" s="51">
        <f>G23*(1-0)</f>
        <v>0</v>
      </c>
      <c r="AQ23" s="49" t="s">
        <v>7</v>
      </c>
      <c r="AV23" s="51">
        <f>AW23+AX23</f>
        <v>0</v>
      </c>
      <c r="AW23" s="51">
        <f>F23*AO23</f>
        <v>0</v>
      </c>
      <c r="AX23" s="51">
        <f>F23*AP23</f>
        <v>0</v>
      </c>
      <c r="AY23" s="52" t="s">
        <v>282</v>
      </c>
      <c r="AZ23" s="52" t="s">
        <v>296</v>
      </c>
      <c r="BA23" s="46" t="s">
        <v>300</v>
      </c>
      <c r="BC23" s="51">
        <f>AW23+AX23</f>
        <v>0</v>
      </c>
      <c r="BD23" s="51">
        <f>G23/(100-BE23)*100</f>
        <v>0</v>
      </c>
      <c r="BE23" s="51">
        <v>0</v>
      </c>
      <c r="BF23" s="51">
        <f>L23</f>
        <v>0</v>
      </c>
      <c r="BH23" s="3">
        <f>F23*AO23</f>
        <v>0</v>
      </c>
      <c r="BI23" s="3">
        <f>F23*AP23</f>
        <v>0</v>
      </c>
      <c r="BJ23" s="3">
        <f>F23*G23</f>
        <v>0</v>
      </c>
    </row>
    <row r="24" spans="3:13" ht="12.75">
      <c r="C24" s="36" t="s">
        <v>232</v>
      </c>
      <c r="D24" s="130" t="s">
        <v>239</v>
      </c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62" ht="12.75">
      <c r="A25" s="1" t="s">
        <v>14</v>
      </c>
      <c r="B25" s="1"/>
      <c r="C25" s="1" t="s">
        <v>59</v>
      </c>
      <c r="D25" s="1" t="s">
        <v>112</v>
      </c>
      <c r="E25" s="1" t="s">
        <v>169</v>
      </c>
      <c r="F25" s="3">
        <f>'Rozpočet - vybrané sloupce'!AP19</f>
        <v>2</v>
      </c>
      <c r="G25" s="3">
        <f>'Rozpočet - vybrané sloupce'!AU19</f>
        <v>0</v>
      </c>
      <c r="H25" s="3">
        <f>F25*AO25</f>
        <v>0</v>
      </c>
      <c r="I25" s="3">
        <f>F25*AP25</f>
        <v>0</v>
      </c>
      <c r="J25" s="3">
        <f>F25*G25</f>
        <v>0</v>
      </c>
      <c r="K25" s="3">
        <v>0.0001</v>
      </c>
      <c r="L25" s="3">
        <f>F25*K25</f>
        <v>0.0002</v>
      </c>
      <c r="M25" s="49" t="s">
        <v>184</v>
      </c>
      <c r="Z25" s="51">
        <f>IF(AQ25="5",BJ25,0)</f>
        <v>0</v>
      </c>
      <c r="AB25" s="51">
        <f>IF(AQ25="1",BH25,0)</f>
        <v>0</v>
      </c>
      <c r="AC25" s="51">
        <f>IF(AQ25="1",BI25,0)</f>
        <v>0</v>
      </c>
      <c r="AD25" s="51">
        <f>IF(AQ25="7",BH25,0)</f>
        <v>0</v>
      </c>
      <c r="AE25" s="51">
        <f>IF(AQ25="7",BI25,0)</f>
        <v>0</v>
      </c>
      <c r="AF25" s="51">
        <f>IF(AQ25="2",BH25,0)</f>
        <v>0</v>
      </c>
      <c r="AG25" s="51">
        <f>IF(AQ25="2",BI25,0)</f>
        <v>0</v>
      </c>
      <c r="AH25" s="51">
        <f>IF(AQ25="0",BJ25,0)</f>
        <v>0</v>
      </c>
      <c r="AI25" s="46"/>
      <c r="AJ25" s="3">
        <f>IF(AN25=0,J25,0)</f>
        <v>0</v>
      </c>
      <c r="AK25" s="3">
        <f>IF(AN25=15,J25,0)</f>
        <v>0</v>
      </c>
      <c r="AL25" s="3">
        <f>IF(AN25=21,J25,0)</f>
        <v>0</v>
      </c>
      <c r="AN25" s="51">
        <v>21</v>
      </c>
      <c r="AO25" s="51">
        <f>G25*0.00218037135278515</f>
        <v>0</v>
      </c>
      <c r="AP25" s="51">
        <f>G25*(1-0.00218037135278515)</f>
        <v>0</v>
      </c>
      <c r="AQ25" s="49" t="s">
        <v>7</v>
      </c>
      <c r="AV25" s="51">
        <f>AW25+AX25</f>
        <v>0</v>
      </c>
      <c r="AW25" s="51">
        <f>F25*AO25</f>
        <v>0</v>
      </c>
      <c r="AX25" s="51">
        <f>F25*AP25</f>
        <v>0</v>
      </c>
      <c r="AY25" s="52" t="s">
        <v>282</v>
      </c>
      <c r="AZ25" s="52" t="s">
        <v>296</v>
      </c>
      <c r="BA25" s="46" t="s">
        <v>300</v>
      </c>
      <c r="BC25" s="51">
        <f>AW25+AX25</f>
        <v>0</v>
      </c>
      <c r="BD25" s="51">
        <f>G25/(100-BE25)*100</f>
        <v>0</v>
      </c>
      <c r="BE25" s="51">
        <v>0</v>
      </c>
      <c r="BF25" s="51">
        <f>L25</f>
        <v>0.0002</v>
      </c>
      <c r="BH25" s="3">
        <f>F25*AO25</f>
        <v>0</v>
      </c>
      <c r="BI25" s="3">
        <f>F25*AP25</f>
        <v>0</v>
      </c>
      <c r="BJ25" s="3">
        <f>F25*G25</f>
        <v>0</v>
      </c>
    </row>
    <row r="26" spans="3:13" ht="25.5" customHeight="1">
      <c r="C26" s="36" t="s">
        <v>232</v>
      </c>
      <c r="D26" s="130" t="s">
        <v>240</v>
      </c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62" ht="12.75">
      <c r="A27" s="1" t="s">
        <v>15</v>
      </c>
      <c r="B27" s="1"/>
      <c r="C27" s="1" t="s">
        <v>60</v>
      </c>
      <c r="D27" s="1" t="s">
        <v>113</v>
      </c>
      <c r="E27" s="1" t="s">
        <v>167</v>
      </c>
      <c r="F27" s="3">
        <f>'Rozpočet - vybrané sloupce'!AP20</f>
        <v>692</v>
      </c>
      <c r="G27" s="3">
        <f>'Rozpočet - vybrané sloupce'!AU20</f>
        <v>0</v>
      </c>
      <c r="H27" s="3">
        <f>F27*AO27</f>
        <v>0</v>
      </c>
      <c r="I27" s="3">
        <f>F27*AP27</f>
        <v>0</v>
      </c>
      <c r="J27" s="3">
        <f>F27*G27</f>
        <v>0</v>
      </c>
      <c r="K27" s="3">
        <v>0</v>
      </c>
      <c r="L27" s="3">
        <f>F27*K27</f>
        <v>0</v>
      </c>
      <c r="M27" s="49" t="s">
        <v>184</v>
      </c>
      <c r="Z27" s="51">
        <f>IF(AQ27="5",BJ27,0)</f>
        <v>0</v>
      </c>
      <c r="AB27" s="51">
        <f>IF(AQ27="1",BH27,0)</f>
        <v>0</v>
      </c>
      <c r="AC27" s="51">
        <f>IF(AQ27="1",BI27,0)</f>
        <v>0</v>
      </c>
      <c r="AD27" s="51">
        <f>IF(AQ27="7",BH27,0)</f>
        <v>0</v>
      </c>
      <c r="AE27" s="51">
        <f>IF(AQ27="7",BI27,0)</f>
        <v>0</v>
      </c>
      <c r="AF27" s="51">
        <f>IF(AQ27="2",BH27,0)</f>
        <v>0</v>
      </c>
      <c r="AG27" s="51">
        <f>IF(AQ27="2",BI27,0)</f>
        <v>0</v>
      </c>
      <c r="AH27" s="51">
        <f>IF(AQ27="0",BJ27,0)</f>
        <v>0</v>
      </c>
      <c r="AI27" s="46"/>
      <c r="AJ27" s="3">
        <f>IF(AN27=0,J27,0)</f>
        <v>0</v>
      </c>
      <c r="AK27" s="3">
        <f>IF(AN27=15,J27,0)</f>
        <v>0</v>
      </c>
      <c r="AL27" s="3">
        <f>IF(AN27=21,J27,0)</f>
        <v>0</v>
      </c>
      <c r="AN27" s="51">
        <v>21</v>
      </c>
      <c r="AO27" s="51">
        <f>G27*0</f>
        <v>0</v>
      </c>
      <c r="AP27" s="51">
        <f>G27*(1-0)</f>
        <v>0</v>
      </c>
      <c r="AQ27" s="49" t="s">
        <v>7</v>
      </c>
      <c r="AV27" s="51">
        <f>AW27+AX27</f>
        <v>0</v>
      </c>
      <c r="AW27" s="51">
        <f>F27*AO27</f>
        <v>0</v>
      </c>
      <c r="AX27" s="51">
        <f>F27*AP27</f>
        <v>0</v>
      </c>
      <c r="AY27" s="52" t="s">
        <v>282</v>
      </c>
      <c r="AZ27" s="52" t="s">
        <v>296</v>
      </c>
      <c r="BA27" s="46" t="s">
        <v>300</v>
      </c>
      <c r="BC27" s="51">
        <f>AW27+AX27</f>
        <v>0</v>
      </c>
      <c r="BD27" s="51">
        <f>G27/(100-BE27)*100</f>
        <v>0</v>
      </c>
      <c r="BE27" s="51">
        <v>0</v>
      </c>
      <c r="BF27" s="51">
        <f>L27</f>
        <v>0</v>
      </c>
      <c r="BH27" s="3">
        <f>F27*AO27</f>
        <v>0</v>
      </c>
      <c r="BI27" s="3">
        <f>F27*AP27</f>
        <v>0</v>
      </c>
      <c r="BJ27" s="3">
        <f>F27*G27</f>
        <v>0</v>
      </c>
    </row>
    <row r="28" spans="1:47" ht="12.75">
      <c r="A28" s="30"/>
      <c r="B28" s="35"/>
      <c r="C28" s="35" t="s">
        <v>18</v>
      </c>
      <c r="D28" s="35" t="s">
        <v>114</v>
      </c>
      <c r="E28" s="30" t="s">
        <v>6</v>
      </c>
      <c r="F28" s="30" t="s">
        <v>6</v>
      </c>
      <c r="G28" s="30" t="s">
        <v>6</v>
      </c>
      <c r="H28" s="6">
        <f>SUM(H29:H34)</f>
        <v>0</v>
      </c>
      <c r="I28" s="6">
        <f>SUM(I29:I34)</f>
        <v>0</v>
      </c>
      <c r="J28" s="6">
        <f>SUM(J29:J34)</f>
        <v>0</v>
      </c>
      <c r="K28" s="46"/>
      <c r="L28" s="6">
        <f>SUM(L29:L34)</f>
        <v>0</v>
      </c>
      <c r="M28" s="46"/>
      <c r="AI28" s="46"/>
      <c r="AS28" s="6">
        <f>SUM(AJ29:AJ34)</f>
        <v>0</v>
      </c>
      <c r="AT28" s="6">
        <f>SUM(AK29:AK34)</f>
        <v>0</v>
      </c>
      <c r="AU28" s="6">
        <f>SUM(AL29:AL34)</f>
        <v>0</v>
      </c>
    </row>
    <row r="29" spans="1:62" ht="12.75">
      <c r="A29" s="1" t="s">
        <v>16</v>
      </c>
      <c r="B29" s="1"/>
      <c r="C29" s="1" t="s">
        <v>61</v>
      </c>
      <c r="D29" s="1" t="s">
        <v>115</v>
      </c>
      <c r="E29" s="1" t="s">
        <v>170</v>
      </c>
      <c r="F29" s="3">
        <f>'Rozpočet - vybrané sloupce'!AP22</f>
        <v>360.275</v>
      </c>
      <c r="G29" s="3">
        <f>'Rozpočet - vybrané sloupce'!AU22</f>
        <v>0</v>
      </c>
      <c r="H29" s="3">
        <f>F29*AO29</f>
        <v>0</v>
      </c>
      <c r="I29" s="3">
        <f>F29*AP29</f>
        <v>0</v>
      </c>
      <c r="J29" s="3">
        <f>F29*G29</f>
        <v>0</v>
      </c>
      <c r="K29" s="3">
        <v>0</v>
      </c>
      <c r="L29" s="3">
        <f>F29*K29</f>
        <v>0</v>
      </c>
      <c r="M29" s="49" t="s">
        <v>184</v>
      </c>
      <c r="Z29" s="51">
        <f>IF(AQ29="5",BJ29,0)</f>
        <v>0</v>
      </c>
      <c r="AB29" s="51">
        <f>IF(AQ29="1",BH29,0)</f>
        <v>0</v>
      </c>
      <c r="AC29" s="51">
        <f>IF(AQ29="1",BI29,0)</f>
        <v>0</v>
      </c>
      <c r="AD29" s="51">
        <f>IF(AQ29="7",BH29,0)</f>
        <v>0</v>
      </c>
      <c r="AE29" s="51">
        <f>IF(AQ29="7",BI29,0)</f>
        <v>0</v>
      </c>
      <c r="AF29" s="51">
        <f>IF(AQ29="2",BH29,0)</f>
        <v>0</v>
      </c>
      <c r="AG29" s="51">
        <f>IF(AQ29="2",BI29,0)</f>
        <v>0</v>
      </c>
      <c r="AH29" s="51">
        <f>IF(AQ29="0",BJ29,0)</f>
        <v>0</v>
      </c>
      <c r="AI29" s="46"/>
      <c r="AJ29" s="3">
        <f>IF(AN29=0,J29,0)</f>
        <v>0</v>
      </c>
      <c r="AK29" s="3">
        <f>IF(AN29=15,J29,0)</f>
        <v>0</v>
      </c>
      <c r="AL29" s="3">
        <f>IF(AN29=21,J29,0)</f>
        <v>0</v>
      </c>
      <c r="AN29" s="51">
        <v>21</v>
      </c>
      <c r="AO29" s="51">
        <f>G29*0</f>
        <v>0</v>
      </c>
      <c r="AP29" s="51">
        <f>G29*(1-0)</f>
        <v>0</v>
      </c>
      <c r="AQ29" s="49" t="s">
        <v>7</v>
      </c>
      <c r="AV29" s="51">
        <f>AW29+AX29</f>
        <v>0</v>
      </c>
      <c r="AW29" s="51">
        <f>F29*AO29</f>
        <v>0</v>
      </c>
      <c r="AX29" s="51">
        <f>F29*AP29</f>
        <v>0</v>
      </c>
      <c r="AY29" s="52" t="s">
        <v>283</v>
      </c>
      <c r="AZ29" s="52" t="s">
        <v>296</v>
      </c>
      <c r="BA29" s="46" t="s">
        <v>300</v>
      </c>
      <c r="BC29" s="51">
        <f>AW29+AX29</f>
        <v>0</v>
      </c>
      <c r="BD29" s="51">
        <f>G29/(100-BE29)*100</f>
        <v>0</v>
      </c>
      <c r="BE29" s="51">
        <v>0</v>
      </c>
      <c r="BF29" s="51">
        <f>L29</f>
        <v>0</v>
      </c>
      <c r="BH29" s="3">
        <f>F29*AO29</f>
        <v>0</v>
      </c>
      <c r="BI29" s="3">
        <f>F29*AP29</f>
        <v>0</v>
      </c>
      <c r="BJ29" s="3">
        <f>F29*G29</f>
        <v>0</v>
      </c>
    </row>
    <row r="30" spans="1:62" ht="12.75">
      <c r="A30" s="1" t="s">
        <v>17</v>
      </c>
      <c r="B30" s="1"/>
      <c r="C30" s="1" t="s">
        <v>62</v>
      </c>
      <c r="D30" s="1" t="s">
        <v>116</v>
      </c>
      <c r="E30" s="1" t="s">
        <v>170</v>
      </c>
      <c r="F30" s="3">
        <f>'Rozpočet - vybrané sloupce'!AP23</f>
        <v>360.275</v>
      </c>
      <c r="G30" s="3">
        <f>'Rozpočet - vybrané sloupce'!AU23</f>
        <v>0</v>
      </c>
      <c r="H30" s="3">
        <f>F30*AO30</f>
        <v>0</v>
      </c>
      <c r="I30" s="3">
        <f>F30*AP30</f>
        <v>0</v>
      </c>
      <c r="J30" s="3">
        <f>F30*G30</f>
        <v>0</v>
      </c>
      <c r="K30" s="3">
        <v>0</v>
      </c>
      <c r="L30" s="3">
        <f>F30*K30</f>
        <v>0</v>
      </c>
      <c r="M30" s="49" t="s">
        <v>184</v>
      </c>
      <c r="Z30" s="51">
        <f>IF(AQ30="5",BJ30,0)</f>
        <v>0</v>
      </c>
      <c r="AB30" s="51">
        <f>IF(AQ30="1",BH30,0)</f>
        <v>0</v>
      </c>
      <c r="AC30" s="51">
        <f>IF(AQ30="1",BI30,0)</f>
        <v>0</v>
      </c>
      <c r="AD30" s="51">
        <f>IF(AQ30="7",BH30,0)</f>
        <v>0</v>
      </c>
      <c r="AE30" s="51">
        <f>IF(AQ30="7",BI30,0)</f>
        <v>0</v>
      </c>
      <c r="AF30" s="51">
        <f>IF(AQ30="2",BH30,0)</f>
        <v>0</v>
      </c>
      <c r="AG30" s="51">
        <f>IF(AQ30="2",BI30,0)</f>
        <v>0</v>
      </c>
      <c r="AH30" s="51">
        <f>IF(AQ30="0",BJ30,0)</f>
        <v>0</v>
      </c>
      <c r="AI30" s="46"/>
      <c r="AJ30" s="3">
        <f>IF(AN30=0,J30,0)</f>
        <v>0</v>
      </c>
      <c r="AK30" s="3">
        <f>IF(AN30=15,J30,0)</f>
        <v>0</v>
      </c>
      <c r="AL30" s="3">
        <f>IF(AN30=21,J30,0)</f>
        <v>0</v>
      </c>
      <c r="AN30" s="51">
        <v>21</v>
      </c>
      <c r="AO30" s="51">
        <f>G30*0</f>
        <v>0</v>
      </c>
      <c r="AP30" s="51">
        <f>G30*(1-0)</f>
        <v>0</v>
      </c>
      <c r="AQ30" s="49" t="s">
        <v>7</v>
      </c>
      <c r="AV30" s="51">
        <f>AW30+AX30</f>
        <v>0</v>
      </c>
      <c r="AW30" s="51">
        <f>F30*AO30</f>
        <v>0</v>
      </c>
      <c r="AX30" s="51">
        <f>F30*AP30</f>
        <v>0</v>
      </c>
      <c r="AY30" s="52" t="s">
        <v>283</v>
      </c>
      <c r="AZ30" s="52" t="s">
        <v>296</v>
      </c>
      <c r="BA30" s="46" t="s">
        <v>300</v>
      </c>
      <c r="BC30" s="51">
        <f>AW30+AX30</f>
        <v>0</v>
      </c>
      <c r="BD30" s="51">
        <f>G30/(100-BE30)*100</f>
        <v>0</v>
      </c>
      <c r="BE30" s="51">
        <v>0</v>
      </c>
      <c r="BF30" s="51">
        <f>L30</f>
        <v>0</v>
      </c>
      <c r="BH30" s="3">
        <f>F30*AO30</f>
        <v>0</v>
      </c>
      <c r="BI30" s="3">
        <f>F30*AP30</f>
        <v>0</v>
      </c>
      <c r="BJ30" s="3">
        <f>F30*G30</f>
        <v>0</v>
      </c>
    </row>
    <row r="31" spans="3:13" ht="12.75">
      <c r="C31" s="36" t="s">
        <v>232</v>
      </c>
      <c r="D31" s="130" t="s">
        <v>241</v>
      </c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62" ht="12.75">
      <c r="A32" s="1" t="s">
        <v>18</v>
      </c>
      <c r="B32" s="1"/>
      <c r="C32" s="1" t="s">
        <v>63</v>
      </c>
      <c r="D32" s="1" t="s">
        <v>117</v>
      </c>
      <c r="E32" s="1" t="s">
        <v>168</v>
      </c>
      <c r="F32" s="3">
        <f>'Rozpočet - vybrané sloupce'!AP24</f>
        <v>2201.564</v>
      </c>
      <c r="G32" s="3">
        <f>'Rozpočet - vybrané sloupce'!AU24</f>
        <v>0</v>
      </c>
      <c r="H32" s="3">
        <f>F32*AO32</f>
        <v>0</v>
      </c>
      <c r="I32" s="3">
        <f>F32*AP32</f>
        <v>0</v>
      </c>
      <c r="J32" s="3">
        <f>F32*G32</f>
        <v>0</v>
      </c>
      <c r="K32" s="3">
        <v>0</v>
      </c>
      <c r="L32" s="3">
        <f>F32*K32</f>
        <v>0</v>
      </c>
      <c r="M32" s="49" t="s">
        <v>184</v>
      </c>
      <c r="Z32" s="51">
        <f>IF(AQ32="5",BJ32,0)</f>
        <v>0</v>
      </c>
      <c r="AB32" s="51">
        <f>IF(AQ32="1",BH32,0)</f>
        <v>0</v>
      </c>
      <c r="AC32" s="51">
        <f>IF(AQ32="1",BI32,0)</f>
        <v>0</v>
      </c>
      <c r="AD32" s="51">
        <f>IF(AQ32="7",BH32,0)</f>
        <v>0</v>
      </c>
      <c r="AE32" s="51">
        <f>IF(AQ32="7",BI32,0)</f>
        <v>0</v>
      </c>
      <c r="AF32" s="51">
        <f>IF(AQ32="2",BH32,0)</f>
        <v>0</v>
      </c>
      <c r="AG32" s="51">
        <f>IF(AQ32="2",BI32,0)</f>
        <v>0</v>
      </c>
      <c r="AH32" s="51">
        <f>IF(AQ32="0",BJ32,0)</f>
        <v>0</v>
      </c>
      <c r="AI32" s="46"/>
      <c r="AJ32" s="3">
        <f>IF(AN32=0,J32,0)</f>
        <v>0</v>
      </c>
      <c r="AK32" s="3">
        <f>IF(AN32=15,J32,0)</f>
        <v>0</v>
      </c>
      <c r="AL32" s="3">
        <f>IF(AN32=21,J32,0)</f>
        <v>0</v>
      </c>
      <c r="AN32" s="51">
        <v>21</v>
      </c>
      <c r="AO32" s="51">
        <f>G32*0</f>
        <v>0</v>
      </c>
      <c r="AP32" s="51">
        <f>G32*(1-0)</f>
        <v>0</v>
      </c>
      <c r="AQ32" s="49" t="s">
        <v>11</v>
      </c>
      <c r="AV32" s="51">
        <f>AW32+AX32</f>
        <v>0</v>
      </c>
      <c r="AW32" s="51">
        <f>F32*AO32</f>
        <v>0</v>
      </c>
      <c r="AX32" s="51">
        <f>F32*AP32</f>
        <v>0</v>
      </c>
      <c r="AY32" s="52" t="s">
        <v>283</v>
      </c>
      <c r="AZ32" s="52" t="s">
        <v>296</v>
      </c>
      <c r="BA32" s="46" t="s">
        <v>300</v>
      </c>
      <c r="BC32" s="51">
        <f>AW32+AX32</f>
        <v>0</v>
      </c>
      <c r="BD32" s="51">
        <f>G32/(100-BE32)*100</f>
        <v>0</v>
      </c>
      <c r="BE32" s="51">
        <v>0</v>
      </c>
      <c r="BF32" s="51">
        <f>L32</f>
        <v>0</v>
      </c>
      <c r="BH32" s="3">
        <f>F32*AO32</f>
        <v>0</v>
      </c>
      <c r="BI32" s="3">
        <f>F32*AP32</f>
        <v>0</v>
      </c>
      <c r="BJ32" s="3">
        <f>F32*G32</f>
        <v>0</v>
      </c>
    </row>
    <row r="33" spans="1:62" ht="12.75">
      <c r="A33" s="1" t="s">
        <v>19</v>
      </c>
      <c r="B33" s="1"/>
      <c r="C33" s="1" t="s">
        <v>64</v>
      </c>
      <c r="D33" s="1" t="s">
        <v>118</v>
      </c>
      <c r="E33" s="1" t="s">
        <v>168</v>
      </c>
      <c r="F33" s="3">
        <f>'Rozpočet - vybrané sloupce'!AP25</f>
        <v>189.79</v>
      </c>
      <c r="G33" s="3">
        <f>'Rozpočet - vybrané sloupce'!AU25</f>
        <v>0</v>
      </c>
      <c r="H33" s="3">
        <f>F33*AO33</f>
        <v>0</v>
      </c>
      <c r="I33" s="3">
        <f>F33*AP33</f>
        <v>0</v>
      </c>
      <c r="J33" s="3">
        <f>F33*G33</f>
        <v>0</v>
      </c>
      <c r="K33" s="3">
        <v>0</v>
      </c>
      <c r="L33" s="3">
        <f>F33*K33</f>
        <v>0</v>
      </c>
      <c r="M33" s="49" t="s">
        <v>184</v>
      </c>
      <c r="Z33" s="51">
        <f>IF(AQ33="5",BJ33,0)</f>
        <v>0</v>
      </c>
      <c r="AB33" s="51">
        <f>IF(AQ33="1",BH33,0)</f>
        <v>0</v>
      </c>
      <c r="AC33" s="51">
        <f>IF(AQ33="1",BI33,0)</f>
        <v>0</v>
      </c>
      <c r="AD33" s="51">
        <f>IF(AQ33="7",BH33,0)</f>
        <v>0</v>
      </c>
      <c r="AE33" s="51">
        <f>IF(AQ33="7",BI33,0)</f>
        <v>0</v>
      </c>
      <c r="AF33" s="51">
        <f>IF(AQ33="2",BH33,0)</f>
        <v>0</v>
      </c>
      <c r="AG33" s="51">
        <f>IF(AQ33="2",BI33,0)</f>
        <v>0</v>
      </c>
      <c r="AH33" s="51">
        <f>IF(AQ33="0",BJ33,0)</f>
        <v>0</v>
      </c>
      <c r="AI33" s="46"/>
      <c r="AJ33" s="3">
        <f>IF(AN33=0,J33,0)</f>
        <v>0</v>
      </c>
      <c r="AK33" s="3">
        <f>IF(AN33=15,J33,0)</f>
        <v>0</v>
      </c>
      <c r="AL33" s="3">
        <f>IF(AN33=21,J33,0)</f>
        <v>0</v>
      </c>
      <c r="AN33" s="51">
        <v>21</v>
      </c>
      <c r="AO33" s="51">
        <f>G33*0</f>
        <v>0</v>
      </c>
      <c r="AP33" s="51">
        <f>G33*(1-0)</f>
        <v>0</v>
      </c>
      <c r="AQ33" s="49" t="s">
        <v>11</v>
      </c>
      <c r="AV33" s="51">
        <f>AW33+AX33</f>
        <v>0</v>
      </c>
      <c r="AW33" s="51">
        <f>F33*AO33</f>
        <v>0</v>
      </c>
      <c r="AX33" s="51">
        <f>F33*AP33</f>
        <v>0</v>
      </c>
      <c r="AY33" s="52" t="s">
        <v>283</v>
      </c>
      <c r="AZ33" s="52" t="s">
        <v>296</v>
      </c>
      <c r="BA33" s="46" t="s">
        <v>300</v>
      </c>
      <c r="BC33" s="51">
        <f>AW33+AX33</f>
        <v>0</v>
      </c>
      <c r="BD33" s="51">
        <f>G33/(100-BE33)*100</f>
        <v>0</v>
      </c>
      <c r="BE33" s="51">
        <v>0</v>
      </c>
      <c r="BF33" s="51">
        <f>L33</f>
        <v>0</v>
      </c>
      <c r="BH33" s="3">
        <f>F33*AO33</f>
        <v>0</v>
      </c>
      <c r="BI33" s="3">
        <f>F33*AP33</f>
        <v>0</v>
      </c>
      <c r="BJ33" s="3">
        <f>F33*G33</f>
        <v>0</v>
      </c>
    </row>
    <row r="34" spans="1:62" ht="12.75">
      <c r="A34" s="1" t="s">
        <v>20</v>
      </c>
      <c r="B34" s="1"/>
      <c r="C34" s="1" t="s">
        <v>65</v>
      </c>
      <c r="D34" s="1" t="s">
        <v>119</v>
      </c>
      <c r="E34" s="1" t="s">
        <v>170</v>
      </c>
      <c r="F34" s="3">
        <f>'Rozpočet - vybrané sloupce'!AP26</f>
        <v>6.5</v>
      </c>
      <c r="G34" s="3">
        <f>'Rozpočet - vybrané sloupce'!AU26</f>
        <v>0</v>
      </c>
      <c r="H34" s="3">
        <f>F34*AO34</f>
        <v>0</v>
      </c>
      <c r="I34" s="3">
        <f>F34*AP34</f>
        <v>0</v>
      </c>
      <c r="J34" s="3">
        <f>F34*G34</f>
        <v>0</v>
      </c>
      <c r="K34" s="3">
        <v>0</v>
      </c>
      <c r="L34" s="3">
        <f>F34*K34</f>
        <v>0</v>
      </c>
      <c r="M34" s="49" t="s">
        <v>184</v>
      </c>
      <c r="Z34" s="51">
        <f>IF(AQ34="5",BJ34,0)</f>
        <v>0</v>
      </c>
      <c r="AB34" s="51">
        <f>IF(AQ34="1",BH34,0)</f>
        <v>0</v>
      </c>
      <c r="AC34" s="51">
        <f>IF(AQ34="1",BI34,0)</f>
        <v>0</v>
      </c>
      <c r="AD34" s="51">
        <f>IF(AQ34="7",BH34,0)</f>
        <v>0</v>
      </c>
      <c r="AE34" s="51">
        <f>IF(AQ34="7",BI34,0)</f>
        <v>0</v>
      </c>
      <c r="AF34" s="51">
        <f>IF(AQ34="2",BH34,0)</f>
        <v>0</v>
      </c>
      <c r="AG34" s="51">
        <f>IF(AQ34="2",BI34,0)</f>
        <v>0</v>
      </c>
      <c r="AH34" s="51">
        <f>IF(AQ34="0",BJ34,0)</f>
        <v>0</v>
      </c>
      <c r="AI34" s="46"/>
      <c r="AJ34" s="3">
        <f>IF(AN34=0,J34,0)</f>
        <v>0</v>
      </c>
      <c r="AK34" s="3">
        <f>IF(AN34=15,J34,0)</f>
        <v>0</v>
      </c>
      <c r="AL34" s="3">
        <f>IF(AN34=21,J34,0)</f>
        <v>0</v>
      </c>
      <c r="AN34" s="51">
        <v>21</v>
      </c>
      <c r="AO34" s="51">
        <f>G34*0</f>
        <v>0</v>
      </c>
      <c r="AP34" s="51">
        <f>G34*(1-0)</f>
        <v>0</v>
      </c>
      <c r="AQ34" s="49" t="s">
        <v>7</v>
      </c>
      <c r="AV34" s="51">
        <f>AW34+AX34</f>
        <v>0</v>
      </c>
      <c r="AW34" s="51">
        <f>F34*AO34</f>
        <v>0</v>
      </c>
      <c r="AX34" s="51">
        <f>F34*AP34</f>
        <v>0</v>
      </c>
      <c r="AY34" s="52" t="s">
        <v>283</v>
      </c>
      <c r="AZ34" s="52" t="s">
        <v>296</v>
      </c>
      <c r="BA34" s="46" t="s">
        <v>300</v>
      </c>
      <c r="BC34" s="51">
        <f>AW34+AX34</f>
        <v>0</v>
      </c>
      <c r="BD34" s="51">
        <f>G34/(100-BE34)*100</f>
        <v>0</v>
      </c>
      <c r="BE34" s="51">
        <v>0</v>
      </c>
      <c r="BF34" s="51">
        <f>L34</f>
        <v>0</v>
      </c>
      <c r="BH34" s="3">
        <f>F34*AO34</f>
        <v>0</v>
      </c>
      <c r="BI34" s="3">
        <f>F34*AP34</f>
        <v>0</v>
      </c>
      <c r="BJ34" s="3">
        <f>F34*G34</f>
        <v>0</v>
      </c>
    </row>
    <row r="35" spans="3:13" ht="12.75">
      <c r="C35" s="36" t="s">
        <v>232</v>
      </c>
      <c r="D35" s="130" t="s">
        <v>242</v>
      </c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47" ht="12.75">
      <c r="A36" s="30"/>
      <c r="B36" s="35"/>
      <c r="C36" s="35" t="s">
        <v>22</v>
      </c>
      <c r="D36" s="35" t="s">
        <v>120</v>
      </c>
      <c r="E36" s="30" t="s">
        <v>6</v>
      </c>
      <c r="F36" s="30" t="s">
        <v>6</v>
      </c>
      <c r="G36" s="30" t="s">
        <v>6</v>
      </c>
      <c r="H36" s="6">
        <f>SUM(H37:H37)</f>
        <v>0</v>
      </c>
      <c r="I36" s="6">
        <f>SUM(I37:I37)</f>
        <v>0</v>
      </c>
      <c r="J36" s="6">
        <f>SUM(J37:J37)</f>
        <v>0</v>
      </c>
      <c r="K36" s="46"/>
      <c r="L36" s="6">
        <f>SUM(L37:L37)</f>
        <v>0</v>
      </c>
      <c r="M36" s="46"/>
      <c r="AI36" s="46"/>
      <c r="AS36" s="6">
        <f>SUM(AJ37:AJ37)</f>
        <v>0</v>
      </c>
      <c r="AT36" s="6">
        <f>SUM(AK37:AK37)</f>
        <v>0</v>
      </c>
      <c r="AU36" s="6">
        <f>SUM(AL37:AL37)</f>
        <v>0</v>
      </c>
    </row>
    <row r="37" spans="1:62" ht="12.75">
      <c r="A37" s="1" t="s">
        <v>21</v>
      </c>
      <c r="B37" s="1"/>
      <c r="C37" s="1" t="s">
        <v>66</v>
      </c>
      <c r="D37" s="1" t="s">
        <v>121</v>
      </c>
      <c r="E37" s="1" t="s">
        <v>170</v>
      </c>
      <c r="F37" s="3">
        <f>'Rozpočet - vybrané sloupce'!AP28</f>
        <v>360.275</v>
      </c>
      <c r="G37" s="3">
        <f>'Rozpočet - vybrané sloupce'!AU28</f>
        <v>0</v>
      </c>
      <c r="H37" s="3">
        <f>F37*AO37</f>
        <v>0</v>
      </c>
      <c r="I37" s="3">
        <f>F37*AP37</f>
        <v>0</v>
      </c>
      <c r="J37" s="3">
        <f>F37*G37</f>
        <v>0</v>
      </c>
      <c r="K37" s="3">
        <v>0</v>
      </c>
      <c r="L37" s="3">
        <f>F37*K37</f>
        <v>0</v>
      </c>
      <c r="M37" s="49" t="s">
        <v>184</v>
      </c>
      <c r="Z37" s="51">
        <f>IF(AQ37="5",BJ37,0)</f>
        <v>0</v>
      </c>
      <c r="AB37" s="51">
        <f>IF(AQ37="1",BH37,0)</f>
        <v>0</v>
      </c>
      <c r="AC37" s="51">
        <f>IF(AQ37="1",BI37,0)</f>
        <v>0</v>
      </c>
      <c r="AD37" s="51">
        <f>IF(AQ37="7",BH37,0)</f>
        <v>0</v>
      </c>
      <c r="AE37" s="51">
        <f>IF(AQ37="7",BI37,0)</f>
        <v>0</v>
      </c>
      <c r="AF37" s="51">
        <f>IF(AQ37="2",BH37,0)</f>
        <v>0</v>
      </c>
      <c r="AG37" s="51">
        <f>IF(AQ37="2",BI37,0)</f>
        <v>0</v>
      </c>
      <c r="AH37" s="51">
        <f>IF(AQ37="0",BJ37,0)</f>
        <v>0</v>
      </c>
      <c r="AI37" s="46"/>
      <c r="AJ37" s="3">
        <f>IF(AN37=0,J37,0)</f>
        <v>0</v>
      </c>
      <c r="AK37" s="3">
        <f>IF(AN37=15,J37,0)</f>
        <v>0</v>
      </c>
      <c r="AL37" s="3">
        <f>IF(AN37=21,J37,0)</f>
        <v>0</v>
      </c>
      <c r="AN37" s="51">
        <v>21</v>
      </c>
      <c r="AO37" s="51">
        <f>G37*0</f>
        <v>0</v>
      </c>
      <c r="AP37" s="51">
        <f>G37*(1-0)</f>
        <v>0</v>
      </c>
      <c r="AQ37" s="49" t="s">
        <v>7</v>
      </c>
      <c r="AV37" s="51">
        <f>AW37+AX37</f>
        <v>0</v>
      </c>
      <c r="AW37" s="51">
        <f>F37*AO37</f>
        <v>0</v>
      </c>
      <c r="AX37" s="51">
        <f>F37*AP37</f>
        <v>0</v>
      </c>
      <c r="AY37" s="52" t="s">
        <v>284</v>
      </c>
      <c r="AZ37" s="52" t="s">
        <v>296</v>
      </c>
      <c r="BA37" s="46" t="s">
        <v>300</v>
      </c>
      <c r="BC37" s="51">
        <f>AW37+AX37</f>
        <v>0</v>
      </c>
      <c r="BD37" s="51">
        <f>G37/(100-BE37)*100</f>
        <v>0</v>
      </c>
      <c r="BE37" s="51">
        <v>0</v>
      </c>
      <c r="BF37" s="51">
        <f>L37</f>
        <v>0</v>
      </c>
      <c r="BH37" s="3">
        <f>F37*AO37</f>
        <v>0</v>
      </c>
      <c r="BI37" s="3">
        <f>F37*AP37</f>
        <v>0</v>
      </c>
      <c r="BJ37" s="3">
        <f>F37*G37</f>
        <v>0</v>
      </c>
    </row>
    <row r="38" spans="1:47" ht="12.75">
      <c r="A38" s="30"/>
      <c r="B38" s="35"/>
      <c r="C38" s="35" t="s">
        <v>23</v>
      </c>
      <c r="D38" s="35" t="s">
        <v>122</v>
      </c>
      <c r="E38" s="30" t="s">
        <v>6</v>
      </c>
      <c r="F38" s="30" t="s">
        <v>6</v>
      </c>
      <c r="G38" s="30" t="s">
        <v>6</v>
      </c>
      <c r="H38" s="6">
        <f>SUM(H39:H39)</f>
        <v>0</v>
      </c>
      <c r="I38" s="6">
        <f>SUM(I39:I39)</f>
        <v>0</v>
      </c>
      <c r="J38" s="6">
        <f>SUM(J39:J39)</f>
        <v>0</v>
      </c>
      <c r="K38" s="46"/>
      <c r="L38" s="6">
        <f>SUM(L39:L39)</f>
        <v>0</v>
      </c>
      <c r="M38" s="46"/>
      <c r="AI38" s="46"/>
      <c r="AS38" s="6">
        <f>SUM(AJ39:AJ39)</f>
        <v>0</v>
      </c>
      <c r="AT38" s="6">
        <f>SUM(AK39:AK39)</f>
        <v>0</v>
      </c>
      <c r="AU38" s="6">
        <f>SUM(AL39:AL39)</f>
        <v>0</v>
      </c>
    </row>
    <row r="39" spans="1:62" ht="12.75">
      <c r="A39" s="1" t="s">
        <v>22</v>
      </c>
      <c r="B39" s="1"/>
      <c r="C39" s="1" t="s">
        <v>67</v>
      </c>
      <c r="D39" s="1" t="s">
        <v>123</v>
      </c>
      <c r="E39" s="1" t="s">
        <v>170</v>
      </c>
      <c r="F39" s="3">
        <f>'Rozpočet - vybrané sloupce'!AP30</f>
        <v>360.275</v>
      </c>
      <c r="G39" s="3">
        <f>'Rozpočet - vybrané sloupce'!AU30</f>
        <v>0</v>
      </c>
      <c r="H39" s="3">
        <f>F39*AO39</f>
        <v>0</v>
      </c>
      <c r="I39" s="3">
        <f>F39*AP39</f>
        <v>0</v>
      </c>
      <c r="J39" s="3">
        <f>F39*G39</f>
        <v>0</v>
      </c>
      <c r="K39" s="3">
        <v>0</v>
      </c>
      <c r="L39" s="3">
        <f>F39*K39</f>
        <v>0</v>
      </c>
      <c r="M39" s="49" t="s">
        <v>184</v>
      </c>
      <c r="Z39" s="51">
        <f>IF(AQ39="5",BJ39,0)</f>
        <v>0</v>
      </c>
      <c r="AB39" s="51">
        <f>IF(AQ39="1",BH39,0)</f>
        <v>0</v>
      </c>
      <c r="AC39" s="51">
        <f>IF(AQ39="1",BI39,0)</f>
        <v>0</v>
      </c>
      <c r="AD39" s="51">
        <f>IF(AQ39="7",BH39,0)</f>
        <v>0</v>
      </c>
      <c r="AE39" s="51">
        <f>IF(AQ39="7",BI39,0)</f>
        <v>0</v>
      </c>
      <c r="AF39" s="51">
        <f>IF(AQ39="2",BH39,0)</f>
        <v>0</v>
      </c>
      <c r="AG39" s="51">
        <f>IF(AQ39="2",BI39,0)</f>
        <v>0</v>
      </c>
      <c r="AH39" s="51">
        <f>IF(AQ39="0",BJ39,0)</f>
        <v>0</v>
      </c>
      <c r="AI39" s="46"/>
      <c r="AJ39" s="3">
        <f>IF(AN39=0,J39,0)</f>
        <v>0</v>
      </c>
      <c r="AK39" s="3">
        <f>IF(AN39=15,J39,0)</f>
        <v>0</v>
      </c>
      <c r="AL39" s="3">
        <f>IF(AN39=21,J39,0)</f>
        <v>0</v>
      </c>
      <c r="AN39" s="51">
        <v>21</v>
      </c>
      <c r="AO39" s="51">
        <f>G39*0</f>
        <v>0</v>
      </c>
      <c r="AP39" s="51">
        <f>G39*(1-0)</f>
        <v>0</v>
      </c>
      <c r="AQ39" s="49" t="s">
        <v>7</v>
      </c>
      <c r="AV39" s="51">
        <f>AW39+AX39</f>
        <v>0</v>
      </c>
      <c r="AW39" s="51">
        <f>F39*AO39</f>
        <v>0</v>
      </c>
      <c r="AX39" s="51">
        <f>F39*AP39</f>
        <v>0</v>
      </c>
      <c r="AY39" s="52" t="s">
        <v>285</v>
      </c>
      <c r="AZ39" s="52" t="s">
        <v>296</v>
      </c>
      <c r="BA39" s="46" t="s">
        <v>300</v>
      </c>
      <c r="BC39" s="51">
        <f>AW39+AX39</f>
        <v>0</v>
      </c>
      <c r="BD39" s="51">
        <f>G39/(100-BE39)*100</f>
        <v>0</v>
      </c>
      <c r="BE39" s="51">
        <v>0</v>
      </c>
      <c r="BF39" s="51">
        <f>L39</f>
        <v>0</v>
      </c>
      <c r="BH39" s="3">
        <f>F39*AO39</f>
        <v>0</v>
      </c>
      <c r="BI39" s="3">
        <f>F39*AP39</f>
        <v>0</v>
      </c>
      <c r="BJ39" s="3">
        <f>F39*G39</f>
        <v>0</v>
      </c>
    </row>
    <row r="40" spans="3:13" ht="12.75">
      <c r="C40" s="36" t="s">
        <v>232</v>
      </c>
      <c r="D40" s="130" t="s">
        <v>243</v>
      </c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47" ht="12.75">
      <c r="A41" s="30"/>
      <c r="B41" s="35"/>
      <c r="C41" s="35" t="s">
        <v>24</v>
      </c>
      <c r="D41" s="35" t="s">
        <v>124</v>
      </c>
      <c r="E41" s="30" t="s">
        <v>6</v>
      </c>
      <c r="F41" s="30" t="s">
        <v>6</v>
      </c>
      <c r="G41" s="30" t="s">
        <v>6</v>
      </c>
      <c r="H41" s="6">
        <f>SUM(H42:H46)</f>
        <v>0</v>
      </c>
      <c r="I41" s="6">
        <f>SUM(I42:I46)</f>
        <v>0</v>
      </c>
      <c r="J41" s="6">
        <f>SUM(J42:J46)</f>
        <v>0</v>
      </c>
      <c r="K41" s="46"/>
      <c r="L41" s="6">
        <f>SUM(L42:L46)</f>
        <v>0.02076</v>
      </c>
      <c r="M41" s="46"/>
      <c r="AI41" s="46"/>
      <c r="AS41" s="6">
        <f>SUM(AJ42:AJ46)</f>
        <v>0</v>
      </c>
      <c r="AT41" s="6">
        <f>SUM(AK42:AK46)</f>
        <v>0</v>
      </c>
      <c r="AU41" s="6">
        <f>SUM(AL42:AL46)</f>
        <v>0</v>
      </c>
    </row>
    <row r="42" spans="1:62" ht="12.75">
      <c r="A42" s="1" t="s">
        <v>23</v>
      </c>
      <c r="B42" s="1"/>
      <c r="C42" s="1" t="s">
        <v>68</v>
      </c>
      <c r="D42" s="1" t="s">
        <v>125</v>
      </c>
      <c r="E42" s="1" t="s">
        <v>167</v>
      </c>
      <c r="F42" s="3">
        <f>'Rozpočet - vybrané sloupce'!AP32</f>
        <v>737.2</v>
      </c>
      <c r="G42" s="3">
        <f>'Rozpočet - vybrané sloupce'!AU32</f>
        <v>0</v>
      </c>
      <c r="H42" s="3">
        <f>F42*AO42</f>
        <v>0</v>
      </c>
      <c r="I42" s="3">
        <f>F42*AP42</f>
        <v>0</v>
      </c>
      <c r="J42" s="3">
        <f>F42*G42</f>
        <v>0</v>
      </c>
      <c r="K42" s="3">
        <v>0</v>
      </c>
      <c r="L42" s="3">
        <f>F42*K42</f>
        <v>0</v>
      </c>
      <c r="M42" s="49" t="s">
        <v>184</v>
      </c>
      <c r="Z42" s="51">
        <f>IF(AQ42="5",BJ42,0)</f>
        <v>0</v>
      </c>
      <c r="AB42" s="51">
        <f>IF(AQ42="1",BH42,0)</f>
        <v>0</v>
      </c>
      <c r="AC42" s="51">
        <f>IF(AQ42="1",BI42,0)</f>
        <v>0</v>
      </c>
      <c r="AD42" s="51">
        <f>IF(AQ42="7",BH42,0)</f>
        <v>0</v>
      </c>
      <c r="AE42" s="51">
        <f>IF(AQ42="7",BI42,0)</f>
        <v>0</v>
      </c>
      <c r="AF42" s="51">
        <f>IF(AQ42="2",BH42,0)</f>
        <v>0</v>
      </c>
      <c r="AG42" s="51">
        <f>IF(AQ42="2",BI42,0)</f>
        <v>0</v>
      </c>
      <c r="AH42" s="51">
        <f>IF(AQ42="0",BJ42,0)</f>
        <v>0</v>
      </c>
      <c r="AI42" s="46"/>
      <c r="AJ42" s="3">
        <f>IF(AN42=0,J42,0)</f>
        <v>0</v>
      </c>
      <c r="AK42" s="3">
        <f>IF(AN42=15,J42,0)</f>
        <v>0</v>
      </c>
      <c r="AL42" s="3">
        <f>IF(AN42=21,J42,0)</f>
        <v>0</v>
      </c>
      <c r="AN42" s="51">
        <v>21</v>
      </c>
      <c r="AO42" s="51">
        <f>G42*0</f>
        <v>0</v>
      </c>
      <c r="AP42" s="51">
        <f>G42*(1-0)</f>
        <v>0</v>
      </c>
      <c r="AQ42" s="49" t="s">
        <v>7</v>
      </c>
      <c r="AV42" s="51">
        <f>AW42+AX42</f>
        <v>0</v>
      </c>
      <c r="AW42" s="51">
        <f>F42*AO42</f>
        <v>0</v>
      </c>
      <c r="AX42" s="51">
        <f>F42*AP42</f>
        <v>0</v>
      </c>
      <c r="AY42" s="52" t="s">
        <v>286</v>
      </c>
      <c r="AZ42" s="52" t="s">
        <v>296</v>
      </c>
      <c r="BA42" s="46" t="s">
        <v>300</v>
      </c>
      <c r="BC42" s="51">
        <f>AW42+AX42</f>
        <v>0</v>
      </c>
      <c r="BD42" s="51">
        <f>G42/(100-BE42)*100</f>
        <v>0</v>
      </c>
      <c r="BE42" s="51">
        <v>0</v>
      </c>
      <c r="BF42" s="51">
        <f>L42</f>
        <v>0</v>
      </c>
      <c r="BH42" s="3">
        <f>F42*AO42</f>
        <v>0</v>
      </c>
      <c r="BI42" s="3">
        <f>F42*AP42</f>
        <v>0</v>
      </c>
      <c r="BJ42" s="3">
        <f>F42*G42</f>
        <v>0</v>
      </c>
    </row>
    <row r="43" spans="3:13" ht="12.75">
      <c r="C43" s="36" t="s">
        <v>232</v>
      </c>
      <c r="D43" s="130" t="s">
        <v>244</v>
      </c>
      <c r="E43" s="131"/>
      <c r="F43" s="131"/>
      <c r="G43" s="131"/>
      <c r="H43" s="131"/>
      <c r="I43" s="131"/>
      <c r="J43" s="131"/>
      <c r="K43" s="131"/>
      <c r="L43" s="131"/>
      <c r="M43" s="131"/>
    </row>
    <row r="44" spans="1:62" ht="12.75">
      <c r="A44" s="1" t="s">
        <v>24</v>
      </c>
      <c r="B44" s="1"/>
      <c r="C44" s="1" t="s">
        <v>69</v>
      </c>
      <c r="D44" s="1" t="s">
        <v>126</v>
      </c>
      <c r="E44" s="1" t="s">
        <v>167</v>
      </c>
      <c r="F44" s="3">
        <f>'Rozpočet - vybrané sloupce'!AP33</f>
        <v>692</v>
      </c>
      <c r="G44" s="3">
        <f>'Rozpočet - vybrané sloupce'!AU33</f>
        <v>0</v>
      </c>
      <c r="H44" s="3">
        <f>F44*AO44</f>
        <v>0</v>
      </c>
      <c r="I44" s="3">
        <f>F44*AP44</f>
        <v>0</v>
      </c>
      <c r="J44" s="3">
        <f>F44*G44</f>
        <v>0</v>
      </c>
      <c r="K44" s="3">
        <v>3E-05</v>
      </c>
      <c r="L44" s="3">
        <f>F44*K44</f>
        <v>0.02076</v>
      </c>
      <c r="M44" s="49" t="s">
        <v>184</v>
      </c>
      <c r="Z44" s="51">
        <f>IF(AQ44="5",BJ44,0)</f>
        <v>0</v>
      </c>
      <c r="AB44" s="51">
        <f>IF(AQ44="1",BH44,0)</f>
        <v>0</v>
      </c>
      <c r="AC44" s="51">
        <f>IF(AQ44="1",BI44,0)</f>
        <v>0</v>
      </c>
      <c r="AD44" s="51">
        <f>IF(AQ44="7",BH44,0)</f>
        <v>0</v>
      </c>
      <c r="AE44" s="51">
        <f>IF(AQ44="7",BI44,0)</f>
        <v>0</v>
      </c>
      <c r="AF44" s="51">
        <f>IF(AQ44="2",BH44,0)</f>
        <v>0</v>
      </c>
      <c r="AG44" s="51">
        <f>IF(AQ44="2",BI44,0)</f>
        <v>0</v>
      </c>
      <c r="AH44" s="51">
        <f>IF(AQ44="0",BJ44,0)</f>
        <v>0</v>
      </c>
      <c r="AI44" s="46"/>
      <c r="AJ44" s="3">
        <f>IF(AN44=0,J44,0)</f>
        <v>0</v>
      </c>
      <c r="AK44" s="3">
        <f>IF(AN44=15,J44,0)</f>
        <v>0</v>
      </c>
      <c r="AL44" s="3">
        <f>IF(AN44=21,J44,0)</f>
        <v>0</v>
      </c>
      <c r="AN44" s="51">
        <v>21</v>
      </c>
      <c r="AO44" s="51">
        <f>G44*0.114106019766397</f>
        <v>0</v>
      </c>
      <c r="AP44" s="51">
        <f>G44*(1-0.114106019766397)</f>
        <v>0</v>
      </c>
      <c r="AQ44" s="49" t="s">
        <v>7</v>
      </c>
      <c r="AV44" s="51">
        <f>AW44+AX44</f>
        <v>0</v>
      </c>
      <c r="AW44" s="51">
        <f>F44*AO44</f>
        <v>0</v>
      </c>
      <c r="AX44" s="51">
        <f>F44*AP44</f>
        <v>0</v>
      </c>
      <c r="AY44" s="52" t="s">
        <v>286</v>
      </c>
      <c r="AZ44" s="52" t="s">
        <v>296</v>
      </c>
      <c r="BA44" s="46" t="s">
        <v>300</v>
      </c>
      <c r="BC44" s="51">
        <f>AW44+AX44</f>
        <v>0</v>
      </c>
      <c r="BD44" s="51">
        <f>G44/(100-BE44)*100</f>
        <v>0</v>
      </c>
      <c r="BE44" s="51">
        <v>0</v>
      </c>
      <c r="BF44" s="51">
        <f>L44</f>
        <v>0.02076</v>
      </c>
      <c r="BH44" s="3">
        <f>F44*AO44</f>
        <v>0</v>
      </c>
      <c r="BI44" s="3">
        <f>F44*AP44</f>
        <v>0</v>
      </c>
      <c r="BJ44" s="3">
        <f>F44*G44</f>
        <v>0</v>
      </c>
    </row>
    <row r="45" spans="3:13" ht="25.5" customHeight="1">
      <c r="C45" s="36" t="s">
        <v>232</v>
      </c>
      <c r="D45" s="130" t="s">
        <v>245</v>
      </c>
      <c r="E45" s="131"/>
      <c r="F45" s="131"/>
      <c r="G45" s="131"/>
      <c r="H45" s="131"/>
      <c r="I45" s="131"/>
      <c r="J45" s="131"/>
      <c r="K45" s="131"/>
      <c r="L45" s="131"/>
      <c r="M45" s="131"/>
    </row>
    <row r="46" spans="1:62" ht="12.75">
      <c r="A46" s="1" t="s">
        <v>25</v>
      </c>
      <c r="B46" s="1"/>
      <c r="C46" s="1" t="s">
        <v>70</v>
      </c>
      <c r="D46" s="1" t="s">
        <v>127</v>
      </c>
      <c r="E46" s="1" t="s">
        <v>167</v>
      </c>
      <c r="F46" s="3">
        <f>'Rozpočet - vybrané sloupce'!AP34</f>
        <v>692</v>
      </c>
      <c r="G46" s="3">
        <f>'Rozpočet - vybrané sloupce'!AU34</f>
        <v>0</v>
      </c>
      <c r="H46" s="3">
        <f>F46*AO46</f>
        <v>0</v>
      </c>
      <c r="I46" s="3">
        <f>F46*AP46</f>
        <v>0</v>
      </c>
      <c r="J46" s="3">
        <f>F46*G46</f>
        <v>0</v>
      </c>
      <c r="K46" s="3">
        <v>0</v>
      </c>
      <c r="L46" s="3">
        <f>F46*K46</f>
        <v>0</v>
      </c>
      <c r="M46" s="49" t="s">
        <v>184</v>
      </c>
      <c r="Z46" s="51">
        <f>IF(AQ46="5",BJ46,0)</f>
        <v>0</v>
      </c>
      <c r="AB46" s="51">
        <f>IF(AQ46="1",BH46,0)</f>
        <v>0</v>
      </c>
      <c r="AC46" s="51">
        <f>IF(AQ46="1",BI46,0)</f>
        <v>0</v>
      </c>
      <c r="AD46" s="51">
        <f>IF(AQ46="7",BH46,0)</f>
        <v>0</v>
      </c>
      <c r="AE46" s="51">
        <f>IF(AQ46="7",BI46,0)</f>
        <v>0</v>
      </c>
      <c r="AF46" s="51">
        <f>IF(AQ46="2",BH46,0)</f>
        <v>0</v>
      </c>
      <c r="AG46" s="51">
        <f>IF(AQ46="2",BI46,0)</f>
        <v>0</v>
      </c>
      <c r="AH46" s="51">
        <f>IF(AQ46="0",BJ46,0)</f>
        <v>0</v>
      </c>
      <c r="AI46" s="46"/>
      <c r="AJ46" s="3">
        <f>IF(AN46=0,J46,0)</f>
        <v>0</v>
      </c>
      <c r="AK46" s="3">
        <f>IF(AN46=15,J46,0)</f>
        <v>0</v>
      </c>
      <c r="AL46" s="3">
        <f>IF(AN46=21,J46,0)</f>
        <v>0</v>
      </c>
      <c r="AN46" s="51">
        <v>21</v>
      </c>
      <c r="AO46" s="51">
        <f>G46*0</f>
        <v>0</v>
      </c>
      <c r="AP46" s="51">
        <f>G46*(1-0)</f>
        <v>0</v>
      </c>
      <c r="AQ46" s="49" t="s">
        <v>7</v>
      </c>
      <c r="AV46" s="51">
        <f>AW46+AX46</f>
        <v>0</v>
      </c>
      <c r="AW46" s="51">
        <f>F46*AO46</f>
        <v>0</v>
      </c>
      <c r="AX46" s="51">
        <f>F46*AP46</f>
        <v>0</v>
      </c>
      <c r="AY46" s="52" t="s">
        <v>286</v>
      </c>
      <c r="AZ46" s="52" t="s">
        <v>296</v>
      </c>
      <c r="BA46" s="46" t="s">
        <v>300</v>
      </c>
      <c r="BC46" s="51">
        <f>AW46+AX46</f>
        <v>0</v>
      </c>
      <c r="BD46" s="51">
        <f>G46/(100-BE46)*100</f>
        <v>0</v>
      </c>
      <c r="BE46" s="51">
        <v>0</v>
      </c>
      <c r="BF46" s="51">
        <f>L46</f>
        <v>0</v>
      </c>
      <c r="BH46" s="3">
        <f>F46*AO46</f>
        <v>0</v>
      </c>
      <c r="BI46" s="3">
        <f>F46*AP46</f>
        <v>0</v>
      </c>
      <c r="BJ46" s="3">
        <f>F46*G46</f>
        <v>0</v>
      </c>
    </row>
    <row r="47" spans="1:47" ht="12.75">
      <c r="A47" s="30"/>
      <c r="B47" s="35"/>
      <c r="C47" s="35" t="s">
        <v>25</v>
      </c>
      <c r="D47" s="35" t="s">
        <v>128</v>
      </c>
      <c r="E47" s="30" t="s">
        <v>6</v>
      </c>
      <c r="F47" s="30" t="s">
        <v>6</v>
      </c>
      <c r="G47" s="30" t="s">
        <v>6</v>
      </c>
      <c r="H47" s="6">
        <f>SUM(H48:H48)</f>
        <v>0</v>
      </c>
      <c r="I47" s="6">
        <f>SUM(I48:I48)</f>
        <v>0</v>
      </c>
      <c r="J47" s="6">
        <f>SUM(J48:J48)</f>
        <v>0</v>
      </c>
      <c r="K47" s="46"/>
      <c r="L47" s="6">
        <f>SUM(L48:L48)</f>
        <v>0</v>
      </c>
      <c r="M47" s="46"/>
      <c r="AI47" s="46"/>
      <c r="AS47" s="6">
        <f>SUM(AJ48:AJ48)</f>
        <v>0</v>
      </c>
      <c r="AT47" s="6">
        <f>SUM(AK48:AK48)</f>
        <v>0</v>
      </c>
      <c r="AU47" s="6">
        <f>SUM(AL48:AL48)</f>
        <v>0</v>
      </c>
    </row>
    <row r="48" spans="1:62" ht="12.75">
      <c r="A48" s="1" t="s">
        <v>26</v>
      </c>
      <c r="B48" s="1"/>
      <c r="C48" s="1" t="s">
        <v>71</v>
      </c>
      <c r="D48" s="1" t="s">
        <v>129</v>
      </c>
      <c r="E48" s="1" t="s">
        <v>170</v>
      </c>
      <c r="F48" s="3">
        <f>'Rozpočet - vybrané sloupce'!AP36</f>
        <v>360.275</v>
      </c>
      <c r="G48" s="3">
        <f>'Rozpočet - vybrané sloupce'!AU36</f>
        <v>0</v>
      </c>
      <c r="H48" s="3">
        <f>F48*AO48</f>
        <v>0</v>
      </c>
      <c r="I48" s="3">
        <f>F48*AP48</f>
        <v>0</v>
      </c>
      <c r="J48" s="3">
        <f>F48*G48</f>
        <v>0</v>
      </c>
      <c r="K48" s="3">
        <v>0</v>
      </c>
      <c r="L48" s="3">
        <f>F48*K48</f>
        <v>0</v>
      </c>
      <c r="M48" s="49" t="s">
        <v>184</v>
      </c>
      <c r="Z48" s="51">
        <f>IF(AQ48="5",BJ48,0)</f>
        <v>0</v>
      </c>
      <c r="AB48" s="51">
        <f>IF(AQ48="1",BH48,0)</f>
        <v>0</v>
      </c>
      <c r="AC48" s="51">
        <f>IF(AQ48="1",BI48,0)</f>
        <v>0</v>
      </c>
      <c r="AD48" s="51">
        <f>IF(AQ48="7",BH48,0)</f>
        <v>0</v>
      </c>
      <c r="AE48" s="51">
        <f>IF(AQ48="7",BI48,0)</f>
        <v>0</v>
      </c>
      <c r="AF48" s="51">
        <f>IF(AQ48="2",BH48,0)</f>
        <v>0</v>
      </c>
      <c r="AG48" s="51">
        <f>IF(AQ48="2",BI48,0)</f>
        <v>0</v>
      </c>
      <c r="AH48" s="51">
        <f>IF(AQ48="0",BJ48,0)</f>
        <v>0</v>
      </c>
      <c r="AI48" s="46"/>
      <c r="AJ48" s="3">
        <f>IF(AN48=0,J48,0)</f>
        <v>0</v>
      </c>
      <c r="AK48" s="3">
        <f>IF(AN48=15,J48,0)</f>
        <v>0</v>
      </c>
      <c r="AL48" s="3">
        <f>IF(AN48=21,J48,0)</f>
        <v>0</v>
      </c>
      <c r="AN48" s="51">
        <v>21</v>
      </c>
      <c r="AO48" s="51">
        <f>G48*0</f>
        <v>0</v>
      </c>
      <c r="AP48" s="51">
        <f>G48*(1-0)</f>
        <v>0</v>
      </c>
      <c r="AQ48" s="49" t="s">
        <v>7</v>
      </c>
      <c r="AV48" s="51">
        <f>AW48+AX48</f>
        <v>0</v>
      </c>
      <c r="AW48" s="51">
        <f>F48*AO48</f>
        <v>0</v>
      </c>
      <c r="AX48" s="51">
        <f>F48*AP48</f>
        <v>0</v>
      </c>
      <c r="AY48" s="52" t="s">
        <v>287</v>
      </c>
      <c r="AZ48" s="52" t="s">
        <v>296</v>
      </c>
      <c r="BA48" s="46" t="s">
        <v>300</v>
      </c>
      <c r="BC48" s="51">
        <f>AW48+AX48</f>
        <v>0</v>
      </c>
      <c r="BD48" s="51">
        <f>G48/(100-BE48)*100</f>
        <v>0</v>
      </c>
      <c r="BE48" s="51">
        <v>0</v>
      </c>
      <c r="BF48" s="51">
        <f>L48</f>
        <v>0</v>
      </c>
      <c r="BH48" s="3">
        <f>F48*AO48</f>
        <v>0</v>
      </c>
      <c r="BI48" s="3">
        <f>F48*AP48</f>
        <v>0</v>
      </c>
      <c r="BJ48" s="3">
        <f>F48*G48</f>
        <v>0</v>
      </c>
    </row>
    <row r="49" spans="1:47" ht="12.75">
      <c r="A49" s="30"/>
      <c r="B49" s="35"/>
      <c r="C49" s="35" t="s">
        <v>72</v>
      </c>
      <c r="D49" s="35" t="s">
        <v>130</v>
      </c>
      <c r="E49" s="30" t="s">
        <v>6</v>
      </c>
      <c r="F49" s="30" t="s">
        <v>6</v>
      </c>
      <c r="G49" s="30" t="s">
        <v>6</v>
      </c>
      <c r="H49" s="6">
        <f>SUM(H50:H50)</f>
        <v>0</v>
      </c>
      <c r="I49" s="6">
        <f>SUM(I50:I50)</f>
        <v>0</v>
      </c>
      <c r="J49" s="6">
        <f>SUM(J50:J50)</f>
        <v>0</v>
      </c>
      <c r="K49" s="46"/>
      <c r="L49" s="6">
        <f>SUM(L50:L50)</f>
        <v>258.363</v>
      </c>
      <c r="M49" s="46"/>
      <c r="AI49" s="46"/>
      <c r="AS49" s="6">
        <f>SUM(AJ50:AJ50)</f>
        <v>0</v>
      </c>
      <c r="AT49" s="6">
        <f>SUM(AK50:AK50)</f>
        <v>0</v>
      </c>
      <c r="AU49" s="6">
        <f>SUM(AL50:AL50)</f>
        <v>0</v>
      </c>
    </row>
    <row r="50" spans="1:62" ht="12.75">
      <c r="A50" s="1" t="s">
        <v>27</v>
      </c>
      <c r="B50" s="1"/>
      <c r="C50" s="1" t="s">
        <v>73</v>
      </c>
      <c r="D50" s="1" t="s">
        <v>131</v>
      </c>
      <c r="E50" s="1" t="s">
        <v>167</v>
      </c>
      <c r="F50" s="3">
        <f>'Rozpočet - vybrané sloupce'!AP38</f>
        <v>683.5</v>
      </c>
      <c r="G50" s="3">
        <f>'Rozpočet - vybrané sloupce'!AU38</f>
        <v>0</v>
      </c>
      <c r="H50" s="3">
        <f>F50*AO50</f>
        <v>0</v>
      </c>
      <c r="I50" s="3">
        <f>F50*AP50</f>
        <v>0</v>
      </c>
      <c r="J50" s="3">
        <f>F50*G50</f>
        <v>0</v>
      </c>
      <c r="K50" s="3">
        <v>0.378</v>
      </c>
      <c r="L50" s="3">
        <f>F50*K50</f>
        <v>258.363</v>
      </c>
      <c r="M50" s="49" t="s">
        <v>184</v>
      </c>
      <c r="Z50" s="51">
        <f>IF(AQ50="5",BJ50,0)</f>
        <v>0</v>
      </c>
      <c r="AB50" s="51">
        <f>IF(AQ50="1",BH50,0)</f>
        <v>0</v>
      </c>
      <c r="AC50" s="51">
        <f>IF(AQ50="1",BI50,0)</f>
        <v>0</v>
      </c>
      <c r="AD50" s="51">
        <f>IF(AQ50="7",BH50,0)</f>
        <v>0</v>
      </c>
      <c r="AE50" s="51">
        <f>IF(AQ50="7",BI50,0)</f>
        <v>0</v>
      </c>
      <c r="AF50" s="51">
        <f>IF(AQ50="2",BH50,0)</f>
        <v>0</v>
      </c>
      <c r="AG50" s="51">
        <f>IF(AQ50="2",BI50,0)</f>
        <v>0</v>
      </c>
      <c r="AH50" s="51">
        <f>IF(AQ50="0",BJ50,0)</f>
        <v>0</v>
      </c>
      <c r="AI50" s="46"/>
      <c r="AJ50" s="3">
        <f>IF(AN50=0,J50,0)</f>
        <v>0</v>
      </c>
      <c r="AK50" s="3">
        <f>IF(AN50=15,J50,0)</f>
        <v>0</v>
      </c>
      <c r="AL50" s="3">
        <f>IF(AN50=21,J50,0)</f>
        <v>0</v>
      </c>
      <c r="AN50" s="51">
        <v>21</v>
      </c>
      <c r="AO50" s="51">
        <f>G50*0.854252873563218</f>
        <v>0</v>
      </c>
      <c r="AP50" s="51">
        <f>G50*(1-0.854252873563218)</f>
        <v>0</v>
      </c>
      <c r="AQ50" s="49" t="s">
        <v>7</v>
      </c>
      <c r="AV50" s="51">
        <f>AW50+AX50</f>
        <v>0</v>
      </c>
      <c r="AW50" s="51">
        <f>F50*AO50</f>
        <v>0</v>
      </c>
      <c r="AX50" s="51">
        <f>F50*AP50</f>
        <v>0</v>
      </c>
      <c r="AY50" s="52" t="s">
        <v>288</v>
      </c>
      <c r="AZ50" s="52" t="s">
        <v>297</v>
      </c>
      <c r="BA50" s="46" t="s">
        <v>300</v>
      </c>
      <c r="BC50" s="51">
        <f>AW50+AX50</f>
        <v>0</v>
      </c>
      <c r="BD50" s="51">
        <f>G50/(100-BE50)*100</f>
        <v>0</v>
      </c>
      <c r="BE50" s="51">
        <v>0</v>
      </c>
      <c r="BF50" s="51">
        <f>L50</f>
        <v>258.363</v>
      </c>
      <c r="BH50" s="3">
        <f>F50*AO50</f>
        <v>0</v>
      </c>
      <c r="BI50" s="3">
        <f>F50*AP50</f>
        <v>0</v>
      </c>
      <c r="BJ50" s="3">
        <f>F50*G50</f>
        <v>0</v>
      </c>
    </row>
    <row r="51" spans="1:47" ht="12.75">
      <c r="A51" s="30"/>
      <c r="B51" s="35"/>
      <c r="C51" s="35" t="s">
        <v>74</v>
      </c>
      <c r="D51" s="35" t="s">
        <v>132</v>
      </c>
      <c r="E51" s="30" t="s">
        <v>6</v>
      </c>
      <c r="F51" s="30" t="s">
        <v>6</v>
      </c>
      <c r="G51" s="30" t="s">
        <v>6</v>
      </c>
      <c r="H51" s="6">
        <f>SUM(H52:H53)</f>
        <v>0</v>
      </c>
      <c r="I51" s="6">
        <f>SUM(I52:I53)</f>
        <v>0</v>
      </c>
      <c r="J51" s="6">
        <f>SUM(J52:J53)</f>
        <v>0</v>
      </c>
      <c r="K51" s="46"/>
      <c r="L51" s="6">
        <f>SUM(L52:L53)</f>
        <v>3.8455500000000002</v>
      </c>
      <c r="M51" s="46"/>
      <c r="AI51" s="46"/>
      <c r="AS51" s="6">
        <f>SUM(AJ52:AJ53)</f>
        <v>0</v>
      </c>
      <c r="AT51" s="6">
        <f>SUM(AK52:AK53)</f>
        <v>0</v>
      </c>
      <c r="AU51" s="6">
        <f>SUM(AL52:AL53)</f>
        <v>0</v>
      </c>
    </row>
    <row r="52" spans="1:62" ht="12.75">
      <c r="A52" s="1" t="s">
        <v>28</v>
      </c>
      <c r="B52" s="1"/>
      <c r="C52" s="1" t="s">
        <v>75</v>
      </c>
      <c r="D52" s="1" t="s">
        <v>133</v>
      </c>
      <c r="E52" s="1" t="s">
        <v>167</v>
      </c>
      <c r="F52" s="3">
        <f>'Rozpočet - vybrané sloupce'!AP40</f>
        <v>15</v>
      </c>
      <c r="G52" s="3">
        <f>'Rozpočet - vybrané sloupce'!AU40</f>
        <v>0</v>
      </c>
      <c r="H52" s="3">
        <f>F52*AO52</f>
        <v>0</v>
      </c>
      <c r="I52" s="3">
        <f>F52*AP52</f>
        <v>0</v>
      </c>
      <c r="J52" s="3">
        <f>F52*G52</f>
        <v>0</v>
      </c>
      <c r="K52" s="3">
        <v>0.15382</v>
      </c>
      <c r="L52" s="3">
        <f>F52*K52</f>
        <v>2.3073</v>
      </c>
      <c r="M52" s="49" t="s">
        <v>184</v>
      </c>
      <c r="Z52" s="51">
        <f>IF(AQ52="5",BJ52,0)</f>
        <v>0</v>
      </c>
      <c r="AB52" s="51">
        <f>IF(AQ52="1",BH52,0)</f>
        <v>0</v>
      </c>
      <c r="AC52" s="51">
        <f>IF(AQ52="1",BI52,0)</f>
        <v>0</v>
      </c>
      <c r="AD52" s="51">
        <f>IF(AQ52="7",BH52,0)</f>
        <v>0</v>
      </c>
      <c r="AE52" s="51">
        <f>IF(AQ52="7",BI52,0)</f>
        <v>0</v>
      </c>
      <c r="AF52" s="51">
        <f>IF(AQ52="2",BH52,0)</f>
        <v>0</v>
      </c>
      <c r="AG52" s="51">
        <f>IF(AQ52="2",BI52,0)</f>
        <v>0</v>
      </c>
      <c r="AH52" s="51">
        <f>IF(AQ52="0",BJ52,0)</f>
        <v>0</v>
      </c>
      <c r="AI52" s="46"/>
      <c r="AJ52" s="3">
        <f>IF(AN52=0,J52,0)</f>
        <v>0</v>
      </c>
      <c r="AK52" s="3">
        <f>IF(AN52=15,J52,0)</f>
        <v>0</v>
      </c>
      <c r="AL52" s="3">
        <f>IF(AN52=21,J52,0)</f>
        <v>0</v>
      </c>
      <c r="AN52" s="51">
        <v>21</v>
      </c>
      <c r="AO52" s="51">
        <f>G52*0.851447902571042</f>
        <v>0</v>
      </c>
      <c r="AP52" s="51">
        <f>G52*(1-0.851447902571042)</f>
        <v>0</v>
      </c>
      <c r="AQ52" s="49" t="s">
        <v>7</v>
      </c>
      <c r="AV52" s="51">
        <f>AW52+AX52</f>
        <v>0</v>
      </c>
      <c r="AW52" s="51">
        <f>F52*AO52</f>
        <v>0</v>
      </c>
      <c r="AX52" s="51">
        <f>F52*AP52</f>
        <v>0</v>
      </c>
      <c r="AY52" s="52" t="s">
        <v>289</v>
      </c>
      <c r="AZ52" s="52" t="s">
        <v>297</v>
      </c>
      <c r="BA52" s="46" t="s">
        <v>300</v>
      </c>
      <c r="BC52" s="51">
        <f>AW52+AX52</f>
        <v>0</v>
      </c>
      <c r="BD52" s="51">
        <f>G52/(100-BE52)*100</f>
        <v>0</v>
      </c>
      <c r="BE52" s="51">
        <v>0</v>
      </c>
      <c r="BF52" s="51">
        <f>L52</f>
        <v>2.3073</v>
      </c>
      <c r="BH52" s="3">
        <f>F52*AO52</f>
        <v>0</v>
      </c>
      <c r="BI52" s="3">
        <f>F52*AP52</f>
        <v>0</v>
      </c>
      <c r="BJ52" s="3">
        <f>F52*G52</f>
        <v>0</v>
      </c>
    </row>
    <row r="53" spans="1:62" ht="12.75">
      <c r="A53" s="1" t="s">
        <v>29</v>
      </c>
      <c r="B53" s="1"/>
      <c r="C53" s="1" t="s">
        <v>76</v>
      </c>
      <c r="D53" s="1" t="s">
        <v>134</v>
      </c>
      <c r="E53" s="1" t="s">
        <v>167</v>
      </c>
      <c r="F53" s="3">
        <f>'Rozpočet - vybrané sloupce'!AP41</f>
        <v>15</v>
      </c>
      <c r="G53" s="3">
        <f>'Rozpočet - vybrané sloupce'!AU41</f>
        <v>0</v>
      </c>
      <c r="H53" s="3">
        <f>F53*AO53</f>
        <v>0</v>
      </c>
      <c r="I53" s="3">
        <f>F53*AP53</f>
        <v>0</v>
      </c>
      <c r="J53" s="3">
        <f>F53*G53</f>
        <v>0</v>
      </c>
      <c r="K53" s="3">
        <v>0.10255</v>
      </c>
      <c r="L53" s="3">
        <f>F53*K53</f>
        <v>1.5382500000000001</v>
      </c>
      <c r="M53" s="49" t="s">
        <v>184</v>
      </c>
      <c r="Z53" s="51">
        <f>IF(AQ53="5",BJ53,0)</f>
        <v>0</v>
      </c>
      <c r="AB53" s="51">
        <f>IF(AQ53="1",BH53,0)</f>
        <v>0</v>
      </c>
      <c r="AC53" s="51">
        <f>IF(AQ53="1",BI53,0)</f>
        <v>0</v>
      </c>
      <c r="AD53" s="51">
        <f>IF(AQ53="7",BH53,0)</f>
        <v>0</v>
      </c>
      <c r="AE53" s="51">
        <f>IF(AQ53="7",BI53,0)</f>
        <v>0</v>
      </c>
      <c r="AF53" s="51">
        <f>IF(AQ53="2",BH53,0)</f>
        <v>0</v>
      </c>
      <c r="AG53" s="51">
        <f>IF(AQ53="2",BI53,0)</f>
        <v>0</v>
      </c>
      <c r="AH53" s="51">
        <f>IF(AQ53="0",BJ53,0)</f>
        <v>0</v>
      </c>
      <c r="AI53" s="46"/>
      <c r="AJ53" s="3">
        <f>IF(AN53=0,J53,0)</f>
        <v>0</v>
      </c>
      <c r="AK53" s="3">
        <f>IF(AN53=15,J53,0)</f>
        <v>0</v>
      </c>
      <c r="AL53" s="3">
        <f>IF(AN53=21,J53,0)</f>
        <v>0</v>
      </c>
      <c r="AN53" s="51">
        <v>21</v>
      </c>
      <c r="AO53" s="51">
        <f>G53*0.807643015262729</f>
        <v>0</v>
      </c>
      <c r="AP53" s="51">
        <f>G53*(1-0.807643015262729)</f>
        <v>0</v>
      </c>
      <c r="AQ53" s="49" t="s">
        <v>7</v>
      </c>
      <c r="AV53" s="51">
        <f>AW53+AX53</f>
        <v>0</v>
      </c>
      <c r="AW53" s="51">
        <f>F53*AO53</f>
        <v>0</v>
      </c>
      <c r="AX53" s="51">
        <f>F53*AP53</f>
        <v>0</v>
      </c>
      <c r="AY53" s="52" t="s">
        <v>289</v>
      </c>
      <c r="AZ53" s="52" t="s">
        <v>297</v>
      </c>
      <c r="BA53" s="46" t="s">
        <v>300</v>
      </c>
      <c r="BC53" s="51">
        <f>AW53+AX53</f>
        <v>0</v>
      </c>
      <c r="BD53" s="51">
        <f>G53/(100-BE53)*100</f>
        <v>0</v>
      </c>
      <c r="BE53" s="51">
        <v>0</v>
      </c>
      <c r="BF53" s="51">
        <f>L53</f>
        <v>1.5382500000000001</v>
      </c>
      <c r="BH53" s="3">
        <f>F53*AO53</f>
        <v>0</v>
      </c>
      <c r="BI53" s="3">
        <f>F53*AP53</f>
        <v>0</v>
      </c>
      <c r="BJ53" s="3">
        <f>F53*G53</f>
        <v>0</v>
      </c>
    </row>
    <row r="54" spans="1:47" ht="12.75">
      <c r="A54" s="30"/>
      <c r="B54" s="35"/>
      <c r="C54" s="35" t="s">
        <v>77</v>
      </c>
      <c r="D54" s="35" t="s">
        <v>135</v>
      </c>
      <c r="E54" s="30" t="s">
        <v>6</v>
      </c>
      <c r="F54" s="30" t="s">
        <v>6</v>
      </c>
      <c r="G54" s="30" t="s">
        <v>6</v>
      </c>
      <c r="H54" s="6">
        <f>SUM(H55:H64)</f>
        <v>0</v>
      </c>
      <c r="I54" s="6">
        <f>SUM(I55:I64)</f>
        <v>0</v>
      </c>
      <c r="J54" s="6">
        <f>SUM(J55:J64)</f>
        <v>0</v>
      </c>
      <c r="K54" s="46"/>
      <c r="L54" s="6">
        <f>SUM(L55:L64)</f>
        <v>114.88650057999999</v>
      </c>
      <c r="M54" s="46"/>
      <c r="AI54" s="46"/>
      <c r="AS54" s="6">
        <f>SUM(AJ55:AJ64)</f>
        <v>0</v>
      </c>
      <c r="AT54" s="6">
        <f>SUM(AK55:AK64)</f>
        <v>0</v>
      </c>
      <c r="AU54" s="6">
        <f>SUM(AL55:AL64)</f>
        <v>0</v>
      </c>
    </row>
    <row r="55" spans="1:62" ht="12.75">
      <c r="A55" s="1" t="s">
        <v>30</v>
      </c>
      <c r="B55" s="1"/>
      <c r="C55" s="1" t="s">
        <v>78</v>
      </c>
      <c r="D55" s="1" t="s">
        <v>136</v>
      </c>
      <c r="E55" s="1" t="s">
        <v>167</v>
      </c>
      <c r="F55" s="3">
        <f>'Rozpočet - vybrané sloupce'!AP43</f>
        <v>390.5</v>
      </c>
      <c r="G55" s="3">
        <f>'Rozpočet - vybrané sloupce'!AU43</f>
        <v>0</v>
      </c>
      <c r="H55" s="3">
        <f>F55*AO55</f>
        <v>0</v>
      </c>
      <c r="I55" s="3">
        <f>F55*AP55</f>
        <v>0</v>
      </c>
      <c r="J55" s="3">
        <f>F55*G55</f>
        <v>0</v>
      </c>
      <c r="K55" s="3">
        <v>0.0739</v>
      </c>
      <c r="L55" s="3">
        <f>F55*K55</f>
        <v>28.85795</v>
      </c>
      <c r="M55" s="49" t="s">
        <v>184</v>
      </c>
      <c r="Z55" s="51">
        <f>IF(AQ55="5",BJ55,0)</f>
        <v>0</v>
      </c>
      <c r="AB55" s="51">
        <f>IF(AQ55="1",BH55,0)</f>
        <v>0</v>
      </c>
      <c r="AC55" s="51">
        <f>IF(AQ55="1",BI55,0)</f>
        <v>0</v>
      </c>
      <c r="AD55" s="51">
        <f>IF(AQ55="7",BH55,0)</f>
        <v>0</v>
      </c>
      <c r="AE55" s="51">
        <f>IF(AQ55="7",BI55,0)</f>
        <v>0</v>
      </c>
      <c r="AF55" s="51">
        <f>IF(AQ55="2",BH55,0)</f>
        <v>0</v>
      </c>
      <c r="AG55" s="51">
        <f>IF(AQ55="2",BI55,0)</f>
        <v>0</v>
      </c>
      <c r="AH55" s="51">
        <f>IF(AQ55="0",BJ55,0)</f>
        <v>0</v>
      </c>
      <c r="AI55" s="46"/>
      <c r="AJ55" s="3">
        <f>IF(AN55=0,J55,0)</f>
        <v>0</v>
      </c>
      <c r="AK55" s="3">
        <f>IF(AN55=15,J55,0)</f>
        <v>0</v>
      </c>
      <c r="AL55" s="3">
        <f>IF(AN55=21,J55,0)</f>
        <v>0</v>
      </c>
      <c r="AN55" s="51">
        <v>21</v>
      </c>
      <c r="AO55" s="51">
        <f>G55*0.155890410958904</f>
        <v>0</v>
      </c>
      <c r="AP55" s="51">
        <f>G55*(1-0.155890410958904)</f>
        <v>0</v>
      </c>
      <c r="AQ55" s="49" t="s">
        <v>7</v>
      </c>
      <c r="AV55" s="51">
        <f>AW55+AX55</f>
        <v>0</v>
      </c>
      <c r="AW55" s="51">
        <f>F55*AO55</f>
        <v>0</v>
      </c>
      <c r="AX55" s="51">
        <f>F55*AP55</f>
        <v>0</v>
      </c>
      <c r="AY55" s="52" t="s">
        <v>290</v>
      </c>
      <c r="AZ55" s="52" t="s">
        <v>297</v>
      </c>
      <c r="BA55" s="46" t="s">
        <v>300</v>
      </c>
      <c r="BC55" s="51">
        <f>AW55+AX55</f>
        <v>0</v>
      </c>
      <c r="BD55" s="51">
        <f>G55/(100-BE55)*100</f>
        <v>0</v>
      </c>
      <c r="BE55" s="51">
        <v>0</v>
      </c>
      <c r="BF55" s="51">
        <f>L55</f>
        <v>28.85795</v>
      </c>
      <c r="BH55" s="3">
        <f>F55*AO55</f>
        <v>0</v>
      </c>
      <c r="BI55" s="3">
        <f>F55*AP55</f>
        <v>0</v>
      </c>
      <c r="BJ55" s="3">
        <f>F55*G55</f>
        <v>0</v>
      </c>
    </row>
    <row r="56" spans="3:13" ht="25.5" customHeight="1">
      <c r="C56" s="36" t="s">
        <v>232</v>
      </c>
      <c r="D56" s="130" t="s">
        <v>246</v>
      </c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62" ht="12.75">
      <c r="A57" s="2" t="s">
        <v>31</v>
      </c>
      <c r="B57" s="2"/>
      <c r="C57" s="2" t="s">
        <v>79</v>
      </c>
      <c r="D57" s="2" t="s">
        <v>137</v>
      </c>
      <c r="E57" s="2" t="s">
        <v>167</v>
      </c>
      <c r="F57" s="4">
        <f>'Rozpočet - vybrané sloupce'!AP44</f>
        <v>390.5</v>
      </c>
      <c r="G57" s="4">
        <f>'Rozpočet - vybrané sloupce'!AU44</f>
        <v>0</v>
      </c>
      <c r="H57" s="4">
        <f>F57*AO57</f>
        <v>0</v>
      </c>
      <c r="I57" s="4">
        <f>F57*AP57</f>
        <v>0</v>
      </c>
      <c r="J57" s="4">
        <f>F57*G57</f>
        <v>0</v>
      </c>
      <c r="K57" s="4">
        <v>0.131</v>
      </c>
      <c r="L57" s="4">
        <f>F57*K57</f>
        <v>51.1555</v>
      </c>
      <c r="M57" s="50" t="s">
        <v>184</v>
      </c>
      <c r="Z57" s="51">
        <f>IF(AQ57="5",BJ57,0)</f>
        <v>0</v>
      </c>
      <c r="AB57" s="51">
        <f>IF(AQ57="1",BH57,0)</f>
        <v>0</v>
      </c>
      <c r="AC57" s="51">
        <f>IF(AQ57="1",BI57,0)</f>
        <v>0</v>
      </c>
      <c r="AD57" s="51">
        <f>IF(AQ57="7",BH57,0)</f>
        <v>0</v>
      </c>
      <c r="AE57" s="51">
        <f>IF(AQ57="7",BI57,0)</f>
        <v>0</v>
      </c>
      <c r="AF57" s="51">
        <f>IF(AQ57="2",BH57,0)</f>
        <v>0</v>
      </c>
      <c r="AG57" s="51">
        <f>IF(AQ57="2",BI57,0)</f>
        <v>0</v>
      </c>
      <c r="AH57" s="51">
        <f>IF(AQ57="0",BJ57,0)</f>
        <v>0</v>
      </c>
      <c r="AI57" s="46"/>
      <c r="AJ57" s="4">
        <f>IF(AN57=0,J57,0)</f>
        <v>0</v>
      </c>
      <c r="AK57" s="4">
        <f>IF(AN57=15,J57,0)</f>
        <v>0</v>
      </c>
      <c r="AL57" s="4">
        <f>IF(AN57=21,J57,0)</f>
        <v>0</v>
      </c>
      <c r="AN57" s="51">
        <v>21</v>
      </c>
      <c r="AO57" s="51">
        <f>G57*1</f>
        <v>0</v>
      </c>
      <c r="AP57" s="51">
        <f>G57*(1-1)</f>
        <v>0</v>
      </c>
      <c r="AQ57" s="50" t="s">
        <v>7</v>
      </c>
      <c r="AV57" s="51">
        <f>AW57+AX57</f>
        <v>0</v>
      </c>
      <c r="AW57" s="51">
        <f>F57*AO57</f>
        <v>0</v>
      </c>
      <c r="AX57" s="51">
        <f>F57*AP57</f>
        <v>0</v>
      </c>
      <c r="AY57" s="52" t="s">
        <v>290</v>
      </c>
      <c r="AZ57" s="52" t="s">
        <v>297</v>
      </c>
      <c r="BA57" s="46" t="s">
        <v>300</v>
      </c>
      <c r="BC57" s="51">
        <f>AW57+AX57</f>
        <v>0</v>
      </c>
      <c r="BD57" s="51">
        <f>G57/(100-BE57)*100</f>
        <v>0</v>
      </c>
      <c r="BE57" s="51">
        <v>0</v>
      </c>
      <c r="BF57" s="51">
        <f>L57</f>
        <v>51.1555</v>
      </c>
      <c r="BH57" s="4">
        <f>F57*AO57</f>
        <v>0</v>
      </c>
      <c r="BI57" s="4">
        <f>F57*AP57</f>
        <v>0</v>
      </c>
      <c r="BJ57" s="4">
        <f>F57*G57</f>
        <v>0</v>
      </c>
    </row>
    <row r="58" spans="1:62" ht="12.75">
      <c r="A58" s="1" t="s">
        <v>32</v>
      </c>
      <c r="B58" s="1"/>
      <c r="C58" s="1" t="s">
        <v>80</v>
      </c>
      <c r="D58" s="1" t="s">
        <v>138</v>
      </c>
      <c r="E58" s="1" t="s">
        <v>167</v>
      </c>
      <c r="F58" s="3">
        <f>'Rozpočet - vybrané sloupce'!AP45</f>
        <v>117.5</v>
      </c>
      <c r="G58" s="3">
        <f>'Rozpočet - vybrané sloupce'!AU45</f>
        <v>0</v>
      </c>
      <c r="H58" s="3">
        <f>F58*AO58</f>
        <v>0</v>
      </c>
      <c r="I58" s="3">
        <f>F58*AP58</f>
        <v>0</v>
      </c>
      <c r="J58" s="3">
        <f>F58*G58</f>
        <v>0</v>
      </c>
      <c r="K58" s="3">
        <v>0.0739</v>
      </c>
      <c r="L58" s="3">
        <f>F58*K58</f>
        <v>8.68325</v>
      </c>
      <c r="M58" s="49" t="s">
        <v>184</v>
      </c>
      <c r="Z58" s="51">
        <f>IF(AQ58="5",BJ58,0)</f>
        <v>0</v>
      </c>
      <c r="AB58" s="51">
        <f>IF(AQ58="1",BH58,0)</f>
        <v>0</v>
      </c>
      <c r="AC58" s="51">
        <f>IF(AQ58="1",BI58,0)</f>
        <v>0</v>
      </c>
      <c r="AD58" s="51">
        <f>IF(AQ58="7",BH58,0)</f>
        <v>0</v>
      </c>
      <c r="AE58" s="51">
        <f>IF(AQ58="7",BI58,0)</f>
        <v>0</v>
      </c>
      <c r="AF58" s="51">
        <f>IF(AQ58="2",BH58,0)</f>
        <v>0</v>
      </c>
      <c r="AG58" s="51">
        <f>IF(AQ58="2",BI58,0)</f>
        <v>0</v>
      </c>
      <c r="AH58" s="51">
        <f>IF(AQ58="0",BJ58,0)</f>
        <v>0</v>
      </c>
      <c r="AI58" s="46"/>
      <c r="AJ58" s="3">
        <f>IF(AN58=0,J58,0)</f>
        <v>0</v>
      </c>
      <c r="AK58" s="3">
        <f>IF(AN58=15,J58,0)</f>
        <v>0</v>
      </c>
      <c r="AL58" s="3">
        <f>IF(AN58=21,J58,0)</f>
        <v>0</v>
      </c>
      <c r="AN58" s="51">
        <v>21</v>
      </c>
      <c r="AO58" s="51">
        <f>G58*0.148066914498141</f>
        <v>0</v>
      </c>
      <c r="AP58" s="51">
        <f>G58*(1-0.148066914498141)</f>
        <v>0</v>
      </c>
      <c r="AQ58" s="49" t="s">
        <v>7</v>
      </c>
      <c r="AV58" s="51">
        <f>AW58+AX58</f>
        <v>0</v>
      </c>
      <c r="AW58" s="51">
        <f>F58*AO58</f>
        <v>0</v>
      </c>
      <c r="AX58" s="51">
        <f>F58*AP58</f>
        <v>0</v>
      </c>
      <c r="AY58" s="52" t="s">
        <v>290</v>
      </c>
      <c r="AZ58" s="52" t="s">
        <v>297</v>
      </c>
      <c r="BA58" s="46" t="s">
        <v>300</v>
      </c>
      <c r="BC58" s="51">
        <f>AW58+AX58</f>
        <v>0</v>
      </c>
      <c r="BD58" s="51">
        <f>G58/(100-BE58)*100</f>
        <v>0</v>
      </c>
      <c r="BE58" s="51">
        <v>0</v>
      </c>
      <c r="BF58" s="51">
        <f>L58</f>
        <v>8.68325</v>
      </c>
      <c r="BH58" s="3">
        <f>F58*AO58</f>
        <v>0</v>
      </c>
      <c r="BI58" s="3">
        <f>F58*AP58</f>
        <v>0</v>
      </c>
      <c r="BJ58" s="3">
        <f>F58*G58</f>
        <v>0</v>
      </c>
    </row>
    <row r="59" spans="3:13" ht="25.5" customHeight="1">
      <c r="C59" s="36" t="s">
        <v>232</v>
      </c>
      <c r="D59" s="130" t="s">
        <v>247</v>
      </c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62" ht="12.75">
      <c r="A60" s="2" t="s">
        <v>33</v>
      </c>
      <c r="B60" s="2"/>
      <c r="C60" s="2" t="s">
        <v>81</v>
      </c>
      <c r="D60" s="2" t="s">
        <v>139</v>
      </c>
      <c r="E60" s="2" t="s">
        <v>167</v>
      </c>
      <c r="F60" s="4">
        <f>'Rozpočet - vybrané sloupce'!AP46</f>
        <v>117.5</v>
      </c>
      <c r="G60" s="4">
        <f>'Rozpočet - vybrané sloupce'!AU46</f>
        <v>0</v>
      </c>
      <c r="H60" s="4">
        <f>F60*AO60</f>
        <v>0</v>
      </c>
      <c r="I60" s="4">
        <f>F60*AP60</f>
        <v>0</v>
      </c>
      <c r="J60" s="4">
        <f>F60*G60</f>
        <v>0</v>
      </c>
      <c r="K60" s="4">
        <v>0.172</v>
      </c>
      <c r="L60" s="4">
        <f>F60*K60</f>
        <v>20.209999999999997</v>
      </c>
      <c r="M60" s="50" t="s">
        <v>184</v>
      </c>
      <c r="Z60" s="51">
        <f>IF(AQ60="5",BJ60,0)</f>
        <v>0</v>
      </c>
      <c r="AB60" s="51">
        <f>IF(AQ60="1",BH60,0)</f>
        <v>0</v>
      </c>
      <c r="AC60" s="51">
        <f>IF(AQ60="1",BI60,0)</f>
        <v>0</v>
      </c>
      <c r="AD60" s="51">
        <f>IF(AQ60="7",BH60,0)</f>
        <v>0</v>
      </c>
      <c r="AE60" s="51">
        <f>IF(AQ60="7",BI60,0)</f>
        <v>0</v>
      </c>
      <c r="AF60" s="51">
        <f>IF(AQ60="2",BH60,0)</f>
        <v>0</v>
      </c>
      <c r="AG60" s="51">
        <f>IF(AQ60="2",BI60,0)</f>
        <v>0</v>
      </c>
      <c r="AH60" s="51">
        <f>IF(AQ60="0",BJ60,0)</f>
        <v>0</v>
      </c>
      <c r="AI60" s="46"/>
      <c r="AJ60" s="4">
        <f>IF(AN60=0,J60,0)</f>
        <v>0</v>
      </c>
      <c r="AK60" s="4">
        <f>IF(AN60=15,J60,0)</f>
        <v>0</v>
      </c>
      <c r="AL60" s="4">
        <f>IF(AN60=21,J60,0)</f>
        <v>0</v>
      </c>
      <c r="AN60" s="51">
        <v>21</v>
      </c>
      <c r="AO60" s="51">
        <f>G60*1</f>
        <v>0</v>
      </c>
      <c r="AP60" s="51">
        <f>G60*(1-1)</f>
        <v>0</v>
      </c>
      <c r="AQ60" s="50" t="s">
        <v>7</v>
      </c>
      <c r="AV60" s="51">
        <f>AW60+AX60</f>
        <v>0</v>
      </c>
      <c r="AW60" s="51">
        <f>F60*AO60</f>
        <v>0</v>
      </c>
      <c r="AX60" s="51">
        <f>F60*AP60</f>
        <v>0</v>
      </c>
      <c r="AY60" s="52" t="s">
        <v>290</v>
      </c>
      <c r="AZ60" s="52" t="s">
        <v>297</v>
      </c>
      <c r="BA60" s="46" t="s">
        <v>300</v>
      </c>
      <c r="BC60" s="51">
        <f>AW60+AX60</f>
        <v>0</v>
      </c>
      <c r="BD60" s="51">
        <f>G60/(100-BE60)*100</f>
        <v>0</v>
      </c>
      <c r="BE60" s="51">
        <v>0</v>
      </c>
      <c r="BF60" s="51">
        <f>L60</f>
        <v>20.209999999999997</v>
      </c>
      <c r="BH60" s="4">
        <f>F60*AO60</f>
        <v>0</v>
      </c>
      <c r="BI60" s="4">
        <f>F60*AP60</f>
        <v>0</v>
      </c>
      <c r="BJ60" s="4">
        <f>F60*G60</f>
        <v>0</v>
      </c>
    </row>
    <row r="61" spans="3:13" ht="25.5" customHeight="1">
      <c r="C61" s="36" t="s">
        <v>232</v>
      </c>
      <c r="D61" s="130" t="s">
        <v>248</v>
      </c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62" ht="12.75">
      <c r="A62" s="1" t="s">
        <v>34</v>
      </c>
      <c r="B62" s="1"/>
      <c r="C62" s="1" t="s">
        <v>82</v>
      </c>
      <c r="D62" s="1" t="s">
        <v>140</v>
      </c>
      <c r="E62" s="1" t="s">
        <v>167</v>
      </c>
      <c r="F62" s="3">
        <f>'Rozpočet - vybrané sloupce'!AP47</f>
        <v>58</v>
      </c>
      <c r="G62" s="3">
        <f>'Rozpočet - vybrané sloupce'!AU47</f>
        <v>0</v>
      </c>
      <c r="H62" s="3">
        <f>F62*AO62</f>
        <v>0</v>
      </c>
      <c r="I62" s="3">
        <f>F62*AP62</f>
        <v>0</v>
      </c>
      <c r="J62" s="3">
        <f>F62*G62</f>
        <v>0</v>
      </c>
      <c r="K62" s="3">
        <v>0.0741</v>
      </c>
      <c r="L62" s="3">
        <f>F62*K62</f>
        <v>4.2978</v>
      </c>
      <c r="M62" s="49" t="s">
        <v>184</v>
      </c>
      <c r="Z62" s="51">
        <f>IF(AQ62="5",BJ62,0)</f>
        <v>0</v>
      </c>
      <c r="AB62" s="51">
        <f>IF(AQ62="1",BH62,0)</f>
        <v>0</v>
      </c>
      <c r="AC62" s="51">
        <f>IF(AQ62="1",BI62,0)</f>
        <v>0</v>
      </c>
      <c r="AD62" s="51">
        <f>IF(AQ62="7",BH62,0)</f>
        <v>0</v>
      </c>
      <c r="AE62" s="51">
        <f>IF(AQ62="7",BI62,0)</f>
        <v>0</v>
      </c>
      <c r="AF62" s="51">
        <f>IF(AQ62="2",BH62,0)</f>
        <v>0</v>
      </c>
      <c r="AG62" s="51">
        <f>IF(AQ62="2",BI62,0)</f>
        <v>0</v>
      </c>
      <c r="AH62" s="51">
        <f>IF(AQ62="0",BJ62,0)</f>
        <v>0</v>
      </c>
      <c r="AI62" s="46"/>
      <c r="AJ62" s="3">
        <f>IF(AN62=0,J62,0)</f>
        <v>0</v>
      </c>
      <c r="AK62" s="3">
        <f>IF(AN62=15,J62,0)</f>
        <v>0</v>
      </c>
      <c r="AL62" s="3">
        <f>IF(AN62=21,J62,0)</f>
        <v>0</v>
      </c>
      <c r="AN62" s="51">
        <v>21</v>
      </c>
      <c r="AO62" s="51">
        <f>G62*0.0938801439966118</f>
        <v>0</v>
      </c>
      <c r="AP62" s="51">
        <f>G62*(1-0.0938801439966118)</f>
        <v>0</v>
      </c>
      <c r="AQ62" s="49" t="s">
        <v>7</v>
      </c>
      <c r="AV62" s="51">
        <f>AW62+AX62</f>
        <v>0</v>
      </c>
      <c r="AW62" s="51">
        <f>F62*AO62</f>
        <v>0</v>
      </c>
      <c r="AX62" s="51">
        <f>F62*AP62</f>
        <v>0</v>
      </c>
      <c r="AY62" s="52" t="s">
        <v>290</v>
      </c>
      <c r="AZ62" s="52" t="s">
        <v>297</v>
      </c>
      <c r="BA62" s="46" t="s">
        <v>300</v>
      </c>
      <c r="BC62" s="51">
        <f>AW62+AX62</f>
        <v>0</v>
      </c>
      <c r="BD62" s="51">
        <f>G62/(100-BE62)*100</f>
        <v>0</v>
      </c>
      <c r="BE62" s="51">
        <v>0</v>
      </c>
      <c r="BF62" s="51">
        <f>L62</f>
        <v>4.2978</v>
      </c>
      <c r="BH62" s="3">
        <f>F62*AO62</f>
        <v>0</v>
      </c>
      <c r="BI62" s="3">
        <f>F62*AP62</f>
        <v>0</v>
      </c>
      <c r="BJ62" s="3">
        <f>F62*G62</f>
        <v>0</v>
      </c>
    </row>
    <row r="63" spans="3:13" ht="25.5" customHeight="1">
      <c r="C63" s="36" t="s">
        <v>232</v>
      </c>
      <c r="D63" s="130" t="s">
        <v>249</v>
      </c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62" ht="12.75">
      <c r="A64" s="2" t="s">
        <v>35</v>
      </c>
      <c r="B64" s="2"/>
      <c r="C64" s="2" t="s">
        <v>83</v>
      </c>
      <c r="D64" s="2" t="s">
        <v>141</v>
      </c>
      <c r="E64" s="2" t="s">
        <v>167</v>
      </c>
      <c r="F64" s="4">
        <f>'Rozpočet - vybrané sloupce'!AP48</f>
        <v>58.00002</v>
      </c>
      <c r="G64" s="4">
        <f>'Rozpočet - vybrané sloupce'!AU48</f>
        <v>0</v>
      </c>
      <c r="H64" s="4">
        <f>F64*AO64</f>
        <v>0</v>
      </c>
      <c r="I64" s="4">
        <f>F64*AP64</f>
        <v>0</v>
      </c>
      <c r="J64" s="4">
        <f>F64*G64</f>
        <v>0</v>
      </c>
      <c r="K64" s="4">
        <v>0.029</v>
      </c>
      <c r="L64" s="4">
        <f>F64*K64</f>
        <v>1.68200058</v>
      </c>
      <c r="M64" s="50" t="s">
        <v>184</v>
      </c>
      <c r="Z64" s="51">
        <f>IF(AQ64="5",BJ64,0)</f>
        <v>0</v>
      </c>
      <c r="AB64" s="51">
        <f>IF(AQ64="1",BH64,0)</f>
        <v>0</v>
      </c>
      <c r="AC64" s="51">
        <f>IF(AQ64="1",BI64,0)</f>
        <v>0</v>
      </c>
      <c r="AD64" s="51">
        <f>IF(AQ64="7",BH64,0)</f>
        <v>0</v>
      </c>
      <c r="AE64" s="51">
        <f>IF(AQ64="7",BI64,0)</f>
        <v>0</v>
      </c>
      <c r="AF64" s="51">
        <f>IF(AQ64="2",BH64,0)</f>
        <v>0</v>
      </c>
      <c r="AG64" s="51">
        <f>IF(AQ64="2",BI64,0)</f>
        <v>0</v>
      </c>
      <c r="AH64" s="51">
        <f>IF(AQ64="0",BJ64,0)</f>
        <v>0</v>
      </c>
      <c r="AI64" s="46"/>
      <c r="AJ64" s="4">
        <f>IF(AN64=0,J64,0)</f>
        <v>0</v>
      </c>
      <c r="AK64" s="4">
        <f>IF(AN64=15,J64,0)</f>
        <v>0</v>
      </c>
      <c r="AL64" s="4">
        <f>IF(AN64=21,J64,0)</f>
        <v>0</v>
      </c>
      <c r="AN64" s="51">
        <v>21</v>
      </c>
      <c r="AO64" s="51">
        <f>G64*1</f>
        <v>0</v>
      </c>
      <c r="AP64" s="51">
        <f>G64*(1-1)</f>
        <v>0</v>
      </c>
      <c r="AQ64" s="50" t="s">
        <v>7</v>
      </c>
      <c r="AV64" s="51">
        <f>AW64+AX64</f>
        <v>0</v>
      </c>
      <c r="AW64" s="51">
        <f>F64*AO64</f>
        <v>0</v>
      </c>
      <c r="AX64" s="51">
        <f>F64*AP64</f>
        <v>0</v>
      </c>
      <c r="AY64" s="52" t="s">
        <v>290</v>
      </c>
      <c r="AZ64" s="52" t="s">
        <v>297</v>
      </c>
      <c r="BA64" s="46" t="s">
        <v>300</v>
      </c>
      <c r="BC64" s="51">
        <f>AW64+AX64</f>
        <v>0</v>
      </c>
      <c r="BD64" s="51">
        <f>G64/(100-BE64)*100</f>
        <v>0</v>
      </c>
      <c r="BE64" s="51">
        <v>0</v>
      </c>
      <c r="BF64" s="51">
        <f>L64</f>
        <v>1.68200058</v>
      </c>
      <c r="BH64" s="4">
        <f>F64*AO64</f>
        <v>0</v>
      </c>
      <c r="BI64" s="4">
        <f>F64*AP64</f>
        <v>0</v>
      </c>
      <c r="BJ64" s="4">
        <f>F64*G64</f>
        <v>0</v>
      </c>
    </row>
    <row r="65" spans="3:13" ht="12.75">
      <c r="C65" s="36" t="s">
        <v>232</v>
      </c>
      <c r="D65" s="130" t="s">
        <v>250</v>
      </c>
      <c r="E65" s="131"/>
      <c r="F65" s="131"/>
      <c r="G65" s="131"/>
      <c r="H65" s="131"/>
      <c r="I65" s="131"/>
      <c r="J65" s="131"/>
      <c r="K65" s="131"/>
      <c r="L65" s="131"/>
      <c r="M65" s="131"/>
    </row>
    <row r="66" spans="1:47" ht="12.75">
      <c r="A66" s="30"/>
      <c r="B66" s="35"/>
      <c r="C66" s="35" t="s">
        <v>84</v>
      </c>
      <c r="D66" s="35" t="s">
        <v>142</v>
      </c>
      <c r="E66" s="30" t="s">
        <v>6</v>
      </c>
      <c r="F66" s="30" t="s">
        <v>6</v>
      </c>
      <c r="G66" s="30" t="s">
        <v>6</v>
      </c>
      <c r="H66" s="6">
        <f>SUM(H67:H68)</f>
        <v>0</v>
      </c>
      <c r="I66" s="6">
        <f>SUM(I67:I68)</f>
        <v>0</v>
      </c>
      <c r="J66" s="6">
        <f>SUM(J67:J68)</f>
        <v>0</v>
      </c>
      <c r="K66" s="46"/>
      <c r="L66" s="6">
        <f>SUM(L67:L68)</f>
        <v>2.1065199999999997</v>
      </c>
      <c r="M66" s="46"/>
      <c r="AI66" s="46"/>
      <c r="AS66" s="6">
        <f>SUM(AJ67:AJ68)</f>
        <v>0</v>
      </c>
      <c r="AT66" s="6">
        <f>SUM(AK67:AK68)</f>
        <v>0</v>
      </c>
      <c r="AU66" s="6">
        <f>SUM(AL67:AL68)</f>
        <v>0</v>
      </c>
    </row>
    <row r="67" spans="1:62" ht="12.75">
      <c r="A67" s="1" t="s">
        <v>36</v>
      </c>
      <c r="B67" s="1"/>
      <c r="C67" s="1" t="s">
        <v>85</v>
      </c>
      <c r="D67" s="1" t="s">
        <v>143</v>
      </c>
      <c r="E67" s="1" t="s">
        <v>169</v>
      </c>
      <c r="F67" s="3">
        <f>'Rozpočet - vybrané sloupce'!AP50</f>
        <v>2</v>
      </c>
      <c r="G67" s="3">
        <f>'Rozpočet - vybrané sloupce'!AU50</f>
        <v>0</v>
      </c>
      <c r="H67" s="3">
        <f>F67*AO67</f>
        <v>0</v>
      </c>
      <c r="I67" s="3">
        <f>F67*AP67</f>
        <v>0</v>
      </c>
      <c r="J67" s="3">
        <f>F67*G67</f>
        <v>0</v>
      </c>
      <c r="K67" s="3">
        <v>0.43382</v>
      </c>
      <c r="L67" s="3">
        <f>F67*K67</f>
        <v>0.86764</v>
      </c>
      <c r="M67" s="49" t="s">
        <v>184</v>
      </c>
      <c r="Z67" s="51">
        <f>IF(AQ67="5",BJ67,0)</f>
        <v>0</v>
      </c>
      <c r="AB67" s="51">
        <f>IF(AQ67="1",BH67,0)</f>
        <v>0</v>
      </c>
      <c r="AC67" s="51">
        <f>IF(AQ67="1",BI67,0)</f>
        <v>0</v>
      </c>
      <c r="AD67" s="51">
        <f>IF(AQ67="7",BH67,0)</f>
        <v>0</v>
      </c>
      <c r="AE67" s="51">
        <f>IF(AQ67="7",BI67,0)</f>
        <v>0</v>
      </c>
      <c r="AF67" s="51">
        <f>IF(AQ67="2",BH67,0)</f>
        <v>0</v>
      </c>
      <c r="AG67" s="51">
        <f>IF(AQ67="2",BI67,0)</f>
        <v>0</v>
      </c>
      <c r="AH67" s="51">
        <f>IF(AQ67="0",BJ67,0)</f>
        <v>0</v>
      </c>
      <c r="AI67" s="46"/>
      <c r="AJ67" s="3">
        <f>IF(AN67=0,J67,0)</f>
        <v>0</v>
      </c>
      <c r="AK67" s="3">
        <f>IF(AN67=15,J67,0)</f>
        <v>0</v>
      </c>
      <c r="AL67" s="3">
        <f>IF(AN67=21,J67,0)</f>
        <v>0</v>
      </c>
      <c r="AN67" s="51">
        <v>21</v>
      </c>
      <c r="AO67" s="51">
        <f>G67*0.347453494043057</f>
        <v>0</v>
      </c>
      <c r="AP67" s="51">
        <f>G67*(1-0.347453494043057)</f>
        <v>0</v>
      </c>
      <c r="AQ67" s="49" t="s">
        <v>7</v>
      </c>
      <c r="AV67" s="51">
        <f>AW67+AX67</f>
        <v>0</v>
      </c>
      <c r="AW67" s="51">
        <f>F67*AO67</f>
        <v>0</v>
      </c>
      <c r="AX67" s="51">
        <f>F67*AP67</f>
        <v>0</v>
      </c>
      <c r="AY67" s="52" t="s">
        <v>291</v>
      </c>
      <c r="AZ67" s="52" t="s">
        <v>298</v>
      </c>
      <c r="BA67" s="46" t="s">
        <v>300</v>
      </c>
      <c r="BC67" s="51">
        <f>AW67+AX67</f>
        <v>0</v>
      </c>
      <c r="BD67" s="51">
        <f>G67/(100-BE67)*100</f>
        <v>0</v>
      </c>
      <c r="BE67" s="51">
        <v>0</v>
      </c>
      <c r="BF67" s="51">
        <f>L67</f>
        <v>0.86764</v>
      </c>
      <c r="BH67" s="3">
        <f>F67*AO67</f>
        <v>0</v>
      </c>
      <c r="BI67" s="3">
        <f>F67*AP67</f>
        <v>0</v>
      </c>
      <c r="BJ67" s="3">
        <f>F67*G67</f>
        <v>0</v>
      </c>
    </row>
    <row r="68" spans="1:62" ht="12.75">
      <c r="A68" s="1" t="s">
        <v>37</v>
      </c>
      <c r="B68" s="1"/>
      <c r="C68" s="1" t="s">
        <v>86</v>
      </c>
      <c r="D68" s="1" t="s">
        <v>144</v>
      </c>
      <c r="E68" s="1" t="s">
        <v>166</v>
      </c>
      <c r="F68" s="3">
        <f>'Rozpočet - vybrané sloupce'!AP51</f>
        <v>58</v>
      </c>
      <c r="G68" s="3">
        <f>'Rozpočet - vybrané sloupce'!AU51</f>
        <v>0</v>
      </c>
      <c r="H68" s="3">
        <f>F68*AO68</f>
        <v>0</v>
      </c>
      <c r="I68" s="3">
        <f>F68*AP68</f>
        <v>0</v>
      </c>
      <c r="J68" s="3">
        <f>F68*G68</f>
        <v>0</v>
      </c>
      <c r="K68" s="3">
        <v>0.02136</v>
      </c>
      <c r="L68" s="3">
        <f>F68*K68</f>
        <v>1.23888</v>
      </c>
      <c r="M68" s="49" t="s">
        <v>184</v>
      </c>
      <c r="Z68" s="51">
        <f>IF(AQ68="5",BJ68,0)</f>
        <v>0</v>
      </c>
      <c r="AB68" s="51">
        <f>IF(AQ68="1",BH68,0)</f>
        <v>0</v>
      </c>
      <c r="AC68" s="51">
        <f>IF(AQ68="1",BI68,0)</f>
        <v>0</v>
      </c>
      <c r="AD68" s="51">
        <f>IF(AQ68="7",BH68,0)</f>
        <v>0</v>
      </c>
      <c r="AE68" s="51">
        <f>IF(AQ68="7",BI68,0)</f>
        <v>0</v>
      </c>
      <c r="AF68" s="51">
        <f>IF(AQ68="2",BH68,0)</f>
        <v>0</v>
      </c>
      <c r="AG68" s="51">
        <f>IF(AQ68="2",BI68,0)</f>
        <v>0</v>
      </c>
      <c r="AH68" s="51">
        <f>IF(AQ68="0",BJ68,0)</f>
        <v>0</v>
      </c>
      <c r="AI68" s="46"/>
      <c r="AJ68" s="3">
        <f>IF(AN68=0,J68,0)</f>
        <v>0</v>
      </c>
      <c r="AK68" s="3">
        <f>IF(AN68=15,J68,0)</f>
        <v>0</v>
      </c>
      <c r="AL68" s="3">
        <f>IF(AN68=21,J68,0)</f>
        <v>0</v>
      </c>
      <c r="AN68" s="51">
        <v>21</v>
      </c>
      <c r="AO68" s="51">
        <f>G68*0.600045805023284</f>
        <v>0</v>
      </c>
      <c r="AP68" s="51">
        <f>G68*(1-0.600045805023284)</f>
        <v>0</v>
      </c>
      <c r="AQ68" s="49" t="s">
        <v>7</v>
      </c>
      <c r="AV68" s="51">
        <f>AW68+AX68</f>
        <v>0</v>
      </c>
      <c r="AW68" s="51">
        <f>F68*AO68</f>
        <v>0</v>
      </c>
      <c r="AX68" s="51">
        <f>F68*AP68</f>
        <v>0</v>
      </c>
      <c r="AY68" s="52" t="s">
        <v>291</v>
      </c>
      <c r="AZ68" s="52" t="s">
        <v>298</v>
      </c>
      <c r="BA68" s="46" t="s">
        <v>300</v>
      </c>
      <c r="BC68" s="51">
        <f>AW68+AX68</f>
        <v>0</v>
      </c>
      <c r="BD68" s="51">
        <f>G68/(100-BE68)*100</f>
        <v>0</v>
      </c>
      <c r="BE68" s="51">
        <v>0</v>
      </c>
      <c r="BF68" s="51">
        <f>L68</f>
        <v>1.23888</v>
      </c>
      <c r="BH68" s="3">
        <f>F68*AO68</f>
        <v>0</v>
      </c>
      <c r="BI68" s="3">
        <f>F68*AP68</f>
        <v>0</v>
      </c>
      <c r="BJ68" s="3">
        <f>F68*G68</f>
        <v>0</v>
      </c>
    </row>
    <row r="69" spans="3:13" ht="12.75">
      <c r="C69" s="36" t="s">
        <v>232</v>
      </c>
      <c r="D69" s="130" t="s">
        <v>251</v>
      </c>
      <c r="E69" s="131"/>
      <c r="F69" s="131"/>
      <c r="G69" s="131"/>
      <c r="H69" s="131"/>
      <c r="I69" s="131"/>
      <c r="J69" s="131"/>
      <c r="K69" s="131"/>
      <c r="L69" s="131"/>
      <c r="M69" s="131"/>
    </row>
    <row r="70" spans="1:47" ht="12.75">
      <c r="A70" s="30"/>
      <c r="B70" s="35"/>
      <c r="C70" s="35" t="s">
        <v>87</v>
      </c>
      <c r="D70" s="35" t="s">
        <v>145</v>
      </c>
      <c r="E70" s="30" t="s">
        <v>6</v>
      </c>
      <c r="F70" s="30" t="s">
        <v>6</v>
      </c>
      <c r="G70" s="30" t="s">
        <v>6</v>
      </c>
      <c r="H70" s="6">
        <f>SUM(H71:H85)</f>
        <v>0</v>
      </c>
      <c r="I70" s="6">
        <f>SUM(I71:I85)</f>
        <v>0</v>
      </c>
      <c r="J70" s="6">
        <f>SUM(J71:J85)</f>
        <v>0</v>
      </c>
      <c r="K70" s="46"/>
      <c r="L70" s="6">
        <f>SUM(L71:L85)</f>
        <v>87.41520000000001</v>
      </c>
      <c r="M70" s="46"/>
      <c r="AI70" s="46"/>
      <c r="AS70" s="6">
        <f>SUM(AJ71:AJ85)</f>
        <v>0</v>
      </c>
      <c r="AT70" s="6">
        <f>SUM(AK71:AK85)</f>
        <v>0</v>
      </c>
      <c r="AU70" s="6">
        <f>SUM(AL71:AL85)</f>
        <v>0</v>
      </c>
    </row>
    <row r="71" spans="1:62" ht="12.75">
      <c r="A71" s="1" t="s">
        <v>38</v>
      </c>
      <c r="B71" s="1"/>
      <c r="C71" s="1" t="s">
        <v>88</v>
      </c>
      <c r="D71" s="1" t="s">
        <v>146</v>
      </c>
      <c r="E71" s="1" t="s">
        <v>166</v>
      </c>
      <c r="F71" s="3">
        <f>'Rozpočet - vybrané sloupce'!AP53</f>
        <v>129</v>
      </c>
      <c r="G71" s="3">
        <f>'Rozpočet - vybrané sloupce'!AU53</f>
        <v>0</v>
      </c>
      <c r="H71" s="3">
        <f>F71*AO71</f>
        <v>0</v>
      </c>
      <c r="I71" s="3">
        <f>F71*AP71</f>
        <v>0</v>
      </c>
      <c r="J71" s="3">
        <f>F71*G71</f>
        <v>0</v>
      </c>
      <c r="K71" s="3">
        <v>0.188</v>
      </c>
      <c r="L71" s="3">
        <f>F71*K71</f>
        <v>24.252</v>
      </c>
      <c r="M71" s="49" t="s">
        <v>184</v>
      </c>
      <c r="Z71" s="51">
        <f>IF(AQ71="5",BJ71,0)</f>
        <v>0</v>
      </c>
      <c r="AB71" s="51">
        <f>IF(AQ71="1",BH71,0)</f>
        <v>0</v>
      </c>
      <c r="AC71" s="51">
        <f>IF(AQ71="1",BI71,0)</f>
        <v>0</v>
      </c>
      <c r="AD71" s="51">
        <f>IF(AQ71="7",BH71,0)</f>
        <v>0</v>
      </c>
      <c r="AE71" s="51">
        <f>IF(AQ71="7",BI71,0)</f>
        <v>0</v>
      </c>
      <c r="AF71" s="51">
        <f>IF(AQ71="2",BH71,0)</f>
        <v>0</v>
      </c>
      <c r="AG71" s="51">
        <f>IF(AQ71="2",BI71,0)</f>
        <v>0</v>
      </c>
      <c r="AH71" s="51">
        <f>IF(AQ71="0",BJ71,0)</f>
        <v>0</v>
      </c>
      <c r="AI71" s="46"/>
      <c r="AJ71" s="3">
        <f>IF(AN71=0,J71,0)</f>
        <v>0</v>
      </c>
      <c r="AK71" s="3">
        <f>IF(AN71=15,J71,0)</f>
        <v>0</v>
      </c>
      <c r="AL71" s="3">
        <f>IF(AN71=21,J71,0)</f>
        <v>0</v>
      </c>
      <c r="AN71" s="51">
        <v>21</v>
      </c>
      <c r="AO71" s="51">
        <f>G71*0.572591304347826</f>
        <v>0</v>
      </c>
      <c r="AP71" s="51">
        <f>G71*(1-0.572591304347826)</f>
        <v>0</v>
      </c>
      <c r="AQ71" s="49" t="s">
        <v>7</v>
      </c>
      <c r="AV71" s="51">
        <f>AW71+AX71</f>
        <v>0</v>
      </c>
      <c r="AW71" s="51">
        <f>F71*AO71</f>
        <v>0</v>
      </c>
      <c r="AX71" s="51">
        <f>F71*AP71</f>
        <v>0</v>
      </c>
      <c r="AY71" s="52" t="s">
        <v>292</v>
      </c>
      <c r="AZ71" s="52" t="s">
        <v>299</v>
      </c>
      <c r="BA71" s="46" t="s">
        <v>300</v>
      </c>
      <c r="BC71" s="51">
        <f>AW71+AX71</f>
        <v>0</v>
      </c>
      <c r="BD71" s="51">
        <f>G71/(100-BE71)*100</f>
        <v>0</v>
      </c>
      <c r="BE71" s="51">
        <v>0</v>
      </c>
      <c r="BF71" s="51">
        <f>L71</f>
        <v>24.252</v>
      </c>
      <c r="BH71" s="3">
        <f>F71*AO71</f>
        <v>0</v>
      </c>
      <c r="BI71" s="3">
        <f>F71*AP71</f>
        <v>0</v>
      </c>
      <c r="BJ71" s="3">
        <f>F71*G71</f>
        <v>0</v>
      </c>
    </row>
    <row r="72" spans="3:13" ht="12.75">
      <c r="C72" s="36" t="s">
        <v>232</v>
      </c>
      <c r="D72" s="130" t="s">
        <v>252</v>
      </c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62" ht="12.75">
      <c r="A73" s="2" t="s">
        <v>39</v>
      </c>
      <c r="B73" s="2"/>
      <c r="C73" s="2" t="s">
        <v>89</v>
      </c>
      <c r="D73" s="2" t="s">
        <v>147</v>
      </c>
      <c r="E73" s="2" t="s">
        <v>169</v>
      </c>
      <c r="F73" s="4">
        <f>'Rozpočet - vybrané sloupce'!AP54</f>
        <v>24</v>
      </c>
      <c r="G73" s="4">
        <f>'Rozpočet - vybrané sloupce'!AU54</f>
        <v>0</v>
      </c>
      <c r="H73" s="4">
        <f>F73*AO73</f>
        <v>0</v>
      </c>
      <c r="I73" s="4">
        <f>F73*AP73</f>
        <v>0</v>
      </c>
      <c r="J73" s="4">
        <f>F73*G73</f>
        <v>0</v>
      </c>
      <c r="K73" s="4">
        <v>0.0483</v>
      </c>
      <c r="L73" s="4">
        <f>F73*K73</f>
        <v>1.1592</v>
      </c>
      <c r="M73" s="50" t="s">
        <v>184</v>
      </c>
      <c r="Z73" s="51">
        <f>IF(AQ73="5",BJ73,0)</f>
        <v>0</v>
      </c>
      <c r="AB73" s="51">
        <f>IF(AQ73="1",BH73,0)</f>
        <v>0</v>
      </c>
      <c r="AC73" s="51">
        <f>IF(AQ73="1",BI73,0)</f>
        <v>0</v>
      </c>
      <c r="AD73" s="51">
        <f>IF(AQ73="7",BH73,0)</f>
        <v>0</v>
      </c>
      <c r="AE73" s="51">
        <f>IF(AQ73="7",BI73,0)</f>
        <v>0</v>
      </c>
      <c r="AF73" s="51">
        <f>IF(AQ73="2",BH73,0)</f>
        <v>0</v>
      </c>
      <c r="AG73" s="51">
        <f>IF(AQ73="2",BI73,0)</f>
        <v>0</v>
      </c>
      <c r="AH73" s="51">
        <f>IF(AQ73="0",BJ73,0)</f>
        <v>0</v>
      </c>
      <c r="AI73" s="46"/>
      <c r="AJ73" s="4">
        <f>IF(AN73=0,J73,0)</f>
        <v>0</v>
      </c>
      <c r="AK73" s="4">
        <f>IF(AN73=15,J73,0)</f>
        <v>0</v>
      </c>
      <c r="AL73" s="4">
        <f>IF(AN73=21,J73,0)</f>
        <v>0</v>
      </c>
      <c r="AN73" s="51">
        <v>21</v>
      </c>
      <c r="AO73" s="51">
        <f>G73*1</f>
        <v>0</v>
      </c>
      <c r="AP73" s="51">
        <f>G73*(1-1)</f>
        <v>0</v>
      </c>
      <c r="AQ73" s="50" t="s">
        <v>7</v>
      </c>
      <c r="AV73" s="51">
        <f>AW73+AX73</f>
        <v>0</v>
      </c>
      <c r="AW73" s="51">
        <f>F73*AO73</f>
        <v>0</v>
      </c>
      <c r="AX73" s="51">
        <f>F73*AP73</f>
        <v>0</v>
      </c>
      <c r="AY73" s="52" t="s">
        <v>292</v>
      </c>
      <c r="AZ73" s="52" t="s">
        <v>299</v>
      </c>
      <c r="BA73" s="46" t="s">
        <v>300</v>
      </c>
      <c r="BC73" s="51">
        <f>AW73+AX73</f>
        <v>0</v>
      </c>
      <c r="BD73" s="51">
        <f>G73/(100-BE73)*100</f>
        <v>0</v>
      </c>
      <c r="BE73" s="51">
        <v>0</v>
      </c>
      <c r="BF73" s="51">
        <f>L73</f>
        <v>1.1592</v>
      </c>
      <c r="BH73" s="4">
        <f>F73*AO73</f>
        <v>0</v>
      </c>
      <c r="BI73" s="4">
        <f>F73*AP73</f>
        <v>0</v>
      </c>
      <c r="BJ73" s="4">
        <f>F73*G73</f>
        <v>0</v>
      </c>
    </row>
    <row r="74" spans="1:62" ht="12.75">
      <c r="A74" s="2" t="s">
        <v>40</v>
      </c>
      <c r="B74" s="2"/>
      <c r="C74" s="2" t="s">
        <v>90</v>
      </c>
      <c r="D74" s="2" t="s">
        <v>148</v>
      </c>
      <c r="E74" s="2" t="s">
        <v>169</v>
      </c>
      <c r="F74" s="4">
        <f>'Rozpočet - vybrané sloupce'!AP55</f>
        <v>105</v>
      </c>
      <c r="G74" s="4">
        <f>'Rozpočet - vybrané sloupce'!AU55</f>
        <v>0</v>
      </c>
      <c r="H74" s="4">
        <f>F74*AO74</f>
        <v>0</v>
      </c>
      <c r="I74" s="4">
        <f>F74*AP74</f>
        <v>0</v>
      </c>
      <c r="J74" s="4">
        <f>F74*G74</f>
        <v>0</v>
      </c>
      <c r="K74" s="4">
        <v>0.08</v>
      </c>
      <c r="L74" s="4">
        <f>F74*K74</f>
        <v>8.4</v>
      </c>
      <c r="M74" s="50" t="s">
        <v>184</v>
      </c>
      <c r="Z74" s="51">
        <f>IF(AQ74="5",BJ74,0)</f>
        <v>0</v>
      </c>
      <c r="AB74" s="51">
        <f>IF(AQ74="1",BH74,0)</f>
        <v>0</v>
      </c>
      <c r="AC74" s="51">
        <f>IF(AQ74="1",BI74,0)</f>
        <v>0</v>
      </c>
      <c r="AD74" s="51">
        <f>IF(AQ74="7",BH74,0)</f>
        <v>0</v>
      </c>
      <c r="AE74" s="51">
        <f>IF(AQ74="7",BI74,0)</f>
        <v>0</v>
      </c>
      <c r="AF74" s="51">
        <f>IF(AQ74="2",BH74,0)</f>
        <v>0</v>
      </c>
      <c r="AG74" s="51">
        <f>IF(AQ74="2",BI74,0)</f>
        <v>0</v>
      </c>
      <c r="AH74" s="51">
        <f>IF(AQ74="0",BJ74,0)</f>
        <v>0</v>
      </c>
      <c r="AI74" s="46"/>
      <c r="AJ74" s="4">
        <f>IF(AN74=0,J74,0)</f>
        <v>0</v>
      </c>
      <c r="AK74" s="4">
        <f>IF(AN74=15,J74,0)</f>
        <v>0</v>
      </c>
      <c r="AL74" s="4">
        <f>IF(AN74=21,J74,0)</f>
        <v>0</v>
      </c>
      <c r="AN74" s="51">
        <v>21</v>
      </c>
      <c r="AO74" s="51">
        <f>G74*1</f>
        <v>0</v>
      </c>
      <c r="AP74" s="51">
        <f>G74*(1-1)</f>
        <v>0</v>
      </c>
      <c r="AQ74" s="50" t="s">
        <v>7</v>
      </c>
      <c r="AV74" s="51">
        <f>AW74+AX74</f>
        <v>0</v>
      </c>
      <c r="AW74" s="51">
        <f>F74*AO74</f>
        <v>0</v>
      </c>
      <c r="AX74" s="51">
        <f>F74*AP74</f>
        <v>0</v>
      </c>
      <c r="AY74" s="52" t="s">
        <v>292</v>
      </c>
      <c r="AZ74" s="52" t="s">
        <v>299</v>
      </c>
      <c r="BA74" s="46" t="s">
        <v>300</v>
      </c>
      <c r="BC74" s="51">
        <f>AW74+AX74</f>
        <v>0</v>
      </c>
      <c r="BD74" s="51">
        <f>G74/(100-BE74)*100</f>
        <v>0</v>
      </c>
      <c r="BE74" s="51">
        <v>0</v>
      </c>
      <c r="BF74" s="51">
        <f>L74</f>
        <v>8.4</v>
      </c>
      <c r="BH74" s="4">
        <f>F74*AO74</f>
        <v>0</v>
      </c>
      <c r="BI74" s="4">
        <f>F74*AP74</f>
        <v>0</v>
      </c>
      <c r="BJ74" s="4">
        <f>F74*G74</f>
        <v>0</v>
      </c>
    </row>
    <row r="75" spans="3:13" ht="12.75">
      <c r="C75" s="36" t="s">
        <v>232</v>
      </c>
      <c r="D75" s="130" t="s">
        <v>253</v>
      </c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62" ht="12.75">
      <c r="A76" s="1" t="s">
        <v>41</v>
      </c>
      <c r="B76" s="1"/>
      <c r="C76" s="1" t="s">
        <v>88</v>
      </c>
      <c r="D76" s="1" t="s">
        <v>146</v>
      </c>
      <c r="E76" s="1" t="s">
        <v>166</v>
      </c>
      <c r="F76" s="3">
        <f>'Rozpočet - vybrané sloupce'!AP56</f>
        <v>229</v>
      </c>
      <c r="G76" s="3">
        <f>'Rozpočet - vybrané sloupce'!AU56</f>
        <v>0</v>
      </c>
      <c r="H76" s="3">
        <f>F76*AO76</f>
        <v>0</v>
      </c>
      <c r="I76" s="3">
        <f>F76*AP76</f>
        <v>0</v>
      </c>
      <c r="J76" s="3">
        <f>F76*G76</f>
        <v>0</v>
      </c>
      <c r="K76" s="3">
        <v>0.188</v>
      </c>
      <c r="L76" s="3">
        <f>F76*K76</f>
        <v>43.052</v>
      </c>
      <c r="M76" s="49" t="s">
        <v>184</v>
      </c>
      <c r="Z76" s="51">
        <f>IF(AQ76="5",BJ76,0)</f>
        <v>0</v>
      </c>
      <c r="AB76" s="51">
        <f>IF(AQ76="1",BH76,0)</f>
        <v>0</v>
      </c>
      <c r="AC76" s="51">
        <f>IF(AQ76="1",BI76,0)</f>
        <v>0</v>
      </c>
      <c r="AD76" s="51">
        <f>IF(AQ76="7",BH76,0)</f>
        <v>0</v>
      </c>
      <c r="AE76" s="51">
        <f>IF(AQ76="7",BI76,0)</f>
        <v>0</v>
      </c>
      <c r="AF76" s="51">
        <f>IF(AQ76="2",BH76,0)</f>
        <v>0</v>
      </c>
      <c r="AG76" s="51">
        <f>IF(AQ76="2",BI76,0)</f>
        <v>0</v>
      </c>
      <c r="AH76" s="51">
        <f>IF(AQ76="0",BJ76,0)</f>
        <v>0</v>
      </c>
      <c r="AI76" s="46"/>
      <c r="AJ76" s="3">
        <f>IF(AN76=0,J76,0)</f>
        <v>0</v>
      </c>
      <c r="AK76" s="3">
        <f>IF(AN76=15,J76,0)</f>
        <v>0</v>
      </c>
      <c r="AL76" s="3">
        <f>IF(AN76=21,J76,0)</f>
        <v>0</v>
      </c>
      <c r="AN76" s="51">
        <v>21</v>
      </c>
      <c r="AO76" s="51">
        <f>G76*0.572591304347826</f>
        <v>0</v>
      </c>
      <c r="AP76" s="51">
        <f>G76*(1-0.572591304347826)</f>
        <v>0</v>
      </c>
      <c r="AQ76" s="49" t="s">
        <v>7</v>
      </c>
      <c r="AV76" s="51">
        <f>AW76+AX76</f>
        <v>0</v>
      </c>
      <c r="AW76" s="51">
        <f>F76*AO76</f>
        <v>0</v>
      </c>
      <c r="AX76" s="51">
        <f>F76*AP76</f>
        <v>0</v>
      </c>
      <c r="AY76" s="52" t="s">
        <v>292</v>
      </c>
      <c r="AZ76" s="52" t="s">
        <v>299</v>
      </c>
      <c r="BA76" s="46" t="s">
        <v>300</v>
      </c>
      <c r="BC76" s="51">
        <f>AW76+AX76</f>
        <v>0</v>
      </c>
      <c r="BD76" s="51">
        <f>G76/(100-BE76)*100</f>
        <v>0</v>
      </c>
      <c r="BE76" s="51">
        <v>0</v>
      </c>
      <c r="BF76" s="51">
        <f>L76</f>
        <v>43.052</v>
      </c>
      <c r="BH76" s="3">
        <f>F76*AO76</f>
        <v>0</v>
      </c>
      <c r="BI76" s="3">
        <f>F76*AP76</f>
        <v>0</v>
      </c>
      <c r="BJ76" s="3">
        <f>F76*G76</f>
        <v>0</v>
      </c>
    </row>
    <row r="77" spans="3:13" ht="12.75">
      <c r="C77" s="36" t="s">
        <v>232</v>
      </c>
      <c r="D77" s="130" t="s">
        <v>252</v>
      </c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62" ht="12.75">
      <c r="A78" s="1" t="s">
        <v>42</v>
      </c>
      <c r="B78" s="1"/>
      <c r="C78" s="1" t="s">
        <v>91</v>
      </c>
      <c r="D78" s="1" t="s">
        <v>149</v>
      </c>
      <c r="E78" s="1" t="s">
        <v>168</v>
      </c>
      <c r="F78" s="3">
        <f>'Rozpočet - vybrané sloupce'!AP57</f>
        <v>460.4177</v>
      </c>
      <c r="G78" s="3">
        <f>'Rozpočet - vybrané sloupce'!AU57</f>
        <v>0</v>
      </c>
      <c r="H78" s="3">
        <f>F78*AO78</f>
        <v>0</v>
      </c>
      <c r="I78" s="3">
        <f>F78*AP78</f>
        <v>0</v>
      </c>
      <c r="J78" s="3">
        <f>F78*G78</f>
        <v>0</v>
      </c>
      <c r="K78" s="3">
        <v>0</v>
      </c>
      <c r="L78" s="3">
        <f>F78*K78</f>
        <v>0</v>
      </c>
      <c r="M78" s="49" t="s">
        <v>184</v>
      </c>
      <c r="Z78" s="51">
        <f>IF(AQ78="5",BJ78,0)</f>
        <v>0</v>
      </c>
      <c r="AB78" s="51">
        <f>IF(AQ78="1",BH78,0)</f>
        <v>0</v>
      </c>
      <c r="AC78" s="51">
        <f>IF(AQ78="1",BI78,0)</f>
        <v>0</v>
      </c>
      <c r="AD78" s="51">
        <f>IF(AQ78="7",BH78,0)</f>
        <v>0</v>
      </c>
      <c r="AE78" s="51">
        <f>IF(AQ78="7",BI78,0)</f>
        <v>0</v>
      </c>
      <c r="AF78" s="51">
        <f>IF(AQ78="2",BH78,0)</f>
        <v>0</v>
      </c>
      <c r="AG78" s="51">
        <f>IF(AQ78="2",BI78,0)</f>
        <v>0</v>
      </c>
      <c r="AH78" s="51">
        <f>IF(AQ78="0",BJ78,0)</f>
        <v>0</v>
      </c>
      <c r="AI78" s="46"/>
      <c r="AJ78" s="3">
        <f>IF(AN78=0,J78,0)</f>
        <v>0</v>
      </c>
      <c r="AK78" s="3">
        <f>IF(AN78=15,J78,0)</f>
        <v>0</v>
      </c>
      <c r="AL78" s="3">
        <f>IF(AN78=21,J78,0)</f>
        <v>0</v>
      </c>
      <c r="AN78" s="51">
        <v>21</v>
      </c>
      <c r="AO78" s="51">
        <f>G78*0</f>
        <v>0</v>
      </c>
      <c r="AP78" s="51">
        <f>G78*(1-0)</f>
        <v>0</v>
      </c>
      <c r="AQ78" s="49" t="s">
        <v>11</v>
      </c>
      <c r="AV78" s="51">
        <f>AW78+AX78</f>
        <v>0</v>
      </c>
      <c r="AW78" s="51">
        <f>F78*AO78</f>
        <v>0</v>
      </c>
      <c r="AX78" s="51">
        <f>F78*AP78</f>
        <v>0</v>
      </c>
      <c r="AY78" s="52" t="s">
        <v>292</v>
      </c>
      <c r="AZ78" s="52" t="s">
        <v>299</v>
      </c>
      <c r="BA78" s="46" t="s">
        <v>300</v>
      </c>
      <c r="BC78" s="51">
        <f>AW78+AX78</f>
        <v>0</v>
      </c>
      <c r="BD78" s="51">
        <f>G78/(100-BE78)*100</f>
        <v>0</v>
      </c>
      <c r="BE78" s="51">
        <v>0</v>
      </c>
      <c r="BF78" s="51">
        <f>L78</f>
        <v>0</v>
      </c>
      <c r="BH78" s="3">
        <f>F78*AO78</f>
        <v>0</v>
      </c>
      <c r="BI78" s="3">
        <f>F78*AP78</f>
        <v>0</v>
      </c>
      <c r="BJ78" s="3">
        <f>F78*G78</f>
        <v>0</v>
      </c>
    </row>
    <row r="79" spans="1:62" ht="12.75">
      <c r="A79" s="2" t="s">
        <v>43</v>
      </c>
      <c r="B79" s="2"/>
      <c r="C79" s="2" t="s">
        <v>92</v>
      </c>
      <c r="D79" s="2" t="s">
        <v>150</v>
      </c>
      <c r="E79" s="2" t="s">
        <v>169</v>
      </c>
      <c r="F79" s="4">
        <f>'Rozpočet - vybrané sloupce'!AP58</f>
        <v>229</v>
      </c>
      <c r="G79" s="4">
        <f>'Rozpočet - vybrané sloupce'!AU58</f>
        <v>0</v>
      </c>
      <c r="H79" s="4">
        <f>F79*AO79</f>
        <v>0</v>
      </c>
      <c r="I79" s="4">
        <f>F79*AP79</f>
        <v>0</v>
      </c>
      <c r="J79" s="4">
        <f>F79*G79</f>
        <v>0</v>
      </c>
      <c r="K79" s="4">
        <v>0.045</v>
      </c>
      <c r="L79" s="4">
        <f>F79*K79</f>
        <v>10.305</v>
      </c>
      <c r="M79" s="50" t="s">
        <v>184</v>
      </c>
      <c r="Z79" s="51">
        <f>IF(AQ79="5",BJ79,0)</f>
        <v>0</v>
      </c>
      <c r="AB79" s="51">
        <f>IF(AQ79="1",BH79,0)</f>
        <v>0</v>
      </c>
      <c r="AC79" s="51">
        <f>IF(AQ79="1",BI79,0)</f>
        <v>0</v>
      </c>
      <c r="AD79" s="51">
        <f>IF(AQ79="7",BH79,0)</f>
        <v>0</v>
      </c>
      <c r="AE79" s="51">
        <f>IF(AQ79="7",BI79,0)</f>
        <v>0</v>
      </c>
      <c r="AF79" s="51">
        <f>IF(AQ79="2",BH79,0)</f>
        <v>0</v>
      </c>
      <c r="AG79" s="51">
        <f>IF(AQ79="2",BI79,0)</f>
        <v>0</v>
      </c>
      <c r="AH79" s="51">
        <f>IF(AQ79="0",BJ79,0)</f>
        <v>0</v>
      </c>
      <c r="AI79" s="46"/>
      <c r="AJ79" s="4">
        <f>IF(AN79=0,J79,0)</f>
        <v>0</v>
      </c>
      <c r="AK79" s="4">
        <f>IF(AN79=15,J79,0)</f>
        <v>0</v>
      </c>
      <c r="AL79" s="4">
        <f>IF(AN79=21,J79,0)</f>
        <v>0</v>
      </c>
      <c r="AN79" s="51">
        <v>21</v>
      </c>
      <c r="AO79" s="51">
        <f>G79*1</f>
        <v>0</v>
      </c>
      <c r="AP79" s="51">
        <f>G79*(1-1)</f>
        <v>0</v>
      </c>
      <c r="AQ79" s="50" t="s">
        <v>7</v>
      </c>
      <c r="AV79" s="51">
        <f>AW79+AX79</f>
        <v>0</v>
      </c>
      <c r="AW79" s="51">
        <f>F79*AO79</f>
        <v>0</v>
      </c>
      <c r="AX79" s="51">
        <f>F79*AP79</f>
        <v>0</v>
      </c>
      <c r="AY79" s="52" t="s">
        <v>292</v>
      </c>
      <c r="AZ79" s="52" t="s">
        <v>299</v>
      </c>
      <c r="BA79" s="46" t="s">
        <v>300</v>
      </c>
      <c r="BC79" s="51">
        <f>AW79+AX79</f>
        <v>0</v>
      </c>
      <c r="BD79" s="51">
        <f>G79/(100-BE79)*100</f>
        <v>0</v>
      </c>
      <c r="BE79" s="51">
        <v>0</v>
      </c>
      <c r="BF79" s="51">
        <f>L79</f>
        <v>10.305</v>
      </c>
      <c r="BH79" s="4">
        <f>F79*AO79</f>
        <v>0</v>
      </c>
      <c r="BI79" s="4">
        <f>F79*AP79</f>
        <v>0</v>
      </c>
      <c r="BJ79" s="4">
        <f>F79*G79</f>
        <v>0</v>
      </c>
    </row>
    <row r="80" spans="3:13" ht="12.75">
      <c r="C80" s="36" t="s">
        <v>232</v>
      </c>
      <c r="D80" s="130" t="s">
        <v>253</v>
      </c>
      <c r="E80" s="131"/>
      <c r="F80" s="131"/>
      <c r="G80" s="131"/>
      <c r="H80" s="131"/>
      <c r="I80" s="131"/>
      <c r="J80" s="131"/>
      <c r="K80" s="131"/>
      <c r="L80" s="131"/>
      <c r="M80" s="131"/>
    </row>
    <row r="81" spans="1:62" ht="12.75">
      <c r="A81" s="1" t="s">
        <v>44</v>
      </c>
      <c r="B81" s="1"/>
      <c r="C81" s="1" t="s">
        <v>93</v>
      </c>
      <c r="D81" s="1" t="s">
        <v>151</v>
      </c>
      <c r="E81" s="1" t="s">
        <v>169</v>
      </c>
      <c r="F81" s="3">
        <f>'Rozpočet - vybrané sloupce'!AP59</f>
        <v>2</v>
      </c>
      <c r="G81" s="3">
        <f>'Rozpočet - vybrané sloupce'!AU59</f>
        <v>0</v>
      </c>
      <c r="H81" s="3">
        <f>F81*AO81</f>
        <v>0</v>
      </c>
      <c r="I81" s="3">
        <f>F81*AP81</f>
        <v>0</v>
      </c>
      <c r="J81" s="3">
        <f>F81*G81</f>
        <v>0</v>
      </c>
      <c r="K81" s="3">
        <v>0.1184</v>
      </c>
      <c r="L81" s="3">
        <f>F81*K81</f>
        <v>0.2368</v>
      </c>
      <c r="M81" s="49" t="s">
        <v>184</v>
      </c>
      <c r="Z81" s="51">
        <f>IF(AQ81="5",BJ81,0)</f>
        <v>0</v>
      </c>
      <c r="AB81" s="51">
        <f>IF(AQ81="1",BH81,0)</f>
        <v>0</v>
      </c>
      <c r="AC81" s="51">
        <f>IF(AQ81="1",BI81,0)</f>
        <v>0</v>
      </c>
      <c r="AD81" s="51">
        <f>IF(AQ81="7",BH81,0)</f>
        <v>0</v>
      </c>
      <c r="AE81" s="51">
        <f>IF(AQ81="7",BI81,0)</f>
        <v>0</v>
      </c>
      <c r="AF81" s="51">
        <f>IF(AQ81="2",BH81,0)</f>
        <v>0</v>
      </c>
      <c r="AG81" s="51">
        <f>IF(AQ81="2",BI81,0)</f>
        <v>0</v>
      </c>
      <c r="AH81" s="51">
        <f>IF(AQ81="0",BJ81,0)</f>
        <v>0</v>
      </c>
      <c r="AI81" s="46"/>
      <c r="AJ81" s="3">
        <f>IF(AN81=0,J81,0)</f>
        <v>0</v>
      </c>
      <c r="AK81" s="3">
        <f>IF(AN81=15,J81,0)</f>
        <v>0</v>
      </c>
      <c r="AL81" s="3">
        <f>IF(AN81=21,J81,0)</f>
        <v>0</v>
      </c>
      <c r="AN81" s="51">
        <v>21</v>
      </c>
      <c r="AO81" s="51">
        <f>G81*0.825129032258065</f>
        <v>0</v>
      </c>
      <c r="AP81" s="51">
        <f>G81*(1-0.825129032258065)</f>
        <v>0</v>
      </c>
      <c r="AQ81" s="49" t="s">
        <v>7</v>
      </c>
      <c r="AV81" s="51">
        <f>AW81+AX81</f>
        <v>0</v>
      </c>
      <c r="AW81" s="51">
        <f>F81*AO81</f>
        <v>0</v>
      </c>
      <c r="AX81" s="51">
        <f>F81*AP81</f>
        <v>0</v>
      </c>
      <c r="AY81" s="52" t="s">
        <v>292</v>
      </c>
      <c r="AZ81" s="52" t="s">
        <v>299</v>
      </c>
      <c r="BA81" s="46" t="s">
        <v>300</v>
      </c>
      <c r="BC81" s="51">
        <f>AW81+AX81</f>
        <v>0</v>
      </c>
      <c r="BD81" s="51">
        <f>G81/(100-BE81)*100</f>
        <v>0</v>
      </c>
      <c r="BE81" s="51">
        <v>0</v>
      </c>
      <c r="BF81" s="51">
        <f>L81</f>
        <v>0.2368</v>
      </c>
      <c r="BH81" s="3">
        <f>F81*AO81</f>
        <v>0</v>
      </c>
      <c r="BI81" s="3">
        <f>F81*AP81</f>
        <v>0</v>
      </c>
      <c r="BJ81" s="3">
        <f>F81*G81</f>
        <v>0</v>
      </c>
    </row>
    <row r="82" spans="3:13" ht="25.5" customHeight="1">
      <c r="C82" s="36" t="s">
        <v>232</v>
      </c>
      <c r="D82" s="130" t="s">
        <v>254</v>
      </c>
      <c r="E82" s="131"/>
      <c r="F82" s="131"/>
      <c r="G82" s="131"/>
      <c r="H82" s="131"/>
      <c r="I82" s="131"/>
      <c r="J82" s="131"/>
      <c r="K82" s="131"/>
      <c r="L82" s="131"/>
      <c r="M82" s="131"/>
    </row>
    <row r="83" spans="1:62" ht="12.75">
      <c r="A83" s="2" t="s">
        <v>45</v>
      </c>
      <c r="B83" s="2"/>
      <c r="C83" s="2" t="s">
        <v>94</v>
      </c>
      <c r="D83" s="2" t="s">
        <v>152</v>
      </c>
      <c r="E83" s="2" t="s">
        <v>169</v>
      </c>
      <c r="F83" s="4">
        <f>'Rozpočet - vybrané sloupce'!AP60</f>
        <v>1</v>
      </c>
      <c r="G83" s="4">
        <f>'Rozpočet - vybrané sloupce'!AU60</f>
        <v>0</v>
      </c>
      <c r="H83" s="4">
        <f>F83*AO83</f>
        <v>0</v>
      </c>
      <c r="I83" s="4">
        <f>F83*AP83</f>
        <v>0</v>
      </c>
      <c r="J83" s="4">
        <f>F83*G83</f>
        <v>0</v>
      </c>
      <c r="K83" s="4">
        <v>0.0051</v>
      </c>
      <c r="L83" s="4">
        <f>F83*K83</f>
        <v>0.0051</v>
      </c>
      <c r="M83" s="50" t="s">
        <v>184</v>
      </c>
      <c r="Z83" s="51">
        <f>IF(AQ83="5",BJ83,0)</f>
        <v>0</v>
      </c>
      <c r="AB83" s="51">
        <f>IF(AQ83="1",BH83,0)</f>
        <v>0</v>
      </c>
      <c r="AC83" s="51">
        <f>IF(AQ83="1",BI83,0)</f>
        <v>0</v>
      </c>
      <c r="AD83" s="51">
        <f>IF(AQ83="7",BH83,0)</f>
        <v>0</v>
      </c>
      <c r="AE83" s="51">
        <f>IF(AQ83="7",BI83,0)</f>
        <v>0</v>
      </c>
      <c r="AF83" s="51">
        <f>IF(AQ83="2",BH83,0)</f>
        <v>0</v>
      </c>
      <c r="AG83" s="51">
        <f>IF(AQ83="2",BI83,0)</f>
        <v>0</v>
      </c>
      <c r="AH83" s="51">
        <f>IF(AQ83="0",BJ83,0)</f>
        <v>0</v>
      </c>
      <c r="AI83" s="46"/>
      <c r="AJ83" s="4">
        <f>IF(AN83=0,J83,0)</f>
        <v>0</v>
      </c>
      <c r="AK83" s="4">
        <f>IF(AN83=15,J83,0)</f>
        <v>0</v>
      </c>
      <c r="AL83" s="4">
        <f>IF(AN83=21,J83,0)</f>
        <v>0</v>
      </c>
      <c r="AN83" s="51">
        <v>21</v>
      </c>
      <c r="AO83" s="51">
        <f>G83*1</f>
        <v>0</v>
      </c>
      <c r="AP83" s="51">
        <f>G83*(1-1)</f>
        <v>0</v>
      </c>
      <c r="AQ83" s="50" t="s">
        <v>7</v>
      </c>
      <c r="AV83" s="51">
        <f>AW83+AX83</f>
        <v>0</v>
      </c>
      <c r="AW83" s="51">
        <f>F83*AO83</f>
        <v>0</v>
      </c>
      <c r="AX83" s="51">
        <f>F83*AP83</f>
        <v>0</v>
      </c>
      <c r="AY83" s="52" t="s">
        <v>292</v>
      </c>
      <c r="AZ83" s="52" t="s">
        <v>299</v>
      </c>
      <c r="BA83" s="46" t="s">
        <v>300</v>
      </c>
      <c r="BC83" s="51">
        <f>AW83+AX83</f>
        <v>0</v>
      </c>
      <c r="BD83" s="51">
        <f>G83/(100-BE83)*100</f>
        <v>0</v>
      </c>
      <c r="BE83" s="51">
        <v>0</v>
      </c>
      <c r="BF83" s="51">
        <f>L83</f>
        <v>0.0051</v>
      </c>
      <c r="BH83" s="4">
        <f>F83*AO83</f>
        <v>0</v>
      </c>
      <c r="BI83" s="4">
        <f>F83*AP83</f>
        <v>0</v>
      </c>
      <c r="BJ83" s="4">
        <f>F83*G83</f>
        <v>0</v>
      </c>
    </row>
    <row r="84" spans="3:13" ht="25.5" customHeight="1">
      <c r="C84" s="36" t="s">
        <v>232</v>
      </c>
      <c r="D84" s="130" t="s">
        <v>255</v>
      </c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62" ht="12.75">
      <c r="A85" s="2" t="s">
        <v>46</v>
      </c>
      <c r="B85" s="2"/>
      <c r="C85" s="2" t="s">
        <v>95</v>
      </c>
      <c r="D85" s="2" t="s">
        <v>153</v>
      </c>
      <c r="E85" s="2" t="s">
        <v>169</v>
      </c>
      <c r="F85" s="4">
        <f>'Rozpočet - vybrané sloupce'!AP61</f>
        <v>1</v>
      </c>
      <c r="G85" s="4">
        <f>'Rozpočet - vybrané sloupce'!AU61</f>
        <v>0</v>
      </c>
      <c r="H85" s="4">
        <f>F85*AO85</f>
        <v>0</v>
      </c>
      <c r="I85" s="4">
        <f>F85*AP85</f>
        <v>0</v>
      </c>
      <c r="J85" s="4">
        <f>F85*G85</f>
        <v>0</v>
      </c>
      <c r="K85" s="4">
        <v>0.0051</v>
      </c>
      <c r="L85" s="4">
        <f>F85*K85</f>
        <v>0.0051</v>
      </c>
      <c r="M85" s="50" t="s">
        <v>184</v>
      </c>
      <c r="Z85" s="51">
        <f>IF(AQ85="5",BJ85,0)</f>
        <v>0</v>
      </c>
      <c r="AB85" s="51">
        <f>IF(AQ85="1",BH85,0)</f>
        <v>0</v>
      </c>
      <c r="AC85" s="51">
        <f>IF(AQ85="1",BI85,0)</f>
        <v>0</v>
      </c>
      <c r="AD85" s="51">
        <f>IF(AQ85="7",BH85,0)</f>
        <v>0</v>
      </c>
      <c r="AE85" s="51">
        <f>IF(AQ85="7",BI85,0)</f>
        <v>0</v>
      </c>
      <c r="AF85" s="51">
        <f>IF(AQ85="2",BH85,0)</f>
        <v>0</v>
      </c>
      <c r="AG85" s="51">
        <f>IF(AQ85="2",BI85,0)</f>
        <v>0</v>
      </c>
      <c r="AH85" s="51">
        <f>IF(AQ85="0",BJ85,0)</f>
        <v>0</v>
      </c>
      <c r="AI85" s="46"/>
      <c r="AJ85" s="4">
        <f>IF(AN85=0,J85,0)</f>
        <v>0</v>
      </c>
      <c r="AK85" s="4">
        <f>IF(AN85=15,J85,0)</f>
        <v>0</v>
      </c>
      <c r="AL85" s="4">
        <f>IF(AN85=21,J85,0)</f>
        <v>0</v>
      </c>
      <c r="AN85" s="51">
        <v>21</v>
      </c>
      <c r="AO85" s="51">
        <f>G85*1</f>
        <v>0</v>
      </c>
      <c r="AP85" s="51">
        <f>G85*(1-1)</f>
        <v>0</v>
      </c>
      <c r="AQ85" s="50" t="s">
        <v>7</v>
      </c>
      <c r="AV85" s="51">
        <f>AW85+AX85</f>
        <v>0</v>
      </c>
      <c r="AW85" s="51">
        <f>F85*AO85</f>
        <v>0</v>
      </c>
      <c r="AX85" s="51">
        <f>F85*AP85</f>
        <v>0</v>
      </c>
      <c r="AY85" s="52" t="s">
        <v>292</v>
      </c>
      <c r="AZ85" s="52" t="s">
        <v>299</v>
      </c>
      <c r="BA85" s="46" t="s">
        <v>300</v>
      </c>
      <c r="BC85" s="51">
        <f>AW85+AX85</f>
        <v>0</v>
      </c>
      <c r="BD85" s="51">
        <f>G85/(100-BE85)*100</f>
        <v>0</v>
      </c>
      <c r="BE85" s="51">
        <v>0</v>
      </c>
      <c r="BF85" s="51">
        <f>L85</f>
        <v>0.0051</v>
      </c>
      <c r="BH85" s="4">
        <f>F85*AO85</f>
        <v>0</v>
      </c>
      <c r="BI85" s="4">
        <f>F85*AP85</f>
        <v>0</v>
      </c>
      <c r="BJ85" s="4">
        <f>F85*G85</f>
        <v>0</v>
      </c>
    </row>
    <row r="86" spans="3:13" ht="51" customHeight="1">
      <c r="C86" s="36" t="s">
        <v>232</v>
      </c>
      <c r="D86" s="130" t="s">
        <v>256</v>
      </c>
      <c r="E86" s="131"/>
      <c r="F86" s="131"/>
      <c r="G86" s="131"/>
      <c r="H86" s="131"/>
      <c r="I86" s="131"/>
      <c r="J86" s="131"/>
      <c r="K86" s="131"/>
      <c r="L86" s="131"/>
      <c r="M86" s="131"/>
    </row>
    <row r="87" spans="4:13" ht="51" customHeight="1">
      <c r="D87" s="130" t="s">
        <v>257</v>
      </c>
      <c r="E87" s="131"/>
      <c r="F87" s="131"/>
      <c r="G87" s="131"/>
      <c r="H87" s="131"/>
      <c r="I87" s="131"/>
      <c r="J87" s="131"/>
      <c r="K87" s="131"/>
      <c r="L87" s="131"/>
      <c r="M87" s="131"/>
    </row>
    <row r="88" spans="4:13" ht="51" customHeight="1">
      <c r="D88" s="130" t="s">
        <v>258</v>
      </c>
      <c r="E88" s="131"/>
      <c r="F88" s="131"/>
      <c r="G88" s="131"/>
      <c r="H88" s="131"/>
      <c r="I88" s="131"/>
      <c r="J88" s="131"/>
      <c r="K88" s="131"/>
      <c r="L88" s="131"/>
      <c r="M88" s="131"/>
    </row>
    <row r="89" spans="4:13" ht="51" customHeight="1">
      <c r="D89" s="130" t="s">
        <v>259</v>
      </c>
      <c r="E89" s="131"/>
      <c r="F89" s="131"/>
      <c r="G89" s="131"/>
      <c r="H89" s="131"/>
      <c r="I89" s="131"/>
      <c r="J89" s="131"/>
      <c r="K89" s="131"/>
      <c r="L89" s="131"/>
      <c r="M89" s="131"/>
    </row>
    <row r="90" spans="4:13" ht="25.5" customHeight="1">
      <c r="D90" s="130" t="s">
        <v>260</v>
      </c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47" ht="12.75">
      <c r="A91" s="30"/>
      <c r="B91" s="35"/>
      <c r="C91" s="35" t="s">
        <v>96</v>
      </c>
      <c r="D91" s="35" t="s">
        <v>154</v>
      </c>
      <c r="E91" s="30" t="s">
        <v>6</v>
      </c>
      <c r="F91" s="30" t="s">
        <v>6</v>
      </c>
      <c r="G91" s="30" t="s">
        <v>6</v>
      </c>
      <c r="H91" s="6">
        <f>SUM(H92:H92)</f>
        <v>0</v>
      </c>
      <c r="I91" s="6">
        <f>SUM(I92:I92)</f>
        <v>0</v>
      </c>
      <c r="J91" s="6">
        <f>SUM(J92:J92)</f>
        <v>0</v>
      </c>
      <c r="K91" s="46"/>
      <c r="L91" s="6">
        <f>SUM(L92:L92)</f>
        <v>43.62912</v>
      </c>
      <c r="M91" s="46"/>
      <c r="AI91" s="46"/>
      <c r="AS91" s="6">
        <f>SUM(AJ92:AJ92)</f>
        <v>0</v>
      </c>
      <c r="AT91" s="6">
        <f>SUM(AK92:AK92)</f>
        <v>0</v>
      </c>
      <c r="AU91" s="6">
        <f>SUM(AL92:AL92)</f>
        <v>0</v>
      </c>
    </row>
    <row r="92" spans="1:62" ht="12.75">
      <c r="A92" s="1" t="s">
        <v>47</v>
      </c>
      <c r="B92" s="1"/>
      <c r="C92" s="1" t="s">
        <v>97</v>
      </c>
      <c r="D92" s="1" t="s">
        <v>155</v>
      </c>
      <c r="E92" s="1" t="s">
        <v>166</v>
      </c>
      <c r="F92" s="3">
        <f>'Rozpočet - vybrané sloupce'!AP63</f>
        <v>48</v>
      </c>
      <c r="G92" s="3">
        <f>'Rozpočet - vybrané sloupce'!AU63</f>
        <v>0</v>
      </c>
      <c r="H92" s="3">
        <f>F92*AO92</f>
        <v>0</v>
      </c>
      <c r="I92" s="3">
        <f>F92*AP92</f>
        <v>0</v>
      </c>
      <c r="J92" s="3">
        <f>F92*G92</f>
        <v>0</v>
      </c>
      <c r="K92" s="3">
        <v>0.90894</v>
      </c>
      <c r="L92" s="3">
        <f>F92*K92</f>
        <v>43.62912</v>
      </c>
      <c r="M92" s="49" t="s">
        <v>184</v>
      </c>
      <c r="Z92" s="51">
        <f>IF(AQ92="5",BJ92,0)</f>
        <v>0</v>
      </c>
      <c r="AB92" s="51">
        <f>IF(AQ92="1",BH92,0)</f>
        <v>0</v>
      </c>
      <c r="AC92" s="51">
        <f>IF(AQ92="1",BI92,0)</f>
        <v>0</v>
      </c>
      <c r="AD92" s="51">
        <f>IF(AQ92="7",BH92,0)</f>
        <v>0</v>
      </c>
      <c r="AE92" s="51">
        <f>IF(AQ92="7",BI92,0)</f>
        <v>0</v>
      </c>
      <c r="AF92" s="51">
        <f>IF(AQ92="2",BH92,0)</f>
        <v>0</v>
      </c>
      <c r="AG92" s="51">
        <f>IF(AQ92="2",BI92,0)</f>
        <v>0</v>
      </c>
      <c r="AH92" s="51">
        <f>IF(AQ92="0",BJ92,0)</f>
        <v>0</v>
      </c>
      <c r="AI92" s="46"/>
      <c r="AJ92" s="3">
        <f>IF(AN92=0,J92,0)</f>
        <v>0</v>
      </c>
      <c r="AK92" s="3">
        <f>IF(AN92=15,J92,0)</f>
        <v>0</v>
      </c>
      <c r="AL92" s="3">
        <f>IF(AN92=21,J92,0)</f>
        <v>0</v>
      </c>
      <c r="AN92" s="51">
        <v>21</v>
      </c>
      <c r="AO92" s="51">
        <f>G92*0.426148376263605</f>
        <v>0</v>
      </c>
      <c r="AP92" s="51">
        <f>G92*(1-0.426148376263605)</f>
        <v>0</v>
      </c>
      <c r="AQ92" s="49" t="s">
        <v>8</v>
      </c>
      <c r="AV92" s="51">
        <f>AW92+AX92</f>
        <v>0</v>
      </c>
      <c r="AW92" s="51">
        <f>F92*AO92</f>
        <v>0</v>
      </c>
      <c r="AX92" s="51">
        <f>F92*AP92</f>
        <v>0</v>
      </c>
      <c r="AY92" s="52" t="s">
        <v>293</v>
      </c>
      <c r="AZ92" s="52" t="s">
        <v>299</v>
      </c>
      <c r="BA92" s="46" t="s">
        <v>300</v>
      </c>
      <c r="BC92" s="51">
        <f>AW92+AX92</f>
        <v>0</v>
      </c>
      <c r="BD92" s="51">
        <f>G92/(100-BE92)*100</f>
        <v>0</v>
      </c>
      <c r="BE92" s="51">
        <v>0</v>
      </c>
      <c r="BF92" s="51">
        <f>L92</f>
        <v>43.62912</v>
      </c>
      <c r="BH92" s="3">
        <f>F92*AO92</f>
        <v>0</v>
      </c>
      <c r="BI92" s="3">
        <f>F92*AP92</f>
        <v>0</v>
      </c>
      <c r="BJ92" s="3">
        <f>F92*G92</f>
        <v>0</v>
      </c>
    </row>
    <row r="93" spans="1:47" ht="12.75">
      <c r="A93" s="30"/>
      <c r="B93" s="35"/>
      <c r="C93" s="35" t="s">
        <v>98</v>
      </c>
      <c r="D93" s="35" t="s">
        <v>156</v>
      </c>
      <c r="E93" s="30" t="s">
        <v>6</v>
      </c>
      <c r="F93" s="30" t="s">
        <v>6</v>
      </c>
      <c r="G93" s="30" t="s">
        <v>6</v>
      </c>
      <c r="H93" s="6">
        <f>SUM(H94:H94)</f>
        <v>0</v>
      </c>
      <c r="I93" s="6">
        <f>SUM(I94:I94)</f>
        <v>0</v>
      </c>
      <c r="J93" s="6">
        <f>SUM(J94:J94)</f>
        <v>0</v>
      </c>
      <c r="K93" s="46"/>
      <c r="L93" s="6">
        <f>SUM(L94:L94)</f>
        <v>0.04</v>
      </c>
      <c r="M93" s="46"/>
      <c r="AI93" s="46"/>
      <c r="AS93" s="6">
        <f>SUM(AJ94:AJ94)</f>
        <v>0</v>
      </c>
      <c r="AT93" s="6">
        <f>SUM(AK94:AK94)</f>
        <v>0</v>
      </c>
      <c r="AU93" s="6">
        <f>SUM(AL94:AL94)</f>
        <v>0</v>
      </c>
    </row>
    <row r="94" spans="1:62" ht="12.75">
      <c r="A94" s="1" t="s">
        <v>48</v>
      </c>
      <c r="B94" s="1"/>
      <c r="C94" s="1" t="s">
        <v>99</v>
      </c>
      <c r="D94" s="1" t="s">
        <v>157</v>
      </c>
      <c r="E94" s="1" t="s">
        <v>166</v>
      </c>
      <c r="F94" s="3">
        <f>'Rozpočet - vybrané sloupce'!AP65</f>
        <v>10</v>
      </c>
      <c r="G94" s="3">
        <f>'Rozpočet - vybrané sloupce'!AU65</f>
        <v>0</v>
      </c>
      <c r="H94" s="3">
        <f>F94*AO94</f>
        <v>0</v>
      </c>
      <c r="I94" s="3">
        <f>F94*AP94</f>
        <v>0</v>
      </c>
      <c r="J94" s="3">
        <f>F94*G94</f>
        <v>0</v>
      </c>
      <c r="K94" s="3">
        <v>0.004</v>
      </c>
      <c r="L94" s="3">
        <f>F94*K94</f>
        <v>0.04</v>
      </c>
      <c r="M94" s="49" t="s">
        <v>184</v>
      </c>
      <c r="Z94" s="51">
        <f>IF(AQ94="5",BJ94,0)</f>
        <v>0</v>
      </c>
      <c r="AB94" s="51">
        <f>IF(AQ94="1",BH94,0)</f>
        <v>0</v>
      </c>
      <c r="AC94" s="51">
        <f>IF(AQ94="1",BI94,0)</f>
        <v>0</v>
      </c>
      <c r="AD94" s="51">
        <f>IF(AQ94="7",BH94,0)</f>
        <v>0</v>
      </c>
      <c r="AE94" s="51">
        <f>IF(AQ94="7",BI94,0)</f>
        <v>0</v>
      </c>
      <c r="AF94" s="51">
        <f>IF(AQ94="2",BH94,0)</f>
        <v>0</v>
      </c>
      <c r="AG94" s="51">
        <f>IF(AQ94="2",BI94,0)</f>
        <v>0</v>
      </c>
      <c r="AH94" s="51">
        <f>IF(AQ94="0",BJ94,0)</f>
        <v>0</v>
      </c>
      <c r="AI94" s="46"/>
      <c r="AJ94" s="3">
        <f>IF(AN94=0,J94,0)</f>
        <v>0</v>
      </c>
      <c r="AK94" s="3">
        <f>IF(AN94=15,J94,0)</f>
        <v>0</v>
      </c>
      <c r="AL94" s="3">
        <f>IF(AN94=21,J94,0)</f>
        <v>0</v>
      </c>
      <c r="AN94" s="51">
        <v>21</v>
      </c>
      <c r="AO94" s="51">
        <f>G94*0.851767337807606</f>
        <v>0</v>
      </c>
      <c r="AP94" s="51">
        <f>G94*(1-0.851767337807606)</f>
        <v>0</v>
      </c>
      <c r="AQ94" s="49" t="s">
        <v>8</v>
      </c>
      <c r="AV94" s="51">
        <f>AW94+AX94</f>
        <v>0</v>
      </c>
      <c r="AW94" s="51">
        <f>F94*AO94</f>
        <v>0</v>
      </c>
      <c r="AX94" s="51">
        <f>F94*AP94</f>
        <v>0</v>
      </c>
      <c r="AY94" s="52" t="s">
        <v>294</v>
      </c>
      <c r="AZ94" s="52" t="s">
        <v>299</v>
      </c>
      <c r="BA94" s="46" t="s">
        <v>300</v>
      </c>
      <c r="BC94" s="51">
        <f>AW94+AX94</f>
        <v>0</v>
      </c>
      <c r="BD94" s="51">
        <f>G94/(100-BE94)*100</f>
        <v>0</v>
      </c>
      <c r="BE94" s="51">
        <v>0</v>
      </c>
      <c r="BF94" s="51">
        <f>L94</f>
        <v>0.04</v>
      </c>
      <c r="BH94" s="3">
        <f>F94*AO94</f>
        <v>0</v>
      </c>
      <c r="BI94" s="3">
        <f>F94*AP94</f>
        <v>0</v>
      </c>
      <c r="BJ94" s="3">
        <f>F94*G94</f>
        <v>0</v>
      </c>
    </row>
    <row r="95" spans="1:47" ht="12.75">
      <c r="A95" s="30"/>
      <c r="B95" s="35"/>
      <c r="C95" s="35" t="s">
        <v>100</v>
      </c>
      <c r="D95" s="35" t="s">
        <v>158</v>
      </c>
      <c r="E95" s="30" t="s">
        <v>6</v>
      </c>
      <c r="F95" s="30" t="s">
        <v>6</v>
      </c>
      <c r="G95" s="30" t="s">
        <v>6</v>
      </c>
      <c r="H95" s="6">
        <f>SUM(H96:H97)</f>
        <v>0</v>
      </c>
      <c r="I95" s="6">
        <f>SUM(I96:I97)</f>
        <v>0</v>
      </c>
      <c r="J95" s="6">
        <f>SUM(J96:J97)</f>
        <v>0</v>
      </c>
      <c r="K95" s="46"/>
      <c r="L95" s="6">
        <f>SUM(L96:L97)</f>
        <v>0</v>
      </c>
      <c r="M95" s="46"/>
      <c r="AI95" s="46"/>
      <c r="AS95" s="6">
        <f>SUM(AJ96:AJ97)</f>
        <v>0</v>
      </c>
      <c r="AT95" s="6">
        <f>SUM(AK96:AK97)</f>
        <v>0</v>
      </c>
      <c r="AU95" s="6">
        <f>SUM(AL96:AL97)</f>
        <v>0</v>
      </c>
    </row>
    <row r="96" spans="1:62" ht="12.75">
      <c r="A96" s="1" t="s">
        <v>49</v>
      </c>
      <c r="B96" s="1"/>
      <c r="C96" s="1" t="s">
        <v>101</v>
      </c>
      <c r="D96" s="1" t="s">
        <v>159</v>
      </c>
      <c r="E96" s="1" t="s">
        <v>168</v>
      </c>
      <c r="F96" s="3">
        <f>'Rozpočet - vybrané sloupce'!AP67</f>
        <v>189.79</v>
      </c>
      <c r="G96" s="3">
        <f>'Rozpočet - vybrané sloupce'!AU67</f>
        <v>0</v>
      </c>
      <c r="H96" s="3">
        <f>F96*AO96</f>
        <v>0</v>
      </c>
      <c r="I96" s="3">
        <f>F96*AP96</f>
        <v>0</v>
      </c>
      <c r="J96" s="3">
        <f>F96*G96</f>
        <v>0</v>
      </c>
      <c r="K96" s="3">
        <v>0</v>
      </c>
      <c r="L96" s="3">
        <f>F96*K96</f>
        <v>0</v>
      </c>
      <c r="M96" s="49" t="s">
        <v>184</v>
      </c>
      <c r="Z96" s="51">
        <f>IF(AQ96="5",BJ96,0)</f>
        <v>0</v>
      </c>
      <c r="AB96" s="51">
        <f>IF(AQ96="1",BH96,0)</f>
        <v>0</v>
      </c>
      <c r="AC96" s="51">
        <f>IF(AQ96="1",BI96,0)</f>
        <v>0</v>
      </c>
      <c r="AD96" s="51">
        <f>IF(AQ96="7",BH96,0)</f>
        <v>0</v>
      </c>
      <c r="AE96" s="51">
        <f>IF(AQ96="7",BI96,0)</f>
        <v>0</v>
      </c>
      <c r="AF96" s="51">
        <f>IF(AQ96="2",BH96,0)</f>
        <v>0</v>
      </c>
      <c r="AG96" s="51">
        <f>IF(AQ96="2",BI96,0)</f>
        <v>0</v>
      </c>
      <c r="AH96" s="51">
        <f>IF(AQ96="0",BJ96,0)</f>
        <v>0</v>
      </c>
      <c r="AI96" s="46"/>
      <c r="AJ96" s="3">
        <f>IF(AN96=0,J96,0)</f>
        <v>0</v>
      </c>
      <c r="AK96" s="3">
        <f>IF(AN96=15,J96,0)</f>
        <v>0</v>
      </c>
      <c r="AL96" s="3">
        <f>IF(AN96=21,J96,0)</f>
        <v>0</v>
      </c>
      <c r="AN96" s="51">
        <v>21</v>
      </c>
      <c r="AO96" s="51">
        <f>G96*0</f>
        <v>0</v>
      </c>
      <c r="AP96" s="51">
        <f>G96*(1-0)</f>
        <v>0</v>
      </c>
      <c r="AQ96" s="49" t="s">
        <v>11</v>
      </c>
      <c r="AV96" s="51">
        <f>AW96+AX96</f>
        <v>0</v>
      </c>
      <c r="AW96" s="51">
        <f>F96*AO96</f>
        <v>0</v>
      </c>
      <c r="AX96" s="51">
        <f>F96*AP96</f>
        <v>0</v>
      </c>
      <c r="AY96" s="52" t="s">
        <v>295</v>
      </c>
      <c r="AZ96" s="52" t="s">
        <v>299</v>
      </c>
      <c r="BA96" s="46" t="s">
        <v>300</v>
      </c>
      <c r="BC96" s="51">
        <f>AW96+AX96</f>
        <v>0</v>
      </c>
      <c r="BD96" s="51">
        <f>G96/(100-BE96)*100</f>
        <v>0</v>
      </c>
      <c r="BE96" s="51">
        <v>0</v>
      </c>
      <c r="BF96" s="51">
        <f>L96</f>
        <v>0</v>
      </c>
      <c r="BH96" s="3">
        <f>F96*AO96</f>
        <v>0</v>
      </c>
      <c r="BI96" s="3">
        <f>F96*AP96</f>
        <v>0</v>
      </c>
      <c r="BJ96" s="3">
        <f>F96*G96</f>
        <v>0</v>
      </c>
    </row>
    <row r="97" spans="1:62" ht="12.75">
      <c r="A97" s="1" t="s">
        <v>50</v>
      </c>
      <c r="B97" s="1"/>
      <c r="C97" s="1" t="s">
        <v>102</v>
      </c>
      <c r="D97" s="1" t="s">
        <v>160</v>
      </c>
      <c r="E97" s="1" t="s">
        <v>168</v>
      </c>
      <c r="F97" s="3">
        <f>'Rozpočet - vybrané sloupce'!AP68</f>
        <v>189.79</v>
      </c>
      <c r="G97" s="3">
        <f>'Rozpočet - vybrané sloupce'!AU68</f>
        <v>0</v>
      </c>
      <c r="H97" s="3">
        <f>F97*AO97</f>
        <v>0</v>
      </c>
      <c r="I97" s="3">
        <f>F97*AP97</f>
        <v>0</v>
      </c>
      <c r="J97" s="3">
        <f>F97*G97</f>
        <v>0</v>
      </c>
      <c r="K97" s="3">
        <v>0</v>
      </c>
      <c r="L97" s="3">
        <f>F97*K97</f>
        <v>0</v>
      </c>
      <c r="M97" s="49" t="s">
        <v>184</v>
      </c>
      <c r="Z97" s="51">
        <f>IF(AQ97="5",BJ97,0)</f>
        <v>0</v>
      </c>
      <c r="AB97" s="51">
        <f>IF(AQ97="1",BH97,0)</f>
        <v>0</v>
      </c>
      <c r="AC97" s="51">
        <f>IF(AQ97="1",BI97,0)</f>
        <v>0</v>
      </c>
      <c r="AD97" s="51">
        <f>IF(AQ97="7",BH97,0)</f>
        <v>0</v>
      </c>
      <c r="AE97" s="51">
        <f>IF(AQ97="7",BI97,0)</f>
        <v>0</v>
      </c>
      <c r="AF97" s="51">
        <f>IF(AQ97="2",BH97,0)</f>
        <v>0</v>
      </c>
      <c r="AG97" s="51">
        <f>IF(AQ97="2",BI97,0)</f>
        <v>0</v>
      </c>
      <c r="AH97" s="51">
        <f>IF(AQ97="0",BJ97,0)</f>
        <v>0</v>
      </c>
      <c r="AI97" s="46"/>
      <c r="AJ97" s="3">
        <f>IF(AN97=0,J97,0)</f>
        <v>0</v>
      </c>
      <c r="AK97" s="3">
        <f>IF(AN97=15,J97,0)</f>
        <v>0</v>
      </c>
      <c r="AL97" s="3">
        <f>IF(AN97=21,J97,0)</f>
        <v>0</v>
      </c>
      <c r="AN97" s="51">
        <v>21</v>
      </c>
      <c r="AO97" s="51">
        <f>G97*0</f>
        <v>0</v>
      </c>
      <c r="AP97" s="51">
        <f>G97*(1-0)</f>
        <v>0</v>
      </c>
      <c r="AQ97" s="49" t="s">
        <v>11</v>
      </c>
      <c r="AV97" s="51">
        <f>AW97+AX97</f>
        <v>0</v>
      </c>
      <c r="AW97" s="51">
        <f>F97*AO97</f>
        <v>0</v>
      </c>
      <c r="AX97" s="51">
        <f>F97*AP97</f>
        <v>0</v>
      </c>
      <c r="AY97" s="52" t="s">
        <v>295</v>
      </c>
      <c r="AZ97" s="52" t="s">
        <v>299</v>
      </c>
      <c r="BA97" s="46" t="s">
        <v>300</v>
      </c>
      <c r="BC97" s="51">
        <f>AW97+AX97</f>
        <v>0</v>
      </c>
      <c r="BD97" s="51">
        <f>G97/(100-BE97)*100</f>
        <v>0</v>
      </c>
      <c r="BE97" s="51">
        <v>0</v>
      </c>
      <c r="BF97" s="51">
        <f>L97</f>
        <v>0</v>
      </c>
      <c r="BH97" s="3">
        <f>F97*AO97</f>
        <v>0</v>
      </c>
      <c r="BI97" s="3">
        <f>F97*AP97</f>
        <v>0</v>
      </c>
      <c r="BJ97" s="3">
        <f>F97*G97</f>
        <v>0</v>
      </c>
    </row>
    <row r="98" spans="1:13" ht="12.75">
      <c r="A98" s="9"/>
      <c r="B98" s="9"/>
      <c r="C98" s="37" t="s">
        <v>232</v>
      </c>
      <c r="D98" s="127" t="s">
        <v>261</v>
      </c>
      <c r="E98" s="128"/>
      <c r="F98" s="128"/>
      <c r="G98" s="128"/>
      <c r="H98" s="128"/>
      <c r="I98" s="128"/>
      <c r="J98" s="128"/>
      <c r="K98" s="128"/>
      <c r="L98" s="128"/>
      <c r="M98" s="128"/>
    </row>
    <row r="99" spans="1:13" ht="12.75">
      <c r="A99" s="13"/>
      <c r="B99" s="13"/>
      <c r="C99" s="13"/>
      <c r="D99" s="13"/>
      <c r="E99" s="13"/>
      <c r="F99" s="13"/>
      <c r="G99" s="13"/>
      <c r="H99" s="129" t="s">
        <v>174</v>
      </c>
      <c r="I99" s="100"/>
      <c r="J99" s="54">
        <f>J12+J28+J36+J38+J41+J47+J49+J51+J54+J66+J70+J91+J93+J95</f>
        <v>0</v>
      </c>
      <c r="K99" s="13"/>
      <c r="L99" s="13"/>
      <c r="M99" s="13"/>
    </row>
    <row r="100" ht="11.25" customHeight="1">
      <c r="A100" s="31" t="s">
        <v>198</v>
      </c>
    </row>
    <row r="101" spans="1:13" ht="12.75">
      <c r="A101" s="90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</sheetData>
  <sheetProtection/>
  <mergeCells count="58">
    <mergeCell ref="A1:M1"/>
    <mergeCell ref="A2:C3"/>
    <mergeCell ref="D2:E3"/>
    <mergeCell ref="F2:G3"/>
    <mergeCell ref="H2:H3"/>
    <mergeCell ref="I2:I3"/>
    <mergeCell ref="J2:M3"/>
    <mergeCell ref="A4:C5"/>
    <mergeCell ref="D4:E5"/>
    <mergeCell ref="F4:G5"/>
    <mergeCell ref="H4:H5"/>
    <mergeCell ref="I4:I5"/>
    <mergeCell ref="J4:M5"/>
    <mergeCell ref="A6:C7"/>
    <mergeCell ref="D6:E7"/>
    <mergeCell ref="F6:G7"/>
    <mergeCell ref="H6:H7"/>
    <mergeCell ref="I6:I7"/>
    <mergeCell ref="J6:M7"/>
    <mergeCell ref="A8:C9"/>
    <mergeCell ref="D8:E9"/>
    <mergeCell ref="F8:G9"/>
    <mergeCell ref="H8:H9"/>
    <mergeCell ref="I8:I9"/>
    <mergeCell ref="J8:M9"/>
    <mergeCell ref="H10:J10"/>
    <mergeCell ref="K10:L10"/>
    <mergeCell ref="D15:M15"/>
    <mergeCell ref="D18:M18"/>
    <mergeCell ref="D20:M20"/>
    <mergeCell ref="D22:M22"/>
    <mergeCell ref="D24:M24"/>
    <mergeCell ref="D26:M26"/>
    <mergeCell ref="D31:M31"/>
    <mergeCell ref="D35:M35"/>
    <mergeCell ref="D40:M40"/>
    <mergeCell ref="D43:M43"/>
    <mergeCell ref="D45:M45"/>
    <mergeCell ref="D56:M56"/>
    <mergeCell ref="D59:M59"/>
    <mergeCell ref="D61:M61"/>
    <mergeCell ref="D63:M63"/>
    <mergeCell ref="D65:M65"/>
    <mergeCell ref="D69:M69"/>
    <mergeCell ref="D72:M72"/>
    <mergeCell ref="D75:M75"/>
    <mergeCell ref="D77:M77"/>
    <mergeCell ref="D80:M80"/>
    <mergeCell ref="D82:M82"/>
    <mergeCell ref="D98:M98"/>
    <mergeCell ref="H99:I99"/>
    <mergeCell ref="A101:M101"/>
    <mergeCell ref="D84:M84"/>
    <mergeCell ref="D86:M86"/>
    <mergeCell ref="D87:M87"/>
    <mergeCell ref="D88:M88"/>
    <mergeCell ref="D89:M89"/>
    <mergeCell ref="D90:M90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Plachá Marie</dc:creator>
  <cp:keywords/>
  <dc:description/>
  <cp:lastModifiedBy>Placha</cp:lastModifiedBy>
  <dcterms:created xsi:type="dcterms:W3CDTF">2020-02-19T13:12:36Z</dcterms:created>
  <dcterms:modified xsi:type="dcterms:W3CDTF">2020-02-19T13:14:48Z</dcterms:modified>
  <cp:category/>
  <cp:version/>
  <cp:contentType/>
  <cp:contentStatus/>
</cp:coreProperties>
</file>