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2_2025_oprava sociálnych zariadení\výzva\"/>
    </mc:Choice>
  </mc:AlternateContent>
  <xr:revisionPtr revIDLastSave="0" documentId="8_{E71067FF-719D-4FD7-9B8D-A72786B350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ácia stavby" sheetId="1" r:id="rId1"/>
    <sheet name="01_MUŽI - Rekonštrukcia š..." sheetId="2" r:id="rId2"/>
    <sheet name="01 - Zdravotechnika" sheetId="3" r:id="rId3"/>
    <sheet name="02 - Elektroinštalácia" sheetId="4" r:id="rId4"/>
    <sheet name="02_ŽENY - Rekonštrukcia š..." sheetId="5" r:id="rId5"/>
    <sheet name="01 - Zdravotechnika_01" sheetId="6" r:id="rId6"/>
    <sheet name="02 - Elektroinštalácia_01" sheetId="7" r:id="rId7"/>
    <sheet name="Zoznam figúr" sheetId="8" r:id="rId8"/>
  </sheets>
  <definedNames>
    <definedName name="_xlnm._FilterDatabase" localSheetId="2" hidden="1">'01 - Zdravotechnika'!$C$146:$K$275</definedName>
    <definedName name="_xlnm._FilterDatabase" localSheetId="5" hidden="1">'01 - Zdravotechnika_01'!$C$146:$K$254</definedName>
    <definedName name="_xlnm._FilterDatabase" localSheetId="1" hidden="1">'01_MUŽI - Rekonštrukcia š...'!$C$150:$K$434</definedName>
    <definedName name="_xlnm._FilterDatabase" localSheetId="3" hidden="1">'02 - Elektroinštalácia'!$C$137:$K$212</definedName>
    <definedName name="_xlnm._FilterDatabase" localSheetId="6" hidden="1">'02 - Elektroinštalácia_01'!$C$137:$K$212</definedName>
    <definedName name="_xlnm._FilterDatabase" localSheetId="4" hidden="1">'02_ŽENY - Rekonštrukcia š...'!$C$149:$K$362</definedName>
    <definedName name="_xlnm.Print_Titles" localSheetId="2">'01 - Zdravotechnika'!$146:$146</definedName>
    <definedName name="_xlnm.Print_Titles" localSheetId="5">'01 - Zdravotechnika_01'!$146:$146</definedName>
    <definedName name="_xlnm.Print_Titles" localSheetId="1">'01_MUŽI - Rekonštrukcia š...'!$150:$150</definedName>
    <definedName name="_xlnm.Print_Titles" localSheetId="3">'02 - Elektroinštalácia'!$137:$137</definedName>
    <definedName name="_xlnm.Print_Titles" localSheetId="6">'02 - Elektroinštalácia_01'!$137:$137</definedName>
    <definedName name="_xlnm.Print_Titles" localSheetId="4">'02_ŽENY - Rekonštrukcia š...'!$149:$149</definedName>
    <definedName name="_xlnm.Print_Titles" localSheetId="0">'Rekapitulácia stavby'!$92:$92</definedName>
    <definedName name="_xlnm.Print_Titles" localSheetId="7">'Zoznam figúr'!$9:$9</definedName>
    <definedName name="_xlnm.Print_Area" localSheetId="2">'01 - Zdravotechnika'!$C$4:$J$76,'01 - Zdravotechnika'!$C$82:$J$124,'01 - Zdravotechnika'!$C$130:$J$275</definedName>
    <definedName name="_xlnm.Print_Area" localSheetId="5">'01 - Zdravotechnika_01'!$C$4:$J$76,'01 - Zdravotechnika_01'!$C$82:$J$124,'01 - Zdravotechnika_01'!$C$130:$J$254</definedName>
    <definedName name="_xlnm.Print_Area" localSheetId="1">'01_MUŽI - Rekonštrukcia š...'!$C$4:$J$76,'01_MUŽI - Rekonštrukcia š...'!$C$82:$J$130,'01_MUŽI - Rekonštrukcia š...'!$C$136:$J$434</definedName>
    <definedName name="_xlnm.Print_Area" localSheetId="3">'02 - Elektroinštalácia'!$C$4:$J$76,'02 - Elektroinštalácia'!$C$82:$J$115,'02 - Elektroinštalácia'!$C$121:$J$212</definedName>
    <definedName name="_xlnm.Print_Area" localSheetId="6">'02 - Elektroinštalácia_01'!$C$4:$J$76,'02 - Elektroinštalácia_01'!$C$82:$J$115,'02 - Elektroinštalácia_01'!$C$121:$J$212</definedName>
    <definedName name="_xlnm.Print_Area" localSheetId="4">'02_ŽENY - Rekonštrukcia š...'!$C$4:$J$76,'02_ŽENY - Rekonštrukcia š...'!$C$82:$J$129,'02_ŽENY - Rekonštrukcia š...'!$C$135:$J$362</definedName>
    <definedName name="_xlnm.Print_Area" localSheetId="0">'Rekapitulácia stavby'!$D$4:$AO$76,'Rekapitulácia stavby'!$C$82:$AQ$111</definedName>
    <definedName name="_xlnm.Print_Area" localSheetId="7">'Zoznam figúr'!$C$4:$G$356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8" l="1"/>
  <c r="J43" i="7"/>
  <c r="J42" i="7"/>
  <c r="AY103" i="1"/>
  <c r="J41" i="7"/>
  <c r="AX103" i="1"/>
  <c r="BI212" i="7"/>
  <c r="BH212" i="7"/>
  <c r="BG212" i="7"/>
  <c r="BE212" i="7"/>
  <c r="BK212" i="7"/>
  <c r="J212" i="7"/>
  <c r="BF212" i="7"/>
  <c r="BI211" i="7"/>
  <c r="BH211" i="7"/>
  <c r="BG211" i="7"/>
  <c r="BE211" i="7"/>
  <c r="BK211" i="7"/>
  <c r="J211" i="7"/>
  <c r="BF211" i="7"/>
  <c r="BI210" i="7"/>
  <c r="BH210" i="7"/>
  <c r="BG210" i="7"/>
  <c r="BE210" i="7"/>
  <c r="BK210" i="7"/>
  <c r="J210" i="7" s="1"/>
  <c r="BF210" i="7" s="1"/>
  <c r="BI209" i="7"/>
  <c r="BH209" i="7"/>
  <c r="BG209" i="7"/>
  <c r="BE209" i="7"/>
  <c r="BK209" i="7"/>
  <c r="J209" i="7" s="1"/>
  <c r="BF209" i="7" s="1"/>
  <c r="BI208" i="7"/>
  <c r="BH208" i="7"/>
  <c r="BG208" i="7"/>
  <c r="BE208" i="7"/>
  <c r="BK208" i="7"/>
  <c r="J208" i="7" s="1"/>
  <c r="BF208" i="7" s="1"/>
  <c r="BI206" i="7"/>
  <c r="BH206" i="7"/>
  <c r="BG206" i="7"/>
  <c r="BE206" i="7"/>
  <c r="T206" i="7"/>
  <c r="T205" i="7" s="1"/>
  <c r="R206" i="7"/>
  <c r="R205" i="7"/>
  <c r="P206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F132" i="7"/>
  <c r="E130" i="7"/>
  <c r="BI113" i="7"/>
  <c r="BH113" i="7"/>
  <c r="BG113" i="7"/>
  <c r="BE113" i="7"/>
  <c r="BI112" i="7"/>
  <c r="BH112" i="7"/>
  <c r="BG112" i="7"/>
  <c r="BF112" i="7"/>
  <c r="BE112" i="7"/>
  <c r="BI111" i="7"/>
  <c r="BH111" i="7"/>
  <c r="BG111" i="7"/>
  <c r="BF111" i="7"/>
  <c r="BE111" i="7"/>
  <c r="BI110" i="7"/>
  <c r="BH110" i="7"/>
  <c r="BG110" i="7"/>
  <c r="BF110" i="7"/>
  <c r="BE110" i="7"/>
  <c r="BI109" i="7"/>
  <c r="BH109" i="7"/>
  <c r="BG109" i="7"/>
  <c r="BF109" i="7"/>
  <c r="BE109" i="7"/>
  <c r="BI108" i="7"/>
  <c r="BH108" i="7"/>
  <c r="BG108" i="7"/>
  <c r="BF108" i="7"/>
  <c r="BE108" i="7"/>
  <c r="F93" i="7"/>
  <c r="E91" i="7"/>
  <c r="J28" i="7"/>
  <c r="E28" i="7"/>
  <c r="J96" i="7"/>
  <c r="J27" i="7"/>
  <c r="J25" i="7"/>
  <c r="E25" i="7"/>
  <c r="J95" i="7" s="1"/>
  <c r="J24" i="7"/>
  <c r="J22" i="7"/>
  <c r="E22" i="7"/>
  <c r="F135" i="7"/>
  <c r="J21" i="7"/>
  <c r="J19" i="7"/>
  <c r="E19" i="7"/>
  <c r="F134" i="7"/>
  <c r="J18" i="7"/>
  <c r="J16" i="7"/>
  <c r="J93" i="7" s="1"/>
  <c r="E7" i="7"/>
  <c r="E124" i="7" s="1"/>
  <c r="J43" i="6"/>
  <c r="J42" i="6"/>
  <c r="AY102" i="1"/>
  <c r="J41" i="6"/>
  <c r="AX102" i="1"/>
  <c r="BI254" i="6"/>
  <c r="BH254" i="6"/>
  <c r="BG254" i="6"/>
  <c r="BE254" i="6"/>
  <c r="BK254" i="6"/>
  <c r="J254" i="6" s="1"/>
  <c r="BF254" i="6" s="1"/>
  <c r="BI253" i="6"/>
  <c r="BH253" i="6"/>
  <c r="BG253" i="6"/>
  <c r="BE253" i="6"/>
  <c r="BK253" i="6"/>
  <c r="J253" i="6" s="1"/>
  <c r="BF253" i="6" s="1"/>
  <c r="BI252" i="6"/>
  <c r="BH252" i="6"/>
  <c r="BG252" i="6"/>
  <c r="BE252" i="6"/>
  <c r="BK252" i="6"/>
  <c r="J252" i="6" s="1"/>
  <c r="BF252" i="6" s="1"/>
  <c r="BI251" i="6"/>
  <c r="BH251" i="6"/>
  <c r="BG251" i="6"/>
  <c r="BE251" i="6"/>
  <c r="BK251" i="6"/>
  <c r="J251" i="6" s="1"/>
  <c r="BF251" i="6" s="1"/>
  <c r="BI250" i="6"/>
  <c r="BH250" i="6"/>
  <c r="BG250" i="6"/>
  <c r="BE250" i="6"/>
  <c r="BK250" i="6"/>
  <c r="J250" i="6" s="1"/>
  <c r="BF250" i="6" s="1"/>
  <c r="BI248" i="6"/>
  <c r="BH248" i="6"/>
  <c r="BG248" i="6"/>
  <c r="BE248" i="6"/>
  <c r="T248" i="6"/>
  <c r="T247" i="6"/>
  <c r="R248" i="6"/>
  <c r="R247" i="6"/>
  <c r="P248" i="6"/>
  <c r="P247" i="6"/>
  <c r="BI245" i="6"/>
  <c r="BH245" i="6"/>
  <c r="BG245" i="6"/>
  <c r="BE245" i="6"/>
  <c r="T245" i="6"/>
  <c r="R245" i="6"/>
  <c r="P245" i="6"/>
  <c r="BI243" i="6"/>
  <c r="BH243" i="6"/>
  <c r="BG243" i="6"/>
  <c r="BE243" i="6"/>
  <c r="T243" i="6"/>
  <c r="R243" i="6"/>
  <c r="P243" i="6"/>
  <c r="BI240" i="6"/>
  <c r="BH240" i="6"/>
  <c r="BG240" i="6"/>
  <c r="BE240" i="6"/>
  <c r="T240" i="6"/>
  <c r="R240" i="6"/>
  <c r="P240" i="6"/>
  <c r="BI237" i="6"/>
  <c r="BH237" i="6"/>
  <c r="BG237" i="6"/>
  <c r="BE237" i="6"/>
  <c r="T237" i="6"/>
  <c r="R237" i="6"/>
  <c r="P237" i="6"/>
  <c r="BI235" i="6"/>
  <c r="BH235" i="6"/>
  <c r="BG235" i="6"/>
  <c r="BE235" i="6"/>
  <c r="T235" i="6"/>
  <c r="R235" i="6"/>
  <c r="P235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2" i="6"/>
  <c r="BH172" i="6"/>
  <c r="BG172" i="6"/>
  <c r="BE172" i="6"/>
  <c r="T172" i="6"/>
  <c r="R172" i="6"/>
  <c r="P172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7" i="6"/>
  <c r="BH157" i="6"/>
  <c r="BG157" i="6"/>
  <c r="BE157" i="6"/>
  <c r="T157" i="6"/>
  <c r="R157" i="6"/>
  <c r="P157" i="6"/>
  <c r="BI155" i="6"/>
  <c r="BH155" i="6"/>
  <c r="BG155" i="6"/>
  <c r="BE155" i="6"/>
  <c r="T155" i="6"/>
  <c r="R155" i="6"/>
  <c r="P155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T149" i="6"/>
  <c r="R150" i="6"/>
  <c r="R149" i="6" s="1"/>
  <c r="P150" i="6"/>
  <c r="P149" i="6" s="1"/>
  <c r="F141" i="6"/>
  <c r="E139" i="6"/>
  <c r="BI122" i="6"/>
  <c r="BH122" i="6"/>
  <c r="BG122" i="6"/>
  <c r="BE122" i="6"/>
  <c r="BI121" i="6"/>
  <c r="BH121" i="6"/>
  <c r="BG121" i="6"/>
  <c r="BF121" i="6"/>
  <c r="BE121" i="6"/>
  <c r="BI120" i="6"/>
  <c r="BH120" i="6"/>
  <c r="BG120" i="6"/>
  <c r="BF120" i="6"/>
  <c r="BE120" i="6"/>
  <c r="BI119" i="6"/>
  <c r="BH119" i="6"/>
  <c r="BG119" i="6"/>
  <c r="BF119" i="6"/>
  <c r="BE119" i="6"/>
  <c r="BI118" i="6"/>
  <c r="BH118" i="6"/>
  <c r="BG118" i="6"/>
  <c r="BF118" i="6"/>
  <c r="BE118" i="6"/>
  <c r="BI117" i="6"/>
  <c r="BH117" i="6"/>
  <c r="BG117" i="6"/>
  <c r="BF117" i="6"/>
  <c r="BE117" i="6"/>
  <c r="F93" i="6"/>
  <c r="E91" i="6"/>
  <c r="J28" i="6"/>
  <c r="E28" i="6"/>
  <c r="J96" i="6" s="1"/>
  <c r="J27" i="6"/>
  <c r="J25" i="6"/>
  <c r="E25" i="6"/>
  <c r="J95" i="6"/>
  <c r="J24" i="6"/>
  <c r="J22" i="6"/>
  <c r="E22" i="6"/>
  <c r="F96" i="6"/>
  <c r="J21" i="6"/>
  <c r="J19" i="6"/>
  <c r="E19" i="6"/>
  <c r="F143" i="6" s="1"/>
  <c r="J18" i="6"/>
  <c r="J16" i="6"/>
  <c r="J141" i="6" s="1"/>
  <c r="E7" i="6"/>
  <c r="E133" i="6" s="1"/>
  <c r="J41" i="5"/>
  <c r="J40" i="5"/>
  <c r="AY101" i="1"/>
  <c r="J39" i="5"/>
  <c r="AX101" i="1" s="1"/>
  <c r="BI362" i="5"/>
  <c r="BH362" i="5"/>
  <c r="BG362" i="5"/>
  <c r="BE362" i="5"/>
  <c r="BK362" i="5"/>
  <c r="J362" i="5"/>
  <c r="BF362" i="5" s="1"/>
  <c r="BI361" i="5"/>
  <c r="BH361" i="5"/>
  <c r="BG361" i="5"/>
  <c r="BE361" i="5"/>
  <c r="BK361" i="5"/>
  <c r="J361" i="5"/>
  <c r="BF361" i="5" s="1"/>
  <c r="BI360" i="5"/>
  <c r="BH360" i="5"/>
  <c r="BG360" i="5"/>
  <c r="BE360" i="5"/>
  <c r="BK360" i="5"/>
  <c r="J360" i="5"/>
  <c r="BF360" i="5" s="1"/>
  <c r="BI359" i="5"/>
  <c r="BH359" i="5"/>
  <c r="BG359" i="5"/>
  <c r="BE359" i="5"/>
  <c r="BK359" i="5"/>
  <c r="J359" i="5" s="1"/>
  <c r="BF359" i="5" s="1"/>
  <c r="BI358" i="5"/>
  <c r="BH358" i="5"/>
  <c r="BG358" i="5"/>
  <c r="BE358" i="5"/>
  <c r="BK358" i="5"/>
  <c r="J358" i="5"/>
  <c r="BF358" i="5" s="1"/>
  <c r="BI356" i="5"/>
  <c r="BH356" i="5"/>
  <c r="BG356" i="5"/>
  <c r="BE356" i="5"/>
  <c r="T356" i="5"/>
  <c r="R356" i="5"/>
  <c r="P356" i="5"/>
  <c r="BI354" i="5"/>
  <c r="BH354" i="5"/>
  <c r="BG354" i="5"/>
  <c r="BE354" i="5"/>
  <c r="T354" i="5"/>
  <c r="R354" i="5"/>
  <c r="P354" i="5"/>
  <c r="BI350" i="5"/>
  <c r="BH350" i="5"/>
  <c r="BG350" i="5"/>
  <c r="BE350" i="5"/>
  <c r="T350" i="5"/>
  <c r="R350" i="5"/>
  <c r="P350" i="5"/>
  <c r="BI349" i="5"/>
  <c r="BH349" i="5"/>
  <c r="BG349" i="5"/>
  <c r="BE349" i="5"/>
  <c r="T349" i="5"/>
  <c r="R349" i="5"/>
  <c r="P349" i="5"/>
  <c r="BI347" i="5"/>
  <c r="BH347" i="5"/>
  <c r="BG347" i="5"/>
  <c r="BE347" i="5"/>
  <c r="T347" i="5"/>
  <c r="T346" i="5" s="1"/>
  <c r="R347" i="5"/>
  <c r="R346" i="5" s="1"/>
  <c r="P347" i="5"/>
  <c r="P346" i="5"/>
  <c r="BI343" i="5"/>
  <c r="BH343" i="5"/>
  <c r="BG343" i="5"/>
  <c r="BE343" i="5"/>
  <c r="T343" i="5"/>
  <c r="R343" i="5"/>
  <c r="P343" i="5"/>
  <c r="BI339" i="5"/>
  <c r="BH339" i="5"/>
  <c r="BG339" i="5"/>
  <c r="BE339" i="5"/>
  <c r="T339" i="5"/>
  <c r="R339" i="5"/>
  <c r="P339" i="5"/>
  <c r="BI334" i="5"/>
  <c r="BH334" i="5"/>
  <c r="BG334" i="5"/>
  <c r="BE334" i="5"/>
  <c r="T334" i="5"/>
  <c r="R334" i="5"/>
  <c r="P334" i="5"/>
  <c r="BI331" i="5"/>
  <c r="BH331" i="5"/>
  <c r="BG331" i="5"/>
  <c r="BE331" i="5"/>
  <c r="T331" i="5"/>
  <c r="R331" i="5"/>
  <c r="P331" i="5"/>
  <c r="BI328" i="5"/>
  <c r="BH328" i="5"/>
  <c r="BG328" i="5"/>
  <c r="BE328" i="5"/>
  <c r="T328" i="5"/>
  <c r="R328" i="5"/>
  <c r="P328" i="5"/>
  <c r="BI326" i="5"/>
  <c r="BH326" i="5"/>
  <c r="BG326" i="5"/>
  <c r="BE326" i="5"/>
  <c r="T326" i="5"/>
  <c r="R326" i="5"/>
  <c r="P326" i="5"/>
  <c r="BI323" i="5"/>
  <c r="BH323" i="5"/>
  <c r="BG323" i="5"/>
  <c r="BE323" i="5"/>
  <c r="T323" i="5"/>
  <c r="R323" i="5"/>
  <c r="P323" i="5"/>
  <c r="BI315" i="5"/>
  <c r="BH315" i="5"/>
  <c r="BG315" i="5"/>
  <c r="BE315" i="5"/>
  <c r="T315" i="5"/>
  <c r="R315" i="5"/>
  <c r="P315" i="5"/>
  <c r="BI311" i="5"/>
  <c r="BH311" i="5"/>
  <c r="BG311" i="5"/>
  <c r="BE311" i="5"/>
  <c r="T311" i="5"/>
  <c r="R311" i="5"/>
  <c r="P311" i="5"/>
  <c r="BI306" i="5"/>
  <c r="BH306" i="5"/>
  <c r="BG306" i="5"/>
  <c r="BE306" i="5"/>
  <c r="T306" i="5"/>
  <c r="R306" i="5"/>
  <c r="P306" i="5"/>
  <c r="BI304" i="5"/>
  <c r="BH304" i="5"/>
  <c r="BG304" i="5"/>
  <c r="BE304" i="5"/>
  <c r="T304" i="5"/>
  <c r="R304" i="5"/>
  <c r="P304" i="5"/>
  <c r="BI302" i="5"/>
  <c r="BH302" i="5"/>
  <c r="BG302" i="5"/>
  <c r="BE302" i="5"/>
  <c r="T302" i="5"/>
  <c r="R302" i="5"/>
  <c r="P302" i="5"/>
  <c r="BI299" i="5"/>
  <c r="BH299" i="5"/>
  <c r="BG299" i="5"/>
  <c r="BE299" i="5"/>
  <c r="T299" i="5"/>
  <c r="R299" i="5"/>
  <c r="P299" i="5"/>
  <c r="BI297" i="5"/>
  <c r="BH297" i="5"/>
  <c r="BG297" i="5"/>
  <c r="BE297" i="5"/>
  <c r="T297" i="5"/>
  <c r="R297" i="5"/>
  <c r="P297" i="5"/>
  <c r="BI295" i="5"/>
  <c r="BH295" i="5"/>
  <c r="BG295" i="5"/>
  <c r="BE295" i="5"/>
  <c r="T295" i="5"/>
  <c r="R295" i="5"/>
  <c r="P295" i="5"/>
  <c r="BI293" i="5"/>
  <c r="BH293" i="5"/>
  <c r="BG293" i="5"/>
  <c r="BE293" i="5"/>
  <c r="T293" i="5"/>
  <c r="R293" i="5"/>
  <c r="P293" i="5"/>
  <c r="BI291" i="5"/>
  <c r="BH291" i="5"/>
  <c r="BG291" i="5"/>
  <c r="BE291" i="5"/>
  <c r="T291" i="5"/>
  <c r="R291" i="5"/>
  <c r="P291" i="5"/>
  <c r="BI289" i="5"/>
  <c r="BH289" i="5"/>
  <c r="BG289" i="5"/>
  <c r="BE289" i="5"/>
  <c r="T289" i="5"/>
  <c r="R289" i="5"/>
  <c r="P289" i="5"/>
  <c r="BI286" i="5"/>
  <c r="BH286" i="5"/>
  <c r="BG286" i="5"/>
  <c r="BE286" i="5"/>
  <c r="T286" i="5"/>
  <c r="R286" i="5"/>
  <c r="P286" i="5"/>
  <c r="BI281" i="5"/>
  <c r="BH281" i="5"/>
  <c r="BG281" i="5"/>
  <c r="BE281" i="5"/>
  <c r="T281" i="5"/>
  <c r="R281" i="5"/>
  <c r="P281" i="5"/>
  <c r="BI279" i="5"/>
  <c r="BH279" i="5"/>
  <c r="BG279" i="5"/>
  <c r="BE279" i="5"/>
  <c r="T279" i="5"/>
  <c r="R279" i="5"/>
  <c r="P279" i="5"/>
  <c r="BI277" i="5"/>
  <c r="BH277" i="5"/>
  <c r="BG277" i="5"/>
  <c r="BE277" i="5"/>
  <c r="T277" i="5"/>
  <c r="R277" i="5"/>
  <c r="P277" i="5"/>
  <c r="BI272" i="5"/>
  <c r="BH272" i="5"/>
  <c r="BG272" i="5"/>
  <c r="BE272" i="5"/>
  <c r="T272" i="5"/>
  <c r="R272" i="5"/>
  <c r="P272" i="5"/>
  <c r="BI270" i="5"/>
  <c r="BH270" i="5"/>
  <c r="BG270" i="5"/>
  <c r="BE270" i="5"/>
  <c r="T270" i="5"/>
  <c r="R270" i="5"/>
  <c r="P270" i="5"/>
  <c r="BI268" i="5"/>
  <c r="BH268" i="5"/>
  <c r="BG268" i="5"/>
  <c r="BE268" i="5"/>
  <c r="T268" i="5"/>
  <c r="R268" i="5"/>
  <c r="P268" i="5"/>
  <c r="BI265" i="5"/>
  <c r="BH265" i="5"/>
  <c r="BG265" i="5"/>
  <c r="BE265" i="5"/>
  <c r="T265" i="5"/>
  <c r="R265" i="5"/>
  <c r="P265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49" i="5"/>
  <c r="BH249" i="5"/>
  <c r="BG249" i="5"/>
  <c r="BE249" i="5"/>
  <c r="T249" i="5"/>
  <c r="R249" i="5"/>
  <c r="P249" i="5"/>
  <c r="BI247" i="5"/>
  <c r="BH247" i="5"/>
  <c r="BG247" i="5"/>
  <c r="BE247" i="5"/>
  <c r="T247" i="5"/>
  <c r="R247" i="5"/>
  <c r="P247" i="5"/>
  <c r="BI244" i="5"/>
  <c r="BH244" i="5"/>
  <c r="BG244" i="5"/>
  <c r="BE244" i="5"/>
  <c r="T244" i="5"/>
  <c r="R244" i="5"/>
  <c r="P244" i="5"/>
  <c r="BI241" i="5"/>
  <c r="BH241" i="5"/>
  <c r="BG241" i="5"/>
  <c r="BE241" i="5"/>
  <c r="T241" i="5"/>
  <c r="R241" i="5"/>
  <c r="P241" i="5"/>
  <c r="BI238" i="5"/>
  <c r="BH238" i="5"/>
  <c r="BG238" i="5"/>
  <c r="BE238" i="5"/>
  <c r="T238" i="5"/>
  <c r="R238" i="5"/>
  <c r="P238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5" i="5"/>
  <c r="BH225" i="5"/>
  <c r="BG225" i="5"/>
  <c r="BE225" i="5"/>
  <c r="T225" i="5"/>
  <c r="R225" i="5"/>
  <c r="P225" i="5"/>
  <c r="BI222" i="5"/>
  <c r="BH222" i="5"/>
  <c r="BG222" i="5"/>
  <c r="BE222" i="5"/>
  <c r="T222" i="5"/>
  <c r="T221" i="5" s="1"/>
  <c r="R222" i="5"/>
  <c r="R221" i="5"/>
  <c r="P222" i="5"/>
  <c r="P221" i="5" s="1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4" i="5"/>
  <c r="BH204" i="5"/>
  <c r="BG204" i="5"/>
  <c r="BE204" i="5"/>
  <c r="T204" i="5"/>
  <c r="R204" i="5"/>
  <c r="P204" i="5"/>
  <c r="BI201" i="5"/>
  <c r="BH201" i="5"/>
  <c r="BG201" i="5"/>
  <c r="BE201" i="5"/>
  <c r="T201" i="5"/>
  <c r="R201" i="5"/>
  <c r="P201" i="5"/>
  <c r="BI196" i="5"/>
  <c r="BH196" i="5"/>
  <c r="BG196" i="5"/>
  <c r="BE196" i="5"/>
  <c r="T196" i="5"/>
  <c r="R196" i="5"/>
  <c r="P196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0" i="5"/>
  <c r="BH180" i="5"/>
  <c r="BG180" i="5"/>
  <c r="BE180" i="5"/>
  <c r="T180" i="5"/>
  <c r="R180" i="5"/>
  <c r="P180" i="5"/>
  <c r="BI177" i="5"/>
  <c r="BH177" i="5"/>
  <c r="BG177" i="5"/>
  <c r="BE177" i="5"/>
  <c r="T177" i="5"/>
  <c r="R177" i="5"/>
  <c r="P177" i="5"/>
  <c r="BI174" i="5"/>
  <c r="BH174" i="5"/>
  <c r="BG174" i="5"/>
  <c r="BE174" i="5"/>
  <c r="T174" i="5"/>
  <c r="R174" i="5"/>
  <c r="P174" i="5"/>
  <c r="BI171" i="5"/>
  <c r="BH171" i="5"/>
  <c r="BG171" i="5"/>
  <c r="BE171" i="5"/>
  <c r="T171" i="5"/>
  <c r="R171" i="5"/>
  <c r="P171" i="5"/>
  <c r="BI168" i="5"/>
  <c r="BH168" i="5"/>
  <c r="BG168" i="5"/>
  <c r="BE168" i="5"/>
  <c r="T168" i="5"/>
  <c r="R168" i="5"/>
  <c r="P168" i="5"/>
  <c r="BI165" i="5"/>
  <c r="BH165" i="5"/>
  <c r="BG165" i="5"/>
  <c r="BE165" i="5"/>
  <c r="T165" i="5"/>
  <c r="R165" i="5"/>
  <c r="P165" i="5"/>
  <c r="BI160" i="5"/>
  <c r="BH160" i="5"/>
  <c r="BG160" i="5"/>
  <c r="BE160" i="5"/>
  <c r="T160" i="5"/>
  <c r="R160" i="5"/>
  <c r="P160" i="5"/>
  <c r="BI153" i="5"/>
  <c r="BH153" i="5"/>
  <c r="BG153" i="5"/>
  <c r="BE153" i="5"/>
  <c r="T153" i="5"/>
  <c r="R153" i="5"/>
  <c r="P153" i="5"/>
  <c r="F146" i="5"/>
  <c r="F144" i="5"/>
  <c r="E142" i="5"/>
  <c r="BI127" i="5"/>
  <c r="BH127" i="5"/>
  <c r="BG127" i="5"/>
  <c r="BE127" i="5"/>
  <c r="BI126" i="5"/>
  <c r="BH126" i="5"/>
  <c r="BG126" i="5"/>
  <c r="BF126" i="5"/>
  <c r="BE126" i="5"/>
  <c r="BI125" i="5"/>
  <c r="BH125" i="5"/>
  <c r="BG125" i="5"/>
  <c r="BF125" i="5"/>
  <c r="BE125" i="5"/>
  <c r="BI124" i="5"/>
  <c r="BH124" i="5"/>
  <c r="BG124" i="5"/>
  <c r="BF124" i="5"/>
  <c r="BE124" i="5"/>
  <c r="BI123" i="5"/>
  <c r="BH123" i="5"/>
  <c r="BG123" i="5"/>
  <c r="BF123" i="5"/>
  <c r="BE123" i="5"/>
  <c r="BI122" i="5"/>
  <c r="BH122" i="5"/>
  <c r="BG122" i="5"/>
  <c r="BF122" i="5"/>
  <c r="BE122" i="5"/>
  <c r="F93" i="5"/>
  <c r="F91" i="5"/>
  <c r="E89" i="5"/>
  <c r="J26" i="5"/>
  <c r="E26" i="5"/>
  <c r="J94" i="5" s="1"/>
  <c r="J25" i="5"/>
  <c r="J23" i="5"/>
  <c r="E23" i="5"/>
  <c r="J146" i="5" s="1"/>
  <c r="J22" i="5"/>
  <c r="J20" i="5"/>
  <c r="E20" i="5"/>
  <c r="F147" i="5"/>
  <c r="J19" i="5"/>
  <c r="J14" i="5"/>
  <c r="J144" i="5" s="1"/>
  <c r="E7" i="5"/>
  <c r="E138" i="5" s="1"/>
  <c r="J43" i="4"/>
  <c r="J42" i="4"/>
  <c r="AY99" i="1" s="1"/>
  <c r="J41" i="4"/>
  <c r="AX99" i="1" s="1"/>
  <c r="BI212" i="4"/>
  <c r="BH212" i="4"/>
  <c r="BG212" i="4"/>
  <c r="BE212" i="4"/>
  <c r="BK212" i="4"/>
  <c r="J212" i="4" s="1"/>
  <c r="BF212" i="4" s="1"/>
  <c r="BI211" i="4"/>
  <c r="BH211" i="4"/>
  <c r="BG211" i="4"/>
  <c r="BE211" i="4"/>
  <c r="BK211" i="4"/>
  <c r="J211" i="4"/>
  <c r="BF211" i="4"/>
  <c r="BI210" i="4"/>
  <c r="BH210" i="4"/>
  <c r="BG210" i="4"/>
  <c r="BE210" i="4"/>
  <c r="BK210" i="4"/>
  <c r="J210" i="4"/>
  <c r="BF210" i="4"/>
  <c r="BI209" i="4"/>
  <c r="BH209" i="4"/>
  <c r="BG209" i="4"/>
  <c r="BE209" i="4"/>
  <c r="BK209" i="4"/>
  <c r="J209" i="4"/>
  <c r="BF209" i="4" s="1"/>
  <c r="BI208" i="4"/>
  <c r="BH208" i="4"/>
  <c r="BG208" i="4"/>
  <c r="BE208" i="4"/>
  <c r="BK208" i="4"/>
  <c r="J208" i="4" s="1"/>
  <c r="BF208" i="4" s="1"/>
  <c r="BI206" i="4"/>
  <c r="BH206" i="4"/>
  <c r="BG206" i="4"/>
  <c r="BE206" i="4"/>
  <c r="T206" i="4"/>
  <c r="T205" i="4"/>
  <c r="R206" i="4"/>
  <c r="R205" i="4" s="1"/>
  <c r="P206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F132" i="4"/>
  <c r="E130" i="4"/>
  <c r="BI113" i="4"/>
  <c r="BH113" i="4"/>
  <c r="BG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BI109" i="4"/>
  <c r="BH109" i="4"/>
  <c r="BG109" i="4"/>
  <c r="BF109" i="4"/>
  <c r="BE109" i="4"/>
  <c r="BI108" i="4"/>
  <c r="BH108" i="4"/>
  <c r="BG108" i="4"/>
  <c r="BF108" i="4"/>
  <c r="BE108" i="4"/>
  <c r="F93" i="4"/>
  <c r="E91" i="4"/>
  <c r="J28" i="4"/>
  <c r="E28" i="4"/>
  <c r="J135" i="4"/>
  <c r="J27" i="4"/>
  <c r="J25" i="4"/>
  <c r="E25" i="4"/>
  <c r="J134" i="4"/>
  <c r="J24" i="4"/>
  <c r="J22" i="4"/>
  <c r="E22" i="4"/>
  <c r="F135" i="4"/>
  <c r="J21" i="4"/>
  <c r="J19" i="4"/>
  <c r="E19" i="4"/>
  <c r="F134" i="4"/>
  <c r="J18" i="4"/>
  <c r="J16" i="4"/>
  <c r="J132" i="4" s="1"/>
  <c r="E7" i="4"/>
  <c r="E85" i="4" s="1"/>
  <c r="J43" i="3"/>
  <c r="J42" i="3"/>
  <c r="AY98" i="1"/>
  <c r="J41" i="3"/>
  <c r="AX98" i="1"/>
  <c r="BI275" i="3"/>
  <c r="BH275" i="3"/>
  <c r="BG275" i="3"/>
  <c r="BE275" i="3"/>
  <c r="BK275" i="3"/>
  <c r="J275" i="3"/>
  <c r="BF275" i="3" s="1"/>
  <c r="BI274" i="3"/>
  <c r="BH274" i="3"/>
  <c r="BG274" i="3"/>
  <c r="BE274" i="3"/>
  <c r="BK274" i="3"/>
  <c r="J274" i="3" s="1"/>
  <c r="BF274" i="3" s="1"/>
  <c r="BI273" i="3"/>
  <c r="BH273" i="3"/>
  <c r="BG273" i="3"/>
  <c r="BE273" i="3"/>
  <c r="BK273" i="3"/>
  <c r="J273" i="3" s="1"/>
  <c r="BF273" i="3" s="1"/>
  <c r="BI272" i="3"/>
  <c r="BH272" i="3"/>
  <c r="BG272" i="3"/>
  <c r="BE272" i="3"/>
  <c r="BK272" i="3"/>
  <c r="J272" i="3"/>
  <c r="BF272" i="3"/>
  <c r="BI271" i="3"/>
  <c r="BH271" i="3"/>
  <c r="BG271" i="3"/>
  <c r="BE271" i="3"/>
  <c r="BK271" i="3"/>
  <c r="J271" i="3"/>
  <c r="BF271" i="3" s="1"/>
  <c r="BI269" i="3"/>
  <c r="BH269" i="3"/>
  <c r="BG269" i="3"/>
  <c r="BE269" i="3"/>
  <c r="T269" i="3"/>
  <c r="T268" i="3" s="1"/>
  <c r="R269" i="3"/>
  <c r="R268" i="3" s="1"/>
  <c r="P269" i="3"/>
  <c r="P268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1" i="3"/>
  <c r="BH261" i="3"/>
  <c r="BG261" i="3"/>
  <c r="BE261" i="3"/>
  <c r="T261" i="3"/>
  <c r="R261" i="3"/>
  <c r="P261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T149" i="3" s="1"/>
  <c r="R150" i="3"/>
  <c r="R149" i="3"/>
  <c r="P150" i="3"/>
  <c r="P149" i="3"/>
  <c r="F141" i="3"/>
  <c r="E139" i="3"/>
  <c r="BI122" i="3"/>
  <c r="BH122" i="3"/>
  <c r="BG122" i="3"/>
  <c r="BE122" i="3"/>
  <c r="BI121" i="3"/>
  <c r="BH121" i="3"/>
  <c r="BG121" i="3"/>
  <c r="BF121" i="3"/>
  <c r="BE121" i="3"/>
  <c r="BI120" i="3"/>
  <c r="BH120" i="3"/>
  <c r="BG120" i="3"/>
  <c r="BF120" i="3"/>
  <c r="BE120" i="3"/>
  <c r="BI119" i="3"/>
  <c r="BH119" i="3"/>
  <c r="BG119" i="3"/>
  <c r="BF119" i="3"/>
  <c r="BE119" i="3"/>
  <c r="BI118" i="3"/>
  <c r="BH118" i="3"/>
  <c r="BG118" i="3"/>
  <c r="BF118" i="3"/>
  <c r="BE118" i="3"/>
  <c r="BI117" i="3"/>
  <c r="BH117" i="3"/>
  <c r="BG117" i="3"/>
  <c r="BF117" i="3"/>
  <c r="BE117" i="3"/>
  <c r="F93" i="3"/>
  <c r="E91" i="3"/>
  <c r="J28" i="3"/>
  <c r="E28" i="3"/>
  <c r="J144" i="3"/>
  <c r="J27" i="3"/>
  <c r="J25" i="3"/>
  <c r="E25" i="3"/>
  <c r="J95" i="3"/>
  <c r="J24" i="3"/>
  <c r="J22" i="3"/>
  <c r="E22" i="3"/>
  <c r="F144" i="3" s="1"/>
  <c r="J21" i="3"/>
  <c r="J19" i="3"/>
  <c r="E19" i="3"/>
  <c r="F143" i="3"/>
  <c r="J18" i="3"/>
  <c r="J16" i="3"/>
  <c r="J93" i="3" s="1"/>
  <c r="E7" i="3"/>
  <c r="E85" i="3" s="1"/>
  <c r="J41" i="2"/>
  <c r="J40" i="2"/>
  <c r="AY97" i="1" s="1"/>
  <c r="J39" i="2"/>
  <c r="AX97" i="1"/>
  <c r="BI434" i="2"/>
  <c r="BH434" i="2"/>
  <c r="BG434" i="2"/>
  <c r="BE434" i="2"/>
  <c r="BK434" i="2"/>
  <c r="J434" i="2"/>
  <c r="BF434" i="2" s="1"/>
  <c r="BI433" i="2"/>
  <c r="BH433" i="2"/>
  <c r="BG433" i="2"/>
  <c r="BE433" i="2"/>
  <c r="BK433" i="2"/>
  <c r="J433" i="2" s="1"/>
  <c r="BF433" i="2" s="1"/>
  <c r="BI432" i="2"/>
  <c r="BH432" i="2"/>
  <c r="BG432" i="2"/>
  <c r="BE432" i="2"/>
  <c r="BK432" i="2"/>
  <c r="J432" i="2"/>
  <c r="BF432" i="2" s="1"/>
  <c r="BI431" i="2"/>
  <c r="BH431" i="2"/>
  <c r="BG431" i="2"/>
  <c r="BE431" i="2"/>
  <c r="BK431" i="2"/>
  <c r="J431" i="2" s="1"/>
  <c r="BF431" i="2" s="1"/>
  <c r="BI430" i="2"/>
  <c r="BH430" i="2"/>
  <c r="BG430" i="2"/>
  <c r="BE430" i="2"/>
  <c r="BK430" i="2"/>
  <c r="J430" i="2" s="1"/>
  <c r="BF430" i="2" s="1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T418" i="2" s="1"/>
  <c r="R419" i="2"/>
  <c r="R418" i="2"/>
  <c r="P419" i="2"/>
  <c r="P418" i="2" s="1"/>
  <c r="BI412" i="2"/>
  <c r="BH412" i="2"/>
  <c r="BG412" i="2"/>
  <c r="BE412" i="2"/>
  <c r="T412" i="2"/>
  <c r="R412" i="2"/>
  <c r="P412" i="2"/>
  <c r="P405" i="2"/>
  <c r="P404" i="2" s="1"/>
  <c r="BI406" i="2"/>
  <c r="BH406" i="2"/>
  <c r="BG406" i="2"/>
  <c r="BE406" i="2"/>
  <c r="T406" i="2"/>
  <c r="T405" i="2" s="1"/>
  <c r="T404" i="2" s="1"/>
  <c r="R406" i="2"/>
  <c r="R405" i="2" s="1"/>
  <c r="R404" i="2" s="1"/>
  <c r="P406" i="2"/>
  <c r="BI401" i="2"/>
  <c r="BH401" i="2"/>
  <c r="BG401" i="2"/>
  <c r="BE401" i="2"/>
  <c r="T401" i="2"/>
  <c r="R401" i="2"/>
  <c r="P401" i="2"/>
  <c r="BI398" i="2"/>
  <c r="BH398" i="2"/>
  <c r="BG398" i="2"/>
  <c r="BE398" i="2"/>
  <c r="T398" i="2"/>
  <c r="R398" i="2"/>
  <c r="P398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0" i="2"/>
  <c r="BH390" i="2"/>
  <c r="BG390" i="2"/>
  <c r="BE390" i="2"/>
  <c r="T390" i="2"/>
  <c r="R390" i="2"/>
  <c r="P390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49" i="2"/>
  <c r="BH349" i="2"/>
  <c r="BG349" i="2"/>
  <c r="BE349" i="2"/>
  <c r="T349" i="2"/>
  <c r="R349" i="2"/>
  <c r="P349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296" i="2"/>
  <c r="BH296" i="2"/>
  <c r="BG296" i="2"/>
  <c r="BE296" i="2"/>
  <c r="T296" i="2"/>
  <c r="R296" i="2"/>
  <c r="P296" i="2"/>
  <c r="BI293" i="2"/>
  <c r="BH293" i="2"/>
  <c r="BG293" i="2"/>
  <c r="BE293" i="2"/>
  <c r="T293" i="2"/>
  <c r="R293" i="2"/>
  <c r="P293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T248" i="2" s="1"/>
  <c r="R249" i="2"/>
  <c r="R248" i="2" s="1"/>
  <c r="P249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29" i="2"/>
  <c r="BH229" i="2"/>
  <c r="BG229" i="2"/>
  <c r="BE229" i="2"/>
  <c r="T229" i="2"/>
  <c r="R229" i="2"/>
  <c r="P229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1" i="2"/>
  <c r="BH211" i="2"/>
  <c r="BG211" i="2"/>
  <c r="BE211" i="2"/>
  <c r="T211" i="2"/>
  <c r="R211" i="2"/>
  <c r="P211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0" i="2"/>
  <c r="BH160" i="2"/>
  <c r="BG160" i="2"/>
  <c r="BE160" i="2"/>
  <c r="T160" i="2"/>
  <c r="R160" i="2"/>
  <c r="P160" i="2"/>
  <c r="BI154" i="2"/>
  <c r="BH154" i="2"/>
  <c r="BG154" i="2"/>
  <c r="BE154" i="2"/>
  <c r="T154" i="2"/>
  <c r="R154" i="2"/>
  <c r="P154" i="2"/>
  <c r="F147" i="2"/>
  <c r="F145" i="2"/>
  <c r="E143" i="2"/>
  <c r="BI128" i="2"/>
  <c r="BH128" i="2"/>
  <c r="BG128" i="2"/>
  <c r="BE128" i="2"/>
  <c r="BI127" i="2"/>
  <c r="BH127" i="2"/>
  <c r="BG127" i="2"/>
  <c r="BF127" i="2"/>
  <c r="BE127" i="2"/>
  <c r="BI126" i="2"/>
  <c r="BH126" i="2"/>
  <c r="BG126" i="2"/>
  <c r="BF126" i="2"/>
  <c r="BE126" i="2"/>
  <c r="BI125" i="2"/>
  <c r="BH125" i="2"/>
  <c r="BG125" i="2"/>
  <c r="BF125" i="2"/>
  <c r="BE125" i="2"/>
  <c r="BI124" i="2"/>
  <c r="BH124" i="2"/>
  <c r="BG124" i="2"/>
  <c r="BF124" i="2"/>
  <c r="BE124" i="2"/>
  <c r="BI123" i="2"/>
  <c r="BH123" i="2"/>
  <c r="BG123" i="2"/>
  <c r="BF123" i="2"/>
  <c r="BE123" i="2"/>
  <c r="F93" i="2"/>
  <c r="F91" i="2"/>
  <c r="E89" i="2"/>
  <c r="J26" i="2"/>
  <c r="E26" i="2"/>
  <c r="J94" i="2" s="1"/>
  <c r="J25" i="2"/>
  <c r="J23" i="2"/>
  <c r="E23" i="2"/>
  <c r="J147" i="2"/>
  <c r="J22" i="2"/>
  <c r="J20" i="2"/>
  <c r="E20" i="2"/>
  <c r="F148" i="2"/>
  <c r="J19" i="2"/>
  <c r="J14" i="2"/>
  <c r="J91" i="2" s="1"/>
  <c r="E7" i="2"/>
  <c r="E85" i="2" s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J398" i="2"/>
  <c r="BK316" i="2"/>
  <c r="J183" i="2"/>
  <c r="J390" i="2"/>
  <c r="J266" i="2"/>
  <c r="J358" i="2"/>
  <c r="BK193" i="2"/>
  <c r="J379" i="2"/>
  <c r="J352" i="2"/>
  <c r="BK289" i="2"/>
  <c r="J246" i="2"/>
  <c r="BK218" i="2"/>
  <c r="J160" i="2"/>
  <c r="J211" i="2"/>
  <c r="J301" i="2"/>
  <c r="BK398" i="2"/>
  <c r="J349" i="2"/>
  <c r="J318" i="2"/>
  <c r="BK269" i="2"/>
  <c r="BK240" i="2"/>
  <c r="BK190" i="2"/>
  <c r="J154" i="2"/>
  <c r="BK245" i="2"/>
  <c r="BK193" i="3"/>
  <c r="J226" i="3"/>
  <c r="BK187" i="3"/>
  <c r="J254" i="3"/>
  <c r="BK231" i="3"/>
  <c r="J200" i="3"/>
  <c r="J186" i="3"/>
  <c r="BK177" i="3"/>
  <c r="BK206" i="3"/>
  <c r="J194" i="3"/>
  <c r="BK258" i="3"/>
  <c r="BK242" i="3"/>
  <c r="BK222" i="3"/>
  <c r="J193" i="3"/>
  <c r="J179" i="3"/>
  <c r="J248" i="3"/>
  <c r="BK201" i="4"/>
  <c r="J188" i="4"/>
  <c r="BK144" i="4"/>
  <c r="BK179" i="4"/>
  <c r="J144" i="4"/>
  <c r="J171" i="4"/>
  <c r="J186" i="4"/>
  <c r="BK156" i="4"/>
  <c r="J190" i="4"/>
  <c r="BK155" i="4"/>
  <c r="J141" i="4"/>
  <c r="J196" i="4"/>
  <c r="BK188" i="4"/>
  <c r="J162" i="4"/>
  <c r="BK193" i="4"/>
  <c r="BK164" i="4"/>
  <c r="J143" i="4"/>
  <c r="BK334" i="5"/>
  <c r="J265" i="5"/>
  <c r="BK225" i="5"/>
  <c r="BK213" i="5"/>
  <c r="BK171" i="5"/>
  <c r="J279" i="5"/>
  <c r="BK258" i="5"/>
  <c r="BK350" i="5"/>
  <c r="J236" i="5"/>
  <c r="J328" i="5"/>
  <c r="BK295" i="5"/>
  <c r="BK262" i="5"/>
  <c r="J241" i="5"/>
  <c r="BK215" i="5"/>
  <c r="J302" i="5"/>
  <c r="BK229" i="5"/>
  <c r="J184" i="5"/>
  <c r="J204" i="5"/>
  <c r="BK233" i="6"/>
  <c r="J194" i="6"/>
  <c r="BK168" i="6"/>
  <c r="BK184" i="6"/>
  <c r="BK224" i="6"/>
  <c r="BK223" i="6"/>
  <c r="BK175" i="6"/>
  <c r="BK193" i="6"/>
  <c r="BK213" i="6"/>
  <c r="BK177" i="6"/>
  <c r="J214" i="6"/>
  <c r="J188" i="6"/>
  <c r="J161" i="6"/>
  <c r="J199" i="7"/>
  <c r="J166" i="7"/>
  <c r="J140" i="7"/>
  <c r="J147" i="7"/>
  <c r="BK194" i="7"/>
  <c r="BK184" i="7"/>
  <c r="J177" i="7"/>
  <c r="BK158" i="7"/>
  <c r="BK196" i="7"/>
  <c r="J158" i="7"/>
  <c r="J152" i="7"/>
  <c r="J192" i="7"/>
  <c r="J181" i="7"/>
  <c r="BK159" i="7"/>
  <c r="BK419" i="2"/>
  <c r="J282" i="2"/>
  <c r="J181" i="2"/>
  <c r="BK360" i="2"/>
  <c r="J273" i="2"/>
  <c r="BK352" i="2"/>
  <c r="J176" i="2"/>
  <c r="J375" i="2"/>
  <c r="BK343" i="2"/>
  <c r="BK273" i="2"/>
  <c r="BK238" i="2"/>
  <c r="BK183" i="2"/>
  <c r="BK307" i="2"/>
  <c r="J395" i="2"/>
  <c r="BK309" i="2"/>
  <c r="J406" i="2"/>
  <c r="BK369" i="2"/>
  <c r="J326" i="2"/>
  <c r="J315" i="2"/>
  <c r="BK265" i="2"/>
  <c r="BK229" i="2"/>
  <c r="BK179" i="2"/>
  <c r="BK282" i="2"/>
  <c r="J205" i="3"/>
  <c r="J242" i="3"/>
  <c r="J212" i="3"/>
  <c r="J269" i="3"/>
  <c r="J250" i="3"/>
  <c r="J222" i="3"/>
  <c r="J185" i="3"/>
  <c r="BK172" i="3"/>
  <c r="BK157" i="3"/>
  <c r="BK261" i="3"/>
  <c r="BK269" i="3"/>
  <c r="J246" i="3"/>
  <c r="J231" i="3"/>
  <c r="BK204" i="3"/>
  <c r="BK186" i="3"/>
  <c r="J169" i="3"/>
  <c r="BK246" i="3"/>
  <c r="J157" i="4"/>
  <c r="J164" i="4"/>
  <c r="J184" i="4"/>
  <c r="BK151" i="4"/>
  <c r="BK176" i="4"/>
  <c r="J154" i="4"/>
  <c r="BK169" i="4"/>
  <c r="BK168" i="4"/>
  <c r="J149" i="4"/>
  <c r="J201" i="4"/>
  <c r="BK194" i="4"/>
  <c r="BK185" i="4"/>
  <c r="BK160" i="4"/>
  <c r="J177" i="4"/>
  <c r="J160" i="4"/>
  <c r="BK356" i="5"/>
  <c r="BK323" i="5"/>
  <c r="J293" i="5"/>
  <c r="BK241" i="5"/>
  <c r="J212" i="5"/>
  <c r="BK347" i="5"/>
  <c r="BK216" i="5"/>
  <c r="BK289" i="5"/>
  <c r="BK187" i="5"/>
  <c r="BK277" i="5"/>
  <c r="J343" i="5"/>
  <c r="J306" i="5"/>
  <c r="BK265" i="5"/>
  <c r="J238" i="5"/>
  <c r="BK204" i="5"/>
  <c r="J350" i="5"/>
  <c r="BK230" i="5"/>
  <c r="BK196" i="5"/>
  <c r="BK260" i="5"/>
  <c r="J245" i="6"/>
  <c r="J215" i="6"/>
  <c r="J179" i="6"/>
  <c r="BK160" i="6"/>
  <c r="BK165" i="6"/>
  <c r="BK222" i="6"/>
  <c r="BK215" i="6"/>
  <c r="J176" i="6"/>
  <c r="J197" i="6"/>
  <c r="J225" i="6"/>
  <c r="BK179" i="6"/>
  <c r="BK218" i="6"/>
  <c r="BK183" i="6"/>
  <c r="BK248" i="6"/>
  <c r="J224" i="6"/>
  <c r="J163" i="6"/>
  <c r="BK176" i="7"/>
  <c r="BK203" i="7"/>
  <c r="BK146" i="7"/>
  <c r="BK165" i="7"/>
  <c r="BK170" i="7"/>
  <c r="J154" i="7"/>
  <c r="J203" i="7"/>
  <c r="J188" i="7"/>
  <c r="J179" i="7"/>
  <c r="J164" i="7"/>
  <c r="J151" i="7"/>
  <c r="BK172" i="7"/>
  <c r="BK169" i="7"/>
  <c r="BK140" i="7"/>
  <c r="J191" i="7"/>
  <c r="BK174" i="7"/>
  <c r="BK141" i="7"/>
  <c r="J422" i="2"/>
  <c r="J284" i="2"/>
  <c r="J245" i="2"/>
  <c r="BK395" i="2"/>
  <c r="BK276" i="2"/>
  <c r="BK154" i="2"/>
  <c r="J249" i="2"/>
  <c r="BK422" i="2"/>
  <c r="BK367" i="2"/>
  <c r="BK323" i="2"/>
  <c r="J252" i="2"/>
  <c r="J224" i="2"/>
  <c r="BK354" i="2"/>
  <c r="BK221" i="2"/>
  <c r="J341" i="2"/>
  <c r="J421" i="2"/>
  <c r="J367" i="2"/>
  <c r="BK324" i="2"/>
  <c r="BK287" i="2"/>
  <c r="J243" i="2"/>
  <c r="BK211" i="2"/>
  <c r="BK321" i="2"/>
  <c r="BK243" i="2"/>
  <c r="J192" i="3"/>
  <c r="BK229" i="3"/>
  <c r="J211" i="3"/>
  <c r="BK264" i="3"/>
  <c r="BK240" i="3"/>
  <c r="BK221" i="3"/>
  <c r="BK190" i="3"/>
  <c r="BK179" i="3"/>
  <c r="J163" i="3"/>
  <c r="BK203" i="3"/>
  <c r="BK163" i="3"/>
  <c r="BK253" i="3"/>
  <c r="J232" i="3"/>
  <c r="J206" i="3"/>
  <c r="J188" i="3"/>
  <c r="J172" i="3"/>
  <c r="J230" i="3"/>
  <c r="J197" i="4"/>
  <c r="J181" i="4"/>
  <c r="J203" i="4"/>
  <c r="J172" i="4"/>
  <c r="J182" i="4"/>
  <c r="BK165" i="4"/>
  <c r="J170" i="4"/>
  <c r="BK203" i="4"/>
  <c r="BK152" i="4"/>
  <c r="BK204" i="4"/>
  <c r="J193" i="4"/>
  <c r="J179" i="4"/>
  <c r="J202" i="4"/>
  <c r="J174" i="4"/>
  <c r="J146" i="4"/>
  <c r="J354" i="5"/>
  <c r="J299" i="5"/>
  <c r="BK257" i="5"/>
  <c r="J220" i="5"/>
  <c r="BK210" i="5"/>
  <c r="BK331" i="5"/>
  <c r="J187" i="5"/>
  <c r="J235" i="5"/>
  <c r="BK286" i="5"/>
  <c r="J356" i="5"/>
  <c r="J323" i="5"/>
  <c r="J268" i="5"/>
  <c r="J249" i="5"/>
  <c r="BK214" i="5"/>
  <c r="J304" i="5"/>
  <c r="J255" i="5"/>
  <c r="BK180" i="5"/>
  <c r="BK160" i="5"/>
  <c r="BK240" i="6"/>
  <c r="J211" i="6"/>
  <c r="BK176" i="6"/>
  <c r="J228" i="6"/>
  <c r="BK232" i="6"/>
  <c r="J172" i="6"/>
  <c r="J204" i="6"/>
  <c r="J213" i="6"/>
  <c r="J152" i="6"/>
  <c r="BK198" i="6"/>
  <c r="BK245" i="6"/>
  <c r="BK212" i="6"/>
  <c r="BK172" i="6"/>
  <c r="J157" i="6"/>
  <c r="J184" i="7"/>
  <c r="BK152" i="7"/>
  <c r="BK164" i="7"/>
  <c r="J204" i="7"/>
  <c r="BK192" i="7"/>
  <c r="J183" i="7"/>
  <c r="J176" i="7"/>
  <c r="BK161" i="7"/>
  <c r="J195" i="7"/>
  <c r="BK157" i="7"/>
  <c r="BK154" i="7"/>
  <c r="BK198" i="7"/>
  <c r="BK183" i="7"/>
  <c r="BK160" i="7"/>
  <c r="BK358" i="2"/>
  <c r="J239" i="2"/>
  <c r="BK349" i="2"/>
  <c r="J203" i="2"/>
  <c r="J269" i="2"/>
  <c r="J419" i="2"/>
  <c r="J365" i="2"/>
  <c r="J321" i="2"/>
  <c r="J237" i="2"/>
  <c r="BK176" i="2"/>
  <c r="J238" i="2"/>
  <c r="BK365" i="2"/>
  <c r="AS96" i="1"/>
  <c r="J316" i="2"/>
  <c r="J256" i="2"/>
  <c r="J221" i="2"/>
  <c r="BK322" i="2"/>
  <c r="J190" i="2"/>
  <c r="BK165" i="3"/>
  <c r="BK223" i="3"/>
  <c r="BK155" i="3"/>
  <c r="BK233" i="3"/>
  <c r="J214" i="3"/>
  <c r="BK181" i="3"/>
  <c r="J161" i="3"/>
  <c r="J264" i="3"/>
  <c r="J162" i="3"/>
  <c r="J251" i="3"/>
  <c r="J233" i="3"/>
  <c r="BK208" i="3"/>
  <c r="J190" i="3"/>
  <c r="BK178" i="3"/>
  <c r="J253" i="3"/>
  <c r="BK213" i="3"/>
  <c r="BK196" i="4"/>
  <c r="J152" i="4"/>
  <c r="J195" i="4"/>
  <c r="J159" i="4"/>
  <c r="J180" i="4"/>
  <c r="BK163" i="4"/>
  <c r="BK162" i="4"/>
  <c r="BK184" i="4"/>
  <c r="J151" i="4"/>
  <c r="BK202" i="4"/>
  <c r="J192" i="4"/>
  <c r="J183" i="4"/>
  <c r="J156" i="4"/>
  <c r="BK178" i="4"/>
  <c r="BK159" i="4"/>
  <c r="BK349" i="5"/>
  <c r="BK304" i="5"/>
  <c r="BK263" i="5"/>
  <c r="BK238" i="5"/>
  <c r="J215" i="5"/>
  <c r="BK174" i="5"/>
  <c r="BK256" i="5"/>
  <c r="BK270" i="5"/>
  <c r="BK228" i="5"/>
  <c r="BK302" i="5"/>
  <c r="J210" i="5"/>
  <c r="J331" i="5"/>
  <c r="BK293" i="5"/>
  <c r="J258" i="5"/>
  <c r="BK247" i="5"/>
  <c r="J228" i="5"/>
  <c r="J190" i="5"/>
  <c r="J277" i="5"/>
  <c r="J260" i="5"/>
  <c r="BK190" i="5"/>
  <c r="BK272" i="5"/>
  <c r="BK225" i="6"/>
  <c r="J203" i="6"/>
  <c r="J177" i="6"/>
  <c r="BK157" i="6"/>
  <c r="BK237" i="6"/>
  <c r="J180" i="6"/>
  <c r="J229" i="6"/>
  <c r="BK189" i="6"/>
  <c r="BK211" i="6"/>
  <c r="J183" i="6"/>
  <c r="J202" i="6"/>
  <c r="BK187" i="6"/>
  <c r="J240" i="6"/>
  <c r="BK202" i="6"/>
  <c r="J166" i="6"/>
  <c r="J160" i="6"/>
  <c r="J222" i="6"/>
  <c r="J144" i="7"/>
  <c r="J198" i="7"/>
  <c r="J189" i="7"/>
  <c r="BK153" i="7"/>
  <c r="BK171" i="7"/>
  <c r="J157" i="7"/>
  <c r="J206" i="7"/>
  <c r="J197" i="7"/>
  <c r="BK187" i="7"/>
  <c r="BK181" i="7"/>
  <c r="J172" i="7"/>
  <c r="BK163" i="7"/>
  <c r="BK142" i="7"/>
  <c r="J180" i="7"/>
  <c r="BK156" i="7"/>
  <c r="BK167" i="7"/>
  <c r="J201" i="7"/>
  <c r="BK189" i="7"/>
  <c r="BK182" i="7"/>
  <c r="J167" i="7"/>
  <c r="BK390" i="2"/>
  <c r="J218" i="2"/>
  <c r="J356" i="2"/>
  <c r="J247" i="2"/>
  <c r="J309" i="2"/>
  <c r="BK406" i="2"/>
  <c r="J329" i="2"/>
  <c r="J257" i="2"/>
  <c r="J179" i="2"/>
  <c r="BK237" i="2"/>
  <c r="BK333" i="2"/>
  <c r="J426" i="2"/>
  <c r="BK375" i="2"/>
  <c r="J333" i="2"/>
  <c r="J289" i="2"/>
  <c r="BK247" i="2"/>
  <c r="BK199" i="2"/>
  <c r="BK339" i="2"/>
  <c r="BK226" i="3"/>
  <c r="BK249" i="3"/>
  <c r="BK185" i="3"/>
  <c r="BK251" i="3"/>
  <c r="J229" i="3"/>
  <c r="BK195" i="3"/>
  <c r="BK180" i="3"/>
  <c r="BK207" i="3"/>
  <c r="BK211" i="3"/>
  <c r="J266" i="3"/>
  <c r="BK245" i="3"/>
  <c r="BK225" i="3"/>
  <c r="BK199" i="3"/>
  <c r="BK182" i="3"/>
  <c r="J155" i="3"/>
  <c r="J224" i="3"/>
  <c r="BK198" i="4"/>
  <c r="J175" i="4"/>
  <c r="J199" i="4"/>
  <c r="BK158" i="4"/>
  <c r="J168" i="4"/>
  <c r="J178" i="4"/>
  <c r="BK206" i="4"/>
  <c r="BK161" i="4"/>
  <c r="BK147" i="4"/>
  <c r="BK197" i="4"/>
  <c r="BK189" i="4"/>
  <c r="BK170" i="4"/>
  <c r="J194" i="4"/>
  <c r="BK172" i="4"/>
  <c r="BK145" i="4"/>
  <c r="J311" i="5"/>
  <c r="BK268" i="5"/>
  <c r="BK254" i="5"/>
  <c r="J219" i="5"/>
  <c r="J211" i="5"/>
  <c r="BK153" i="5"/>
  <c r="J286" i="5"/>
  <c r="BK168" i="5"/>
  <c r="BK236" i="5"/>
  <c r="J339" i="5"/>
  <c r="J272" i="5"/>
  <c r="J349" i="5"/>
  <c r="BK315" i="5"/>
  <c r="J289" i="5"/>
  <c r="BK255" i="5"/>
  <c r="BK235" i="5"/>
  <c r="J222" i="5"/>
  <c r="J180" i="5"/>
  <c r="J270" i="5"/>
  <c r="J213" i="5"/>
  <c r="J291" i="5"/>
  <c r="J165" i="5"/>
  <c r="BK243" i="6"/>
  <c r="J216" i="6"/>
  <c r="J187" i="6"/>
  <c r="BK169" i="6"/>
  <c r="BK186" i="6"/>
  <c r="J233" i="6"/>
  <c r="J175" i="6"/>
  <c r="J230" i="6"/>
  <c r="J186" i="6"/>
  <c r="J212" i="6"/>
  <c r="BK150" i="6"/>
  <c r="J201" i="6"/>
  <c r="J178" i="6"/>
  <c r="BK229" i="6"/>
  <c r="BK197" i="6"/>
  <c r="J169" i="6"/>
  <c r="BK152" i="6"/>
  <c r="BK200" i="7"/>
  <c r="BK206" i="7"/>
  <c r="J196" i="7"/>
  <c r="J168" i="7"/>
  <c r="J149" i="7"/>
  <c r="J163" i="7"/>
  <c r="J143" i="7"/>
  <c r="BK195" i="7"/>
  <c r="J186" i="7"/>
  <c r="BK178" i="7"/>
  <c r="BK166" i="7"/>
  <c r="J156" i="7"/>
  <c r="BK197" i="7"/>
  <c r="J171" i="7"/>
  <c r="BK150" i="7"/>
  <c r="J153" i="7"/>
  <c r="J200" i="7"/>
  <c r="BK186" i="7"/>
  <c r="J178" i="7"/>
  <c r="BK147" i="7"/>
  <c r="BK428" i="2"/>
  <c r="BK315" i="2"/>
  <c r="J255" i="2"/>
  <c r="J170" i="2"/>
  <c r="BK362" i="2"/>
  <c r="J293" i="2"/>
  <c r="J173" i="2"/>
  <c r="BK331" i="2"/>
  <c r="BK173" i="2"/>
  <c r="J401" i="2"/>
  <c r="BK356" i="2"/>
  <c r="J324" i="2"/>
  <c r="J268" i="2"/>
  <c r="J240" i="2"/>
  <c r="BK186" i="2"/>
  <c r="J323" i="2"/>
  <c r="BK203" i="2"/>
  <c r="J339" i="2"/>
  <c r="BK293" i="2"/>
  <c r="BK401" i="2"/>
  <c r="BK379" i="2"/>
  <c r="J360" i="2"/>
  <c r="BK329" i="2"/>
  <c r="BK317" i="2"/>
  <c r="J276" i="2"/>
  <c r="BK255" i="2"/>
  <c r="BK224" i="2"/>
  <c r="BK181" i="2"/>
  <c r="J304" i="2"/>
  <c r="BK252" i="2"/>
  <c r="J225" i="3"/>
  <c r="BK243" i="3"/>
  <c r="BK266" i="3"/>
  <c r="J160" i="3"/>
  <c r="J258" i="3"/>
  <c r="J243" i="3"/>
  <c r="J223" i="3"/>
  <c r="BK194" i="3"/>
  <c r="J182" i="3"/>
  <c r="J166" i="3"/>
  <c r="J150" i="3"/>
  <c r="BK202" i="3"/>
  <c r="J208" i="3"/>
  <c r="BK152" i="3"/>
  <c r="BK250" i="3"/>
  <c r="J239" i="3"/>
  <c r="J221" i="3"/>
  <c r="J195" i="3"/>
  <c r="J187" i="3"/>
  <c r="J180" i="3"/>
  <c r="J152" i="3"/>
  <c r="BK244" i="3"/>
  <c r="BK150" i="3"/>
  <c r="BK192" i="4"/>
  <c r="J158" i="4"/>
  <c r="J200" i="4"/>
  <c r="BK175" i="4"/>
  <c r="BK141" i="4"/>
  <c r="BK173" i="4"/>
  <c r="BK153" i="4"/>
  <c r="J163" i="4"/>
  <c r="J204" i="4"/>
  <c r="BK154" i="4"/>
  <c r="BK142" i="4"/>
  <c r="J198" i="4"/>
  <c r="J191" i="4"/>
  <c r="BK186" i="4"/>
  <c r="J161" i="4"/>
  <c r="J187" i="4"/>
  <c r="J173" i="4"/>
  <c r="BK150" i="4"/>
  <c r="J140" i="4"/>
  <c r="BK326" i="5"/>
  <c r="J281" i="5"/>
  <c r="J247" i="5"/>
  <c r="J216" i="5"/>
  <c r="BK177" i="5"/>
  <c r="J315" i="5"/>
  <c r="BK165" i="5"/>
  <c r="BK354" i="5"/>
  <c r="BK218" i="5"/>
  <c r="BK339" i="5"/>
  <c r="BK297" i="5"/>
  <c r="J263" i="5"/>
  <c r="J244" i="5"/>
  <c r="J225" i="5"/>
  <c r="J177" i="5"/>
  <c r="J262" i="5"/>
  <c r="BK212" i="5"/>
  <c r="BK281" i="5"/>
  <c r="BK228" i="6"/>
  <c r="BK188" i="6"/>
  <c r="BK162" i="6"/>
  <c r="BK227" i="6"/>
  <c r="BK230" i="6"/>
  <c r="J168" i="6"/>
  <c r="BK214" i="6"/>
  <c r="BK216" i="6"/>
  <c r="J198" i="6"/>
  <c r="BK217" i="6"/>
  <c r="J237" i="6"/>
  <c r="J189" i="6"/>
  <c r="J162" i="6"/>
  <c r="BK188" i="7"/>
  <c r="J170" i="7"/>
  <c r="BK144" i="7"/>
  <c r="BK149" i="7"/>
  <c r="BK201" i="7"/>
  <c r="J185" i="7"/>
  <c r="BK175" i="7"/>
  <c r="J162" i="7"/>
  <c r="J141" i="7"/>
  <c r="J160" i="7"/>
  <c r="BK168" i="7"/>
  <c r="BK204" i="7"/>
  <c r="J190" i="7"/>
  <c r="BK177" i="7"/>
  <c r="BK145" i="7"/>
  <c r="BK393" i="2"/>
  <c r="BK279" i="2"/>
  <c r="BK412" i="2"/>
  <c r="J317" i="2"/>
  <c r="BK160" i="2"/>
  <c r="BK304" i="2"/>
  <c r="J412" i="2"/>
  <c r="J362" i="2"/>
  <c r="J307" i="2"/>
  <c r="J241" i="2"/>
  <c r="J199" i="2"/>
  <c r="BK319" i="2"/>
  <c r="BK421" i="2"/>
  <c r="J296" i="2"/>
  <c r="J393" i="2"/>
  <c r="J343" i="2"/>
  <c r="J322" i="2"/>
  <c r="BK296" i="2"/>
  <c r="BK266" i="2"/>
  <c r="BK239" i="2"/>
  <c r="J186" i="2"/>
  <c r="J287" i="2"/>
  <c r="J242" i="2"/>
  <c r="BK166" i="3"/>
  <c r="BK168" i="3"/>
  <c r="J204" i="3"/>
  <c r="J261" i="3"/>
  <c r="BK232" i="3"/>
  <c r="J207" i="3"/>
  <c r="BK188" i="3"/>
  <c r="BK169" i="3"/>
  <c r="BK239" i="3"/>
  <c r="BK200" i="3"/>
  <c r="BK160" i="3"/>
  <c r="BK254" i="3"/>
  <c r="J240" i="3"/>
  <c r="BK214" i="3"/>
  <c r="BK192" i="3"/>
  <c r="J177" i="3"/>
  <c r="J249" i="3"/>
  <c r="BK212" i="3"/>
  <c r="J189" i="4"/>
  <c r="J145" i="4"/>
  <c r="BK180" i="4"/>
  <c r="BK140" i="4"/>
  <c r="BK166" i="4"/>
  <c r="BK177" i="4"/>
  <c r="BK143" i="4"/>
  <c r="J165" i="4"/>
  <c r="J150" i="4"/>
  <c r="BK199" i="4"/>
  <c r="BK190" i="4"/>
  <c r="BK171" i="4"/>
  <c r="J147" i="4"/>
  <c r="BK181" i="4"/>
  <c r="BK157" i="4"/>
  <c r="BK306" i="5"/>
  <c r="J261" i="5"/>
  <c r="BK222" i="5"/>
  <c r="J201" i="5"/>
  <c r="J334" i="5"/>
  <c r="J214" i="5"/>
  <c r="BK244" i="5"/>
  <c r="J153" i="5"/>
  <c r="BK279" i="5"/>
  <c r="J347" i="5"/>
  <c r="BK311" i="5"/>
  <c r="J257" i="5"/>
  <c r="J230" i="5"/>
  <c r="BK220" i="5"/>
  <c r="J171" i="5"/>
  <c r="BK261" i="5"/>
  <c r="BK201" i="5"/>
  <c r="BK249" i="5"/>
  <c r="J218" i="6"/>
  <c r="J184" i="6"/>
  <c r="BK161" i="6"/>
  <c r="BK166" i="6"/>
  <c r="J223" i="6"/>
  <c r="J227" i="6"/>
  <c r="BK178" i="6"/>
  <c r="BK203" i="6"/>
  <c r="J235" i="6"/>
  <c r="BK194" i="6"/>
  <c r="J232" i="6"/>
  <c r="J196" i="6"/>
  <c r="BK163" i="6"/>
  <c r="BK191" i="7"/>
  <c r="J173" i="7"/>
  <c r="J146" i="7"/>
  <c r="BK155" i="7"/>
  <c r="BK202" i="7"/>
  <c r="BK190" i="7"/>
  <c r="BK180" i="7"/>
  <c r="J165" i="7"/>
  <c r="J145" i="7"/>
  <c r="BK179" i="7"/>
  <c r="BK151" i="7"/>
  <c r="J202" i="7"/>
  <c r="J187" i="7"/>
  <c r="J175" i="7"/>
  <c r="BK143" i="7"/>
  <c r="J428" i="2"/>
  <c r="BK326" i="2"/>
  <c r="BK256" i="2"/>
  <c r="J167" i="2"/>
  <c r="BK318" i="2"/>
  <c r="J265" i="2"/>
  <c r="J354" i="2"/>
  <c r="BK246" i="2"/>
  <c r="BK426" i="2"/>
  <c r="J369" i="2"/>
  <c r="J331" i="2"/>
  <c r="J279" i="2"/>
  <c r="BK249" i="2"/>
  <c r="J229" i="2"/>
  <c r="BK170" i="2"/>
  <c r="BK257" i="2"/>
  <c r="AS100" i="1"/>
  <c r="BK341" i="2"/>
  <c r="J319" i="2"/>
  <c r="BK301" i="2"/>
  <c r="BK268" i="2"/>
  <c r="BK242" i="2"/>
  <c r="J193" i="2"/>
  <c r="BK167" i="2"/>
  <c r="BK284" i="2"/>
  <c r="BK241" i="2"/>
  <c r="J168" i="3"/>
  <c r="J213" i="3"/>
  <c r="BK248" i="3"/>
  <c r="J157" i="3"/>
  <c r="J256" i="3"/>
  <c r="J241" i="3"/>
  <c r="BK224" i="3"/>
  <c r="J199" i="3"/>
  <c r="J189" i="3"/>
  <c r="J178" i="3"/>
  <c r="BK162" i="3"/>
  <c r="BK205" i="3"/>
  <c r="J244" i="3"/>
  <c r="BK161" i="3"/>
  <c r="BK256" i="3"/>
  <c r="BK241" i="3"/>
  <c r="BK230" i="3"/>
  <c r="J202" i="3"/>
  <c r="BK189" i="3"/>
  <c r="J181" i="3"/>
  <c r="J165" i="3"/>
  <c r="J245" i="3"/>
  <c r="J203" i="3"/>
  <c r="BK191" i="4"/>
  <c r="BK174" i="4"/>
  <c r="J206" i="4"/>
  <c r="J176" i="4"/>
  <c r="J185" i="4"/>
  <c r="J167" i="4"/>
  <c r="BK183" i="4"/>
  <c r="J155" i="4"/>
  <c r="BK167" i="4"/>
  <c r="J153" i="4"/>
  <c r="BK146" i="4"/>
  <c r="BK200" i="4"/>
  <c r="BK195" i="4"/>
  <c r="BK187" i="4"/>
  <c r="J166" i="4"/>
  <c r="BK182" i="4"/>
  <c r="J169" i="4"/>
  <c r="BK149" i="4"/>
  <c r="J142" i="4"/>
  <c r="BK343" i="5"/>
  <c r="J295" i="5"/>
  <c r="J256" i="5"/>
  <c r="J218" i="5"/>
  <c r="J196" i="5"/>
  <c r="BK328" i="5"/>
  <c r="BK184" i="5"/>
  <c r="BK211" i="5"/>
  <c r="BK299" i="5"/>
  <c r="J168" i="5"/>
  <c r="J326" i="5"/>
  <c r="BK291" i="5"/>
  <c r="J254" i="5"/>
  <c r="J229" i="5"/>
  <c r="J174" i="5"/>
  <c r="BK219" i="5"/>
  <c r="J160" i="5"/>
  <c r="J297" i="5"/>
  <c r="J217" i="6"/>
  <c r="BK180" i="6"/>
  <c r="BK155" i="6"/>
  <c r="BK235" i="6"/>
  <c r="J150" i="6"/>
  <c r="J193" i="6"/>
  <c r="BK204" i="6"/>
  <c r="J243" i="6"/>
  <c r="BK196" i="6"/>
  <c r="J248" i="6"/>
  <c r="BK201" i="6"/>
  <c r="J165" i="6"/>
  <c r="J155" i="6"/>
  <c r="BK193" i="7"/>
  <c r="J174" i="7"/>
  <c r="J150" i="7"/>
  <c r="BK162" i="7"/>
  <c r="J142" i="7"/>
  <c r="J193" i="7"/>
  <c r="J182" i="7"/>
  <c r="J169" i="7"/>
  <c r="J155" i="7"/>
  <c r="J194" i="7"/>
  <c r="J159" i="7"/>
  <c r="J161" i="7"/>
  <c r="BK199" i="7"/>
  <c r="BK185" i="7"/>
  <c r="BK173" i="7"/>
  <c r="R189" i="2" l="1"/>
  <c r="R251" i="2"/>
  <c r="P267" i="2"/>
  <c r="BK308" i="2"/>
  <c r="J308" i="2" s="1"/>
  <c r="J107" i="2" s="1"/>
  <c r="P320" i="2"/>
  <c r="T332" i="2"/>
  <c r="T368" i="2"/>
  <c r="P425" i="2"/>
  <c r="T151" i="3"/>
  <c r="R171" i="3"/>
  <c r="T201" i="3"/>
  <c r="BK252" i="3"/>
  <c r="J252" i="3" s="1"/>
  <c r="J110" i="3" s="1"/>
  <c r="BK270" i="3"/>
  <c r="J270" i="3"/>
  <c r="J113" i="3"/>
  <c r="P148" i="4"/>
  <c r="BK152" i="5"/>
  <c r="J152" i="5"/>
  <c r="J100" i="5" s="1"/>
  <c r="BK183" i="5"/>
  <c r="J183" i="5" s="1"/>
  <c r="J101" i="5" s="1"/>
  <c r="T183" i="5"/>
  <c r="R248" i="5"/>
  <c r="P271" i="5"/>
  <c r="T298" i="5"/>
  <c r="T305" i="5"/>
  <c r="T338" i="5"/>
  <c r="T337" i="5"/>
  <c r="BK353" i="5"/>
  <c r="J353" i="5" s="1"/>
  <c r="J117" i="5" s="1"/>
  <c r="BK151" i="6"/>
  <c r="J151" i="6" s="1"/>
  <c r="J103" i="6" s="1"/>
  <c r="T156" i="6"/>
  <c r="BK195" i="6"/>
  <c r="J195" i="6"/>
  <c r="J108" i="6"/>
  <c r="T226" i="6"/>
  <c r="R234" i="6"/>
  <c r="BK153" i="2"/>
  <c r="J153" i="2" s="1"/>
  <c r="J100" i="2" s="1"/>
  <c r="BK251" i="2"/>
  <c r="J251" i="2" s="1"/>
  <c r="J104" i="2" s="1"/>
  <c r="BK267" i="2"/>
  <c r="J267" i="2"/>
  <c r="J105" i="2"/>
  <c r="P308" i="2"/>
  <c r="P332" i="2"/>
  <c r="T361" i="2"/>
  <c r="BK425" i="2"/>
  <c r="J425" i="2" s="1"/>
  <c r="J118" i="2" s="1"/>
  <c r="R156" i="3"/>
  <c r="BK191" i="3"/>
  <c r="J191" i="3" s="1"/>
  <c r="J107" i="3" s="1"/>
  <c r="P247" i="3"/>
  <c r="P252" i="3"/>
  <c r="R139" i="4"/>
  <c r="R138" i="4" s="1"/>
  <c r="BK207" i="4"/>
  <c r="J207" i="4"/>
  <c r="J104" i="4"/>
  <c r="T152" i="5"/>
  <c r="T151" i="5"/>
  <c r="R183" i="5"/>
  <c r="BK248" i="5"/>
  <c r="J248" i="5" s="1"/>
  <c r="J106" i="5" s="1"/>
  <c r="BK271" i="5"/>
  <c r="J271" i="5"/>
  <c r="J109" i="5"/>
  <c r="BK305" i="5"/>
  <c r="J305" i="5"/>
  <c r="J111" i="5"/>
  <c r="BK338" i="5"/>
  <c r="J338" i="5"/>
  <c r="J114" i="5" s="1"/>
  <c r="T348" i="5"/>
  <c r="P156" i="6"/>
  <c r="T195" i="6"/>
  <c r="P231" i="6"/>
  <c r="R153" i="2"/>
  <c r="R152" i="2"/>
  <c r="BK272" i="2"/>
  <c r="J272" i="2" s="1"/>
  <c r="J106" i="2" s="1"/>
  <c r="BK320" i="2"/>
  <c r="J320" i="2"/>
  <c r="J108" i="2" s="1"/>
  <c r="T325" i="2"/>
  <c r="P368" i="2"/>
  <c r="T425" i="2"/>
  <c r="P156" i="3"/>
  <c r="P201" i="3"/>
  <c r="P255" i="3"/>
  <c r="BK139" i="4"/>
  <c r="J139" i="4"/>
  <c r="J101" i="4"/>
  <c r="R152" i="5"/>
  <c r="R151" i="5"/>
  <c r="P183" i="5"/>
  <c r="T224" i="5"/>
  <c r="R237" i="5"/>
  <c r="BK259" i="5"/>
  <c r="J259" i="5" s="1"/>
  <c r="J107" i="5" s="1"/>
  <c r="T259" i="5"/>
  <c r="T264" i="5"/>
  <c r="R298" i="5"/>
  <c r="R305" i="5"/>
  <c r="P338" i="5"/>
  <c r="P337" i="5"/>
  <c r="P348" i="5"/>
  <c r="T353" i="5"/>
  <c r="P151" i="6"/>
  <c r="P148" i="6" s="1"/>
  <c r="BK171" i="6"/>
  <c r="R195" i="6"/>
  <c r="BK231" i="6"/>
  <c r="J231" i="6"/>
  <c r="J110" i="6"/>
  <c r="BK249" i="6"/>
  <c r="J249" i="6"/>
  <c r="J113" i="6"/>
  <c r="BK139" i="7"/>
  <c r="J139" i="7"/>
  <c r="J101" i="7" s="1"/>
  <c r="P189" i="2"/>
  <c r="R272" i="2"/>
  <c r="R320" i="2"/>
  <c r="R325" i="2"/>
  <c r="P361" i="2"/>
  <c r="R378" i="2"/>
  <c r="T420" i="2"/>
  <c r="BK171" i="3"/>
  <c r="BK170" i="3" s="1"/>
  <c r="J170" i="3" s="1"/>
  <c r="J105" i="3" s="1"/>
  <c r="J171" i="3"/>
  <c r="J106" i="3" s="1"/>
  <c r="P191" i="3"/>
  <c r="BK247" i="3"/>
  <c r="J247" i="3" s="1"/>
  <c r="J109" i="3" s="1"/>
  <c r="T252" i="3"/>
  <c r="T148" i="4"/>
  <c r="T237" i="5"/>
  <c r="R259" i="5"/>
  <c r="R264" i="5"/>
  <c r="BK314" i="5"/>
  <c r="J314" i="5"/>
  <c r="J112" i="5" s="1"/>
  <c r="R353" i="5"/>
  <c r="P171" i="6"/>
  <c r="P185" i="6"/>
  <c r="R226" i="6"/>
  <c r="T234" i="6"/>
  <c r="BK148" i="7"/>
  <c r="J148" i="7"/>
  <c r="J102" i="7"/>
  <c r="T189" i="2"/>
  <c r="T152" i="2" s="1"/>
  <c r="T251" i="2"/>
  <c r="T267" i="2"/>
  <c r="T308" i="2"/>
  <c r="R332" i="2"/>
  <c r="BK368" i="2"/>
  <c r="J368" i="2" s="1"/>
  <c r="J112" i="2" s="1"/>
  <c r="T378" i="2"/>
  <c r="BK420" i="2"/>
  <c r="J420" i="2"/>
  <c r="J117" i="2"/>
  <c r="BK429" i="2"/>
  <c r="J429" i="2"/>
  <c r="J119" i="2"/>
  <c r="BK156" i="3"/>
  <c r="J156" i="3"/>
  <c r="J104" i="3" s="1"/>
  <c r="R201" i="3"/>
  <c r="R255" i="3"/>
  <c r="P139" i="4"/>
  <c r="P152" i="5"/>
  <c r="R224" i="5"/>
  <c r="P248" i="5"/>
  <c r="T271" i="5"/>
  <c r="P305" i="5"/>
  <c r="R338" i="5"/>
  <c r="R337" i="5" s="1"/>
  <c r="BK357" i="5"/>
  <c r="J357" i="5" s="1"/>
  <c r="J118" i="5" s="1"/>
  <c r="R151" i="6"/>
  <c r="R171" i="6"/>
  <c r="R185" i="6"/>
  <c r="P226" i="6"/>
  <c r="T231" i="6"/>
  <c r="P139" i="7"/>
  <c r="P148" i="7"/>
  <c r="T153" i="2"/>
  <c r="T272" i="2"/>
  <c r="T320" i="2"/>
  <c r="P325" i="2"/>
  <c r="R368" i="2"/>
  <c r="R425" i="2"/>
  <c r="BK151" i="3"/>
  <c r="BK148" i="3" s="1"/>
  <c r="J148" i="3" s="1"/>
  <c r="J101" i="3" s="1"/>
  <c r="J151" i="3"/>
  <c r="J103" i="3"/>
  <c r="P171" i="3"/>
  <c r="P170" i="3"/>
  <c r="R191" i="3"/>
  <c r="R247" i="3"/>
  <c r="R252" i="3"/>
  <c r="R148" i="4"/>
  <c r="P224" i="5"/>
  <c r="T248" i="5"/>
  <c r="BK264" i="5"/>
  <c r="J264" i="5"/>
  <c r="J108" i="5"/>
  <c r="BK298" i="5"/>
  <c r="J298" i="5"/>
  <c r="J110" i="5" s="1"/>
  <c r="R314" i="5"/>
  <c r="P353" i="5"/>
  <c r="T151" i="6"/>
  <c r="T148" i="6" s="1"/>
  <c r="T171" i="6"/>
  <c r="T185" i="6"/>
  <c r="BK234" i="6"/>
  <c r="J234" i="6"/>
  <c r="J111" i="6"/>
  <c r="T148" i="7"/>
  <c r="T138" i="7" s="1"/>
  <c r="BK189" i="2"/>
  <c r="J189" i="2" s="1"/>
  <c r="J101" i="2" s="1"/>
  <c r="P272" i="2"/>
  <c r="BK332" i="2"/>
  <c r="J332" i="2" s="1"/>
  <c r="J110" i="2" s="1"/>
  <c r="R361" i="2"/>
  <c r="P378" i="2"/>
  <c r="R420" i="2"/>
  <c r="P151" i="3"/>
  <c r="P148" i="3"/>
  <c r="T156" i="3"/>
  <c r="T148" i="3" s="1"/>
  <c r="T147" i="3" s="1"/>
  <c r="BK201" i="3"/>
  <c r="J201" i="3"/>
  <c r="J108" i="3" s="1"/>
  <c r="T247" i="3"/>
  <c r="T255" i="3"/>
  <c r="BK148" i="4"/>
  <c r="BK224" i="5"/>
  <c r="J224" i="5"/>
  <c r="J104" i="5"/>
  <c r="BK237" i="5"/>
  <c r="BK223" i="5" s="1"/>
  <c r="J223" i="5" s="1"/>
  <c r="J103" i="5" s="1"/>
  <c r="J237" i="5"/>
  <c r="J105" i="5"/>
  <c r="P259" i="5"/>
  <c r="P264" i="5"/>
  <c r="P298" i="5"/>
  <c r="T314" i="5"/>
  <c r="BK348" i="5"/>
  <c r="J348" i="5"/>
  <c r="J116" i="5"/>
  <c r="BK156" i="6"/>
  <c r="J156" i="6"/>
  <c r="J104" i="6"/>
  <c r="P195" i="6"/>
  <c r="R231" i="6"/>
  <c r="R148" i="7"/>
  <c r="P153" i="2"/>
  <c r="P152" i="2" s="1"/>
  <c r="P251" i="2"/>
  <c r="P250" i="2" s="1"/>
  <c r="R267" i="2"/>
  <c r="R308" i="2"/>
  <c r="BK325" i="2"/>
  <c r="J325" i="2"/>
  <c r="J109" i="2"/>
  <c r="BK361" i="2"/>
  <c r="J361" i="2"/>
  <c r="J111" i="2" s="1"/>
  <c r="BK378" i="2"/>
  <c r="J378" i="2" s="1"/>
  <c r="J113" i="2" s="1"/>
  <c r="P420" i="2"/>
  <c r="R151" i="3"/>
  <c r="R148" i="3"/>
  <c r="T171" i="3"/>
  <c r="T191" i="3"/>
  <c r="T170" i="3" s="1"/>
  <c r="BK255" i="3"/>
  <c r="J255" i="3"/>
  <c r="J111" i="3" s="1"/>
  <c r="T139" i="4"/>
  <c r="P237" i="5"/>
  <c r="R271" i="5"/>
  <c r="P314" i="5"/>
  <c r="R348" i="5"/>
  <c r="R156" i="6"/>
  <c r="R148" i="6" s="1"/>
  <c r="BK185" i="6"/>
  <c r="J185" i="6"/>
  <c r="J107" i="6"/>
  <c r="BK226" i="6"/>
  <c r="J226" i="6"/>
  <c r="J109" i="6" s="1"/>
  <c r="P234" i="6"/>
  <c r="R139" i="7"/>
  <c r="R138" i="7" s="1"/>
  <c r="T139" i="7"/>
  <c r="BK207" i="7"/>
  <c r="J207" i="7"/>
  <c r="J104" i="7"/>
  <c r="BK418" i="2"/>
  <c r="J418" i="2"/>
  <c r="J116" i="2"/>
  <c r="BK405" i="2"/>
  <c r="J405" i="2" s="1"/>
  <c r="J115" i="2" s="1"/>
  <c r="BK149" i="3"/>
  <c r="J149" i="3" s="1"/>
  <c r="J102" i="3" s="1"/>
  <c r="BK346" i="5"/>
  <c r="J346" i="5"/>
  <c r="J115" i="5"/>
  <c r="BK247" i="6"/>
  <c r="J247" i="6"/>
  <c r="J112" i="6"/>
  <c r="BK149" i="6"/>
  <c r="J149" i="6" s="1"/>
  <c r="J102" i="6" s="1"/>
  <c r="BK248" i="2"/>
  <c r="J248" i="2" s="1"/>
  <c r="J102" i="2" s="1"/>
  <c r="BK205" i="4"/>
  <c r="J205" i="4"/>
  <c r="J103" i="4"/>
  <c r="BK268" i="3"/>
  <c r="J268" i="3"/>
  <c r="J112" i="3"/>
  <c r="BK221" i="5"/>
  <c r="J221" i="5" s="1"/>
  <c r="J102" i="5" s="1"/>
  <c r="BK205" i="7"/>
  <c r="J205" i="7" s="1"/>
  <c r="J103" i="7" s="1"/>
  <c r="E85" i="7"/>
  <c r="F95" i="7"/>
  <c r="BF151" i="7"/>
  <c r="BF152" i="7"/>
  <c r="BF155" i="7"/>
  <c r="BF163" i="7"/>
  <c r="BF165" i="7"/>
  <c r="BF177" i="7"/>
  <c r="BF182" i="7"/>
  <c r="BF188" i="7"/>
  <c r="BF189" i="7"/>
  <c r="BF191" i="7"/>
  <c r="BF197" i="7"/>
  <c r="BF202" i="7"/>
  <c r="BF141" i="7"/>
  <c r="BF150" i="7"/>
  <c r="BF158" i="7"/>
  <c r="BF174" i="7"/>
  <c r="J171" i="6"/>
  <c r="J106" i="6" s="1"/>
  <c r="BF168" i="7"/>
  <c r="BF192" i="7"/>
  <c r="BF206" i="7"/>
  <c r="J134" i="7"/>
  <c r="BF140" i="7"/>
  <c r="BF173" i="7"/>
  <c r="BF175" i="7"/>
  <c r="BF178" i="7"/>
  <c r="BF180" i="7"/>
  <c r="BF184" i="7"/>
  <c r="BF186" i="7"/>
  <c r="BF196" i="7"/>
  <c r="BF200" i="7"/>
  <c r="F96" i="7"/>
  <c r="J132" i="7"/>
  <c r="J135" i="7"/>
  <c r="BF143" i="7"/>
  <c r="BF144" i="7"/>
  <c r="BF145" i="7"/>
  <c r="BF146" i="7"/>
  <c r="BF167" i="7"/>
  <c r="BF181" i="7"/>
  <c r="BF195" i="7"/>
  <c r="BF198" i="7"/>
  <c r="BF156" i="7"/>
  <c r="BF160" i="7"/>
  <c r="BF179" i="7"/>
  <c r="BF203" i="7"/>
  <c r="BF147" i="7"/>
  <c r="BF153" i="7"/>
  <c r="BF162" i="7"/>
  <c r="BF164" i="7"/>
  <c r="BF170" i="7"/>
  <c r="BF172" i="7"/>
  <c r="BF176" i="7"/>
  <c r="BF194" i="7"/>
  <c r="BF199" i="7"/>
  <c r="BF142" i="7"/>
  <c r="BF149" i="7"/>
  <c r="BF154" i="7"/>
  <c r="BF157" i="7"/>
  <c r="BF159" i="7"/>
  <c r="BF161" i="7"/>
  <c r="BF166" i="7"/>
  <c r="BF169" i="7"/>
  <c r="BF171" i="7"/>
  <c r="BF183" i="7"/>
  <c r="BF185" i="7"/>
  <c r="BF187" i="7"/>
  <c r="BF190" i="7"/>
  <c r="BF193" i="7"/>
  <c r="BF201" i="7"/>
  <c r="BF204" i="7"/>
  <c r="BK337" i="5"/>
  <c r="J337" i="5"/>
  <c r="J113" i="5" s="1"/>
  <c r="J144" i="6"/>
  <c r="BF166" i="6"/>
  <c r="BF186" i="6"/>
  <c r="BF193" i="6"/>
  <c r="BF196" i="6"/>
  <c r="BF217" i="6"/>
  <c r="BF229" i="6"/>
  <c r="BF232" i="6"/>
  <c r="BF240" i="6"/>
  <c r="BF177" i="6"/>
  <c r="BF178" i="6"/>
  <c r="BF184" i="6"/>
  <c r="BF187" i="6"/>
  <c r="BF204" i="6"/>
  <c r="BF211" i="6"/>
  <c r="F95" i="6"/>
  <c r="F144" i="6"/>
  <c r="BF152" i="6"/>
  <c r="BF162" i="6"/>
  <c r="BF189" i="6"/>
  <c r="BF223" i="6"/>
  <c r="BF228" i="6"/>
  <c r="BF230" i="6"/>
  <c r="E85" i="6"/>
  <c r="BF163" i="6"/>
  <c r="BF172" i="6"/>
  <c r="BF179" i="6"/>
  <c r="BF188" i="6"/>
  <c r="BF222" i="6"/>
  <c r="J143" i="6"/>
  <c r="BF150" i="6"/>
  <c r="BF155" i="6"/>
  <c r="BF161" i="6"/>
  <c r="BF169" i="6"/>
  <c r="BF180" i="6"/>
  <c r="BF198" i="6"/>
  <c r="BF202" i="6"/>
  <c r="BF216" i="6"/>
  <c r="BF233" i="6"/>
  <c r="BF160" i="6"/>
  <c r="BF183" i="6"/>
  <c r="BF194" i="6"/>
  <c r="BF201" i="6"/>
  <c r="BF203" i="6"/>
  <c r="BF212" i="6"/>
  <c r="BF215" i="6"/>
  <c r="BF225" i="6"/>
  <c r="BF243" i="6"/>
  <c r="BF248" i="6"/>
  <c r="BF157" i="6"/>
  <c r="BF168" i="6"/>
  <c r="BF176" i="6"/>
  <c r="BF197" i="6"/>
  <c r="BF218" i="6"/>
  <c r="BF224" i="6"/>
  <c r="BF235" i="6"/>
  <c r="BF245" i="6"/>
  <c r="J93" i="6"/>
  <c r="BF165" i="6"/>
  <c r="BF175" i="6"/>
  <c r="BF213" i="6"/>
  <c r="BF214" i="6"/>
  <c r="BF227" i="6"/>
  <c r="BF237" i="6"/>
  <c r="J148" i="4"/>
  <c r="J102" i="4"/>
  <c r="BF187" i="5"/>
  <c r="BF213" i="5"/>
  <c r="BF218" i="5"/>
  <c r="BF228" i="5"/>
  <c r="BF270" i="5"/>
  <c r="BF277" i="5"/>
  <c r="BF281" i="5"/>
  <c r="BF289" i="5"/>
  <c r="BF306" i="5"/>
  <c r="BF315" i="5"/>
  <c r="BF334" i="5"/>
  <c r="BF343" i="5"/>
  <c r="BF349" i="5"/>
  <c r="BF354" i="5"/>
  <c r="J93" i="5"/>
  <c r="J147" i="5"/>
  <c r="BF174" i="5"/>
  <c r="BF184" i="5"/>
  <c r="BF236" i="5"/>
  <c r="BF261" i="5"/>
  <c r="BF263" i="5"/>
  <c r="BF268" i="5"/>
  <c r="BF279" i="5"/>
  <c r="BF295" i="5"/>
  <c r="BF299" i="5"/>
  <c r="BF311" i="5"/>
  <c r="BF216" i="5"/>
  <c r="BF225" i="5"/>
  <c r="BF247" i="5"/>
  <c r="BF249" i="5"/>
  <c r="BF265" i="5"/>
  <c r="BF293" i="5"/>
  <c r="BF297" i="5"/>
  <c r="E85" i="5"/>
  <c r="F94" i="5"/>
  <c r="BF222" i="5"/>
  <c r="BF256" i="5"/>
  <c r="BF326" i="5"/>
  <c r="BF347" i="5"/>
  <c r="BF171" i="5"/>
  <c r="BF201" i="5"/>
  <c r="BF215" i="5"/>
  <c r="BF244" i="5"/>
  <c r="BF304" i="5"/>
  <c r="BF323" i="5"/>
  <c r="BF328" i="5"/>
  <c r="BF165" i="5"/>
  <c r="BF204" i="5"/>
  <c r="BF214" i="5"/>
  <c r="BF219" i="5"/>
  <c r="BF229" i="5"/>
  <c r="BF238" i="5"/>
  <c r="BF254" i="5"/>
  <c r="BF260" i="5"/>
  <c r="BF272" i="5"/>
  <c r="BF291" i="5"/>
  <c r="BF339" i="5"/>
  <c r="BF350" i="5"/>
  <c r="J91" i="5"/>
  <c r="BF153" i="5"/>
  <c r="BF177" i="5"/>
  <c r="BF196" i="5"/>
  <c r="BF210" i="5"/>
  <c r="BF211" i="5"/>
  <c r="BF212" i="5"/>
  <c r="BF220" i="5"/>
  <c r="BF230" i="5"/>
  <c r="BF241" i="5"/>
  <c r="BF302" i="5"/>
  <c r="BF160" i="5"/>
  <c r="BF168" i="5"/>
  <c r="BF180" i="5"/>
  <c r="BF190" i="5"/>
  <c r="BF235" i="5"/>
  <c r="BF255" i="5"/>
  <c r="BF257" i="5"/>
  <c r="BF258" i="5"/>
  <c r="BF262" i="5"/>
  <c r="BF286" i="5"/>
  <c r="BF331" i="5"/>
  <c r="BF356" i="5"/>
  <c r="BF143" i="4"/>
  <c r="BF144" i="4"/>
  <c r="BF147" i="4"/>
  <c r="BF151" i="4"/>
  <c r="BF163" i="4"/>
  <c r="BF174" i="4"/>
  <c r="BF176" i="4"/>
  <c r="BF178" i="4"/>
  <c r="BF180" i="4"/>
  <c r="BF188" i="4"/>
  <c r="BF190" i="4"/>
  <c r="BF196" i="4"/>
  <c r="J93" i="4"/>
  <c r="BF142" i="4"/>
  <c r="BF153" i="4"/>
  <c r="BF164" i="4"/>
  <c r="BF175" i="4"/>
  <c r="BF195" i="4"/>
  <c r="BF198" i="4"/>
  <c r="BF206" i="4"/>
  <c r="J96" i="4"/>
  <c r="E124" i="4"/>
  <c r="BF160" i="4"/>
  <c r="BF183" i="4"/>
  <c r="BF184" i="4"/>
  <c r="BF185" i="4"/>
  <c r="BF191" i="4"/>
  <c r="BF192" i="4"/>
  <c r="BF200" i="4"/>
  <c r="F95" i="4"/>
  <c r="BF141" i="4"/>
  <c r="BF145" i="4"/>
  <c r="BF172" i="4"/>
  <c r="BF173" i="4"/>
  <c r="BF187" i="4"/>
  <c r="BF193" i="4"/>
  <c r="BF140" i="4"/>
  <c r="BF146" i="4"/>
  <c r="BF156" i="4"/>
  <c r="BF157" i="4"/>
  <c r="BF159" i="4"/>
  <c r="BF161" i="4"/>
  <c r="BF181" i="4"/>
  <c r="J95" i="4"/>
  <c r="BF152" i="4"/>
  <c r="BF165" i="4"/>
  <c r="BF168" i="4"/>
  <c r="BF170" i="4"/>
  <c r="BF177" i="4"/>
  <c r="BF182" i="4"/>
  <c r="F96" i="4"/>
  <c r="BF150" i="4"/>
  <c r="BF154" i="4"/>
  <c r="BF155" i="4"/>
  <c r="BF162" i="4"/>
  <c r="BF166" i="4"/>
  <c r="BF167" i="4"/>
  <c r="BF169" i="4"/>
  <c r="BF171" i="4"/>
  <c r="BF179" i="4"/>
  <c r="BF186" i="4"/>
  <c r="BF201" i="4"/>
  <c r="BF204" i="4"/>
  <c r="BF149" i="4"/>
  <c r="BF158" i="4"/>
  <c r="BF189" i="4"/>
  <c r="BF194" i="4"/>
  <c r="BF197" i="4"/>
  <c r="BF199" i="4"/>
  <c r="BF202" i="4"/>
  <c r="BF203" i="4"/>
  <c r="J96" i="3"/>
  <c r="E133" i="3"/>
  <c r="BF152" i="3"/>
  <c r="BF157" i="3"/>
  <c r="BF161" i="3"/>
  <c r="BF177" i="3"/>
  <c r="BF214" i="3"/>
  <c r="BF222" i="3"/>
  <c r="BF229" i="3"/>
  <c r="BF239" i="3"/>
  <c r="F96" i="3"/>
  <c r="J143" i="3"/>
  <c r="BF150" i="3"/>
  <c r="BF168" i="3"/>
  <c r="BF193" i="3"/>
  <c r="BF194" i="3"/>
  <c r="BF199" i="3"/>
  <c r="BF200" i="3"/>
  <c r="BF213" i="3"/>
  <c r="BF225" i="3"/>
  <c r="BF241" i="3"/>
  <c r="BF243" i="3"/>
  <c r="BF249" i="3"/>
  <c r="BF155" i="3"/>
  <c r="BF165" i="3"/>
  <c r="BF172" i="3"/>
  <c r="BF180" i="3"/>
  <c r="BF182" i="3"/>
  <c r="BF187" i="3"/>
  <c r="BF202" i="3"/>
  <c r="BF204" i="3"/>
  <c r="BF206" i="3"/>
  <c r="BF212" i="3"/>
  <c r="BF242" i="3"/>
  <c r="BF248" i="3"/>
  <c r="BF251" i="3"/>
  <c r="J141" i="3"/>
  <c r="BF163" i="3"/>
  <c r="BF179" i="3"/>
  <c r="BF186" i="3"/>
  <c r="BF189" i="3"/>
  <c r="BF208" i="3"/>
  <c r="BF221" i="3"/>
  <c r="BF240" i="3"/>
  <c r="BF244" i="3"/>
  <c r="BF256" i="3"/>
  <c r="F95" i="3"/>
  <c r="BF160" i="3"/>
  <c r="BF166" i="3"/>
  <c r="BF190" i="3"/>
  <c r="BF192" i="3"/>
  <c r="BF250" i="3"/>
  <c r="BF253" i="3"/>
  <c r="BF258" i="3"/>
  <c r="BF266" i="3"/>
  <c r="BF269" i="3"/>
  <c r="BK404" i="2"/>
  <c r="J404" i="2" s="1"/>
  <c r="J114" i="2" s="1"/>
  <c r="BF162" i="3"/>
  <c r="BF181" i="3"/>
  <c r="BF195" i="3"/>
  <c r="BF207" i="3"/>
  <c r="BF226" i="3"/>
  <c r="BF261" i="3"/>
  <c r="BF178" i="3"/>
  <c r="BF185" i="3"/>
  <c r="BF188" i="3"/>
  <c r="BF203" i="3"/>
  <c r="BF205" i="3"/>
  <c r="BF224" i="3"/>
  <c r="BF230" i="3"/>
  <c r="BF232" i="3"/>
  <c r="BF246" i="3"/>
  <c r="BF264" i="3"/>
  <c r="BF169" i="3"/>
  <c r="BF211" i="3"/>
  <c r="BF223" i="3"/>
  <c r="BF231" i="3"/>
  <c r="BF233" i="3"/>
  <c r="BF245" i="3"/>
  <c r="BF254" i="3"/>
  <c r="E139" i="2"/>
  <c r="J148" i="2"/>
  <c r="BF173" i="2"/>
  <c r="BF179" i="2"/>
  <c r="BF183" i="2"/>
  <c r="BF199" i="2"/>
  <c r="BF218" i="2"/>
  <c r="BF237" i="2"/>
  <c r="BF246" i="2"/>
  <c r="BF296" i="2"/>
  <c r="F94" i="2"/>
  <c r="J145" i="2"/>
  <c r="BF176" i="2"/>
  <c r="BF203" i="2"/>
  <c r="BF221" i="2"/>
  <c r="BF241" i="2"/>
  <c r="BF249" i="2"/>
  <c r="BF252" i="2"/>
  <c r="BF257" i="2"/>
  <c r="BF268" i="2"/>
  <c r="BF301" i="2"/>
  <c r="BF326" i="2"/>
  <c r="BF339" i="2"/>
  <c r="BF367" i="2"/>
  <c r="BF390" i="2"/>
  <c r="BF395" i="2"/>
  <c r="BF401" i="2"/>
  <c r="BF419" i="2"/>
  <c r="BF421" i="2"/>
  <c r="BF422" i="2"/>
  <c r="BF426" i="2"/>
  <c r="J93" i="2"/>
  <c r="BF154" i="2"/>
  <c r="BF170" i="2"/>
  <c r="BF186" i="2"/>
  <c r="BF211" i="2"/>
  <c r="BF247" i="2"/>
  <c r="BF265" i="2"/>
  <c r="BF287" i="2"/>
  <c r="BF315" i="2"/>
  <c r="BF343" i="2"/>
  <c r="BF352" i="2"/>
  <c r="BF358" i="2"/>
  <c r="BF379" i="2"/>
  <c r="BF412" i="2"/>
  <c r="BF181" i="2"/>
  <c r="BF190" i="2"/>
  <c r="BF245" i="2"/>
  <c r="BF276" i="2"/>
  <c r="BF282" i="2"/>
  <c r="BF289" i="2"/>
  <c r="BF317" i="2"/>
  <c r="BF341" i="2"/>
  <c r="BF356" i="2"/>
  <c r="BF365" i="2"/>
  <c r="BF239" i="2"/>
  <c r="BF269" i="2"/>
  <c r="BF279" i="2"/>
  <c r="BF309" i="2"/>
  <c r="BF316" i="2"/>
  <c r="BF319" i="2"/>
  <c r="BF324" i="2"/>
  <c r="BF349" i="2"/>
  <c r="BF362" i="2"/>
  <c r="BF393" i="2"/>
  <c r="BF398" i="2"/>
  <c r="BF160" i="2"/>
  <c r="BF229" i="2"/>
  <c r="BF238" i="2"/>
  <c r="BF240" i="2"/>
  <c r="BF242" i="2"/>
  <c r="BF266" i="2"/>
  <c r="BF273" i="2"/>
  <c r="BF307" i="2"/>
  <c r="BF369" i="2"/>
  <c r="BF167" i="2"/>
  <c r="BF243" i="2"/>
  <c r="BF255" i="2"/>
  <c r="BF256" i="2"/>
  <c r="BF284" i="2"/>
  <c r="BF304" i="2"/>
  <c r="BF321" i="2"/>
  <c r="BF323" i="2"/>
  <c r="BF329" i="2"/>
  <c r="BF333" i="2"/>
  <c r="BF193" i="2"/>
  <c r="BF224" i="2"/>
  <c r="BF293" i="2"/>
  <c r="BF318" i="2"/>
  <c r="BF322" i="2"/>
  <c r="BF331" i="2"/>
  <c r="BF354" i="2"/>
  <c r="BF360" i="2"/>
  <c r="BF375" i="2"/>
  <c r="BF406" i="2"/>
  <c r="BF428" i="2"/>
  <c r="F40" i="2"/>
  <c r="BC97" i="1" s="1"/>
  <c r="F41" i="5"/>
  <c r="BD101" i="1"/>
  <c r="F41" i="7"/>
  <c r="BB103" i="1"/>
  <c r="F37" i="2"/>
  <c r="AZ97" i="1"/>
  <c r="F40" i="5"/>
  <c r="BC101" i="1"/>
  <c r="F41" i="2"/>
  <c r="BD97" i="1" s="1"/>
  <c r="J39" i="4"/>
  <c r="AV99" i="1" s="1"/>
  <c r="F37" i="5"/>
  <c r="AZ101" i="1"/>
  <c r="AS95" i="1"/>
  <c r="AS94" i="1"/>
  <c r="F41" i="3"/>
  <c r="BB98" i="1"/>
  <c r="F39" i="3"/>
  <c r="AZ98" i="1"/>
  <c r="F39" i="4"/>
  <c r="AZ99" i="1" s="1"/>
  <c r="J39" i="7"/>
  <c r="AV103" i="1" s="1"/>
  <c r="F42" i="6"/>
  <c r="BC102" i="1"/>
  <c r="F39" i="6"/>
  <c r="AZ102" i="1"/>
  <c r="F39" i="2"/>
  <c r="BB97" i="1"/>
  <c r="F42" i="4"/>
  <c r="BC99" i="1"/>
  <c r="F39" i="7"/>
  <c r="AZ103" i="1" s="1"/>
  <c r="F43" i="7"/>
  <c r="BD103" i="1" s="1"/>
  <c r="J39" i="6"/>
  <c r="AV102" i="1"/>
  <c r="J37" i="2"/>
  <c r="AV97" i="1"/>
  <c r="J37" i="5"/>
  <c r="AV101" i="1"/>
  <c r="F43" i="3"/>
  <c r="BD98" i="1"/>
  <c r="J39" i="3"/>
  <c r="AV98" i="1" s="1"/>
  <c r="F43" i="4"/>
  <c r="BD99" i="1" s="1"/>
  <c r="F43" i="6"/>
  <c r="BD102" i="1"/>
  <c r="F42" i="7"/>
  <c r="BC103" i="1"/>
  <c r="F42" i="3"/>
  <c r="BC98" i="1"/>
  <c r="F41" i="4"/>
  <c r="BB99" i="1"/>
  <c r="F39" i="5"/>
  <c r="BB101" i="1" s="1"/>
  <c r="F41" i="6"/>
  <c r="BB102" i="1" s="1"/>
  <c r="P151" i="2" l="1"/>
  <c r="AU97" i="1" s="1"/>
  <c r="BK152" i="2"/>
  <c r="J152" i="2" s="1"/>
  <c r="J99" i="2" s="1"/>
  <c r="P138" i="7"/>
  <c r="AU103" i="1" s="1"/>
  <c r="P170" i="6"/>
  <c r="P147" i="6"/>
  <c r="AU102" i="1" s="1"/>
  <c r="T138" i="4"/>
  <c r="T223" i="5"/>
  <c r="T150" i="5"/>
  <c r="P138" i="4"/>
  <c r="AU99" i="1"/>
  <c r="R170" i="3"/>
  <c r="R147" i="3"/>
  <c r="T170" i="6"/>
  <c r="T147" i="6" s="1"/>
  <c r="P223" i="5"/>
  <c r="R223" i="5"/>
  <c r="R150" i="5"/>
  <c r="BK170" i="6"/>
  <c r="P151" i="5"/>
  <c r="P150" i="5"/>
  <c r="AU101" i="1"/>
  <c r="R250" i="2"/>
  <c r="R151" i="2" s="1"/>
  <c r="P147" i="3"/>
  <c r="AU98" i="1" s="1"/>
  <c r="R170" i="6"/>
  <c r="R147" i="6"/>
  <c r="BK250" i="2"/>
  <c r="J250" i="2"/>
  <c r="J103" i="2"/>
  <c r="BK138" i="4"/>
  <c r="J138" i="4"/>
  <c r="J100" i="4"/>
  <c r="J34" i="4"/>
  <c r="J113" i="4" s="1"/>
  <c r="BF113" i="4" s="1"/>
  <c r="J40" i="4" s="1"/>
  <c r="AW99" i="1" s="1"/>
  <c r="AT99" i="1" s="1"/>
  <c r="T250" i="2"/>
  <c r="T151" i="2"/>
  <c r="BK148" i="6"/>
  <c r="J148" i="6" s="1"/>
  <c r="J101" i="6" s="1"/>
  <c r="BK138" i="7"/>
  <c r="J138" i="7"/>
  <c r="J100" i="7"/>
  <c r="J115" i="7" s="1"/>
  <c r="J34" i="7"/>
  <c r="J113" i="7" s="1"/>
  <c r="J107" i="7" s="1"/>
  <c r="BK151" i="5"/>
  <c r="BK150" i="5" s="1"/>
  <c r="J150" i="5" s="1"/>
  <c r="J98" i="5" s="1"/>
  <c r="J32" i="5" s="1"/>
  <c r="J151" i="5"/>
  <c r="J99" i="5"/>
  <c r="BK147" i="3"/>
  <c r="J147" i="3"/>
  <c r="J100" i="3"/>
  <c r="J34" i="3"/>
  <c r="J122" i="3" s="1"/>
  <c r="BF122" i="3" s="1"/>
  <c r="J40" i="3" s="1"/>
  <c r="AW98" i="1" s="1"/>
  <c r="AT98" i="1" s="1"/>
  <c r="BK151" i="2"/>
  <c r="J151" i="2"/>
  <c r="J98" i="2"/>
  <c r="J32" i="2"/>
  <c r="J128" i="2" s="1"/>
  <c r="BF128" i="2" s="1"/>
  <c r="F38" i="2" s="1"/>
  <c r="BA97" i="1" s="1"/>
  <c r="BD100" i="1"/>
  <c r="BB96" i="1"/>
  <c r="BC96" i="1"/>
  <c r="AY96" i="1"/>
  <c r="BB100" i="1"/>
  <c r="AX100" i="1" s="1"/>
  <c r="BD96" i="1"/>
  <c r="BC100" i="1"/>
  <c r="AY100" i="1"/>
  <c r="AZ100" i="1"/>
  <c r="AV100" i="1"/>
  <c r="AZ96" i="1"/>
  <c r="AV96" i="1"/>
  <c r="J127" i="5" l="1"/>
  <c r="J121" i="5" s="1"/>
  <c r="J33" i="5" s="1"/>
  <c r="J34" i="5"/>
  <c r="AG101" i="1" s="1"/>
  <c r="BK147" i="6"/>
  <c r="J147" i="6"/>
  <c r="J100" i="6"/>
  <c r="J34" i="6"/>
  <c r="J35" i="7"/>
  <c r="J36" i="7" s="1"/>
  <c r="AG103" i="1" s="1"/>
  <c r="BF113" i="7"/>
  <c r="J40" i="7" s="1"/>
  <c r="AW103" i="1" s="1"/>
  <c r="AT103" i="1" s="1"/>
  <c r="J170" i="6"/>
  <c r="J105" i="6"/>
  <c r="BF127" i="5"/>
  <c r="F38" i="5" s="1"/>
  <c r="BA101" i="1" s="1"/>
  <c r="J122" i="6"/>
  <c r="BF122" i="6" s="1"/>
  <c r="F40" i="6" s="1"/>
  <c r="BA102" i="1" s="1"/>
  <c r="F40" i="4"/>
  <c r="BA99" i="1"/>
  <c r="J116" i="3"/>
  <c r="J124" i="3"/>
  <c r="J129" i="5"/>
  <c r="AU100" i="1"/>
  <c r="F40" i="7"/>
  <c r="BA103" i="1" s="1"/>
  <c r="BC95" i="1"/>
  <c r="BC94" i="1" s="1"/>
  <c r="W35" i="1" s="1"/>
  <c r="BB95" i="1"/>
  <c r="BB94" i="1"/>
  <c r="AX94" i="1"/>
  <c r="J107" i="4"/>
  <c r="J35" i="4"/>
  <c r="J36" i="4"/>
  <c r="AG99" i="1"/>
  <c r="AN99" i="1"/>
  <c r="AZ95" i="1"/>
  <c r="AV95" i="1" s="1"/>
  <c r="F40" i="3"/>
  <c r="BA98" i="1"/>
  <c r="BD95" i="1"/>
  <c r="BD94" i="1"/>
  <c r="W36" i="1"/>
  <c r="AU96" i="1"/>
  <c r="AU95" i="1"/>
  <c r="AU94" i="1"/>
  <c r="J38" i="2"/>
  <c r="AW97" i="1"/>
  <c r="AT97" i="1" s="1"/>
  <c r="J122" i="2"/>
  <c r="J130" i="2" s="1"/>
  <c r="AX96" i="1"/>
  <c r="J38" i="5" l="1"/>
  <c r="AW101" i="1" s="1"/>
  <c r="AT101" i="1" s="1"/>
  <c r="AN101" i="1" s="1"/>
  <c r="J45" i="4"/>
  <c r="J45" i="7"/>
  <c r="J35" i="3"/>
  <c r="J33" i="2"/>
  <c r="AN103" i="1"/>
  <c r="BA96" i="1"/>
  <c r="AW96" i="1"/>
  <c r="AT96" i="1"/>
  <c r="J34" i="2"/>
  <c r="AG97" i="1" s="1"/>
  <c r="AY94" i="1"/>
  <c r="BA100" i="1"/>
  <c r="AW100" i="1"/>
  <c r="AT100" i="1"/>
  <c r="J40" i="6"/>
  <c r="AW102" i="1" s="1"/>
  <c r="AT102" i="1" s="1"/>
  <c r="AY95" i="1"/>
  <c r="AX95" i="1"/>
  <c r="J115" i="4"/>
  <c r="J116" i="6"/>
  <c r="J35" i="6" s="1"/>
  <c r="J36" i="6" s="1"/>
  <c r="AG102" i="1" s="1"/>
  <c r="AN102" i="1" s="1"/>
  <c r="J36" i="3"/>
  <c r="AG98" i="1"/>
  <c r="AN98" i="1"/>
  <c r="W34" i="1"/>
  <c r="AZ94" i="1"/>
  <c r="J43" i="5" l="1"/>
  <c r="J45" i="6"/>
  <c r="J45" i="3"/>
  <c r="J43" i="2"/>
  <c r="AN97" i="1"/>
  <c r="BA95" i="1"/>
  <c r="AW95" i="1" s="1"/>
  <c r="AT95" i="1" s="1"/>
  <c r="AG100" i="1"/>
  <c r="J124" i="6"/>
  <c r="AG96" i="1"/>
  <c r="AV94" i="1"/>
  <c r="AN96" i="1" l="1"/>
  <c r="AN100" i="1"/>
  <c r="AG95" i="1"/>
  <c r="AG94" i="1"/>
  <c r="AG108" i="1"/>
  <c r="CD108" i="1"/>
  <c r="BA94" i="1"/>
  <c r="W33" i="1"/>
  <c r="AN95" i="1" l="1"/>
  <c r="AV108" i="1"/>
  <c r="BY108" i="1"/>
  <c r="AK26" i="1"/>
  <c r="AG106" i="1"/>
  <c r="AV106" i="1"/>
  <c r="BY106" i="1"/>
  <c r="AW94" i="1"/>
  <c r="AK33" i="1"/>
  <c r="AG109" i="1"/>
  <c r="AV109" i="1"/>
  <c r="BY109" i="1" s="1"/>
  <c r="AG107" i="1"/>
  <c r="CD107" i="1" s="1"/>
  <c r="CD109" i="1" l="1"/>
  <c r="CD106" i="1"/>
  <c r="AG105" i="1"/>
  <c r="AK27" i="1"/>
  <c r="AK29" i="1" s="1"/>
  <c r="AN108" i="1"/>
  <c r="AN106" i="1"/>
  <c r="AV107" i="1"/>
  <c r="BY107" i="1"/>
  <c r="AK32" i="1" s="1"/>
  <c r="AT94" i="1"/>
  <c r="AN109" i="1"/>
  <c r="AK38" i="1" l="1"/>
  <c r="AN94" i="1"/>
  <c r="W32" i="1"/>
  <c r="AN107" i="1"/>
  <c r="AN105" i="1"/>
  <c r="AN111" i="1"/>
  <c r="AG111" i="1"/>
</calcChain>
</file>

<file path=xl/sharedStrings.xml><?xml version="1.0" encoding="utf-8"?>
<sst xmlns="http://schemas.openxmlformats.org/spreadsheetml/2006/main" count="12197" uniqueCount="1179">
  <si>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</si>
  <si>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</si>
  <si>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</si>
  <si>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</si>
  <si>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</si>
  <si>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</si>
  <si>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</si>
  <si>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</si>
  <si>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</si>
  <si>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</si>
  <si>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</si>
  <si>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</si>
  <si>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</si>
  <si>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</si>
  <si>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</si>
  <si>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</si>
  <si>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</si>
  <si>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</si>
  <si>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</si>
  <si>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</si>
  <si>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</si>
  <si>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</si>
  <si>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</si>
  <si>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</si>
  <si>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</si>
  <si>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</si>
  <si>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</si>
  <si>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</si>
  <si>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</si>
  <si>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</si>
  <si>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</si>
  <si>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</si>
  <si>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</si>
  <si>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</si>
  <si>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</si>
  <si>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</si>
  <si>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</si>
  <si>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</si>
  <si>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</si>
  <si>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</si>
  <si>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</si>
  <si>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</si>
  <si>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</si>
  <si>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</si>
  <si>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</si>
  <si>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</si>
  <si>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</si>
  <si>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</si>
  <si>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</si>
  <si>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</si>
  <si>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</si>
  <si>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</si>
  <si>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</si>
  <si>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</si>
  <si>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</si>
  <si>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</si>
  <si>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</si>
  <si>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</si>
  <si>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</si>
  <si>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</si>
  <si>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</si>
  <si>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</si>
  <si>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</si>
  <si>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</si>
  <si>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</si>
  <si>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</si>
  <si>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</si>
  <si>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</si>
  <si>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</si>
  <si>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</si>
  <si>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</si>
  <si>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</si>
  <si>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</si>
  <si>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</si>
  <si>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</si>
  <si>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</si>
  <si>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</si>
  <si>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</si>
  <si>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</si>
  <si>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</si>
  <si>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</si>
  <si>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03_LUT</t>
  </si>
  <si>
    <t xml:space="preserve">Výpravňa a sociálne zariadenie - poschodie </t>
  </si>
  <si>
    <t>STA</t>
  </si>
  <si>
    <t>1</t>
  </si>
  <si>
    <t>{b4ca921d-cf90-4cdc-8c2a-c867f5901276}</t>
  </si>
  <si>
    <t>01_MUŽI</t>
  </si>
  <si>
    <t>Rekonštrukcia šatne, spŕch a wc MUŽI</t>
  </si>
  <si>
    <t>Časť</t>
  </si>
  <si>
    <t>2</t>
  </si>
  <si>
    <t>{1bb40c18-3dd8-4dc5-bc75-c695b71856fb}</t>
  </si>
  <si>
    <t>/</t>
  </si>
  <si>
    <t>3</t>
  </si>
  <si>
    <t>###NOINSERT###</t>
  </si>
  <si>
    <t>01</t>
  </si>
  <si>
    <t>Zdravotechnika</t>
  </si>
  <si>
    <t>{33d1eec8-2a29-4acf-a591-765e33d96b00}</t>
  </si>
  <si>
    <t>02</t>
  </si>
  <si>
    <t>Elektroinštalácia</t>
  </si>
  <si>
    <t>{8025a590-7674-434f-93fa-81cfb1913a10}</t>
  </si>
  <si>
    <t>02_ŽENY</t>
  </si>
  <si>
    <t>Rekonštrukcia šatne a wc ŽENY</t>
  </si>
  <si>
    <t>{ebd52d57-8c62-46cf-8d27-d2f42f7c1a70}</t>
  </si>
  <si>
    <t>{ec1cc6fd-d15c-4bb1-a66f-4883d6e36283}</t>
  </si>
  <si>
    <t>{4463554a-d5ce-44e2-ac27-2e1af26654c2}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</si>
  <si>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</si>
  <si>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</si>
  <si>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</si>
  <si>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</si>
  <si>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</si>
  <si>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</si>
  <si>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</si>
  <si>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</si>
  <si>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</si>
  <si>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plocha_pvc</t>
  </si>
  <si>
    <t>39,02</t>
  </si>
  <si>
    <t>PVC_PODLAHA</t>
  </si>
  <si>
    <t>+5% KOMPLET šATNE</t>
  </si>
  <si>
    <t>M2</t>
  </si>
  <si>
    <t>40,971</t>
  </si>
  <si>
    <t>KRYCÍ LIST ROZPOČTU</t>
  </si>
  <si>
    <t>dlazba</t>
  </si>
  <si>
    <t>37,995</t>
  </si>
  <si>
    <t>plocha_dlazba</t>
  </si>
  <si>
    <t>+5%</t>
  </si>
  <si>
    <t>39,895</t>
  </si>
  <si>
    <t>obklad</t>
  </si>
  <si>
    <t>118,6</t>
  </si>
  <si>
    <t>priecky</t>
  </si>
  <si>
    <t>21,9</t>
  </si>
  <si>
    <t>Objekt:</t>
  </si>
  <si>
    <t>plocha_steny_malba</t>
  </si>
  <si>
    <t>satne chodba</t>
  </si>
  <si>
    <t>122,056</t>
  </si>
  <si>
    <t xml:space="preserve">03_LUT - Výpravňa a sociálne zariadenie - poschodie </t>
  </si>
  <si>
    <t>pvc_sokel</t>
  </si>
  <si>
    <t>35,44</t>
  </si>
  <si>
    <t>Časť:</t>
  </si>
  <si>
    <t>dl_pvc_sokel</t>
  </si>
  <si>
    <t>37,212</t>
  </si>
  <si>
    <t>01_MUŽI - Rekonštrukcia šatne, spŕch a wc MUŽI</t>
  </si>
  <si>
    <t>novy_obklad</t>
  </si>
  <si>
    <t>86,4</t>
  </si>
  <si>
    <t>DL_ZARUBNE</t>
  </si>
  <si>
    <t>35,7</t>
  </si>
  <si>
    <t>dobet_vpuste</t>
  </si>
  <si>
    <t>2,097</t>
  </si>
  <si>
    <t>marmolit</t>
  </si>
  <si>
    <t>49,66</t>
  </si>
  <si>
    <t>malba</t>
  </si>
  <si>
    <t>210,291</t>
  </si>
  <si>
    <t>plocha_malby_nova</t>
  </si>
  <si>
    <t>220,806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</si>
  <si>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</si>
  <si>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</si>
  <si>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</si>
  <si>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</si>
  <si>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</si>
  <si>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</si>
  <si>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</si>
  <si>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</si>
  <si>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</si>
  <si>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</si>
  <si>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</si>
  <si>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</si>
  <si>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Zdravotechnika - vnútorná kanalizácia</t>
  </si>
  <si>
    <t xml:space="preserve">    725 - Zdravotechnika - zariaďovacie predmety</t>
  </si>
  <si>
    <t xml:space="preserve">    766 - Konštrukcie stolárske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</si>
  <si>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</si>
  <si>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</si>
  <si>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</si>
  <si>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</si>
  <si>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</si>
  <si>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</si>
  <si>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</si>
  <si>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</si>
  <si>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HZS - Hodinové zúčtovacie sadzby</t>
  </si>
  <si>
    <t>VRN - Investičné náklady neobsiahnuté v cenách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</si>
  <si>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</si>
  <si>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</si>
  <si>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</si>
  <si>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</si>
  <si>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</si>
  <si>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</si>
  <si>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</si>
  <si>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</si>
  <si>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</si>
  <si>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</si>
  <si>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</si>
  <si>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</si>
  <si>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</si>
  <si>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</si>
  <si>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</si>
  <si>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</si>
  <si>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</si>
  <si>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</si>
  <si>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</si>
  <si>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</si>
  <si>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</si>
  <si>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</si>
  <si>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</si>
  <si>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</si>
  <si>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</si>
  <si>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</si>
  <si>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</si>
  <si>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</si>
  <si>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</si>
  <si>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610991111.S</t>
  </si>
  <si>
    <t>Zakrývanie výplní vnútorných okenných otvorov, predmetov a konštrukcií</t>
  </si>
  <si>
    <t>m2</t>
  </si>
  <si>
    <t>4</t>
  </si>
  <si>
    <t>1324774519</t>
  </si>
  <si>
    <t>VV</t>
  </si>
  <si>
    <t>0,9*2,05*4</t>
  </si>
  <si>
    <t>0,7*2,05*5</t>
  </si>
  <si>
    <t>2,4*1,5*4</t>
  </si>
  <si>
    <t>"sklobeton" 1,6*0,7*7</t>
  </si>
  <si>
    <t>Súčet</t>
  </si>
  <si>
    <t>612461281.S</t>
  </si>
  <si>
    <t>Vnútorná omietka stien pastovitá dekoratívna mozaiková</t>
  </si>
  <si>
    <t>2125952469</t>
  </si>
  <si>
    <t>"206_satna" (5,7+3,5)*2*1,25-0,9*1,2-0,7*1,2</t>
  </si>
  <si>
    <t>"208_satna" (5,7+3,5)*2*1,25-0,9*1,2-0,7*1,2</t>
  </si>
  <si>
    <t>"202_na chodbe v ploche kde sa nachadzaju sprchy" 6*1,25</t>
  </si>
  <si>
    <t>Medzisúčet</t>
  </si>
  <si>
    <t>"rezerva 5%" marmolit*0,05</t>
  </si>
  <si>
    <t>612465121.S</t>
  </si>
  <si>
    <t>Vnútorný sanačný systém stien s obsahom cementu, podkladová / vyrovnávacia omietka, hr. 10 mm</t>
  </si>
  <si>
    <t>-539000095</t>
  </si>
  <si>
    <t>612481119.S</t>
  </si>
  <si>
    <t>Potiahnutie vnútorných stien sklotextilnou mriežkou s celoplošným prilepením</t>
  </si>
  <si>
    <t>1292041001</t>
  </si>
  <si>
    <t>plocha_steny_malba+novy_obklad</t>
  </si>
  <si>
    <t>5</t>
  </si>
  <si>
    <t>622475011.S</t>
  </si>
  <si>
    <t>Náter stien proti pôsobeniu rias a mikroorganizmov, nanášaný ručne, odstraňovací a čistiaci, jednonásobný</t>
  </si>
  <si>
    <t>-1278759813</t>
  </si>
  <si>
    <t>"202_na chodbe v ploche kde sa nachadzaju sprchy" 6*3</t>
  </si>
  <si>
    <t>631316023.S</t>
  </si>
  <si>
    <t>Mazanina z betónu s polypropylénovými vláknami  (m3) tr.C25/30 hr. nad 80 do 120 mm</t>
  </si>
  <si>
    <t>m3</t>
  </si>
  <si>
    <t>-652993523</t>
  </si>
  <si>
    <t>7</t>
  </si>
  <si>
    <t>632451913.S</t>
  </si>
  <si>
    <t>Príplatok k cementovým poterom za prehladenie povrchu oceľovým hladítkom</t>
  </si>
  <si>
    <t>-524110225</t>
  </si>
  <si>
    <t>8</t>
  </si>
  <si>
    <t>632452214.S</t>
  </si>
  <si>
    <t>Cementový poter, pevnosti v tlaku 20 MPa, hr. 25 mm</t>
  </si>
  <si>
    <t>-1439650034</t>
  </si>
  <si>
    <t>9</t>
  </si>
  <si>
    <t>632452613.S</t>
  </si>
  <si>
    <t>Cementová samonivelizačná stierka, pevnosti v tlaku 20 MPa, hr. 5 mm</t>
  </si>
  <si>
    <t>16</t>
  </si>
  <si>
    <t>-877982742</t>
  </si>
  <si>
    <t>plocha_dlazba+PVC_PODLAHA</t>
  </si>
  <si>
    <t>10</t>
  </si>
  <si>
    <t>632481151.S</t>
  </si>
  <si>
    <t>Sklolaminátová mriežka vložená do poteru alebo mazaniny</t>
  </si>
  <si>
    <t>-1016454187</t>
  </si>
  <si>
    <t>Ostatné konštrukcie a práce-búranie</t>
  </si>
  <si>
    <t>11</t>
  </si>
  <si>
    <t>952901111.S</t>
  </si>
  <si>
    <t>Vyčistenie budov pri výške podlaží do 4 m</t>
  </si>
  <si>
    <t>-595452531</t>
  </si>
  <si>
    <t>(plocha_dlazba+PVC_PODLAHA)*1,15</t>
  </si>
  <si>
    <t>12</t>
  </si>
  <si>
    <t>962031133.S</t>
  </si>
  <si>
    <t>Búranie priečok alebo vybúranie otvorov plochy nad 4 m2 z tehál pálených plných alebo dutých maloformátových na maltu vápennú alebo vápennocementovú hr. od 100 do 150 mm,  -0,261t</t>
  </si>
  <si>
    <t>1593337292</t>
  </si>
  <si>
    <t>"207_SPRCHY - MUZI" (1*6)*2</t>
  </si>
  <si>
    <t>"210_WC - MUZI" (1,35*3+3)*2-0,7*2*3</t>
  </si>
  <si>
    <t>"rezerva 5%" priecky*0,05</t>
  </si>
  <si>
    <t>13</t>
  </si>
  <si>
    <t>965042121.S</t>
  </si>
  <si>
    <t>Búranie podkladov pod dlažby, liatych dlažieb a mazanín,betón alebo liaty asfalt hr.do 100 mm, plochy do 1 m2 -2,20000t</t>
  </si>
  <si>
    <t>-1033098568</t>
  </si>
  <si>
    <t>"vybuanie podlahovej vpuste" 2,25*0,1*4</t>
  </si>
  <si>
    <t>plocha_dlazba*0,03</t>
  </si>
  <si>
    <t>14</t>
  </si>
  <si>
    <t>965081712.S</t>
  </si>
  <si>
    <t>Búranie dlažieb, bez podklad. lôžka z xylolit., alebo keramických dlaždíc hr. do 10 mm,  -0,02000t</t>
  </si>
  <si>
    <t>-1726543671</t>
  </si>
  <si>
    <t>"209_PREDSIEN WC - MUZI" 1,7*2,15</t>
  </si>
  <si>
    <t>"207_SPRCHY - MUZI" 19,3</t>
  </si>
  <si>
    <t>"210_WC - MUZI" 12,9</t>
  </si>
  <si>
    <t>"211_UPRATOVANIE" 2,14</t>
  </si>
  <si>
    <t>"rezerva 5%" dlazba*0,05</t>
  </si>
  <si>
    <t>15</t>
  </si>
  <si>
    <t>968061125.S</t>
  </si>
  <si>
    <t>Vyvesenie dreveného dverného krídla do suti plochy do 2 m2, -0,02400t</t>
  </si>
  <si>
    <t>ks</t>
  </si>
  <si>
    <t>1980569770</t>
  </si>
  <si>
    <t>"206_satna" 2</t>
  </si>
  <si>
    <t>"208_satna" 2</t>
  </si>
  <si>
    <t>"209_predsien" 2</t>
  </si>
  <si>
    <t>"210_WC - MUZI" 3</t>
  </si>
  <si>
    <t>"211_upratovanie" 1</t>
  </si>
  <si>
    <t>968072455.S</t>
  </si>
  <si>
    <t>Vybúranie kovových dverových zárubní plochy do 2 m2,  -0,07600t</t>
  </si>
  <si>
    <t>-1443296534</t>
  </si>
  <si>
    <t>"210_WC - MUZI" 0,7*2,02*3</t>
  </si>
  <si>
    <t>17</t>
  </si>
  <si>
    <t>972056005.S</t>
  </si>
  <si>
    <t>Jadrové vrty diamantovými korunkami do D 60 mm do stropov - železobetónových -0,00007t</t>
  </si>
  <si>
    <t>cm</t>
  </si>
  <si>
    <t>924043144</t>
  </si>
  <si>
    <t>15*8</t>
  </si>
  <si>
    <t>18</t>
  </si>
  <si>
    <t>978013121.S</t>
  </si>
  <si>
    <t>Otlčenie omietok stien vnútorných vápenných alebo vápennocementových v rozsahu do 10 %,  -0,00400t</t>
  </si>
  <si>
    <t>562739314</t>
  </si>
  <si>
    <t>"202_na chodbe v ploche kde sa nachadzaju sprchy" 6*3*1,1</t>
  </si>
  <si>
    <t>"206_satna" (5,7+3,5)*2*3*1,05-0,9*2,02-0,7*2,02-2,4*1,5</t>
  </si>
  <si>
    <t>"208_satna" (5,7+3,5)*2*3*1,05-0,9*2,02-0,7*2,02-2,4*1,5</t>
  </si>
  <si>
    <t>19</t>
  </si>
  <si>
    <t>978059511.S</t>
  </si>
  <si>
    <t>Odsekanie a odobratie obkladov stien z obkladačiek vnútorných vrátane podkladovej omietky do 2 m2,  -0,06800t</t>
  </si>
  <si>
    <t>-1322723908</t>
  </si>
  <si>
    <t>"209_PREDSIEN WC - MUZI" (1,7+2,15)*2*2-0,7*2</t>
  </si>
  <si>
    <t>"207_SPRCHY - MUZI" (5,8+3,5+1*4)*2*2-0,7*2*2</t>
  </si>
  <si>
    <t>"210_WC - MUZI" (3,95+3,2+1,35*3)*2*2-0,7*2</t>
  </si>
  <si>
    <t>"211_UPRATOVANIE" (1,35+1,7)*2*2-0,7*2</t>
  </si>
  <si>
    <t>"rezerva 5%" obklad*0,05</t>
  </si>
  <si>
    <t>PLOCHA_OBKLAD</t>
  </si>
  <si>
    <t>20</t>
  </si>
  <si>
    <t>979011131.S</t>
  </si>
  <si>
    <t>Zvislá doprava sutiny po schodoch ručne do 3,5 m</t>
  </si>
  <si>
    <t>t</t>
  </si>
  <si>
    <t>-1571014378</t>
  </si>
  <si>
    <t>21</t>
  </si>
  <si>
    <t>979011141.S</t>
  </si>
  <si>
    <t>Zvislá doprava sutiny po schodoch ručne, príplatok za každých ďalších 3,5 m</t>
  </si>
  <si>
    <t>1499173111</t>
  </si>
  <si>
    <t>22</t>
  </si>
  <si>
    <t>979011201.S</t>
  </si>
  <si>
    <t>Plastový sklz na stavebnú sutinu výšky do 10 m</t>
  </si>
  <si>
    <t>659433412</t>
  </si>
  <si>
    <t>979011202.S1</t>
  </si>
  <si>
    <t>Príplatok za najom k cene za každý týžden použivania sklzu</t>
  </si>
  <si>
    <t>m</t>
  </si>
  <si>
    <t>-209152987</t>
  </si>
  <si>
    <t>24</t>
  </si>
  <si>
    <t>979011231.S</t>
  </si>
  <si>
    <t>Demontáž sklzu na stavebnú sutinu výšky do 10 m</t>
  </si>
  <si>
    <t>400742233</t>
  </si>
  <si>
    <t>25</t>
  </si>
  <si>
    <t>979082111.S</t>
  </si>
  <si>
    <t>Vnútrostavenisková doprava sutiny a vybúraných hmôt do 10 m</t>
  </si>
  <si>
    <t>-445285836</t>
  </si>
  <si>
    <t>26</t>
  </si>
  <si>
    <t>979082121.S</t>
  </si>
  <si>
    <t>Vnútrostavenisková doprava sutiny a vybúraných hmôt za každých ďalších 5 m</t>
  </si>
  <si>
    <t>434875308</t>
  </si>
  <si>
    <t>21,697*4 'Prepočítané koeficientom množstva</t>
  </si>
  <si>
    <t>27</t>
  </si>
  <si>
    <t>979087112.S</t>
  </si>
  <si>
    <t>Nakladanie na dopravný prostriedok pre vodorovnú dopravu sutiny</t>
  </si>
  <si>
    <t>1205365475</t>
  </si>
  <si>
    <t>28</t>
  </si>
  <si>
    <t>979089612.S</t>
  </si>
  <si>
    <t>Poplatok za skládku - iné odpady zo stavieb a demolácií (17 09), ostatné</t>
  </si>
  <si>
    <t>105616425</t>
  </si>
  <si>
    <t>29</t>
  </si>
  <si>
    <t>979093111.S</t>
  </si>
  <si>
    <t>Uloženie sutiny na skládku s hrubým urovnaním bez zhutnenia</t>
  </si>
  <si>
    <t>-1921190340</t>
  </si>
  <si>
    <t>99</t>
  </si>
  <si>
    <t>Presun hmôt HSV</t>
  </si>
  <si>
    <t>30</t>
  </si>
  <si>
    <t>999281111.S</t>
  </si>
  <si>
    <t>Presun hmôt pre opravy a údržbu objektov vrátane vonkajších plášťov výšky do 25 m</t>
  </si>
  <si>
    <t>-251049281</t>
  </si>
  <si>
    <t>PSV</t>
  </si>
  <si>
    <t>Práce a dodávky PSV</t>
  </si>
  <si>
    <t>711</t>
  </si>
  <si>
    <t>Izolácie proti vode a vlhkosti</t>
  </si>
  <si>
    <t>31</t>
  </si>
  <si>
    <t>711210100.S</t>
  </si>
  <si>
    <t>Zhotovenie dvojnásobnej izol. stierky pod keramické obklady v interiéri na ploche vodorovnej</t>
  </si>
  <si>
    <t>-771600258</t>
  </si>
  <si>
    <t>32</t>
  </si>
  <si>
    <t>M</t>
  </si>
  <si>
    <t>245610000400.S</t>
  </si>
  <si>
    <t>Stierka hydroizolačná na báze syntetickej živice, (tekutá hydroizolačná fólia)</t>
  </si>
  <si>
    <t>kg</t>
  </si>
  <si>
    <t>-633540721</t>
  </si>
  <si>
    <t>33</t>
  </si>
  <si>
    <t>247710007700.S</t>
  </si>
  <si>
    <t>Pás tesniaci š. 120 mm, na utesnenie rohových a spojovacích škár pri aplikácii hydroizolácií</t>
  </si>
  <si>
    <t>-993014879</t>
  </si>
  <si>
    <t>34</t>
  </si>
  <si>
    <t>711210110.S</t>
  </si>
  <si>
    <t>Zhotovenie dvojnásobnej izol. stierky pod keramické obklady v interiéri na ploche zvislej</t>
  </si>
  <si>
    <t>-810047096</t>
  </si>
  <si>
    <t>"207_SPRCHY - MUZI" (5,8+3,5)*2*2-0,7*2*2</t>
  </si>
  <si>
    <t>"210_WC - MUZI" (3,95+3,2)*2*2-0,7*2</t>
  </si>
  <si>
    <t>"rezerva 5%" novy_obklad*0,05</t>
  </si>
  <si>
    <t>PLOCHA_NOVY_OBKLAD</t>
  </si>
  <si>
    <t>35</t>
  </si>
  <si>
    <t>169676875</t>
  </si>
  <si>
    <t>36</t>
  </si>
  <si>
    <t>998711201.S</t>
  </si>
  <si>
    <t>Presun hmôt pre izoláciu proti vode v objektoch výšky do 6 m</t>
  </si>
  <si>
    <t>%</t>
  </si>
  <si>
    <t>2034343068</t>
  </si>
  <si>
    <t>721</t>
  </si>
  <si>
    <t>Zdravotechnika - vnútorná kanalizácia</t>
  </si>
  <si>
    <t>37</t>
  </si>
  <si>
    <t>721210814.S</t>
  </si>
  <si>
    <t>Demontáž vpustu podlahového,  -0,04285t</t>
  </si>
  <si>
    <t>378058071</t>
  </si>
  <si>
    <t>38</t>
  </si>
  <si>
    <t>721210850.S</t>
  </si>
  <si>
    <t>Demontáž sprchového odtokového žlabu dĺžky 700 mm,  -0,00494t</t>
  </si>
  <si>
    <t>596677818</t>
  </si>
  <si>
    <t>"207_SPRCHY - MUZI" 4</t>
  </si>
  <si>
    <t>725</t>
  </si>
  <si>
    <t>Zdravotechnika - zariaďovacie predmety</t>
  </si>
  <si>
    <t>39</t>
  </si>
  <si>
    <t>725110814.S</t>
  </si>
  <si>
    <t>Demontáž záchoda odsávacieho alebo kombinačného,  -0,03420t</t>
  </si>
  <si>
    <t>súb.</t>
  </si>
  <si>
    <t>-965594438</t>
  </si>
  <si>
    <t>40</t>
  </si>
  <si>
    <t>725122813.S</t>
  </si>
  <si>
    <t>Demontáž pisoára s nádržkou a 1 záchodom,  -0,01720t</t>
  </si>
  <si>
    <t>211402021</t>
  </si>
  <si>
    <t>"210_WC - MUZI" 4</t>
  </si>
  <si>
    <t>41</t>
  </si>
  <si>
    <t>725190101.S</t>
  </si>
  <si>
    <t>Montáž sanitárnej priečky z HPL dosiek na WC  pre vlhké priestory s nerezovým kovaním</t>
  </si>
  <si>
    <t>943016241</t>
  </si>
  <si>
    <t>" wc" (1,4*3+3,1)*2,2*1,05</t>
  </si>
  <si>
    <t>42</t>
  </si>
  <si>
    <t>607930001500.S</t>
  </si>
  <si>
    <t>Doska kompaktná z vysokotlakého laminátu (HPL) pre použitie v interiéri vo farbe s bielym jadrom, hrúbky 12 mm vr. dverí</t>
  </si>
  <si>
    <t>1256292487</t>
  </si>
  <si>
    <t>16,863*1,05 'Prepočítané koeficientom množstva</t>
  </si>
  <si>
    <t>43</t>
  </si>
  <si>
    <t>725190101.S1</t>
  </si>
  <si>
    <t>Montáž sanitárnej priečky z HPL dosiek sprchovacích kabíny/boxy pre vlhké priestory s nerezovým kovaním</t>
  </si>
  <si>
    <t>1339825112</t>
  </si>
  <si>
    <t>"sprchove kuty" (0,4+1,2)*2,2*4*1,05</t>
  </si>
  <si>
    <t>44</t>
  </si>
  <si>
    <t>607930001500.S1</t>
  </si>
  <si>
    <t>1494976658</t>
  </si>
  <si>
    <t>14,784*1,05 'Prepočítané koeficientom množstva</t>
  </si>
  <si>
    <t>45</t>
  </si>
  <si>
    <t>725210821.S</t>
  </si>
  <si>
    <t>Demontáž umývadiel alebo umývadielok bez výtokovej armatúry,  -0,01946t</t>
  </si>
  <si>
    <t>-1261796110</t>
  </si>
  <si>
    <t>"209_PREDSIEN WC - MUZI" 2</t>
  </si>
  <si>
    <t>"207_SPRCHY - MUZI" 6</t>
  </si>
  <si>
    <t>46</t>
  </si>
  <si>
    <t>725330840.S</t>
  </si>
  <si>
    <t>Demontáž výlevky bez výtokovej armatúry, bez nádrže a splachovacieho potrubia,oceľovej alebo liatinovej,  -0,01880t</t>
  </si>
  <si>
    <t>528027687</t>
  </si>
  <si>
    <t>47</t>
  </si>
  <si>
    <t>725820810.S</t>
  </si>
  <si>
    <t>Demontáž batérie drezovej, umývadlovej nástennej,  -0,0026t</t>
  </si>
  <si>
    <t>1529199433</t>
  </si>
  <si>
    <t>48</t>
  </si>
  <si>
    <t>725840870.S</t>
  </si>
  <si>
    <t>Demontáž batérie vaňovej, sprchovej nástennej,  -0,00225t</t>
  </si>
  <si>
    <t>829714524</t>
  </si>
  <si>
    <t>49</t>
  </si>
  <si>
    <t>725840873.S</t>
  </si>
  <si>
    <t>Demontáž príslušenstva pre sprchové batérie, držiak na sprchu,  -0,00113t</t>
  </si>
  <si>
    <t>43988897</t>
  </si>
  <si>
    <t>50</t>
  </si>
  <si>
    <t>998725201.S</t>
  </si>
  <si>
    <t>Presun hmôt pre zariaďovacie predmety v objektoch výšky do 6 m</t>
  </si>
  <si>
    <t>540014857</t>
  </si>
  <si>
    <t>766</t>
  </si>
  <si>
    <t>Konštrukcie stolárske</t>
  </si>
  <si>
    <t>51</t>
  </si>
  <si>
    <t>766662112.S</t>
  </si>
  <si>
    <t>Montáž dverového krídla otočného jednokrídlového poldrážkového, do existujúcej zárubne, vrátane kovania</t>
  </si>
  <si>
    <t>840224135</t>
  </si>
  <si>
    <t>"206_satna"2</t>
  </si>
  <si>
    <t>52</t>
  </si>
  <si>
    <t>549150000600.S</t>
  </si>
  <si>
    <t>Kľučka dverová a rozeta 2x, nehrdzavejúca oceľ, povrch nerez brúsený</t>
  </si>
  <si>
    <t>1837270467</t>
  </si>
  <si>
    <t>53</t>
  </si>
  <si>
    <t>611610000400.S</t>
  </si>
  <si>
    <t>Dvere vnútorné jednokrídlové, šírka 600-900 mm, výplň papierová voština, povrch fólia, plné</t>
  </si>
  <si>
    <t>414171567</t>
  </si>
  <si>
    <t>54</t>
  </si>
  <si>
    <t>766695212.S</t>
  </si>
  <si>
    <t>Montáž prahu dverí, jednokrídlových</t>
  </si>
  <si>
    <t>-165541837</t>
  </si>
  <si>
    <t>55</t>
  </si>
  <si>
    <t>611890003700.S</t>
  </si>
  <si>
    <t>Prah dubový, dĺžka 810 mm, šírka 80 mm</t>
  </si>
  <si>
    <t>-765939126</t>
  </si>
  <si>
    <t>56</t>
  </si>
  <si>
    <t>998766201.S</t>
  </si>
  <si>
    <t>Presun hmot pre konštrukcie stolárske v objektoch výšky do 6 m</t>
  </si>
  <si>
    <t>1953236912</t>
  </si>
  <si>
    <t>769</t>
  </si>
  <si>
    <t>Montáže vzduchotechnických zariadení</t>
  </si>
  <si>
    <t>57</t>
  </si>
  <si>
    <t>769035081.S</t>
  </si>
  <si>
    <t>Montáž krycej mriežky hranatej prierezu 0.125-0.355 m2</t>
  </si>
  <si>
    <t>148975847</t>
  </si>
  <si>
    <t>58</t>
  </si>
  <si>
    <t>429720200700.S</t>
  </si>
  <si>
    <t>Mriežka krycia hranatá, rozmery šxv 500x250 mm</t>
  </si>
  <si>
    <t>-1212548720</t>
  </si>
  <si>
    <t>59</t>
  </si>
  <si>
    <t>769082790.S</t>
  </si>
  <si>
    <t>Demontáž krycej mriežky hranatej prierezu 0.125-0.355 m2,  -0,0048 t</t>
  </si>
  <si>
    <t>-1615244610</t>
  </si>
  <si>
    <t>60</t>
  </si>
  <si>
    <t>998769201.S</t>
  </si>
  <si>
    <t>Presun hmôt pre montáž vzduchotechnických zariadení v stavbe (objekte) výšky do 7 m</t>
  </si>
  <si>
    <t>1920942777</t>
  </si>
  <si>
    <t>771</t>
  </si>
  <si>
    <t>Podlahy z dlaždíc</t>
  </si>
  <si>
    <t>61</t>
  </si>
  <si>
    <t>771575620.S</t>
  </si>
  <si>
    <t>Montáž podláh z dlaždíc keramických do tmelu v obmedzenom priestore veľ. 300 x 600 mm</t>
  </si>
  <si>
    <t>2066797963</t>
  </si>
  <si>
    <t>62</t>
  </si>
  <si>
    <t>597740003510.S</t>
  </si>
  <si>
    <t>Dlaždice keramické, lxvxhr 298x598x10 mm, neglazované</t>
  </si>
  <si>
    <t>1222723714</t>
  </si>
  <si>
    <t>39,895*1,06 'Prepočítané koeficientom množstva</t>
  </si>
  <si>
    <t>63</t>
  </si>
  <si>
    <t>998771201.S</t>
  </si>
  <si>
    <t>Presun hmôt pre podlahy z dlaždíc v objektoch výšky do 6m</t>
  </si>
  <si>
    <t>-1505694254</t>
  </si>
  <si>
    <t>776</t>
  </si>
  <si>
    <t>Podlahy povlakové</t>
  </si>
  <si>
    <t>64</t>
  </si>
  <si>
    <t>776401800.S</t>
  </si>
  <si>
    <t>Demontáž soklíkov alebo líšt</t>
  </si>
  <si>
    <t>1484936280</t>
  </si>
  <si>
    <t>"206_satna" (5,7+3,5)*2*1,05-0,9-0,7</t>
  </si>
  <si>
    <t>"208_satna" (5,7+3,5)*2*1,05-0,9-0,7</t>
  </si>
  <si>
    <t>"rezerva 5%" pvc_sokel*0,05</t>
  </si>
  <si>
    <t>65</t>
  </si>
  <si>
    <t>776420011.S</t>
  </si>
  <si>
    <t>Lepenie podlahových soklov z PVC vytiahnutím</t>
  </si>
  <si>
    <t>-480403241</t>
  </si>
  <si>
    <t>66</t>
  </si>
  <si>
    <t>284110002100.S</t>
  </si>
  <si>
    <t>Podlaha PVC homogénna, hrúbka do 2,5 mm</t>
  </si>
  <si>
    <t>-2017214434</t>
  </si>
  <si>
    <t>37,212*0,102 'Prepočítané koeficientom množstva</t>
  </si>
  <si>
    <t>67</t>
  </si>
  <si>
    <t>776511820.S</t>
  </si>
  <si>
    <t>Odstránenie povlakových podláh z nášľapnej plochy lepených s podložkou,  -0,00100t</t>
  </si>
  <si>
    <t>-2095559139</t>
  </si>
  <si>
    <t>"206_šatna" 19,51</t>
  </si>
  <si>
    <t>"208_šatna" 19,51</t>
  </si>
  <si>
    <t>"rezerva 5%" plocha_pvc*0,05</t>
  </si>
  <si>
    <t>68</t>
  </si>
  <si>
    <t>776521100.S</t>
  </si>
  <si>
    <t>Lepenie povlakových podláh z PVC homogénnych pásov</t>
  </si>
  <si>
    <t>949642255</t>
  </si>
  <si>
    <t>69</t>
  </si>
  <si>
    <t>1588706626</t>
  </si>
  <si>
    <t>40,971*1,05 'Prepočítané koeficientom množstva</t>
  </si>
  <si>
    <t>70</t>
  </si>
  <si>
    <t>776990110.S</t>
  </si>
  <si>
    <t>Penetrovanie podkladu pred kladením povlakových podláh</t>
  </si>
  <si>
    <t>1297206927</t>
  </si>
  <si>
    <t>71</t>
  </si>
  <si>
    <t>776992125.S</t>
  </si>
  <si>
    <t>Vyspravenie podkladu nivelačnou stierkou hr. 3 mm</t>
  </si>
  <si>
    <t>-82289080</t>
  </si>
  <si>
    <t>72</t>
  </si>
  <si>
    <t>776992200.S</t>
  </si>
  <si>
    <t>Príprava podkladu prebrúsením strojne brúskou na betón</t>
  </si>
  <si>
    <t>2131333692</t>
  </si>
  <si>
    <t>PVC_PODLAHA*2</t>
  </si>
  <si>
    <t>73</t>
  </si>
  <si>
    <t>998776201.S</t>
  </si>
  <si>
    <t>Presun hmôt pre podlahy povlakové v objektoch výšky do 6 m</t>
  </si>
  <si>
    <t>2052736104</t>
  </si>
  <si>
    <t>781</t>
  </si>
  <si>
    <t>Obklady</t>
  </si>
  <si>
    <t>74</t>
  </si>
  <si>
    <t>781445126.S</t>
  </si>
  <si>
    <t>Montáž obkladov vnútor. stien z obkladačiek kladených do tmelu v obmedzenom priestore veľ. 300x600 mm</t>
  </si>
  <si>
    <t>1104932887</t>
  </si>
  <si>
    <t>75</t>
  </si>
  <si>
    <t>597640001800.S</t>
  </si>
  <si>
    <t>Obkladačky keramické lxvxhr 298x598x10 mm</t>
  </si>
  <si>
    <t>-599885220</t>
  </si>
  <si>
    <t>86,4*1,06 'Prepočítané koeficientom množstva</t>
  </si>
  <si>
    <t>76</t>
  </si>
  <si>
    <t>998781201.S</t>
  </si>
  <si>
    <t>Presun hmôt pre obklady keramické v objektoch výšky do 6 m</t>
  </si>
  <si>
    <t>-1327030153</t>
  </si>
  <si>
    <t>783</t>
  </si>
  <si>
    <t>Nátery</t>
  </si>
  <si>
    <t>77</t>
  </si>
  <si>
    <t>783201812.S1</t>
  </si>
  <si>
    <t>Odstránenie starých náterov z kovových stavebných doplnkových konštrukcií oceľovou kefou ZARUBNE</t>
  </si>
  <si>
    <t>-1962847933</t>
  </si>
  <si>
    <t>"206_satna" (1+2,05*2)*2</t>
  </si>
  <si>
    <t>"208_satna" (1+2,05*2)*2</t>
  </si>
  <si>
    <t>"209_predsien" (1+2,05*2)*2</t>
  </si>
  <si>
    <t>"211_upratovanie" (1+2,05*2)*1</t>
  </si>
  <si>
    <t>78</t>
  </si>
  <si>
    <t>783224900.S1</t>
  </si>
  <si>
    <t>Náter kov.stav.doplnk.konštr. syntetické na vzduchu schnúce ZARUBNE</t>
  </si>
  <si>
    <t>-230742638</t>
  </si>
  <si>
    <t>784</t>
  </si>
  <si>
    <t>Maľby</t>
  </si>
  <si>
    <t>79</t>
  </si>
  <si>
    <t>784402802.S</t>
  </si>
  <si>
    <t>Odstránenie malieb oškrabaním, výšky nad 3,80 m, -0,0003 t</t>
  </si>
  <si>
    <t>-487233859</t>
  </si>
  <si>
    <t>plocha_dlazba+PVC_PODLAHA "strop</t>
  </si>
  <si>
    <t>"206_satna" (5,7+3,5)*2*1,55</t>
  </si>
  <si>
    <t>"208_satna" (5,7+3,5)*2*1,55</t>
  </si>
  <si>
    <t>"209_PREDSIEN WC - MUZI" (1,7+2,15)*2*1,55</t>
  </si>
  <si>
    <t>"207_SPRCHY - MUZI" (5,8+3,5)*2*1,55</t>
  </si>
  <si>
    <t>"210_WC - MUZI" (3,95+3,2)*2*1,55</t>
  </si>
  <si>
    <t>"211_UPRATOVANIE" (1,35+1,7)*2*1,55</t>
  </si>
  <si>
    <t>"rezerva 5%" malba*0,05</t>
  </si>
  <si>
    <t>80</t>
  </si>
  <si>
    <t>784410110.S</t>
  </si>
  <si>
    <t>Penetrovanie jednonásobné jemnozrnných podkladov výšky nad 3,80 m</t>
  </si>
  <si>
    <t>306976936</t>
  </si>
  <si>
    <t>plocha_malby_nova+marmolit</t>
  </si>
  <si>
    <t>81</t>
  </si>
  <si>
    <t>784410510.S</t>
  </si>
  <si>
    <t>Prebrúsenie a oprášenie jemnozrnných povrchov výšky nad 3,80 m</t>
  </si>
  <si>
    <t>1961147403</t>
  </si>
  <si>
    <t>82</t>
  </si>
  <si>
    <t>784410600.S</t>
  </si>
  <si>
    <t>Vyrovnanie trhlín a nerovností na jemnozrnných povrchoch výšky do 3,80 m</t>
  </si>
  <si>
    <t>-1711095297</t>
  </si>
  <si>
    <t>83</t>
  </si>
  <si>
    <t>784418012.S</t>
  </si>
  <si>
    <t>Zakrývanie podláh a zariadení papierom v miestnostiach alebo na schodisku</t>
  </si>
  <si>
    <t>538712839</t>
  </si>
  <si>
    <t>84</t>
  </si>
  <si>
    <t>784452472.S</t>
  </si>
  <si>
    <t>Maľby z maliarskych zmesí na vodnej báze, ručne nanášané tónované s bielym stropom dvojnásobné na jemnozrnný podklad výšky nad 3,80 m</t>
  </si>
  <si>
    <t>-958893886</t>
  </si>
  <si>
    <t>Práce a dodávky M</t>
  </si>
  <si>
    <t>21-M</t>
  </si>
  <si>
    <t>Elektromontáže</t>
  </si>
  <si>
    <t>85</t>
  </si>
  <si>
    <t>210962012.S</t>
  </si>
  <si>
    <t>Demontáž svietidla - žiarovkové bytové nástenné prisadené 1 zdroj so sklom</t>
  </si>
  <si>
    <t>-410253573</t>
  </si>
  <si>
    <t>"207_SPRCHY - MUZI" 3</t>
  </si>
  <si>
    <t>"209_PREDSIEN WC - MUZI" 1</t>
  </si>
  <si>
    <t>"210_WC - MUZI" 1</t>
  </si>
  <si>
    <t>86</t>
  </si>
  <si>
    <t>210964325.S</t>
  </si>
  <si>
    <t>Demontáž do sute - svietidla interiérového na strop do 10 kg vrátane odpojenia   -0,01000 t</t>
  </si>
  <si>
    <t>-391943886</t>
  </si>
  <si>
    <t>"206_šatna" 2</t>
  </si>
  <si>
    <t>"208_šatna" 2</t>
  </si>
  <si>
    <t>"210_WC - MUZI" 6</t>
  </si>
  <si>
    <t>HZS</t>
  </si>
  <si>
    <t>Hodinové zúčtovacie sadzby</t>
  </si>
  <si>
    <t>87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</si>
  <si>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</si>
  <si>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</si>
  <si>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</si>
  <si>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</si>
  <si>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-108523229</t>
  </si>
  <si>
    <t>Investičné náklady neobsiahnuté v cenách</t>
  </si>
  <si>
    <t>88</t>
  </si>
  <si>
    <t>000400022.S</t>
  </si>
  <si>
    <t>Projektové práce - stavebná časť (stavebné objekty vrátane ich technického vybavenia). náklady na dokumentáciu skutočného zhotovenia stavby - Dodanie zákresu nových rozvodov ZTI a EL</t>
  </si>
  <si>
    <t>eur</t>
  </si>
  <si>
    <t>1024</t>
  </si>
  <si>
    <t>406161691</t>
  </si>
  <si>
    <t>89</t>
  </si>
  <si>
    <t>000800013.S1</t>
  </si>
  <si>
    <t>Vplyv pracovného prostredia - prevádzka investora a vplyv prostredia prestávky v práci - Príplatok za prácu v noci, cez sviatky a v dňoch pracovného pokoja</t>
  </si>
  <si>
    <t>-1068340250</t>
  </si>
  <si>
    <t>POZ</t>
  </si>
  <si>
    <t>POZNÁMKY</t>
  </si>
  <si>
    <t>90</t>
  </si>
  <si>
    <t>POZNAMKA_4</t>
  </si>
  <si>
    <t>Kontrolný rozpočet/zadanie pre verejné obstarávanie bol zostavený na základe požiadaviek investora a  po obhliadke uskutočnenej dňa 14.03.2025 za pritomnosti zástupcov investora.</t>
  </si>
  <si>
    <t>1239383580</t>
  </si>
  <si>
    <t>P</t>
  </si>
  <si>
    <t xml:space="preserve">Poznámka k položke:_x000D_
_x000D_
</t>
  </si>
  <si>
    <t>91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</si>
  <si>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</si>
  <si>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</si>
  <si>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-1895609513</t>
  </si>
  <si>
    <t>VP</t>
  </si>
  <si>
    <t xml:space="preserve">  Práce naviac</t>
  </si>
  <si>
    <t>PN</t>
  </si>
  <si>
    <t>nater_radiator</t>
  </si>
  <si>
    <t>19,2</t>
  </si>
  <si>
    <t>dl_potrubie_vykur</t>
  </si>
  <si>
    <t>umyvadla</t>
  </si>
  <si>
    <t>Úroveň 3:</t>
  </si>
  <si>
    <t>01 - Zdravotechnika</t>
  </si>
  <si>
    <t xml:space="preserve">    8 - Rúrové vedenie</t>
  </si>
  <si>
    <t xml:space="preserve">    722 - Zdravotechnika - vnútorný vodovod</t>
  </si>
  <si>
    <t xml:space="preserve">    734 - Ústredné kúrenie - armatúry</t>
  </si>
  <si>
    <t xml:space="preserve">    735 - Ústredné kúrenie - vykurovacie telesá</t>
  </si>
  <si>
    <t>611459171.S1</t>
  </si>
  <si>
    <t>Vyspravenie drážok  betónových alebo železobetón. konštrukcií maltou cementovou pre omietky</t>
  </si>
  <si>
    <t>-1088240955</t>
  </si>
  <si>
    <t>Rúrové vedenie</t>
  </si>
  <si>
    <t>892241111.S</t>
  </si>
  <si>
    <t>Ostatné práce na rúrovom vedení, tlakové skúšky vodovodného potrubia DN do 80</t>
  </si>
  <si>
    <t>619135089</t>
  </si>
  <si>
    <t>892262121.S</t>
  </si>
  <si>
    <t>Tlaková skúška vodou potrubí DN 100-200 s kompletnou sadou tesniaceho vaku</t>
  </si>
  <si>
    <t>úsek</t>
  </si>
  <si>
    <t>-1227296344</t>
  </si>
  <si>
    <t>974041212.S</t>
  </si>
  <si>
    <t>Sekanie drážky tvaru U 25x37 mm búracím kladivom do starého betónu s očistením</t>
  </si>
  <si>
    <t>1199346616</t>
  </si>
  <si>
    <t>2123005824</t>
  </si>
  <si>
    <t>-186994417</t>
  </si>
  <si>
    <t>979081111.S</t>
  </si>
  <si>
    <t>Odvoz sutiny a vybúraných hmôt na skládku do 1 km</t>
  </si>
  <si>
    <t>1966860439</t>
  </si>
  <si>
    <t>979081121.S</t>
  </si>
  <si>
    <t>Odvoz sutiny a vybúraných hmôt na skládku za každý ďalší 1 km</t>
  </si>
  <si>
    <t>-1472320345</t>
  </si>
  <si>
    <t>0,75*19 'Prepočítané koeficientom množstva</t>
  </si>
  <si>
    <t>-158667444</t>
  </si>
  <si>
    <t>1202869481</t>
  </si>
  <si>
    <t>0,75*5 'Prepočítané koeficientom množstva</t>
  </si>
  <si>
    <t>979087212.S</t>
  </si>
  <si>
    <t>Nakladanie na dopravné prostriedky pre vodorovnú dopravu sutiny</t>
  </si>
  <si>
    <t>1119022474</t>
  </si>
  <si>
    <t>-1442021772</t>
  </si>
  <si>
    <t>721140802.S</t>
  </si>
  <si>
    <t>Demontáž potrubia z liatinových rúr odpadového alebo dažďového do DN 100,  -0,01492t</t>
  </si>
  <si>
    <t>-1611558497</t>
  </si>
  <si>
    <t>"207_sprchy_umyvadla_odhad_PD ZTI NIE JE K DISPOZICII" 25</t>
  </si>
  <si>
    <t>"209-210_WC_MUZI_odhad_PD ZTI NIE JE K DISPOZICII" 10</t>
  </si>
  <si>
    <t>"211_UPRATOVACKA_odhad_PD ZTI NIE JE K DISPOZICII"5</t>
  </si>
  <si>
    <t>DL_RUR_ODPDAD</t>
  </si>
  <si>
    <t>721172011.S1</t>
  </si>
  <si>
    <t>Potrubie odpadové , DN 50, vr. tvaroviek, D+M</t>
  </si>
  <si>
    <t>1944058351</t>
  </si>
  <si>
    <t>721172012.S1</t>
  </si>
  <si>
    <t>Potrubie odpadové, DN 70,  vr. tvaroviek, D+M</t>
  </si>
  <si>
    <t>-1348747454</t>
  </si>
  <si>
    <t>721172013.S1</t>
  </si>
  <si>
    <t>Potrubie odpadové , DN 110, vr. tvaroviek, D+M</t>
  </si>
  <si>
    <t>-645656289</t>
  </si>
  <si>
    <t>721172014.S1</t>
  </si>
  <si>
    <t>Potrubie odpadové zavesene pod stropom, vodorovné DN 125, vr zavesov</t>
  </si>
  <si>
    <t>-410606573</t>
  </si>
  <si>
    <t>721172035.S1</t>
  </si>
  <si>
    <t>Potrubie odpadové, flexi potrubie 110</t>
  </si>
  <si>
    <t>1650196049</t>
  </si>
  <si>
    <t>721172696.S1</t>
  </si>
  <si>
    <t>Montáž sifónu</t>
  </si>
  <si>
    <t>1098257241</t>
  </si>
  <si>
    <t>umyvadla+4</t>
  </si>
  <si>
    <t>286540068200.S1</t>
  </si>
  <si>
    <t>Sifon biely</t>
  </si>
  <si>
    <t>784742579</t>
  </si>
  <si>
    <t>721213020.S1</t>
  </si>
  <si>
    <t>Montáž kupelnovej gulicky</t>
  </si>
  <si>
    <t>-54288561</t>
  </si>
  <si>
    <t>286630039700.S1</t>
  </si>
  <si>
    <t>Kupelnova gulicka</t>
  </si>
  <si>
    <t>1466654139</t>
  </si>
  <si>
    <t>721229021.S</t>
  </si>
  <si>
    <t>Montáž podlahového odtokového žlabu dĺžky 800 mm pre montáž k stene</t>
  </si>
  <si>
    <t>-829820787</t>
  </si>
  <si>
    <t>552240011400.S</t>
  </si>
  <si>
    <t>Žľab sprchový bez krytu nerezový DN 50, zvislý odtok, dĺ. 800 mm, montáž k stene</t>
  </si>
  <si>
    <t>-477908498</t>
  </si>
  <si>
    <t>998721201.S</t>
  </si>
  <si>
    <t>Presun hmôt pre vnútornú kanalizáciu v objektoch výšky do 6 m</t>
  </si>
  <si>
    <t>-262426009</t>
  </si>
  <si>
    <t>722</t>
  </si>
  <si>
    <t>Zdravotechnika - vnútorný vodovod</t>
  </si>
  <si>
    <t>722171130.S1</t>
  </si>
  <si>
    <t>Vodovodné potrubie  d 16 mm, izolovanie, vr. tvaroviek, D+M</t>
  </si>
  <si>
    <t>400077465</t>
  </si>
  <si>
    <t>722171132.S1</t>
  </si>
  <si>
    <t>Vodovodné potrubie d 20 mm,  izolovanie, vr. tvaroviek, D+M</t>
  </si>
  <si>
    <t>231478962</t>
  </si>
  <si>
    <t>722171133.S1</t>
  </si>
  <si>
    <t>Vodovodné potrubie d 26 mm,  izolovanie, vr. tvaroviek, D+M</t>
  </si>
  <si>
    <t>-986970911</t>
  </si>
  <si>
    <t>722221430.S</t>
  </si>
  <si>
    <t>Montáž pripojovacej sanitárnej flexi hadice G 1/2</t>
  </si>
  <si>
    <t>-1395375398</t>
  </si>
  <si>
    <t>"WC" 3</t>
  </si>
  <si>
    <t>"UMYVADLA" 9*2</t>
  </si>
  <si>
    <t>552270000400.S</t>
  </si>
  <si>
    <t>Hadica flexi nerezová 1/2", dĺ. 500 mm</t>
  </si>
  <si>
    <t>313118001</t>
  </si>
  <si>
    <t>998722201.S</t>
  </si>
  <si>
    <t>Presun hmôt pre vnútorný vodovod v objektoch výšky do 6 m</t>
  </si>
  <si>
    <t>706001032</t>
  </si>
  <si>
    <t>725119215.S</t>
  </si>
  <si>
    <t>Montáž záchodovej misy keramickej v</t>
  </si>
  <si>
    <t>1417825327</t>
  </si>
  <si>
    <t>642350000300.S</t>
  </si>
  <si>
    <t xml:space="preserve">Misa záchodová keramická </t>
  </si>
  <si>
    <t>1893148666</t>
  </si>
  <si>
    <t>725129210.S</t>
  </si>
  <si>
    <t>Montáž pisoáru keramického s automatickým splachovaním</t>
  </si>
  <si>
    <t>-599675302</t>
  </si>
  <si>
    <t>642510000200.S</t>
  </si>
  <si>
    <t>Pisoár so senzorom keramický</t>
  </si>
  <si>
    <t>-636617756</t>
  </si>
  <si>
    <t>725190005.S</t>
  </si>
  <si>
    <t>Montáž pisoárovej deliacej steny keramickej</t>
  </si>
  <si>
    <t>22348016</t>
  </si>
  <si>
    <t>642520000200.S</t>
  </si>
  <si>
    <t>Pisoárová deliaca stena keramická</t>
  </si>
  <si>
    <t>96560022</t>
  </si>
  <si>
    <t>725219201.S</t>
  </si>
  <si>
    <t>Montáž umývadla keramického na konzoly, bez výtokovej armatúry</t>
  </si>
  <si>
    <t>989056673</t>
  </si>
  <si>
    <t>6+2+1</t>
  </si>
  <si>
    <t>642110004300.S</t>
  </si>
  <si>
    <t>Umývadlo keramické bežný typ</t>
  </si>
  <si>
    <t>-1015612195</t>
  </si>
  <si>
    <t>725291112.S</t>
  </si>
  <si>
    <t>Montáž záchodového sedadla s poklopom</t>
  </si>
  <si>
    <t>1418944865</t>
  </si>
  <si>
    <t>554330000300.S</t>
  </si>
  <si>
    <t>Záchodové sedadlo plastové s poklopom</t>
  </si>
  <si>
    <t>60475439</t>
  </si>
  <si>
    <t>725291113.S</t>
  </si>
  <si>
    <t>Montaž doplnkov zariadení kúpeľní a záchodov, drobné predmety (držiak na uterák, mydelnička)</t>
  </si>
  <si>
    <t>-836041380</t>
  </si>
  <si>
    <t>"ZDRKADLO" 8</t>
  </si>
  <si>
    <t>"vesiak ma uterak" 12</t>
  </si>
  <si>
    <t>"davkovac mydla" 13</t>
  </si>
  <si>
    <t>"držiak mydla do sprchy" 4</t>
  </si>
  <si>
    <t>"držiak na toalet papier" 3</t>
  </si>
  <si>
    <t>552280011700.S1</t>
  </si>
  <si>
    <t>Zrkadlo velke 60x45</t>
  </si>
  <si>
    <t>-910448947</t>
  </si>
  <si>
    <t>552280011700.S2</t>
  </si>
  <si>
    <t>Vesiak na uterak</t>
  </si>
  <si>
    <t>-1902121504</t>
  </si>
  <si>
    <t>552280011700.S3</t>
  </si>
  <si>
    <t>Davkovac mydla</t>
  </si>
  <si>
    <t>-2094075684</t>
  </si>
  <si>
    <t>552280011700.S4</t>
  </si>
  <si>
    <t>Drziak mydla do sprchy</t>
  </si>
  <si>
    <t>-442071022</t>
  </si>
  <si>
    <t>552280013400.S</t>
  </si>
  <si>
    <t>Držiak toaletného papiera</t>
  </si>
  <si>
    <t>-798965257</t>
  </si>
  <si>
    <t>725291114.S</t>
  </si>
  <si>
    <t>Montáž doplnkov zariadení kúpeľní a záchodov, madlá</t>
  </si>
  <si>
    <t>2099011697</t>
  </si>
  <si>
    <t>"madlo do sprchy" 4</t>
  </si>
  <si>
    <t>552380012400.S1</t>
  </si>
  <si>
    <t>Madlo do sprchy</t>
  </si>
  <si>
    <t>-601425347</t>
  </si>
  <si>
    <t>725810811.S</t>
  </si>
  <si>
    <t>Demontáž výtokového ventilu nástenných,  -0,00049t</t>
  </si>
  <si>
    <t>1757726973</t>
  </si>
  <si>
    <t>725819201.S</t>
  </si>
  <si>
    <t xml:space="preserve">Montáž ventilu nástenného </t>
  </si>
  <si>
    <t>219504736</t>
  </si>
  <si>
    <t>551110001100.S1</t>
  </si>
  <si>
    <t>Ventil 25 guľový priamy</t>
  </si>
  <si>
    <t>-1675684212</t>
  </si>
  <si>
    <t>725819401.S1</t>
  </si>
  <si>
    <t>Montáž ventilu rohového</t>
  </si>
  <si>
    <t>-1151256473</t>
  </si>
  <si>
    <t>"UMYVADLA+VYLEVKA" 8+1</t>
  </si>
  <si>
    <t>"SPRCHY" 4</t>
  </si>
  <si>
    <t>"PISOARE" 4</t>
  </si>
  <si>
    <t>551110001600.S1</t>
  </si>
  <si>
    <t>Rohový ventil</t>
  </si>
  <si>
    <t>-828144667</t>
  </si>
  <si>
    <t>725829601.S</t>
  </si>
  <si>
    <t>Montáž batérie umývadlovej a drezovej stojankovej, pákovej alebo klasickej s mechanickým ovládaním</t>
  </si>
  <si>
    <t>1679073184</t>
  </si>
  <si>
    <t>551450003800.S</t>
  </si>
  <si>
    <t>Batéria umývadlová stojanková páková</t>
  </si>
  <si>
    <t>526819471</t>
  </si>
  <si>
    <t>725849201.S</t>
  </si>
  <si>
    <t>Montáž batérie sprchovej nástennej pákovej, klasickej</t>
  </si>
  <si>
    <t>1916691393</t>
  </si>
  <si>
    <t>551450002600.S</t>
  </si>
  <si>
    <t>Batéria sprchová nástenná páková</t>
  </si>
  <si>
    <t>-260848227</t>
  </si>
  <si>
    <t>725849205.S</t>
  </si>
  <si>
    <t>Montáž batérie sprchovej nástennej, držiak sprchy s nastaviteľnou výškou sprchy</t>
  </si>
  <si>
    <t>-373714197</t>
  </si>
  <si>
    <t>551450003300.S</t>
  </si>
  <si>
    <t>Teleskopický sprchový stĺp s nástennou batériou a prepínačom</t>
  </si>
  <si>
    <t>185610817</t>
  </si>
  <si>
    <t>-1596264447</t>
  </si>
  <si>
    <t>734</t>
  </si>
  <si>
    <t>Ústredné kúrenie - armatúry</t>
  </si>
  <si>
    <t>734140821.S1</t>
  </si>
  <si>
    <t xml:space="preserve">Demontáž ventilu radiatorevého </t>
  </si>
  <si>
    <t>-1928475174</t>
  </si>
  <si>
    <t>734223255.S1</t>
  </si>
  <si>
    <t>Montáž armatúr pre pripojenie vykurovacích telies priamych</t>
  </si>
  <si>
    <t>-1325869173</t>
  </si>
  <si>
    <t>551290007700.S1</t>
  </si>
  <si>
    <t xml:space="preserve">Regulačné a uzatvárateľné šróbenie pre vykurovacie telesá pre priamy dvojtrubkový systém </t>
  </si>
  <si>
    <t>-1369252538</t>
  </si>
  <si>
    <t>998734201.S</t>
  </si>
  <si>
    <t>Presun hmôt pre armatúry v objektoch výšky do 6 m</t>
  </si>
  <si>
    <t>-372307098</t>
  </si>
  <si>
    <t>735</t>
  </si>
  <si>
    <t>Ústredné kúrenie - vykurovacie telesá</t>
  </si>
  <si>
    <t>735161811.S1</t>
  </si>
  <si>
    <t xml:space="preserve">Demontáž a spätná montáž vykurovacieho telesa </t>
  </si>
  <si>
    <t>-787749331</t>
  </si>
  <si>
    <t>998735201.S</t>
  </si>
  <si>
    <t>Presun hmôt pre vykurovacie telesá v objektoch výšky do 6 m</t>
  </si>
  <si>
    <t>-168235455</t>
  </si>
  <si>
    <t>783312320.S</t>
  </si>
  <si>
    <t>Nátery vykur.telies olejové oceľových radiátorov článkových dvojnás. 2x email - 140µm</t>
  </si>
  <si>
    <t>-1611936724</t>
  </si>
  <si>
    <t>783312720.S</t>
  </si>
  <si>
    <t>Nátery vykur.telies olejové oceľových radiátorov článkových základný - 35µm</t>
  </si>
  <si>
    <t>1996194118</t>
  </si>
  <si>
    <t>2*1*2*4*1,2</t>
  </si>
  <si>
    <t>783401811.S</t>
  </si>
  <si>
    <t>Odstránenie starých náterov z kovových potrubí a armatúr potrubie do DN 50</t>
  </si>
  <si>
    <t>-1176258107</t>
  </si>
  <si>
    <t>(7*2+4*2+3,5*2*4)*1,1 "ODHAD NIE JE PD</t>
  </si>
  <si>
    <t>783434341.S1</t>
  </si>
  <si>
    <t xml:space="preserve">Nátery kov.potr.a armatúr  do DN 50 mm 2xnáter </t>
  </si>
  <si>
    <t>2134713359</t>
  </si>
  <si>
    <t>783434741.S</t>
  </si>
  <si>
    <t xml:space="preserve">Nátery kov.potr.a armatúr, potrubie do DN 50 mm základné </t>
  </si>
  <si>
    <t>-111613866</t>
  </si>
  <si>
    <t>POZNAMKA_6</t>
  </si>
  <si>
    <t>Vzhľadom na absenciu PD tejto profesie sú výmery a práce odhadovené a preto je potrebné náklady chýbajúcich položiek premietnuť do položiek tohto zadania.</t>
  </si>
  <si>
    <t>264774146</t>
  </si>
  <si>
    <t>02 - Elektroinštalácia</t>
  </si>
  <si>
    <t xml:space="preserve">9 - Ostatné konštrukcie a práce-búranie   </t>
  </si>
  <si>
    <t xml:space="preserve">21-M - Elektromontáže   </t>
  </si>
  <si>
    <t xml:space="preserve">Ostatné konštrukcie a práce-búranie   </t>
  </si>
  <si>
    <t>971033531</t>
  </si>
  <si>
    <t>Vybúranie otvorov v murive tehl. plochy do 1 m2 hr.do 100 mm,  -0,19100t</t>
  </si>
  <si>
    <t>971035131</t>
  </si>
  <si>
    <t>Vybúr. otvorov priemeru do 6 cm v murive tehl. na MC hr. do 15 cm,</t>
  </si>
  <si>
    <t>kus</t>
  </si>
  <si>
    <t>971035141</t>
  </si>
  <si>
    <t>Vybúr. otvorov priemeru do 6 cm v murive tehl. na MC hr. do 30 cm ,</t>
  </si>
  <si>
    <t>973031616</t>
  </si>
  <si>
    <t>Vysek. kapies pre krabice v murive z tehál do 10 x 10 x 5 cm</t>
  </si>
  <si>
    <t>974031132</t>
  </si>
  <si>
    <t>Vysekanie rýh v tehelnom murive hl. do 5 cm š. do 7 cm</t>
  </si>
  <si>
    <t>Vyznačenie trasí vedenia</t>
  </si>
  <si>
    <t>MD</t>
  </si>
  <si>
    <t>Mimostavenisková doprava</t>
  </si>
  <si>
    <t>PPV</t>
  </si>
  <si>
    <t>Podiel pridružených výkonov</t>
  </si>
  <si>
    <t xml:space="preserve">Elektromontáže   </t>
  </si>
  <si>
    <t>210010058</t>
  </si>
  <si>
    <t>Rúrka tuhá elektroinštalačná z PVC typ 1520, uložená pevne</t>
  </si>
  <si>
    <t>3457100060</t>
  </si>
  <si>
    <t>Rúrka pevná VRM 20-TURBO LG svetlosivá (320N) (l= 3m)</t>
  </si>
  <si>
    <t>256</t>
  </si>
  <si>
    <t>3451101600</t>
  </si>
  <si>
    <t>I-Príchytka S20 šedá</t>
  </si>
  <si>
    <t>210010110.S</t>
  </si>
  <si>
    <t>Lišta elektroinštalačná z PVC 40x40, uložená pevne, vkladacia</t>
  </si>
  <si>
    <t>345750065150</t>
  </si>
  <si>
    <t>Lišta hranatá z PVC, LHD 40x40 mm HD, KOPOS</t>
  </si>
  <si>
    <t>210010115.S</t>
  </si>
  <si>
    <t>Lišta elektroinštalačná z PVC 140x60, uložená pevne, vkladacia</t>
  </si>
  <si>
    <t>345750057600.S</t>
  </si>
  <si>
    <t>Kanál elektroinštalačný z PVC, 140x60 mm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</si>
  <si>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</si>
  <si>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</si>
  <si>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</si>
  <si>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</si>
  <si>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210010355.S</t>
  </si>
  <si>
    <t>Krabica pancierová z PVC 93x93 mm, IP 54 vrátane ukončenia káblov a zapojenia vodičov</t>
  </si>
  <si>
    <t>345410014850.S</t>
  </si>
  <si>
    <t>SANELA SLZ01Y napájací zdroj 230V AC  24 DC - pre pisoáre</t>
  </si>
  <si>
    <t>210011310</t>
  </si>
  <si>
    <t>Osadenie polyamidovej príchytky HM 8 do tvrdého kameňa, jednoduchého betónu a železobetónu</t>
  </si>
  <si>
    <t>2830403500</t>
  </si>
  <si>
    <t>Hmoždinka klasická 8 mm T8 typ: T8-PA</t>
  </si>
  <si>
    <t>210010301.S</t>
  </si>
  <si>
    <t>Krabica prístrojová bez zapojenia (1901, KP 68, KZ 3)</t>
  </si>
  <si>
    <t>345600K000</t>
  </si>
  <si>
    <t>Škatuľa KP prístrojová 1-nás : KP 67/2 (D70x45) zvisle aj vodorovne max 5 škatúľ</t>
  </si>
  <si>
    <t>210010325.S</t>
  </si>
  <si>
    <t>Krabica (KUL 68 kruhová) odbočná s viečkom, svorkovnicou vrátane zapojenia</t>
  </si>
  <si>
    <t>345410002000.S</t>
  </si>
  <si>
    <t>Krabica prístrojová z PVC s viečkom a Wago svorkami pod omietku KP 67/3</t>
  </si>
  <si>
    <t>345608D000</t>
  </si>
  <si>
    <t>Škatuľa KPR  prístrojová , hlboka + wago svorky</t>
  </si>
  <si>
    <t>210110041.S</t>
  </si>
  <si>
    <t>Spínač polozapustený a zapustený vrátane zapojenia jednopólový - radenie 1</t>
  </si>
  <si>
    <t>ESP000000408</t>
  </si>
  <si>
    <t>spínač jednopólový  IP 20 - (radenie: 1)</t>
  </si>
  <si>
    <t>210110043.S</t>
  </si>
  <si>
    <t>Spínač polozapustený a zapustený vrátane zapojenia sériový - radenie 5</t>
  </si>
  <si>
    <t>ESP000000409</t>
  </si>
  <si>
    <t>spínač sériový IP 20- (radenie: 5)</t>
  </si>
  <si>
    <t>210110070.S</t>
  </si>
  <si>
    <t>Spínač špeciálny vrátane zapojenia, ovládanie vzt</t>
  </si>
  <si>
    <t>XALd</t>
  </si>
  <si>
    <t>XALD 215 Harmony   - ovládacie  dvoj- tlačítko</t>
  </si>
  <si>
    <t>210111011.S</t>
  </si>
  <si>
    <t>Domová zásuvka polozapustená alebo zapustená 250 V / 16A, vrátane zapojenia 2P + PE</t>
  </si>
  <si>
    <t>EZA000000367</t>
  </si>
  <si>
    <t>2-zásuvka IP 20 - 16A/250V</t>
  </si>
  <si>
    <t>210190001</t>
  </si>
  <si>
    <t>Montáž + zapojenie rozvodnice</t>
  </si>
  <si>
    <t>921AN07452</t>
  </si>
  <si>
    <t>Rozvádzač RSoc  ( 3. faz -hl. vyp , zvodič  pr.,2x 1.f istič , 6 x 2.p. prud.chra , 3faz. elektromer )</t>
  </si>
  <si>
    <t>921AN07452r</t>
  </si>
  <si>
    <t>Rozvádzač RH - doplnenie ističa</t>
  </si>
  <si>
    <t>210201916.S</t>
  </si>
  <si>
    <t>Montáž svietidla interiérového do 3 kg</t>
  </si>
  <si>
    <t>210201005.S</t>
  </si>
  <si>
    <t>Zapojenie svietidla IP40, 1 x svetelný zdroj, stropného - nástenného interierového</t>
  </si>
  <si>
    <t>sv.1</t>
  </si>
  <si>
    <t>Svietidlo LEDVANCE ECO DP 1200 TH 42W 4000K 5040lm</t>
  </si>
  <si>
    <t>210290811.S</t>
  </si>
  <si>
    <t>Pripojenie spotrebiča</t>
  </si>
  <si>
    <t>Fen</t>
  </si>
  <si>
    <t>Hadicový fén Valera Hotello Silver 1200W, strieborný / čierny</t>
  </si>
  <si>
    <t>210872120.S</t>
  </si>
  <si>
    <t>Kábel signálny uložený pevne JYTY 250 V 2x1</t>
  </si>
  <si>
    <t>341210001400.S</t>
  </si>
  <si>
    <t>Kábel medený signálny JYTY 2x1 mm2</t>
  </si>
  <si>
    <t>210881056.S</t>
  </si>
  <si>
    <t>Vodič bezhalogénový, medený uložený pevne N2XH 0,6/1,0 kV  6</t>
  </si>
  <si>
    <t>341610012400.S</t>
  </si>
  <si>
    <t>Vodič medený bezhalogenový N2XH 6 mm2</t>
  </si>
  <si>
    <t>92</t>
  </si>
  <si>
    <t>210881058.S</t>
  </si>
  <si>
    <t>Vodič bezhalogénový, medený uložený pevne N2XH 0,6/1,0 kV  16</t>
  </si>
  <si>
    <t>94</t>
  </si>
  <si>
    <t>341610012600.S</t>
  </si>
  <si>
    <t>Vodič medený bezhalogenový N2XH-J 1x16 mm2 RM</t>
  </si>
  <si>
    <t>96</t>
  </si>
  <si>
    <t>210881075.S</t>
  </si>
  <si>
    <t>Kábel bezhalogénový, medený uložený pevne N2XH 0,6/1,0 kV  3x1,5</t>
  </si>
  <si>
    <t>98</t>
  </si>
  <si>
    <t>341610014300.S</t>
  </si>
  <si>
    <t>Kábel medený bezhalogenový N2XH-J 3x1,5 mm2 RE</t>
  </si>
  <si>
    <t>100</t>
  </si>
  <si>
    <t>210881076.S</t>
  </si>
  <si>
    <t>Kábel bezhalogénový, medený uložený pevne N2XH 0,6/1,0 kV  3x2,5</t>
  </si>
  <si>
    <t>102</t>
  </si>
  <si>
    <t>341610014400.S</t>
  </si>
  <si>
    <t>Kábel medený bezhalogenový N2XH-J 3x2,5 mm2 RE</t>
  </si>
  <si>
    <t>104</t>
  </si>
  <si>
    <t>210881100.S</t>
  </si>
  <si>
    <t>Kábel bezhalogénový, medený uložený pevne N2XH 0,6/1,0 kV  5x1,5</t>
  </si>
  <si>
    <t>106</t>
  </si>
  <si>
    <t>341610016800.S</t>
  </si>
  <si>
    <t>Kábel medený bezhalogenový N2XH-J 5x1,5 mm2 RE</t>
  </si>
  <si>
    <t>108</t>
  </si>
  <si>
    <t>210881103.S</t>
  </si>
  <si>
    <t>Kábel bezhalogénový, medený uložený pevne N2XH 0,6/1,0 kV  5x6</t>
  </si>
  <si>
    <t>110</t>
  </si>
  <si>
    <t>341610017100.S</t>
  </si>
  <si>
    <t>Kábel medený bezhalogenový N2XH-J 5x6 mm2 RE</t>
  </si>
  <si>
    <t>112</t>
  </si>
  <si>
    <t>ost.mat</t>
  </si>
  <si>
    <t>Ostatný materiál - príchytky , závesy ,  spojovací ...</t>
  </si>
  <si>
    <t>kpl</t>
  </si>
  <si>
    <t>114</t>
  </si>
  <si>
    <t>585410000100</t>
  </si>
  <si>
    <t>Sadra sivá,</t>
  </si>
  <si>
    <t>116</t>
  </si>
  <si>
    <t>HZS-03</t>
  </si>
  <si>
    <t>Demontáž a spätná montáž  núdzových svietidiel</t>
  </si>
  <si>
    <t>118</t>
  </si>
  <si>
    <t>HZS-01</t>
  </si>
  <si>
    <t>Úprava jestvujúceho rozvádzača , demontáž a úpravy jestvujúcej inštalácie</t>
  </si>
  <si>
    <t>120</t>
  </si>
  <si>
    <t>HZS-02</t>
  </si>
  <si>
    <t>Revízna správa, spracovanie dokumentácie, realizačný projekt</t>
  </si>
  <si>
    <t>122</t>
  </si>
  <si>
    <t>124</t>
  </si>
  <si>
    <t>PM</t>
  </si>
  <si>
    <t>Podružný materiál</t>
  </si>
  <si>
    <t>126</t>
  </si>
  <si>
    <t>128</t>
  </si>
  <si>
    <t>94707438</t>
  </si>
  <si>
    <t>21,35</t>
  </si>
  <si>
    <t>22,418</t>
  </si>
  <si>
    <t>3,53</t>
  </si>
  <si>
    <t>3,707</t>
  </si>
  <si>
    <t>18,4</t>
  </si>
  <si>
    <t>+5% KOMPLET</t>
  </si>
  <si>
    <t>19,32</t>
  </si>
  <si>
    <t>56,882</t>
  </si>
  <si>
    <t>21,045</t>
  </si>
  <si>
    <t>22,097</t>
  </si>
  <si>
    <t>02_ŽENY - Rekonštrukcia šatne a wc ŽENY</t>
  </si>
  <si>
    <t>15,3</t>
  </si>
  <si>
    <t>25,045</t>
  </si>
  <si>
    <t>76,035</t>
  </si>
  <si>
    <t>79,837</t>
  </si>
  <si>
    <t>0,9*2,05*1</t>
  </si>
  <si>
    <t>0,7*2,05*3</t>
  </si>
  <si>
    <t>1,8*1,5*1</t>
  </si>
  <si>
    <t>1,1*1,1*1</t>
  </si>
  <si>
    <t>"sklobeton" 1,6*0,7*1*2</t>
  </si>
  <si>
    <t>"212_satna" (5,7+4,75)*2*1,25-0,9*1,2</t>
  </si>
  <si>
    <t>1726476262</t>
  </si>
  <si>
    <t>524121969</t>
  </si>
  <si>
    <t>-1711917901</t>
  </si>
  <si>
    <t>-25906198</t>
  </si>
  <si>
    <t>"214_PREDSIEN WC - ZENY" 2,03</t>
  </si>
  <si>
    <t>"215_WC - ZENY" 1,5</t>
  </si>
  <si>
    <t>"212_satna"1</t>
  </si>
  <si>
    <t>"214_PREDSIEN WC - ZENY" 1</t>
  </si>
  <si>
    <t>"215_WC - ZENY" 1</t>
  </si>
  <si>
    <t>"212_satna" (5,7+4,75)*2*3-0,9*2,02-1*1-2*1,5</t>
  </si>
  <si>
    <t>"214_PREDSIEN WC - ZENY" (1,25+1,75)*2*2-0,7*2*2</t>
  </si>
  <si>
    <t>"215_WC - ZENY"(0,9+1,75)*2*2-0,7*2</t>
  </si>
  <si>
    <t>1499570048</t>
  </si>
  <si>
    <t>-1555565685</t>
  </si>
  <si>
    <t>-602780322</t>
  </si>
  <si>
    <t>2,066*4 'Prepočítané koeficientom množstva</t>
  </si>
  <si>
    <t>"214_WC - ZENY" 1</t>
  </si>
  <si>
    <t>"215_PREDSIEN WC - ZENY" 1</t>
  </si>
  <si>
    <t>3,707*1,06 'Prepočítané koeficientom množstva</t>
  </si>
  <si>
    <t>"212_satna" (5,7+4,75)*2*1,05-0,9</t>
  </si>
  <si>
    <t>22,097*0,102 'Prepočítané koeficientom množstva</t>
  </si>
  <si>
    <t>"212_satna"21,35</t>
  </si>
  <si>
    <t>22,418*1,05 'Prepočítané koeficientom množstva</t>
  </si>
  <si>
    <t>19,32*1,06 'Prepočítané koeficientom množstva</t>
  </si>
  <si>
    <t>"212_satna"(1+2,05*2)*1</t>
  </si>
  <si>
    <t>"214_PREDSIEN WC - ZENY" (1+2,05*2)*1</t>
  </si>
  <si>
    <t>"215_WC - ZENY" (1+2,05*2)*1</t>
  </si>
  <si>
    <t>"212_satna" (5,7+4,75)*2*1,55</t>
  </si>
  <si>
    <t>"214_PREDSIEN WC - ZENY" (1,25+1,75)*2*1,55</t>
  </si>
  <si>
    <t>"215_WC - ZENY"(0,9+1,75)*2*1,55</t>
  </si>
  <si>
    <t>"212_satna"4</t>
  </si>
  <si>
    <t>9,6</t>
  </si>
  <si>
    <t>20,9</t>
  </si>
  <si>
    <t>-369828818</t>
  </si>
  <si>
    <t>1949260730</t>
  </si>
  <si>
    <t>0,165*19 'Prepočítané koeficientom množstva</t>
  </si>
  <si>
    <t>0,165*5 'Prepočítané koeficientom množstva</t>
  </si>
  <si>
    <t>"215-214_WC_ZENY_odhad_PD ZTI NIE JE K DISPOZICII" 6</t>
  </si>
  <si>
    <t>"WC"1</t>
  </si>
  <si>
    <t>"UMYVADLO" 2</t>
  </si>
  <si>
    <t>"ZDRKADLO" 1</t>
  </si>
  <si>
    <t>"vesiak ma uterak" 1</t>
  </si>
  <si>
    <t>"davkovac mydla" 1</t>
  </si>
  <si>
    <t>"držiak mydla do sprchy" 1</t>
  </si>
  <si>
    <t>"držiak na toalet papier" 1</t>
  </si>
  <si>
    <t>12303155</t>
  </si>
  <si>
    <t>1916258276</t>
  </si>
  <si>
    <t>"UMYVADLA+VYLEVKA" 1</t>
  </si>
  <si>
    <t>"WC" 1</t>
  </si>
  <si>
    <t>2*1*2*2*1,2</t>
  </si>
  <si>
    <t>(1,5*2+1*2+3,5*2*2)*1,1 "ODHAD NIE JE PD</t>
  </si>
  <si>
    <t>305750874</t>
  </si>
  <si>
    <t>VENTILATOR</t>
  </si>
  <si>
    <t>1742119314</t>
  </si>
  <si>
    <t>ZOZNAM FIGÚR</t>
  </si>
  <si>
    <t>Výmera</t>
  </si>
  <si>
    <t>03_LUT/ 01_MUŽI</t>
  </si>
  <si>
    <t>Použitie figúry:</t>
  </si>
  <si>
    <t>+5% NA NOVE KONSTRUKCIE BEZ DELIACICH STIENOK</t>
  </si>
  <si>
    <t>plocha_novy_obklad_1</t>
  </si>
  <si>
    <t>03_LUT/ 01_MUŽI/ 01</t>
  </si>
  <si>
    <t>03_LUT/ 02_ŽENY</t>
  </si>
  <si>
    <t>03_LUT/ 02_ŽENY/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</si>
</sst>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33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7" fillId="0" borderId="12" xfId="0" applyNumberFormat="1" applyFont="1" applyBorder="1"/>
    <xf numFmtId="166" fontId="37" fillId="0" borderId="13" xfId="0" applyNumberFormat="1" applyFont="1" applyBorder="1"/>
    <xf numFmtId="4" fontId="3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2" borderId="23" xfId="0" applyNumberFormat="1" applyFont="1" applyFill="1" applyBorder="1" applyAlignment="1" applyProtection="1">
      <alignment vertical="center"/>
      <protection locked="0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4" fillId="2" borderId="23" xfId="0" applyFont="1" applyFill="1" applyBorder="1" applyAlignment="1" applyProtection="1">
      <alignment horizontal="left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4" fontId="27" fillId="4" borderId="0" xfId="0" applyNumberFormat="1" applyFont="1" applyFill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0" fillId="0" borderId="0" xfId="0"/>
    <xf numFmtId="4" fontId="7" fillId="2" borderId="0" xfId="0" applyNumberFormat="1" applyFont="1" applyFill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25" fillId="4" borderId="7" xfId="0" applyFont="1" applyFill="1" applyBorder="1" applyAlignment="1">
      <alignment horizontal="right" vertical="center"/>
    </xf>
    <xf numFmtId="0" fontId="25" fillId="4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workbookViewId="0">
      <selection activeCell="AC7" sqref="AC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60" t="s">
        <v>13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R5" s="19"/>
      <c r="BE5" s="257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61" t="s">
        <v>16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R6" s="19"/>
      <c r="BE6" s="258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58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29</v>
      </c>
      <c r="AR8" s="19"/>
      <c r="BE8" s="258"/>
      <c r="BS8" s="16" t="s">
        <v>6</v>
      </c>
    </row>
    <row r="9" spans="1:74" ht="14.45" customHeight="1">
      <c r="B9" s="19"/>
      <c r="AR9" s="19"/>
      <c r="BE9" s="258"/>
      <c r="BS9" s="16" t="s">
        <v>6</v>
      </c>
    </row>
    <row r="10" spans="1:74" ht="12" customHeight="1">
      <c r="B10" s="19"/>
      <c r="D10" s="26" t="s">
        <v>22</v>
      </c>
      <c r="AK10" s="26" t="s">
        <v>23</v>
      </c>
      <c r="AN10" s="24" t="s">
        <v>24</v>
      </c>
      <c r="AR10" s="19"/>
      <c r="BE10" s="258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27</v>
      </c>
      <c r="AR11" s="19"/>
      <c r="BE11" s="258"/>
      <c r="BS11" s="16" t="s">
        <v>6</v>
      </c>
    </row>
    <row r="12" spans="1:74" ht="6.95" customHeight="1">
      <c r="B12" s="19"/>
      <c r="AR12" s="19"/>
      <c r="BE12" s="258"/>
      <c r="BS12" s="16" t="s">
        <v>6</v>
      </c>
    </row>
    <row r="13" spans="1:74" ht="12" customHeight="1">
      <c r="B13" s="19"/>
      <c r="D13" s="26" t="s">
        <v>28</v>
      </c>
      <c r="AK13" s="26" t="s">
        <v>23</v>
      </c>
      <c r="AN13" s="28" t="s">
        <v>29</v>
      </c>
      <c r="AR13" s="19"/>
      <c r="BE13" s="258"/>
      <c r="BS13" s="16" t="s">
        <v>6</v>
      </c>
    </row>
    <row r="14" spans="1:74" ht="12.75">
      <c r="B14" s="19"/>
      <c r="E14" s="262" t="s">
        <v>29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" t="s">
        <v>26</v>
      </c>
      <c r="AN14" s="28" t="s">
        <v>29</v>
      </c>
      <c r="AR14" s="19"/>
      <c r="BE14" s="258"/>
      <c r="BS14" s="16" t="s">
        <v>6</v>
      </c>
    </row>
    <row r="15" spans="1:74" ht="6.95" customHeight="1">
      <c r="B15" s="19"/>
      <c r="AR15" s="19"/>
      <c r="BE15" s="258"/>
      <c r="BS15" s="16" t="s">
        <v>4</v>
      </c>
    </row>
    <row r="16" spans="1:74" ht="12" customHeight="1">
      <c r="B16" s="19"/>
      <c r="D16" s="26" t="s">
        <v>30</v>
      </c>
      <c r="AK16" s="26" t="s">
        <v>23</v>
      </c>
      <c r="AN16" s="24" t="s">
        <v>1</v>
      </c>
      <c r="AR16" s="19"/>
      <c r="BE16" s="258"/>
      <c r="BS16" s="16" t="s">
        <v>4</v>
      </c>
    </row>
    <row r="17" spans="2:71" ht="18.399999999999999" customHeight="1">
      <c r="B17" s="19"/>
      <c r="E17" s="24" t="s">
        <v>31</v>
      </c>
      <c r="AK17" s="26" t="s">
        <v>26</v>
      </c>
      <c r="AN17" s="24" t="s">
        <v>1</v>
      </c>
      <c r="AR17" s="19"/>
      <c r="BE17" s="258"/>
      <c r="BS17" s="16" t="s">
        <v>32</v>
      </c>
    </row>
    <row r="18" spans="2:71" ht="6.95" customHeight="1">
      <c r="B18" s="19"/>
      <c r="AR18" s="19"/>
      <c r="BE18" s="258"/>
      <c r="BS18" s="16" t="s">
        <v>6</v>
      </c>
    </row>
    <row r="19" spans="2:71" ht="12" customHeight="1">
      <c r="B19" s="19"/>
      <c r="D19" s="26" t="s">
        <v>33</v>
      </c>
      <c r="AK19" s="26" t="s">
        <v>23</v>
      </c>
      <c r="AN19" s="24" t="s">
        <v>1</v>
      </c>
      <c r="AR19" s="19"/>
      <c r="BE19" s="258"/>
      <c r="BS19" s="16" t="s">
        <v>6</v>
      </c>
    </row>
    <row r="20" spans="2:71" ht="18.399999999999999" customHeight="1">
      <c r="B20" s="19"/>
      <c r="E20" s="24" t="s">
        <v>31</v>
      </c>
      <c r="AK20" s="26" t="s">
        <v>26</v>
      </c>
      <c r="AN20" s="24" t="s">
        <v>1</v>
      </c>
      <c r="AR20" s="19"/>
      <c r="BE20" s="258"/>
      <c r="BS20" s="16" t="s">
        <v>32</v>
      </c>
    </row>
    <row r="21" spans="2:71" ht="6.95" customHeight="1">
      <c r="B21" s="19"/>
      <c r="AR21" s="19"/>
      <c r="BE21" s="258"/>
    </row>
    <row r="22" spans="2:71" ht="12" customHeight="1">
      <c r="B22" s="19"/>
      <c r="D22" s="26" t="s">
        <v>34</v>
      </c>
      <c r="AR22" s="19"/>
      <c r="BE22" s="258"/>
    </row>
    <row r="23" spans="2:71" ht="16.5" customHeight="1">
      <c r="B23" s="19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R23" s="19"/>
      <c r="BE23" s="258"/>
    </row>
    <row r="24" spans="2:71" ht="6.95" customHeight="1">
      <c r="B24" s="19"/>
      <c r="AR24" s="19"/>
      <c r="BE24" s="25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58"/>
    </row>
    <row r="26" spans="2:71" ht="14.45" customHeight="1">
      <c r="B26" s="19"/>
      <c r="D26" s="31" t="s">
        <v>35</v>
      </c>
      <c r="AK26" s="265">
        <f>ROUND(AG94,2)</f>
        <v>0</v>
      </c>
      <c r="AL26" s="236"/>
      <c r="AM26" s="236"/>
      <c r="AN26" s="236"/>
      <c r="AO26" s="236"/>
      <c r="AR26" s="19"/>
      <c r="BE26" s="258"/>
    </row>
    <row r="27" spans="2:71" ht="14.45" customHeight="1">
      <c r="B27" s="19"/>
      <c r="D27" s="31" t="s">
        <v>36</v>
      </c>
      <c r="AK27" s="265">
        <f>ROUND(AG105, 2)</f>
        <v>0</v>
      </c>
      <c r="AL27" s="265"/>
      <c r="AM27" s="265"/>
      <c r="AN27" s="265"/>
      <c r="AO27" s="265"/>
      <c r="AR27" s="19"/>
      <c r="BE27" s="258"/>
    </row>
    <row r="28" spans="2:71" s="1" customFormat="1" ht="6.95" customHeight="1">
      <c r="B28" s="33"/>
      <c r="AR28" s="33"/>
      <c r="BE28" s="258"/>
    </row>
    <row r="29" spans="2:71" s="1" customFormat="1" ht="25.9" customHeight="1">
      <c r="B29" s="33"/>
      <c r="D29" s="34" t="s">
        <v>37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66">
        <f>ROUND(AK26 + AK27, 2)</f>
        <v>0</v>
      </c>
      <c r="AL29" s="267"/>
      <c r="AM29" s="267"/>
      <c r="AN29" s="267"/>
      <c r="AO29" s="267"/>
      <c r="AR29" s="33"/>
      <c r="BE29" s="258"/>
    </row>
    <row r="30" spans="2:71" s="1" customFormat="1" ht="6.95" customHeight="1">
      <c r="B30" s="33"/>
      <c r="AR30" s="33"/>
      <c r="BE30" s="258"/>
    </row>
    <row r="31" spans="2:71" s="1" customFormat="1" ht="12.75">
      <c r="B31" s="33"/>
      <c r="L31" s="268" t="s">
        <v>38</v>
      </c>
      <c r="M31" s="268"/>
      <c r="N31" s="268"/>
      <c r="O31" s="268"/>
      <c r="P31" s="268"/>
      <c r="W31" s="268" t="s">
        <v>39</v>
      </c>
      <c r="X31" s="268"/>
      <c r="Y31" s="268"/>
      <c r="Z31" s="268"/>
      <c r="AA31" s="268"/>
      <c r="AB31" s="268"/>
      <c r="AC31" s="268"/>
      <c r="AD31" s="268"/>
      <c r="AE31" s="268"/>
      <c r="AK31" s="268" t="s">
        <v>40</v>
      </c>
      <c r="AL31" s="268"/>
      <c r="AM31" s="268"/>
      <c r="AN31" s="268"/>
      <c r="AO31" s="268"/>
      <c r="AR31" s="33"/>
      <c r="BE31" s="258"/>
    </row>
    <row r="32" spans="2:71" s="2" customFormat="1" ht="14.45" customHeight="1">
      <c r="B32" s="37"/>
      <c r="D32" s="26" t="s">
        <v>41</v>
      </c>
      <c r="F32" s="38" t="s">
        <v>42</v>
      </c>
      <c r="L32" s="249">
        <v>0.23</v>
      </c>
      <c r="M32" s="248"/>
      <c r="N32" s="248"/>
      <c r="O32" s="248"/>
      <c r="P32" s="248"/>
      <c r="Q32" s="39"/>
      <c r="R32" s="39"/>
      <c r="S32" s="39"/>
      <c r="T32" s="39"/>
      <c r="U32" s="39"/>
      <c r="V32" s="39"/>
      <c r="W32" s="247">
        <f>ROUND(AZ94 + SUM(CD105:CD109),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9"/>
      <c r="AG32" s="39"/>
      <c r="AH32" s="39"/>
      <c r="AI32" s="39"/>
      <c r="AJ32" s="39"/>
      <c r="AK32" s="247">
        <f>ROUND(AV94 + SUM(BY105:BY109), 2)</f>
        <v>0</v>
      </c>
      <c r="AL32" s="248"/>
      <c r="AM32" s="248"/>
      <c r="AN32" s="248"/>
      <c r="AO32" s="248"/>
      <c r="AP32" s="39"/>
      <c r="AQ32" s="39"/>
      <c r="AR32" s="40"/>
      <c r="AS32" s="39"/>
      <c r="AT32" s="39"/>
      <c r="AU32" s="39"/>
      <c r="AV32" s="39"/>
      <c r="AW32" s="39"/>
      <c r="AX32" s="39"/>
      <c r="AY32" s="39"/>
      <c r="AZ32" s="39"/>
      <c r="BE32" s="259"/>
    </row>
    <row r="33" spans="2:57" s="2" customFormat="1" ht="14.45" customHeight="1">
      <c r="B33" s="37"/>
      <c r="F33" s="38" t="s">
        <v>43</v>
      </c>
      <c r="L33" s="249">
        <v>0.23</v>
      </c>
      <c r="M33" s="248"/>
      <c r="N33" s="248"/>
      <c r="O33" s="248"/>
      <c r="P33" s="248"/>
      <c r="Q33" s="39"/>
      <c r="R33" s="39"/>
      <c r="S33" s="39"/>
      <c r="T33" s="39"/>
      <c r="U33" s="39"/>
      <c r="V33" s="39"/>
      <c r="W33" s="247">
        <f>ROUND(BA94 + SUM(CE105:CE109),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9"/>
      <c r="AG33" s="39"/>
      <c r="AH33" s="39"/>
      <c r="AI33" s="39"/>
      <c r="AJ33" s="39"/>
      <c r="AK33" s="247">
        <f>ROUND(AW94 + SUM(BZ105:BZ109), 2)</f>
        <v>0</v>
      </c>
      <c r="AL33" s="248"/>
      <c r="AM33" s="248"/>
      <c r="AN33" s="248"/>
      <c r="AO33" s="248"/>
      <c r="AP33" s="39"/>
      <c r="AQ33" s="39"/>
      <c r="AR33" s="40"/>
      <c r="AS33" s="39"/>
      <c r="AT33" s="39"/>
      <c r="AU33" s="39"/>
      <c r="AV33" s="39"/>
      <c r="AW33" s="39"/>
      <c r="AX33" s="39"/>
      <c r="AY33" s="39"/>
      <c r="AZ33" s="39"/>
      <c r="BE33" s="259"/>
    </row>
    <row r="34" spans="2:57" s="2" customFormat="1" ht="14.45" hidden="1" customHeight="1">
      <c r="B34" s="37"/>
      <c r="F34" s="26" t="s">
        <v>44</v>
      </c>
      <c r="L34" s="254">
        <v>0.23</v>
      </c>
      <c r="M34" s="255"/>
      <c r="N34" s="255"/>
      <c r="O34" s="255"/>
      <c r="P34" s="255"/>
      <c r="W34" s="256">
        <f>ROUND(BB94 + SUM(CF105:CF109), 2)</f>
        <v>0</v>
      </c>
      <c r="X34" s="255"/>
      <c r="Y34" s="255"/>
      <c r="Z34" s="255"/>
      <c r="AA34" s="255"/>
      <c r="AB34" s="255"/>
      <c r="AC34" s="255"/>
      <c r="AD34" s="255"/>
      <c r="AE34" s="255"/>
      <c r="AK34" s="256">
        <v>0</v>
      </c>
      <c r="AL34" s="255"/>
      <c r="AM34" s="255"/>
      <c r="AN34" s="255"/>
      <c r="AO34" s="255"/>
      <c r="AR34" s="37"/>
      <c r="BE34" s="259"/>
    </row>
    <row r="35" spans="2:57" s="2" customFormat="1" ht="14.45" hidden="1" customHeight="1">
      <c r="B35" s="37"/>
      <c r="F35" s="26" t="s">
        <v>45</v>
      </c>
      <c r="L35" s="254">
        <v>0.23</v>
      </c>
      <c r="M35" s="255"/>
      <c r="N35" s="255"/>
      <c r="O35" s="255"/>
      <c r="P35" s="255"/>
      <c r="W35" s="256">
        <f>ROUND(BC94 + SUM(CG105:CG109), 2)</f>
        <v>0</v>
      </c>
      <c r="X35" s="255"/>
      <c r="Y35" s="255"/>
      <c r="Z35" s="255"/>
      <c r="AA35" s="255"/>
      <c r="AB35" s="255"/>
      <c r="AC35" s="255"/>
      <c r="AD35" s="255"/>
      <c r="AE35" s="255"/>
      <c r="AK35" s="256">
        <v>0</v>
      </c>
      <c r="AL35" s="255"/>
      <c r="AM35" s="255"/>
      <c r="AN35" s="255"/>
      <c r="AO35" s="255"/>
      <c r="AR35" s="37"/>
    </row>
    <row r="36" spans="2:57" s="2" customFormat="1" ht="14.45" hidden="1" customHeight="1">
      <c r="B36" s="37"/>
      <c r="F36" s="38" t="s">
        <v>46</v>
      </c>
      <c r="L36" s="249">
        <v>0</v>
      </c>
      <c r="M36" s="248"/>
      <c r="N36" s="248"/>
      <c r="O36" s="248"/>
      <c r="P36" s="248"/>
      <c r="Q36" s="39"/>
      <c r="R36" s="39"/>
      <c r="S36" s="39"/>
      <c r="T36" s="39"/>
      <c r="U36" s="39"/>
      <c r="V36" s="39"/>
      <c r="W36" s="247">
        <f>ROUND(BD94 + SUM(CH105:CH109), 2)</f>
        <v>0</v>
      </c>
      <c r="X36" s="248"/>
      <c r="Y36" s="248"/>
      <c r="Z36" s="248"/>
      <c r="AA36" s="248"/>
      <c r="AB36" s="248"/>
      <c r="AC36" s="248"/>
      <c r="AD36" s="248"/>
      <c r="AE36" s="248"/>
      <c r="AF36" s="39"/>
      <c r="AG36" s="39"/>
      <c r="AH36" s="39"/>
      <c r="AI36" s="39"/>
      <c r="AJ36" s="39"/>
      <c r="AK36" s="247">
        <v>0</v>
      </c>
      <c r="AL36" s="248"/>
      <c r="AM36" s="248"/>
      <c r="AN36" s="248"/>
      <c r="AO36" s="248"/>
      <c r="AP36" s="39"/>
      <c r="AQ36" s="39"/>
      <c r="AR36" s="40"/>
      <c r="AS36" s="39"/>
      <c r="AT36" s="39"/>
      <c r="AU36" s="39"/>
      <c r="AV36" s="39"/>
      <c r="AW36" s="39"/>
      <c r="AX36" s="39"/>
      <c r="AY36" s="39"/>
      <c r="AZ36" s="39"/>
    </row>
    <row r="37" spans="2:57" s="1" customFormat="1" ht="6.95" customHeight="1">
      <c r="B37" s="33"/>
      <c r="AR37" s="33"/>
    </row>
    <row r="38" spans="2:57" s="1" customFormat="1" ht="25.9" customHeight="1">
      <c r="B38" s="33"/>
      <c r="C38" s="41"/>
      <c r="D38" s="42" t="s">
        <v>47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48</v>
      </c>
      <c r="U38" s="43"/>
      <c r="V38" s="43"/>
      <c r="W38" s="43"/>
      <c r="X38" s="253" t="s">
        <v>49</v>
      </c>
      <c r="Y38" s="251"/>
      <c r="Z38" s="251"/>
      <c r="AA38" s="251"/>
      <c r="AB38" s="251"/>
      <c r="AC38" s="43"/>
      <c r="AD38" s="43"/>
      <c r="AE38" s="43"/>
      <c r="AF38" s="43"/>
      <c r="AG38" s="43"/>
      <c r="AH38" s="43"/>
      <c r="AI38" s="43"/>
      <c r="AJ38" s="43"/>
      <c r="AK38" s="250">
        <f>SUM(AK29:AK36)</f>
        <v>0</v>
      </c>
      <c r="AL38" s="251"/>
      <c r="AM38" s="251"/>
      <c r="AN38" s="251"/>
      <c r="AO38" s="252"/>
      <c r="AP38" s="41"/>
      <c r="AQ38" s="41"/>
      <c r="AR38" s="33"/>
    </row>
    <row r="39" spans="2:57" s="1" customFormat="1" ht="6.95" customHeight="1">
      <c r="B39" s="33"/>
      <c r="AR39" s="33"/>
    </row>
    <row r="40" spans="2:57" s="1" customFormat="1" ht="14.45" customHeight="1">
      <c r="B40" s="33"/>
      <c r="AR40" s="33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3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R49" s="33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3"/>
      <c r="D60" s="47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7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7" t="s">
        <v>52</v>
      </c>
      <c r="AI60" s="35"/>
      <c r="AJ60" s="35"/>
      <c r="AK60" s="35"/>
      <c r="AL60" s="35"/>
      <c r="AM60" s="47" t="s">
        <v>53</v>
      </c>
      <c r="AN60" s="35"/>
      <c r="AO60" s="35"/>
      <c r="AR60" s="33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3"/>
      <c r="D64" s="45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55</v>
      </c>
      <c r="AI64" s="46"/>
      <c r="AJ64" s="46"/>
      <c r="AK64" s="46"/>
      <c r="AL64" s="46"/>
      <c r="AM64" s="46"/>
      <c r="AN64" s="46"/>
      <c r="AO64" s="46"/>
      <c r="AR64" s="33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3"/>
      <c r="D75" s="47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7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7" t="s">
        <v>52</v>
      </c>
      <c r="AI75" s="35"/>
      <c r="AJ75" s="35"/>
      <c r="AK75" s="35"/>
      <c r="AL75" s="35"/>
      <c r="AM75" s="47" t="s">
        <v>53</v>
      </c>
      <c r="AN75" s="35"/>
      <c r="AO75" s="35"/>
      <c r="AR75" s="33"/>
    </row>
    <row r="76" spans="2:44" s="1" customFormat="1">
      <c r="B76" s="33"/>
      <c r="AR76" s="33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</row>
    <row r="81" spans="2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</row>
    <row r="82" spans="2:91" s="1" customFormat="1" ht="24.95" customHeight="1">
      <c r="B82" s="33"/>
      <c r="C82" s="20" t="s">
        <v>56</v>
      </c>
      <c r="AR82" s="33"/>
    </row>
    <row r="83" spans="2:91" s="1" customFormat="1" ht="6.95" customHeight="1">
      <c r="B83" s="33"/>
      <c r="AR83" s="33"/>
    </row>
    <row r="84" spans="2:91" s="3" customFormat="1" ht="12" customHeight="1">
      <c r="B84" s="52"/>
      <c r="C84" s="26" t="s">
        <v>12</v>
      </c>
      <c r="L84" s="3" t="str">
        <f>K5</f>
        <v>0425</v>
      </c>
      <c r="AR84" s="52"/>
    </row>
    <row r="85" spans="2:91" s="4" customFormat="1" ht="36.950000000000003" customHeight="1">
      <c r="B85" s="53"/>
      <c r="C85" s="54" t="s">
        <v>15</v>
      </c>
      <c r="L85" s="272" t="str">
        <f>K6</f>
        <v>Depo Jurajov Dvor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R85" s="53"/>
    </row>
    <row r="86" spans="2:91" s="1" customFormat="1" ht="6.95" customHeight="1">
      <c r="B86" s="33"/>
      <c r="AR86" s="33"/>
    </row>
    <row r="87" spans="2:91" s="1" customFormat="1" ht="12" customHeight="1">
      <c r="B87" s="33"/>
      <c r="C87" s="26" t="s">
        <v>19</v>
      </c>
      <c r="L87" s="55" t="str">
        <f>IF(K8="","",K8)</f>
        <v>Bratislava</v>
      </c>
      <c r="AI87" s="26" t="s">
        <v>21</v>
      </c>
      <c r="AM87" s="246" t="str">
        <f>IF(AN8= "","",AN8)</f>
        <v>Vyplň údaj</v>
      </c>
      <c r="AN87" s="246"/>
      <c r="AR87" s="33"/>
    </row>
    <row r="88" spans="2:91" s="1" customFormat="1" ht="6.95" customHeight="1">
      <c r="B88" s="33"/>
      <c r="AR88" s="33"/>
    </row>
    <row r="89" spans="2:91" s="1" customFormat="1" ht="15.2" customHeight="1">
      <c r="B89" s="33"/>
      <c r="C89" s="26" t="s">
        <v>22</v>
      </c>
      <c r="L89" s="3" t="str">
        <f>IF(E11= "","",E11)</f>
        <v>Dopravný podnik Bratislava, akciová spoločnosť</v>
      </c>
      <c r="AI89" s="26" t="s">
        <v>30</v>
      </c>
      <c r="AM89" s="244" t="str">
        <f>IF(E17="","",E17)</f>
        <v xml:space="preserve"> </v>
      </c>
      <c r="AN89" s="245"/>
      <c r="AO89" s="245"/>
      <c r="AP89" s="245"/>
      <c r="AR89" s="33"/>
      <c r="AS89" s="230" t="s">
        <v>57</v>
      </c>
      <c r="AT89" s="231"/>
      <c r="AU89" s="57"/>
      <c r="AV89" s="57"/>
      <c r="AW89" s="57"/>
      <c r="AX89" s="57"/>
      <c r="AY89" s="57"/>
      <c r="AZ89" s="57"/>
      <c r="BA89" s="57"/>
      <c r="BB89" s="57"/>
      <c r="BC89" s="57"/>
      <c r="BD89" s="58"/>
    </row>
    <row r="90" spans="2:91" s="1" customFormat="1" ht="15.2" customHeight="1">
      <c r="B90" s="33"/>
      <c r="C90" s="26" t="s">
        <v>28</v>
      </c>
      <c r="L90" s="3" t="str">
        <f>IF(E14= "Vyplň údaj","",E14)</f>
        <v/>
      </c>
      <c r="AI90" s="26" t="s">
        <v>33</v>
      </c>
      <c r="AM90" s="244" t="str">
        <f>IF(E20="","",E20)</f>
        <v xml:space="preserve"> </v>
      </c>
      <c r="AN90" s="245"/>
      <c r="AO90" s="245"/>
      <c r="AP90" s="245"/>
      <c r="AR90" s="33"/>
      <c r="AS90" s="232"/>
      <c r="AT90" s="233"/>
      <c r="BD90" s="60"/>
    </row>
    <row r="91" spans="2:91" s="1" customFormat="1" ht="10.9" customHeight="1">
      <c r="B91" s="33"/>
      <c r="AR91" s="33"/>
      <c r="AS91" s="232"/>
      <c r="AT91" s="233"/>
      <c r="BD91" s="60"/>
    </row>
    <row r="92" spans="2:91" s="1" customFormat="1" ht="29.25" customHeight="1">
      <c r="B92" s="33"/>
      <c r="C92" s="278" t="s">
        <v>58</v>
      </c>
      <c r="D92" s="240"/>
      <c r="E92" s="240"/>
      <c r="F92" s="240"/>
      <c r="G92" s="240"/>
      <c r="H92" s="61"/>
      <c r="I92" s="276" t="s">
        <v>59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9" t="s">
        <v>60</v>
      </c>
      <c r="AH92" s="240"/>
      <c r="AI92" s="240"/>
      <c r="AJ92" s="240"/>
      <c r="AK92" s="240"/>
      <c r="AL92" s="240"/>
      <c r="AM92" s="240"/>
      <c r="AN92" s="276" t="s">
        <v>61</v>
      </c>
      <c r="AO92" s="240"/>
      <c r="AP92" s="277"/>
      <c r="AQ92" s="62" t="s">
        <v>62</v>
      </c>
      <c r="AR92" s="33"/>
      <c r="AS92" s="63" t="s">
        <v>63</v>
      </c>
      <c r="AT92" s="64" t="s">
        <v>64</v>
      </c>
      <c r="AU92" s="64" t="s">
        <v>65</v>
      </c>
      <c r="AV92" s="64" t="s">
        <v>66</v>
      </c>
      <c r="AW92" s="64" t="s">
        <v>67</v>
      </c>
      <c r="AX92" s="64" t="s">
        <v>68</v>
      </c>
      <c r="AY92" s="64" t="s">
        <v>69</v>
      </c>
      <c r="AZ92" s="64" t="s">
        <v>70</v>
      </c>
      <c r="BA92" s="64" t="s">
        <v>71</v>
      </c>
      <c r="BB92" s="64" t="s">
        <v>72</v>
      </c>
      <c r="BC92" s="64" t="s">
        <v>73</v>
      </c>
      <c r="BD92" s="65" t="s">
        <v>74</v>
      </c>
    </row>
    <row r="93" spans="2:91" s="1" customFormat="1" ht="10.9" customHeight="1">
      <c r="B93" s="33"/>
      <c r="AR93" s="33"/>
      <c r="AS93" s="6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</row>
    <row r="94" spans="2:91" s="5" customFormat="1" ht="32.450000000000003" customHeight="1">
      <c r="B94" s="67"/>
      <c r="C94" s="68" t="s">
        <v>75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71">
        <f>ROUND(AG95,2)</f>
        <v>0</v>
      </c>
      <c r="AH94" s="271"/>
      <c r="AI94" s="271"/>
      <c r="AJ94" s="271"/>
      <c r="AK94" s="271"/>
      <c r="AL94" s="271"/>
      <c r="AM94" s="271"/>
      <c r="AN94" s="235">
        <f t="shared" ref="AN94:AN103" si="0">SUM(AG94,AT94)</f>
        <v>0</v>
      </c>
      <c r="AO94" s="235"/>
      <c r="AP94" s="235"/>
      <c r="AQ94" s="71" t="s">
        <v>1</v>
      </c>
      <c r="AR94" s="67"/>
      <c r="AS94" s="72">
        <f>ROUND(AS95,2)</f>
        <v>0</v>
      </c>
      <c r="AT94" s="73">
        <f t="shared" ref="AT94:AT103" si="1"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76</v>
      </c>
      <c r="BT94" s="76" t="s">
        <v>77</v>
      </c>
      <c r="BU94" s="77" t="s">
        <v>78</v>
      </c>
      <c r="BV94" s="76" t="s">
        <v>79</v>
      </c>
      <c r="BW94" s="76" t="s">
        <v>5</v>
      </c>
      <c r="BX94" s="76" t="s">
        <v>80</v>
      </c>
      <c r="CL94" s="76" t="s">
        <v>1</v>
      </c>
    </row>
    <row r="95" spans="2:91" s="6" customFormat="1" ht="24.75" customHeight="1">
      <c r="B95" s="78"/>
      <c r="C95" s="79"/>
      <c r="D95" s="279" t="s">
        <v>81</v>
      </c>
      <c r="E95" s="279"/>
      <c r="F95" s="279"/>
      <c r="G95" s="279"/>
      <c r="H95" s="279"/>
      <c r="I95" s="80"/>
      <c r="J95" s="279" t="s">
        <v>82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42">
        <f>ROUND(AG96+AG100,2)</f>
        <v>0</v>
      </c>
      <c r="AH95" s="243"/>
      <c r="AI95" s="243"/>
      <c r="AJ95" s="243"/>
      <c r="AK95" s="243"/>
      <c r="AL95" s="243"/>
      <c r="AM95" s="243"/>
      <c r="AN95" s="275">
        <f t="shared" si="0"/>
        <v>0</v>
      </c>
      <c r="AO95" s="243"/>
      <c r="AP95" s="243"/>
      <c r="AQ95" s="81" t="s">
        <v>83</v>
      </c>
      <c r="AR95" s="78"/>
      <c r="AS95" s="82">
        <f>ROUND(AS96+AS100,2)</f>
        <v>0</v>
      </c>
      <c r="AT95" s="83">
        <f t="shared" si="1"/>
        <v>0</v>
      </c>
      <c r="AU95" s="84">
        <f>ROUND(AU96+AU100,5)</f>
        <v>0</v>
      </c>
      <c r="AV95" s="83">
        <f>ROUND(AZ95*L32,2)</f>
        <v>0</v>
      </c>
      <c r="AW95" s="83">
        <f>ROUND(BA95*L33,2)</f>
        <v>0</v>
      </c>
      <c r="AX95" s="83">
        <f>ROUND(BB95*L32,2)</f>
        <v>0</v>
      </c>
      <c r="AY95" s="83">
        <f>ROUND(BC95*L33,2)</f>
        <v>0</v>
      </c>
      <c r="AZ95" s="83">
        <f>ROUND(AZ96+AZ100,2)</f>
        <v>0</v>
      </c>
      <c r="BA95" s="83">
        <f>ROUND(BA96+BA100,2)</f>
        <v>0</v>
      </c>
      <c r="BB95" s="83">
        <f>ROUND(BB96+BB100,2)</f>
        <v>0</v>
      </c>
      <c r="BC95" s="83">
        <f>ROUND(BC96+BC100,2)</f>
        <v>0</v>
      </c>
      <c r="BD95" s="85">
        <f>ROUND(BD96+BD100,2)</f>
        <v>0</v>
      </c>
      <c r="BS95" s="86" t="s">
        <v>76</v>
      </c>
      <c r="BT95" s="86" t="s">
        <v>84</v>
      </c>
      <c r="BU95" s="86" t="s">
        <v>78</v>
      </c>
      <c r="BV95" s="86" t="s">
        <v>79</v>
      </c>
      <c r="BW95" s="86" t="s">
        <v>85</v>
      </c>
      <c r="BX95" s="86" t="s">
        <v>5</v>
      </c>
      <c r="CL95" s="86" t="s">
        <v>1</v>
      </c>
      <c r="CM95" s="86" t="s">
        <v>77</v>
      </c>
    </row>
    <row r="96" spans="2:91" s="3" customFormat="1" ht="16.5" customHeight="1">
      <c r="B96" s="52"/>
      <c r="C96" s="9"/>
      <c r="D96" s="9"/>
      <c r="E96" s="274" t="s">
        <v>86</v>
      </c>
      <c r="F96" s="274"/>
      <c r="G96" s="274"/>
      <c r="H96" s="274"/>
      <c r="I96" s="274"/>
      <c r="J96" s="9"/>
      <c r="K96" s="274" t="s">
        <v>87</v>
      </c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41">
        <f>ROUND(SUM(AG97:AG99),2)</f>
        <v>0</v>
      </c>
      <c r="AH96" s="238"/>
      <c r="AI96" s="238"/>
      <c r="AJ96" s="238"/>
      <c r="AK96" s="238"/>
      <c r="AL96" s="238"/>
      <c r="AM96" s="238"/>
      <c r="AN96" s="234">
        <f t="shared" si="0"/>
        <v>0</v>
      </c>
      <c r="AO96" s="238"/>
      <c r="AP96" s="238"/>
      <c r="AQ96" s="87" t="s">
        <v>88</v>
      </c>
      <c r="AR96" s="52"/>
      <c r="AS96" s="88">
        <f>ROUND(SUM(AS97:AS99),2)</f>
        <v>0</v>
      </c>
      <c r="AT96" s="89">
        <f t="shared" si="1"/>
        <v>0</v>
      </c>
      <c r="AU96" s="90">
        <f>ROUND(SUM(AU97:AU99),5)</f>
        <v>0</v>
      </c>
      <c r="AV96" s="89">
        <f>ROUND(AZ96*L32,2)</f>
        <v>0</v>
      </c>
      <c r="AW96" s="89">
        <f>ROUND(BA96*L33,2)</f>
        <v>0</v>
      </c>
      <c r="AX96" s="89">
        <f>ROUND(BB96*L32,2)</f>
        <v>0</v>
      </c>
      <c r="AY96" s="89">
        <f>ROUND(BC96*L33,2)</f>
        <v>0</v>
      </c>
      <c r="AZ96" s="89">
        <f>ROUND(SUM(AZ97:AZ99),2)</f>
        <v>0</v>
      </c>
      <c r="BA96" s="89">
        <f>ROUND(SUM(BA97:BA99),2)</f>
        <v>0</v>
      </c>
      <c r="BB96" s="89">
        <f>ROUND(SUM(BB97:BB99),2)</f>
        <v>0</v>
      </c>
      <c r="BC96" s="89">
        <f>ROUND(SUM(BC97:BC99),2)</f>
        <v>0</v>
      </c>
      <c r="BD96" s="91">
        <f>ROUND(SUM(BD97:BD99),2)</f>
        <v>0</v>
      </c>
      <c r="BS96" s="24" t="s">
        <v>76</v>
      </c>
      <c r="BT96" s="24" t="s">
        <v>89</v>
      </c>
      <c r="BV96" s="24" t="s">
        <v>79</v>
      </c>
      <c r="BW96" s="24" t="s">
        <v>90</v>
      </c>
      <c r="BX96" s="24" t="s">
        <v>85</v>
      </c>
      <c r="CL96" s="24" t="s">
        <v>1</v>
      </c>
    </row>
    <row r="97" spans="1:90" s="3" customFormat="1" ht="16.5" customHeight="1">
      <c r="A97" s="92" t="s">
        <v>91</v>
      </c>
      <c r="B97" s="52"/>
      <c r="C97" s="9"/>
      <c r="D97" s="9"/>
      <c r="E97" s="9"/>
      <c r="F97" s="274" t="s">
        <v>86</v>
      </c>
      <c r="G97" s="274"/>
      <c r="H97" s="274"/>
      <c r="I97" s="274"/>
      <c r="J97" s="274"/>
      <c r="K97" s="9"/>
      <c r="L97" s="274" t="s">
        <v>87</v>
      </c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34">
        <f>'01_MUŽI - Rekonštrukcia š...'!J34</f>
        <v>0</v>
      </c>
      <c r="AH97" s="238"/>
      <c r="AI97" s="238"/>
      <c r="AJ97" s="238"/>
      <c r="AK97" s="238"/>
      <c r="AL97" s="238"/>
      <c r="AM97" s="238"/>
      <c r="AN97" s="234">
        <f t="shared" si="0"/>
        <v>0</v>
      </c>
      <c r="AO97" s="238"/>
      <c r="AP97" s="238"/>
      <c r="AQ97" s="87" t="s">
        <v>88</v>
      </c>
      <c r="AR97" s="52"/>
      <c r="AS97" s="88">
        <v>0</v>
      </c>
      <c r="AT97" s="89">
        <f t="shared" si="1"/>
        <v>0</v>
      </c>
      <c r="AU97" s="90">
        <f>'01_MUŽI - Rekonštrukcia š...'!P151</f>
        <v>0</v>
      </c>
      <c r="AV97" s="89">
        <f>'01_MUŽI - Rekonštrukcia š...'!J37</f>
        <v>0</v>
      </c>
      <c r="AW97" s="89">
        <f>'01_MUŽI - Rekonštrukcia š...'!J38</f>
        <v>0</v>
      </c>
      <c r="AX97" s="89">
        <f>'01_MUŽI - Rekonštrukcia š...'!J39</f>
        <v>0</v>
      </c>
      <c r="AY97" s="89">
        <f>'01_MUŽI - Rekonštrukcia š...'!J40</f>
        <v>0</v>
      </c>
      <c r="AZ97" s="89">
        <f>'01_MUŽI - Rekonštrukcia š...'!F37</f>
        <v>0</v>
      </c>
      <c r="BA97" s="89">
        <f>'01_MUŽI - Rekonštrukcia š...'!F38</f>
        <v>0</v>
      </c>
      <c r="BB97" s="89">
        <f>'01_MUŽI - Rekonštrukcia š...'!F39</f>
        <v>0</v>
      </c>
      <c r="BC97" s="89">
        <f>'01_MUŽI - Rekonštrukcia š...'!F40</f>
        <v>0</v>
      </c>
      <c r="BD97" s="91">
        <f>'01_MUŽI - Rekonštrukcia š...'!F41</f>
        <v>0</v>
      </c>
      <c r="BT97" s="24" t="s">
        <v>92</v>
      </c>
      <c r="BU97" s="24" t="s">
        <v>93</v>
      </c>
      <c r="BV97" s="24" t="s">
        <v>79</v>
      </c>
      <c r="BW97" s="24" t="s">
        <v>90</v>
      </c>
      <c r="BX97" s="24" t="s">
        <v>85</v>
      </c>
      <c r="CL97" s="24" t="s">
        <v>1</v>
      </c>
    </row>
    <row r="98" spans="1:90" s="3" customFormat="1" ht="16.5" customHeight="1">
      <c r="A98" s="92" t="s">
        <v>91</v>
      </c>
      <c r="B98" s="52"/>
      <c r="C98" s="9"/>
      <c r="D98" s="9"/>
      <c r="E98" s="9"/>
      <c r="F98" s="274" t="s">
        <v>94</v>
      </c>
      <c r="G98" s="274"/>
      <c r="H98" s="274"/>
      <c r="I98" s="274"/>
      <c r="J98" s="274"/>
      <c r="K98" s="9"/>
      <c r="L98" s="274" t="s">
        <v>95</v>
      </c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234">
        <f>'01 - Zdravotechnika'!J36</f>
        <v>0</v>
      </c>
      <c r="AH98" s="238"/>
      <c r="AI98" s="238"/>
      <c r="AJ98" s="238"/>
      <c r="AK98" s="238"/>
      <c r="AL98" s="238"/>
      <c r="AM98" s="238"/>
      <c r="AN98" s="234">
        <f t="shared" si="0"/>
        <v>0</v>
      </c>
      <c r="AO98" s="238"/>
      <c r="AP98" s="238"/>
      <c r="AQ98" s="87" t="s">
        <v>88</v>
      </c>
      <c r="AR98" s="52"/>
      <c r="AS98" s="88">
        <v>0</v>
      </c>
      <c r="AT98" s="89">
        <f t="shared" si="1"/>
        <v>0</v>
      </c>
      <c r="AU98" s="90">
        <f>'01 - Zdravotechnika'!P147</f>
        <v>0</v>
      </c>
      <c r="AV98" s="89">
        <f>'01 - Zdravotechnika'!J39</f>
        <v>0</v>
      </c>
      <c r="AW98" s="89">
        <f>'01 - Zdravotechnika'!J40</f>
        <v>0</v>
      </c>
      <c r="AX98" s="89">
        <f>'01 - Zdravotechnika'!J41</f>
        <v>0</v>
      </c>
      <c r="AY98" s="89">
        <f>'01 - Zdravotechnika'!J42</f>
        <v>0</v>
      </c>
      <c r="AZ98" s="89">
        <f>'01 - Zdravotechnika'!F39</f>
        <v>0</v>
      </c>
      <c r="BA98" s="89">
        <f>'01 - Zdravotechnika'!F40</f>
        <v>0</v>
      </c>
      <c r="BB98" s="89">
        <f>'01 - Zdravotechnika'!F41</f>
        <v>0</v>
      </c>
      <c r="BC98" s="89">
        <f>'01 - Zdravotechnika'!F42</f>
        <v>0</v>
      </c>
      <c r="BD98" s="91">
        <f>'01 - Zdravotechnika'!F43</f>
        <v>0</v>
      </c>
      <c r="BT98" s="24" t="s">
        <v>92</v>
      </c>
      <c r="BV98" s="24" t="s">
        <v>79</v>
      </c>
      <c r="BW98" s="24" t="s">
        <v>96</v>
      </c>
      <c r="BX98" s="24" t="s">
        <v>90</v>
      </c>
      <c r="CL98" s="24" t="s">
        <v>1</v>
      </c>
    </row>
    <row r="99" spans="1:90" s="3" customFormat="1" ht="16.5" customHeight="1">
      <c r="A99" s="92" t="s">
        <v>91</v>
      </c>
      <c r="B99" s="52"/>
      <c r="C99" s="9"/>
      <c r="D99" s="9"/>
      <c r="E99" s="9"/>
      <c r="F99" s="274" t="s">
        <v>97</v>
      </c>
      <c r="G99" s="274"/>
      <c r="H99" s="274"/>
      <c r="I99" s="274"/>
      <c r="J99" s="274"/>
      <c r="K99" s="9"/>
      <c r="L99" s="274" t="s">
        <v>98</v>
      </c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234">
        <f>'02 - Elektroinštalácia'!J36</f>
        <v>0</v>
      </c>
      <c r="AH99" s="238"/>
      <c r="AI99" s="238"/>
      <c r="AJ99" s="238"/>
      <c r="AK99" s="238"/>
      <c r="AL99" s="238"/>
      <c r="AM99" s="238"/>
      <c r="AN99" s="234">
        <f t="shared" si="0"/>
        <v>0</v>
      </c>
      <c r="AO99" s="238"/>
      <c r="AP99" s="238"/>
      <c r="AQ99" s="87" t="s">
        <v>88</v>
      </c>
      <c r="AR99" s="52"/>
      <c r="AS99" s="88">
        <v>0</v>
      </c>
      <c r="AT99" s="89">
        <f t="shared" si="1"/>
        <v>0</v>
      </c>
      <c r="AU99" s="90">
        <f>'02 - Elektroinštalácia'!P138</f>
        <v>0</v>
      </c>
      <c r="AV99" s="89">
        <f>'02 - Elektroinštalácia'!J39</f>
        <v>0</v>
      </c>
      <c r="AW99" s="89">
        <f>'02 - Elektroinštalácia'!J40</f>
        <v>0</v>
      </c>
      <c r="AX99" s="89">
        <f>'02 - Elektroinštalácia'!J41</f>
        <v>0</v>
      </c>
      <c r="AY99" s="89">
        <f>'02 - Elektroinštalácia'!J42</f>
        <v>0</v>
      </c>
      <c r="AZ99" s="89">
        <f>'02 - Elektroinštalácia'!F39</f>
        <v>0</v>
      </c>
      <c r="BA99" s="89">
        <f>'02 - Elektroinštalácia'!F40</f>
        <v>0</v>
      </c>
      <c r="BB99" s="89">
        <f>'02 - Elektroinštalácia'!F41</f>
        <v>0</v>
      </c>
      <c r="BC99" s="89">
        <f>'02 - Elektroinštalácia'!F42</f>
        <v>0</v>
      </c>
      <c r="BD99" s="91">
        <f>'02 - Elektroinštalácia'!F43</f>
        <v>0</v>
      </c>
      <c r="BT99" s="24" t="s">
        <v>92</v>
      </c>
      <c r="BV99" s="24" t="s">
        <v>79</v>
      </c>
      <c r="BW99" s="24" t="s">
        <v>99</v>
      </c>
      <c r="BX99" s="24" t="s">
        <v>90</v>
      </c>
      <c r="CL99" s="24" t="s">
        <v>1</v>
      </c>
    </row>
    <row r="100" spans="1:90" s="3" customFormat="1" ht="16.5" customHeight="1">
      <c r="B100" s="52"/>
      <c r="C100" s="9"/>
      <c r="D100" s="9"/>
      <c r="E100" s="274" t="s">
        <v>100</v>
      </c>
      <c r="F100" s="274"/>
      <c r="G100" s="274"/>
      <c r="H100" s="274"/>
      <c r="I100" s="274"/>
      <c r="J100" s="9"/>
      <c r="K100" s="274" t="s">
        <v>101</v>
      </c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41">
        <f>ROUND(SUM(AG101:AG103),2)</f>
        <v>0</v>
      </c>
      <c r="AH100" s="238"/>
      <c r="AI100" s="238"/>
      <c r="AJ100" s="238"/>
      <c r="AK100" s="238"/>
      <c r="AL100" s="238"/>
      <c r="AM100" s="238"/>
      <c r="AN100" s="234">
        <f t="shared" si="0"/>
        <v>0</v>
      </c>
      <c r="AO100" s="238"/>
      <c r="AP100" s="238"/>
      <c r="AQ100" s="87" t="s">
        <v>88</v>
      </c>
      <c r="AR100" s="52"/>
      <c r="AS100" s="88">
        <f>ROUND(SUM(AS101:AS103),2)</f>
        <v>0</v>
      </c>
      <c r="AT100" s="89">
        <f t="shared" si="1"/>
        <v>0</v>
      </c>
      <c r="AU100" s="90">
        <f>ROUND(SUM(AU101:AU103),5)</f>
        <v>0</v>
      </c>
      <c r="AV100" s="89">
        <f>ROUND(AZ100*L32,2)</f>
        <v>0</v>
      </c>
      <c r="AW100" s="89">
        <f>ROUND(BA100*L33,2)</f>
        <v>0</v>
      </c>
      <c r="AX100" s="89">
        <f>ROUND(BB100*L32,2)</f>
        <v>0</v>
      </c>
      <c r="AY100" s="89">
        <f>ROUND(BC100*L33,2)</f>
        <v>0</v>
      </c>
      <c r="AZ100" s="89">
        <f>ROUND(SUM(AZ101:AZ103),2)</f>
        <v>0</v>
      </c>
      <c r="BA100" s="89">
        <f>ROUND(SUM(BA101:BA103),2)</f>
        <v>0</v>
      </c>
      <c r="BB100" s="89">
        <f>ROUND(SUM(BB101:BB103),2)</f>
        <v>0</v>
      </c>
      <c r="BC100" s="89">
        <f>ROUND(SUM(BC101:BC103),2)</f>
        <v>0</v>
      </c>
      <c r="BD100" s="91">
        <f>ROUND(SUM(BD101:BD103),2)</f>
        <v>0</v>
      </c>
      <c r="BS100" s="24" t="s">
        <v>76</v>
      </c>
      <c r="BT100" s="24" t="s">
        <v>89</v>
      </c>
      <c r="BV100" s="24" t="s">
        <v>79</v>
      </c>
      <c r="BW100" s="24" t="s">
        <v>102</v>
      </c>
      <c r="BX100" s="24" t="s">
        <v>85</v>
      </c>
      <c r="CL100" s="24" t="s">
        <v>1</v>
      </c>
    </row>
    <row r="101" spans="1:90" s="3" customFormat="1" ht="16.5" customHeight="1">
      <c r="A101" s="92" t="s">
        <v>91</v>
      </c>
      <c r="B101" s="52"/>
      <c r="C101" s="9"/>
      <c r="D101" s="9"/>
      <c r="E101" s="9"/>
      <c r="F101" s="274" t="s">
        <v>100</v>
      </c>
      <c r="G101" s="274"/>
      <c r="H101" s="274"/>
      <c r="I101" s="274"/>
      <c r="J101" s="274"/>
      <c r="K101" s="9"/>
      <c r="L101" s="274" t="s">
        <v>101</v>
      </c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234">
        <f>'02_ŽENY - Rekonštrukcia š...'!J34</f>
        <v>0</v>
      </c>
      <c r="AH101" s="238"/>
      <c r="AI101" s="238"/>
      <c r="AJ101" s="238"/>
      <c r="AK101" s="238"/>
      <c r="AL101" s="238"/>
      <c r="AM101" s="238"/>
      <c r="AN101" s="234">
        <f t="shared" si="0"/>
        <v>0</v>
      </c>
      <c r="AO101" s="238"/>
      <c r="AP101" s="238"/>
      <c r="AQ101" s="87" t="s">
        <v>88</v>
      </c>
      <c r="AR101" s="52"/>
      <c r="AS101" s="88">
        <v>0</v>
      </c>
      <c r="AT101" s="89">
        <f t="shared" si="1"/>
        <v>0</v>
      </c>
      <c r="AU101" s="90">
        <f>'02_ŽENY - Rekonštrukcia š...'!P150</f>
        <v>0</v>
      </c>
      <c r="AV101" s="89">
        <f>'02_ŽENY - Rekonštrukcia š...'!J37</f>
        <v>0</v>
      </c>
      <c r="AW101" s="89">
        <f>'02_ŽENY - Rekonštrukcia š...'!J38</f>
        <v>0</v>
      </c>
      <c r="AX101" s="89">
        <f>'02_ŽENY - Rekonštrukcia š...'!J39</f>
        <v>0</v>
      </c>
      <c r="AY101" s="89">
        <f>'02_ŽENY - Rekonštrukcia š...'!J40</f>
        <v>0</v>
      </c>
      <c r="AZ101" s="89">
        <f>'02_ŽENY - Rekonštrukcia š...'!F37</f>
        <v>0</v>
      </c>
      <c r="BA101" s="89">
        <f>'02_ŽENY - Rekonštrukcia š...'!F38</f>
        <v>0</v>
      </c>
      <c r="BB101" s="89">
        <f>'02_ŽENY - Rekonštrukcia š...'!F39</f>
        <v>0</v>
      </c>
      <c r="BC101" s="89">
        <f>'02_ŽENY - Rekonštrukcia š...'!F40</f>
        <v>0</v>
      </c>
      <c r="BD101" s="91">
        <f>'02_ŽENY - Rekonštrukcia š...'!F41</f>
        <v>0</v>
      </c>
      <c r="BT101" s="24" t="s">
        <v>92</v>
      </c>
      <c r="BU101" s="24" t="s">
        <v>93</v>
      </c>
      <c r="BV101" s="24" t="s">
        <v>79</v>
      </c>
      <c r="BW101" s="24" t="s">
        <v>102</v>
      </c>
      <c r="BX101" s="24" t="s">
        <v>85</v>
      </c>
      <c r="CL101" s="24" t="s">
        <v>1</v>
      </c>
    </row>
    <row r="102" spans="1:90" s="3" customFormat="1" ht="16.5" customHeight="1">
      <c r="A102" s="92" t="s">
        <v>91</v>
      </c>
      <c r="B102" s="52"/>
      <c r="C102" s="9"/>
      <c r="D102" s="9"/>
      <c r="E102" s="9"/>
      <c r="F102" s="274" t="s">
        <v>94</v>
      </c>
      <c r="G102" s="274"/>
      <c r="H102" s="274"/>
      <c r="I102" s="274"/>
      <c r="J102" s="274"/>
      <c r="K102" s="9"/>
      <c r="L102" s="274" t="s">
        <v>95</v>
      </c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  <c r="AF102" s="274"/>
      <c r="AG102" s="234">
        <f>'01 - Zdravotechnika_01'!J36</f>
        <v>0</v>
      </c>
      <c r="AH102" s="238"/>
      <c r="AI102" s="238"/>
      <c r="AJ102" s="238"/>
      <c r="AK102" s="238"/>
      <c r="AL102" s="238"/>
      <c r="AM102" s="238"/>
      <c r="AN102" s="234">
        <f t="shared" si="0"/>
        <v>0</v>
      </c>
      <c r="AO102" s="238"/>
      <c r="AP102" s="238"/>
      <c r="AQ102" s="87" t="s">
        <v>88</v>
      </c>
      <c r="AR102" s="52"/>
      <c r="AS102" s="88">
        <v>0</v>
      </c>
      <c r="AT102" s="89">
        <f t="shared" si="1"/>
        <v>0</v>
      </c>
      <c r="AU102" s="90">
        <f>'01 - Zdravotechnika_01'!P147</f>
        <v>0</v>
      </c>
      <c r="AV102" s="89">
        <f>'01 - Zdravotechnika_01'!J39</f>
        <v>0</v>
      </c>
      <c r="AW102" s="89">
        <f>'01 - Zdravotechnika_01'!J40</f>
        <v>0</v>
      </c>
      <c r="AX102" s="89">
        <f>'01 - Zdravotechnika_01'!J41</f>
        <v>0</v>
      </c>
      <c r="AY102" s="89">
        <f>'01 - Zdravotechnika_01'!J42</f>
        <v>0</v>
      </c>
      <c r="AZ102" s="89">
        <f>'01 - Zdravotechnika_01'!F39</f>
        <v>0</v>
      </c>
      <c r="BA102" s="89">
        <f>'01 - Zdravotechnika_01'!F40</f>
        <v>0</v>
      </c>
      <c r="BB102" s="89">
        <f>'01 - Zdravotechnika_01'!F41</f>
        <v>0</v>
      </c>
      <c r="BC102" s="89">
        <f>'01 - Zdravotechnika_01'!F42</f>
        <v>0</v>
      </c>
      <c r="BD102" s="91">
        <f>'01 - Zdravotechnika_01'!F43</f>
        <v>0</v>
      </c>
      <c r="BT102" s="24" t="s">
        <v>92</v>
      </c>
      <c r="BV102" s="24" t="s">
        <v>79</v>
      </c>
      <c r="BW102" s="24" t="s">
        <v>103</v>
      </c>
      <c r="BX102" s="24" t="s">
        <v>102</v>
      </c>
      <c r="CL102" s="24" t="s">
        <v>1</v>
      </c>
    </row>
    <row r="103" spans="1:90" s="3" customFormat="1" ht="16.5" customHeight="1">
      <c r="A103" s="92" t="s">
        <v>91</v>
      </c>
      <c r="B103" s="52"/>
      <c r="C103" s="9"/>
      <c r="D103" s="9"/>
      <c r="E103" s="9"/>
      <c r="F103" s="274" t="s">
        <v>97</v>
      </c>
      <c r="G103" s="274"/>
      <c r="H103" s="274"/>
      <c r="I103" s="274"/>
      <c r="J103" s="274"/>
      <c r="K103" s="9"/>
      <c r="L103" s="274" t="s">
        <v>98</v>
      </c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  <c r="AF103" s="274"/>
      <c r="AG103" s="234">
        <f>'02 - Elektroinštalácia_01'!J36</f>
        <v>0</v>
      </c>
      <c r="AH103" s="238"/>
      <c r="AI103" s="238"/>
      <c r="AJ103" s="238"/>
      <c r="AK103" s="238"/>
      <c r="AL103" s="238"/>
      <c r="AM103" s="238"/>
      <c r="AN103" s="234">
        <f t="shared" si="0"/>
        <v>0</v>
      </c>
      <c r="AO103" s="238"/>
      <c r="AP103" s="238"/>
      <c r="AQ103" s="87" t="s">
        <v>88</v>
      </c>
      <c r="AR103" s="52"/>
      <c r="AS103" s="93">
        <v>0</v>
      </c>
      <c r="AT103" s="94">
        <f t="shared" si="1"/>
        <v>0</v>
      </c>
      <c r="AU103" s="95">
        <f>'02 - Elektroinštalácia_01'!P138</f>
        <v>0</v>
      </c>
      <c r="AV103" s="94">
        <f>'02 - Elektroinštalácia_01'!J39</f>
        <v>0</v>
      </c>
      <c r="AW103" s="94">
        <f>'02 - Elektroinštalácia_01'!J40</f>
        <v>0</v>
      </c>
      <c r="AX103" s="94">
        <f>'02 - Elektroinštalácia_01'!J41</f>
        <v>0</v>
      </c>
      <c r="AY103" s="94">
        <f>'02 - Elektroinštalácia_01'!J42</f>
        <v>0</v>
      </c>
      <c r="AZ103" s="94">
        <f>'02 - Elektroinštalácia_01'!F39</f>
        <v>0</v>
      </c>
      <c r="BA103" s="94">
        <f>'02 - Elektroinštalácia_01'!F40</f>
        <v>0</v>
      </c>
      <c r="BB103" s="94">
        <f>'02 - Elektroinštalácia_01'!F41</f>
        <v>0</v>
      </c>
      <c r="BC103" s="94">
        <f>'02 - Elektroinštalácia_01'!F42</f>
        <v>0</v>
      </c>
      <c r="BD103" s="96">
        <f>'02 - Elektroinštalácia_01'!F43</f>
        <v>0</v>
      </c>
      <c r="BT103" s="24" t="s">
        <v>92</v>
      </c>
      <c r="BV103" s="24" t="s">
        <v>79</v>
      </c>
      <c r="BW103" s="24" t="s">
        <v>104</v>
      </c>
      <c r="BX103" s="24" t="s">
        <v>102</v>
      </c>
      <c r="CL103" s="24" t="s">
        <v>1</v>
      </c>
    </row>
    <row r="104" spans="1:90">
      <c r="B104" s="19"/>
      <c r="AR104" s="19"/>
    </row>
    <row r="105" spans="1:90" s="1" customFormat="1" ht="30" customHeight="1">
      <c r="B105" s="33"/>
      <c r="C105" s="68" t="s">
        <v>105</v>
      </c>
      <c r="AG105" s="235">
        <f>ROUND(SUM(AG106:AG109), 2)</f>
        <v>0</v>
      </c>
      <c r="AH105" s="235"/>
      <c r="AI105" s="235"/>
      <c r="AJ105" s="235"/>
      <c r="AK105" s="235"/>
      <c r="AL105" s="235"/>
      <c r="AM105" s="235"/>
      <c r="AN105" s="235">
        <f>ROUND(SUM(AN106:AN109), 2)</f>
        <v>0</v>
      </c>
      <c r="AO105" s="235"/>
      <c r="AP105" s="235"/>
      <c r="AQ105" s="97"/>
      <c r="AR105" s="33"/>
      <c r="AS105" s="63" t="s">
        <v>106</v>
      </c>
      <c r="AT105" s="64" t="s">
        <v>107</v>
      </c>
      <c r="AU105" s="64" t="s">
        <v>41</v>
      </c>
      <c r="AV105" s="65" t="s">
        <v>64</v>
      </c>
    </row>
    <row r="106" spans="1:90" s="1" customFormat="1" ht="19.899999999999999" customHeight="1">
      <c r="B106" s="33"/>
      <c r="D106" s="270" t="s">
        <v>108</v>
      </c>
      <c r="E106" s="270"/>
      <c r="F106" s="270"/>
      <c r="G106" s="270"/>
      <c r="H106" s="270"/>
      <c r="I106" s="270"/>
      <c r="J106" s="270"/>
      <c r="K106" s="270"/>
      <c r="L106" s="270"/>
      <c r="M106" s="270"/>
      <c r="N106" s="270"/>
      <c r="O106" s="270"/>
      <c r="P106" s="270"/>
      <c r="Q106" s="270"/>
      <c r="R106" s="270"/>
      <c r="S106" s="270"/>
      <c r="T106" s="270"/>
      <c r="U106" s="270"/>
      <c r="V106" s="270"/>
      <c r="W106" s="270"/>
      <c r="X106" s="270"/>
      <c r="Y106" s="270"/>
      <c r="Z106" s="270"/>
      <c r="AA106" s="270"/>
      <c r="AB106" s="270"/>
      <c r="AG106" s="237">
        <f>ROUND(AG94 * AS106, 2)</f>
        <v>0</v>
      </c>
      <c r="AH106" s="234"/>
      <c r="AI106" s="234"/>
      <c r="AJ106" s="234"/>
      <c r="AK106" s="234"/>
      <c r="AL106" s="234"/>
      <c r="AM106" s="234"/>
      <c r="AN106" s="234">
        <f>ROUND(AG106 + AV106, 2)</f>
        <v>0</v>
      </c>
      <c r="AO106" s="234"/>
      <c r="AP106" s="234"/>
      <c r="AR106" s="33"/>
      <c r="AS106" s="100">
        <v>0</v>
      </c>
      <c r="AT106" s="101" t="s">
        <v>109</v>
      </c>
      <c r="AU106" s="101" t="s">
        <v>42</v>
      </c>
      <c r="AV106" s="91">
        <f>ROUND(IF(AU106="základná",AG106*L32,IF(AU106="znížená",AG106*L33,0)), 2)</f>
        <v>0</v>
      </c>
      <c r="BV106" s="16" t="s">
        <v>110</v>
      </c>
      <c r="BY106" s="102">
        <f>IF(AU106="základná",AV106,0)</f>
        <v>0</v>
      </c>
      <c r="BZ106" s="102">
        <f>IF(AU106="znížená",AV106,0)</f>
        <v>0</v>
      </c>
      <c r="CA106" s="102">
        <v>0</v>
      </c>
      <c r="CB106" s="102">
        <v>0</v>
      </c>
      <c r="CC106" s="102">
        <v>0</v>
      </c>
      <c r="CD106" s="102">
        <f>IF(AU106="základná",AG106,0)</f>
        <v>0</v>
      </c>
      <c r="CE106" s="102">
        <f>IF(AU106="znížená",AG106,0)</f>
        <v>0</v>
      </c>
      <c r="CF106" s="102">
        <f>IF(AU106="zákl. prenesená",AG106,0)</f>
        <v>0</v>
      </c>
      <c r="CG106" s="102">
        <f>IF(AU106="zníž. prenesená",AG106,0)</f>
        <v>0</v>
      </c>
      <c r="CH106" s="102">
        <f>IF(AU106="nulová",AG106,0)</f>
        <v>0</v>
      </c>
      <c r="CI106" s="16">
        <f>IF(AU106="základná",1,IF(AU106="znížená",2,IF(AU106="zákl. prenesená",4,IF(AU106="zníž. prenesená",5,3))))</f>
        <v>1</v>
      </c>
      <c r="CJ106" s="16">
        <f>IF(AT106="stavebná časť",1,IF(AT106="investičná časť",2,3))</f>
        <v>1</v>
      </c>
      <c r="CK106" s="16" t="str">
        <f>IF(D106="Vyplň vlastné","","x")</f>
        <v>x</v>
      </c>
    </row>
    <row r="107" spans="1:90" s="1" customFormat="1" ht="19.899999999999999" customHeight="1">
      <c r="B107" s="33"/>
      <c r="D107" s="269" t="s">
        <v>111</v>
      </c>
      <c r="E107" s="270"/>
      <c r="F107" s="270"/>
      <c r="G107" s="270"/>
      <c r="H107" s="270"/>
      <c r="I107" s="270"/>
      <c r="J107" s="270"/>
      <c r="K107" s="270"/>
      <c r="L107" s="270"/>
      <c r="M107" s="270"/>
      <c r="N107" s="270"/>
      <c r="O107" s="270"/>
      <c r="P107" s="270"/>
      <c r="Q107" s="270"/>
      <c r="R107" s="270"/>
      <c r="S107" s="270"/>
      <c r="T107" s="270"/>
      <c r="U107" s="270"/>
      <c r="V107" s="270"/>
      <c r="W107" s="270"/>
      <c r="X107" s="270"/>
      <c r="Y107" s="270"/>
      <c r="Z107" s="270"/>
      <c r="AA107" s="270"/>
      <c r="AB107" s="270"/>
      <c r="AG107" s="237">
        <f>ROUND(AG94 * AS107, 2)</f>
        <v>0</v>
      </c>
      <c r="AH107" s="234"/>
      <c r="AI107" s="234"/>
      <c r="AJ107" s="234"/>
      <c r="AK107" s="234"/>
      <c r="AL107" s="234"/>
      <c r="AM107" s="234"/>
      <c r="AN107" s="234">
        <f>ROUND(AG107 + AV107, 2)</f>
        <v>0</v>
      </c>
      <c r="AO107" s="234"/>
      <c r="AP107" s="234"/>
      <c r="AR107" s="33"/>
      <c r="AS107" s="100">
        <v>0</v>
      </c>
      <c r="AT107" s="101" t="s">
        <v>109</v>
      </c>
      <c r="AU107" s="101" t="s">
        <v>42</v>
      </c>
      <c r="AV107" s="91">
        <f>ROUND(IF(AU107="základná",AG107*L32,IF(AU107="znížená",AG107*L33,0)), 2)</f>
        <v>0</v>
      </c>
      <c r="BV107" s="16" t="s">
        <v>112</v>
      </c>
      <c r="BY107" s="102">
        <f>IF(AU107="základná",AV107,0)</f>
        <v>0</v>
      </c>
      <c r="BZ107" s="102">
        <f>IF(AU107="znížená",AV107,0)</f>
        <v>0</v>
      </c>
      <c r="CA107" s="102">
        <v>0</v>
      </c>
      <c r="CB107" s="102">
        <v>0</v>
      </c>
      <c r="CC107" s="102">
        <v>0</v>
      </c>
      <c r="CD107" s="102">
        <f>IF(AU107="základná",AG107,0)</f>
        <v>0</v>
      </c>
      <c r="CE107" s="102">
        <f>IF(AU107="znížená",AG107,0)</f>
        <v>0</v>
      </c>
      <c r="CF107" s="102">
        <f>IF(AU107="zákl. prenesená",AG107,0)</f>
        <v>0</v>
      </c>
      <c r="CG107" s="102">
        <f>IF(AU107="zníž. prenesená",AG107,0)</f>
        <v>0</v>
      </c>
      <c r="CH107" s="102">
        <f>IF(AU107="nulová",AG107,0)</f>
        <v>0</v>
      </c>
      <c r="CI107" s="16">
        <f>IF(AU107="základná",1,IF(AU107="znížená",2,IF(AU107="zákl. prenesená",4,IF(AU107="zníž. prenesená",5,3))))</f>
        <v>1</v>
      </c>
      <c r="CJ107" s="16">
        <f>IF(AT107="stavebná časť",1,IF(AT107="investičná časť",2,3))</f>
        <v>1</v>
      </c>
      <c r="CK107" s="16" t="str">
        <f>IF(D107="Vyplň vlastné","","x")</f>
        <v/>
      </c>
    </row>
    <row r="108" spans="1:90" s="1" customFormat="1" ht="19.899999999999999" customHeight="1">
      <c r="B108" s="33"/>
      <c r="D108" s="269" t="s">
        <v>111</v>
      </c>
      <c r="E108" s="270"/>
      <c r="F108" s="270"/>
      <c r="G108" s="270"/>
      <c r="H108" s="270"/>
      <c r="I108" s="270"/>
      <c r="J108" s="270"/>
      <c r="K108" s="270"/>
      <c r="L108" s="270"/>
      <c r="M108" s="270"/>
      <c r="N108" s="270"/>
      <c r="O108" s="270"/>
      <c r="P108" s="270"/>
      <c r="Q108" s="270"/>
      <c r="R108" s="270"/>
      <c r="S108" s="270"/>
      <c r="T108" s="270"/>
      <c r="U108" s="270"/>
      <c r="V108" s="270"/>
      <c r="W108" s="270"/>
      <c r="X108" s="270"/>
      <c r="Y108" s="270"/>
      <c r="Z108" s="270"/>
      <c r="AA108" s="270"/>
      <c r="AB108" s="270"/>
      <c r="AG108" s="237">
        <f>ROUND(AG94 * AS108, 2)</f>
        <v>0</v>
      </c>
      <c r="AH108" s="234"/>
      <c r="AI108" s="234"/>
      <c r="AJ108" s="234"/>
      <c r="AK108" s="234"/>
      <c r="AL108" s="234"/>
      <c r="AM108" s="234"/>
      <c r="AN108" s="234">
        <f>ROUND(AG108 + AV108, 2)</f>
        <v>0</v>
      </c>
      <c r="AO108" s="234"/>
      <c r="AP108" s="234"/>
      <c r="AR108" s="33"/>
      <c r="AS108" s="100">
        <v>0</v>
      </c>
      <c r="AT108" s="101" t="s">
        <v>109</v>
      </c>
      <c r="AU108" s="101" t="s">
        <v>42</v>
      </c>
      <c r="AV108" s="91">
        <f>ROUND(IF(AU108="základná",AG108*L32,IF(AU108="znížená",AG108*L33,0)), 2)</f>
        <v>0</v>
      </c>
      <c r="BV108" s="16" t="s">
        <v>112</v>
      </c>
      <c r="BY108" s="102">
        <f>IF(AU108="základná",AV108,0)</f>
        <v>0</v>
      </c>
      <c r="BZ108" s="102">
        <f>IF(AU108="znížená",AV108,0)</f>
        <v>0</v>
      </c>
      <c r="CA108" s="102">
        <v>0</v>
      </c>
      <c r="CB108" s="102">
        <v>0</v>
      </c>
      <c r="CC108" s="102">
        <v>0</v>
      </c>
      <c r="CD108" s="102">
        <f>IF(AU108="základná",AG108,0)</f>
        <v>0</v>
      </c>
      <c r="CE108" s="102">
        <f>IF(AU108="znížená",AG108,0)</f>
        <v>0</v>
      </c>
      <c r="CF108" s="102">
        <f>IF(AU108="zákl. prenesená",AG108,0)</f>
        <v>0</v>
      </c>
      <c r="CG108" s="102">
        <f>IF(AU108="zníž. prenesená",AG108,0)</f>
        <v>0</v>
      </c>
      <c r="CH108" s="102">
        <f>IF(AU108="nulová",AG108,0)</f>
        <v>0</v>
      </c>
      <c r="CI108" s="16">
        <f>IF(AU108="základná",1,IF(AU108="znížená",2,IF(AU108="zákl. prenesená",4,IF(AU108="zníž. prenesená",5,3))))</f>
        <v>1</v>
      </c>
      <c r="CJ108" s="16">
        <f>IF(AT108="stavebná časť",1,IF(AT108="investičná časť",2,3))</f>
        <v>1</v>
      </c>
      <c r="CK108" s="16" t="str">
        <f>IF(D108="Vyplň vlastné","","x")</f>
        <v/>
      </c>
    </row>
    <row r="109" spans="1:90" s="1" customFormat="1" ht="19.899999999999999" customHeight="1">
      <c r="B109" s="33"/>
      <c r="D109" s="269" t="s">
        <v>111</v>
      </c>
      <c r="E109" s="270"/>
      <c r="F109" s="270"/>
      <c r="G109" s="270"/>
      <c r="H109" s="270"/>
      <c r="I109" s="270"/>
      <c r="J109" s="270"/>
      <c r="K109" s="270"/>
      <c r="L109" s="270"/>
      <c r="M109" s="270"/>
      <c r="N109" s="270"/>
      <c r="O109" s="270"/>
      <c r="P109" s="270"/>
      <c r="Q109" s="270"/>
      <c r="R109" s="270"/>
      <c r="S109" s="270"/>
      <c r="T109" s="270"/>
      <c r="U109" s="270"/>
      <c r="V109" s="270"/>
      <c r="W109" s="270"/>
      <c r="X109" s="270"/>
      <c r="Y109" s="270"/>
      <c r="Z109" s="270"/>
      <c r="AA109" s="270"/>
      <c r="AB109" s="270"/>
      <c r="AG109" s="237">
        <f>ROUND(AG94 * AS109, 2)</f>
        <v>0</v>
      </c>
      <c r="AH109" s="234"/>
      <c r="AI109" s="234"/>
      <c r="AJ109" s="234"/>
      <c r="AK109" s="234"/>
      <c r="AL109" s="234"/>
      <c r="AM109" s="234"/>
      <c r="AN109" s="234">
        <f>ROUND(AG109 + AV109, 2)</f>
        <v>0</v>
      </c>
      <c r="AO109" s="234"/>
      <c r="AP109" s="234"/>
      <c r="AR109" s="33"/>
      <c r="AS109" s="103">
        <v>0</v>
      </c>
      <c r="AT109" s="104" t="s">
        <v>109</v>
      </c>
      <c r="AU109" s="104" t="s">
        <v>42</v>
      </c>
      <c r="AV109" s="96">
        <f>ROUND(IF(AU109="základná",AG109*L32,IF(AU109="znížená",AG109*L33,0)), 2)</f>
        <v>0</v>
      </c>
      <c r="BV109" s="16" t="s">
        <v>112</v>
      </c>
      <c r="BY109" s="102">
        <f>IF(AU109="základná",AV109,0)</f>
        <v>0</v>
      </c>
      <c r="BZ109" s="102">
        <f>IF(AU109="znížená",AV109,0)</f>
        <v>0</v>
      </c>
      <c r="CA109" s="102">
        <v>0</v>
      </c>
      <c r="CB109" s="102">
        <v>0</v>
      </c>
      <c r="CC109" s="102">
        <v>0</v>
      </c>
      <c r="CD109" s="102">
        <f>IF(AU109="základná",AG109,0)</f>
        <v>0</v>
      </c>
      <c r="CE109" s="102">
        <f>IF(AU109="znížená",AG109,0)</f>
        <v>0</v>
      </c>
      <c r="CF109" s="102">
        <f>IF(AU109="zákl. prenesená",AG109,0)</f>
        <v>0</v>
      </c>
      <c r="CG109" s="102">
        <f>IF(AU109="zníž. prenesená",AG109,0)</f>
        <v>0</v>
      </c>
      <c r="CH109" s="102">
        <f>IF(AU109="nulová",AG109,0)</f>
        <v>0</v>
      </c>
      <c r="CI109" s="16">
        <f>IF(AU109="základná",1,IF(AU109="znížená",2,IF(AU109="zákl. prenesená",4,IF(AU109="zníž. prenesená",5,3))))</f>
        <v>1</v>
      </c>
      <c r="CJ109" s="16">
        <f>IF(AT109="stavebná časť",1,IF(AT109="investičná časť",2,3))</f>
        <v>1</v>
      </c>
      <c r="CK109" s="16" t="str">
        <f>IF(D109="Vyplň vlastné","","x")</f>
        <v/>
      </c>
    </row>
    <row r="110" spans="1:90" s="1" customFormat="1" ht="10.9" customHeight="1">
      <c r="B110" s="33"/>
      <c r="AR110" s="33"/>
    </row>
    <row r="111" spans="1:90" s="1" customFormat="1" ht="30" customHeight="1">
      <c r="B111" s="33"/>
      <c r="C111" s="105" t="s">
        <v>113</v>
      </c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229">
        <f>ROUND(AG94 + AG105, 2)</f>
        <v>0</v>
      </c>
      <c r="AH111" s="229"/>
      <c r="AI111" s="229"/>
      <c r="AJ111" s="229"/>
      <c r="AK111" s="229"/>
      <c r="AL111" s="229"/>
      <c r="AM111" s="229"/>
      <c r="AN111" s="229">
        <f>ROUND(AN94 + AN105, 2)</f>
        <v>0</v>
      </c>
      <c r="AO111" s="229"/>
      <c r="AP111" s="229"/>
      <c r="AQ111" s="106"/>
      <c r="AR111" s="33"/>
    </row>
    <row r="112" spans="1:90" s="1" customFormat="1" ht="6.95" customHeight="1"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33"/>
    </row>
  </sheetData>
  <sheetProtection algorithmName="SHA-512" hashValue="/j9eJZDHlCl/X4xUVqWVPrRnD2gIM3iI6nzacG9qo3+O1ede9PkFngOF4YAxb76ewzQP7vrScGpOkEfNPndbZg==" saltValue="umfZFMRw5SYERH5cDJSdB+5yOrlMKKd2y3nxJJPNxmKklWS6+N5jDZTyfSzopERCUBRQbRBdIsI0Kn9rJ2uIVg==" spinCount="100000" sheet="1" objects="1" scenarios="1" formatColumns="0" formatRows="0"/>
  <mergeCells count="92">
    <mergeCell ref="C92:G92"/>
    <mergeCell ref="D107:AB107"/>
    <mergeCell ref="D106:AB106"/>
    <mergeCell ref="D95:H95"/>
    <mergeCell ref="E96:I96"/>
    <mergeCell ref="E100:I100"/>
    <mergeCell ref="F101:J101"/>
    <mergeCell ref="F103:J103"/>
    <mergeCell ref="F99:J99"/>
    <mergeCell ref="F98:J98"/>
    <mergeCell ref="F102:J102"/>
    <mergeCell ref="F97:J97"/>
    <mergeCell ref="I92:AF92"/>
    <mergeCell ref="J95:AF95"/>
    <mergeCell ref="K100:AF100"/>
    <mergeCell ref="K96:AF96"/>
    <mergeCell ref="L85:AO85"/>
    <mergeCell ref="L97:AF97"/>
    <mergeCell ref="AG107:AM107"/>
    <mergeCell ref="D108:AB108"/>
    <mergeCell ref="AG108:AM108"/>
    <mergeCell ref="AN103:AP103"/>
    <mergeCell ref="AN106:AP106"/>
    <mergeCell ref="AN95:AP95"/>
    <mergeCell ref="AN102:AP102"/>
    <mergeCell ref="AN92:AP92"/>
    <mergeCell ref="AN101:AP101"/>
    <mergeCell ref="AN99:AP99"/>
    <mergeCell ref="AN96:AP96"/>
    <mergeCell ref="AN100:AP100"/>
    <mergeCell ref="AN97:AP97"/>
    <mergeCell ref="L102:AF102"/>
    <mergeCell ref="D109:AB109"/>
    <mergeCell ref="AG109:AM109"/>
    <mergeCell ref="AG94:AM94"/>
    <mergeCell ref="AG105:AM105"/>
    <mergeCell ref="AG111:AM111"/>
    <mergeCell ref="L101:AF101"/>
    <mergeCell ref="L98:AF98"/>
    <mergeCell ref="L99:AF99"/>
    <mergeCell ref="L103:AF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AK32:AO32"/>
    <mergeCell ref="W32:AE32"/>
    <mergeCell ref="L32:P32"/>
    <mergeCell ref="W33:AE33"/>
    <mergeCell ref="AK33:AO33"/>
    <mergeCell ref="L33:P33"/>
    <mergeCell ref="L34:P34"/>
    <mergeCell ref="W34:AE34"/>
    <mergeCell ref="AK34:AO34"/>
    <mergeCell ref="W35:AE35"/>
    <mergeCell ref="AK35:AO35"/>
    <mergeCell ref="L35:P35"/>
    <mergeCell ref="AK36:AO36"/>
    <mergeCell ref="L36:P36"/>
    <mergeCell ref="W36:AE36"/>
    <mergeCell ref="AK38:AO38"/>
    <mergeCell ref="X38:AB38"/>
    <mergeCell ref="AR2:BE2"/>
    <mergeCell ref="AG106:AM106"/>
    <mergeCell ref="AG103:AM103"/>
    <mergeCell ref="AG102:AM102"/>
    <mergeCell ref="AG92:AM92"/>
    <mergeCell ref="AG101:AM101"/>
    <mergeCell ref="AG100:AM100"/>
    <mergeCell ref="AG95:AM95"/>
    <mergeCell ref="AG98:AM98"/>
    <mergeCell ref="AG99:AM99"/>
    <mergeCell ref="AG97:AM97"/>
    <mergeCell ref="AG96:AM96"/>
    <mergeCell ref="AM90:AP90"/>
    <mergeCell ref="AM87:AN87"/>
    <mergeCell ref="AM89:AP89"/>
    <mergeCell ref="AN98:AP98"/>
    <mergeCell ref="AN111:AP111"/>
    <mergeCell ref="AS89:AT91"/>
    <mergeCell ref="AN107:AP107"/>
    <mergeCell ref="AN108:AP108"/>
    <mergeCell ref="AN109:AP109"/>
    <mergeCell ref="AN94:AP94"/>
    <mergeCell ref="AN105:AP105"/>
  </mergeCells>
  <dataValidations count="2">
    <dataValidation type="list" allowBlank="1" showInputMessage="1" showErrorMessage="1" error="Povolené sú hodnoty základná, znížená, nulová." sqref="AU105:AU109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5:AT109" xr:uid="{00000000-0002-0000-0000-000001000000}">
      <formula1>"stavebná časť, technologická časť, investičná časť"</formula1>
    </dataValidation>
  </dataValidations>
  <hyperlinks>
    <hyperlink ref="A97" location="'01_MUŽI - Rekonštrukcia š...'!C2" display="/" xr:uid="{00000000-0004-0000-0000-000000000000}"/>
    <hyperlink ref="A98" location="'01 - Zdravotechnika'!C2" display="/" xr:uid="{00000000-0004-0000-0000-000001000000}"/>
    <hyperlink ref="A99" location="'02 - Elektroinštalácia'!C2" display="/" xr:uid="{00000000-0004-0000-0000-000002000000}"/>
    <hyperlink ref="A101" location="'02_ŽENY - Rekonštrukcia š...'!C2" display="/" xr:uid="{00000000-0004-0000-0000-000003000000}"/>
    <hyperlink ref="A102" location="'01 - Zdravotechnika_01'!C2" display="/" xr:uid="{00000000-0004-0000-0000-000004000000}"/>
    <hyperlink ref="A103" location="'02 - Elektroinštalácia_01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35"/>
  <sheetViews>
    <sheetView showGridLines="0" topLeftCell="A45" workbookViewId="0">
      <selection activeCell="J14" sqref="J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6" t="s">
        <v>90</v>
      </c>
      <c r="AZ2" s="108" t="s">
        <v>114</v>
      </c>
      <c r="BA2" s="108" t="s">
        <v>1</v>
      </c>
      <c r="BB2" s="108" t="s">
        <v>1</v>
      </c>
      <c r="BC2" s="108" t="s">
        <v>115</v>
      </c>
      <c r="BD2" s="108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  <c r="AZ3" s="108" t="s">
        <v>116</v>
      </c>
      <c r="BA3" s="108" t="s">
        <v>117</v>
      </c>
      <c r="BB3" s="108" t="s">
        <v>118</v>
      </c>
      <c r="BC3" s="108" t="s">
        <v>119</v>
      </c>
      <c r="BD3" s="108" t="s">
        <v>89</v>
      </c>
    </row>
    <row r="4" spans="2:56" ht="24.95" customHeight="1">
      <c r="B4" s="19"/>
      <c r="D4" s="20" t="s">
        <v>120</v>
      </c>
      <c r="L4" s="19"/>
      <c r="M4" s="109" t="s">
        <v>9</v>
      </c>
      <c r="AT4" s="16" t="s">
        <v>4</v>
      </c>
      <c r="AZ4" s="108" t="s">
        <v>121</v>
      </c>
      <c r="BA4" s="108" t="s">
        <v>1</v>
      </c>
      <c r="BB4" s="108" t="s">
        <v>1</v>
      </c>
      <c r="BC4" s="108" t="s">
        <v>122</v>
      </c>
      <c r="BD4" s="108" t="s">
        <v>89</v>
      </c>
    </row>
    <row r="5" spans="2:56" ht="6.95" customHeight="1">
      <c r="B5" s="19"/>
      <c r="L5" s="19"/>
      <c r="AZ5" s="108" t="s">
        <v>123</v>
      </c>
      <c r="BA5" s="108" t="s">
        <v>124</v>
      </c>
      <c r="BB5" s="108" t="s">
        <v>1</v>
      </c>
      <c r="BC5" s="108" t="s">
        <v>125</v>
      </c>
      <c r="BD5" s="108" t="s">
        <v>89</v>
      </c>
    </row>
    <row r="6" spans="2:56" ht="12" customHeight="1">
      <c r="B6" s="19"/>
      <c r="D6" s="26" t="s">
        <v>15</v>
      </c>
      <c r="L6" s="19"/>
      <c r="AZ6" s="108" t="s">
        <v>126</v>
      </c>
      <c r="BA6" s="108" t="s">
        <v>1</v>
      </c>
      <c r="BB6" s="108" t="s">
        <v>1</v>
      </c>
      <c r="BC6" s="108" t="s">
        <v>127</v>
      </c>
      <c r="BD6" s="108" t="s">
        <v>89</v>
      </c>
    </row>
    <row r="7" spans="2:56" ht="16.5" customHeight="1">
      <c r="B7" s="19"/>
      <c r="E7" s="281" t="str">
        <f>'Rekapitulácia stavby'!K6</f>
        <v>Depo Jurajov Dvor</v>
      </c>
      <c r="F7" s="282"/>
      <c r="G7" s="282"/>
      <c r="H7" s="282"/>
      <c r="L7" s="19"/>
      <c r="AZ7" s="108" t="s">
        <v>128</v>
      </c>
      <c r="BA7" s="108" t="s">
        <v>1</v>
      </c>
      <c r="BB7" s="108" t="s">
        <v>1</v>
      </c>
      <c r="BC7" s="108" t="s">
        <v>129</v>
      </c>
      <c r="BD7" s="108" t="s">
        <v>89</v>
      </c>
    </row>
    <row r="8" spans="2:56" ht="12" customHeight="1">
      <c r="B8" s="19"/>
      <c r="D8" s="26" t="s">
        <v>130</v>
      </c>
      <c r="L8" s="19"/>
      <c r="AZ8" s="108" t="s">
        <v>131</v>
      </c>
      <c r="BA8" s="108" t="s">
        <v>132</v>
      </c>
      <c r="BB8" s="108" t="s">
        <v>1</v>
      </c>
      <c r="BC8" s="108" t="s">
        <v>133</v>
      </c>
      <c r="BD8" s="108" t="s">
        <v>89</v>
      </c>
    </row>
    <row r="9" spans="2:56" s="1" customFormat="1" ht="16.5" customHeight="1">
      <c r="B9" s="33"/>
      <c r="E9" s="281" t="s">
        <v>134</v>
      </c>
      <c r="F9" s="280"/>
      <c r="G9" s="280"/>
      <c r="H9" s="280"/>
      <c r="L9" s="33"/>
      <c r="AZ9" s="108" t="s">
        <v>135</v>
      </c>
      <c r="BA9" s="108" t="s">
        <v>1</v>
      </c>
      <c r="BB9" s="108" t="s">
        <v>1</v>
      </c>
      <c r="BC9" s="108" t="s">
        <v>136</v>
      </c>
      <c r="BD9" s="108" t="s">
        <v>89</v>
      </c>
    </row>
    <row r="10" spans="2:56" s="1" customFormat="1" ht="12" customHeight="1">
      <c r="B10" s="33"/>
      <c r="D10" s="26" t="s">
        <v>137</v>
      </c>
      <c r="L10" s="33"/>
      <c r="AZ10" s="108" t="s">
        <v>138</v>
      </c>
      <c r="BA10" s="108" t="s">
        <v>124</v>
      </c>
      <c r="BB10" s="108" t="s">
        <v>1</v>
      </c>
      <c r="BC10" s="108" t="s">
        <v>139</v>
      </c>
      <c r="BD10" s="108" t="s">
        <v>89</v>
      </c>
    </row>
    <row r="11" spans="2:56" s="1" customFormat="1" ht="16.5" customHeight="1">
      <c r="B11" s="33"/>
      <c r="E11" s="272" t="s">
        <v>140</v>
      </c>
      <c r="F11" s="280"/>
      <c r="G11" s="280"/>
      <c r="H11" s="280"/>
      <c r="L11" s="33"/>
      <c r="AZ11" s="108" t="s">
        <v>141</v>
      </c>
      <c r="BA11" s="108" t="s">
        <v>1</v>
      </c>
      <c r="BB11" s="108" t="s">
        <v>1</v>
      </c>
      <c r="BC11" s="108" t="s">
        <v>142</v>
      </c>
      <c r="BD11" s="108" t="s">
        <v>89</v>
      </c>
    </row>
    <row r="12" spans="2:56" s="1" customFormat="1">
      <c r="B12" s="33"/>
      <c r="L12" s="33"/>
      <c r="AZ12" s="108" t="s">
        <v>143</v>
      </c>
      <c r="BA12" s="108" t="s">
        <v>1</v>
      </c>
      <c r="BB12" s="108" t="s">
        <v>1</v>
      </c>
      <c r="BC12" s="108" t="s">
        <v>144</v>
      </c>
      <c r="BD12" s="108" t="s">
        <v>89</v>
      </c>
    </row>
    <row r="13" spans="2:56" s="1" customFormat="1" ht="12" customHeight="1">
      <c r="B13" s="33"/>
      <c r="D13" s="26" t="s">
        <v>17</v>
      </c>
      <c r="F13" s="24" t="s">
        <v>1</v>
      </c>
      <c r="I13" s="26" t="s">
        <v>18</v>
      </c>
      <c r="J13" s="24" t="s">
        <v>1</v>
      </c>
      <c r="L13" s="33"/>
      <c r="AZ13" s="108" t="s">
        <v>145</v>
      </c>
      <c r="BA13" s="108" t="s">
        <v>1</v>
      </c>
      <c r="BB13" s="108" t="s">
        <v>1</v>
      </c>
      <c r="BC13" s="108" t="s">
        <v>146</v>
      </c>
      <c r="BD13" s="108" t="s">
        <v>89</v>
      </c>
    </row>
    <row r="14" spans="2:56" s="1" customFormat="1" ht="12" customHeight="1">
      <c r="B14" s="33"/>
      <c r="D14" s="26" t="s">
        <v>19</v>
      </c>
      <c r="F14" s="24" t="s">
        <v>20</v>
      </c>
      <c r="I14" s="26" t="s">
        <v>21</v>
      </c>
      <c r="J14" s="56" t="str">
        <f>'Rekapitulácia stavby'!AN8</f>
        <v>Vyplň údaj</v>
      </c>
      <c r="L14" s="33"/>
      <c r="AZ14" s="108" t="s">
        <v>147</v>
      </c>
      <c r="BA14" s="108" t="s">
        <v>1</v>
      </c>
      <c r="BB14" s="108" t="s">
        <v>1</v>
      </c>
      <c r="BC14" s="108" t="s">
        <v>148</v>
      </c>
      <c r="BD14" s="108" t="s">
        <v>89</v>
      </c>
    </row>
    <row r="15" spans="2:56" s="1" customFormat="1" ht="10.9" customHeight="1">
      <c r="B15" s="33"/>
      <c r="L15" s="33"/>
      <c r="AZ15" s="108" t="s">
        <v>149</v>
      </c>
      <c r="BA15" s="108" t="s">
        <v>1</v>
      </c>
      <c r="BB15" s="108" t="s">
        <v>1</v>
      </c>
      <c r="BC15" s="108" t="s">
        <v>150</v>
      </c>
      <c r="BD15" s="108" t="s">
        <v>89</v>
      </c>
    </row>
    <row r="16" spans="2:56" s="1" customFormat="1" ht="12" customHeight="1">
      <c r="B16" s="33"/>
      <c r="D16" s="26" t="s">
        <v>22</v>
      </c>
      <c r="I16" s="26" t="s">
        <v>23</v>
      </c>
      <c r="J16" s="24" t="s">
        <v>24</v>
      </c>
      <c r="L16" s="33"/>
      <c r="AZ16" s="108" t="s">
        <v>151</v>
      </c>
      <c r="BA16" s="108" t="s">
        <v>124</v>
      </c>
      <c r="BB16" s="108" t="s">
        <v>1</v>
      </c>
      <c r="BC16" s="108" t="s">
        <v>152</v>
      </c>
      <c r="BD16" s="108" t="s">
        <v>89</v>
      </c>
    </row>
    <row r="17" spans="2:12" s="1" customFormat="1" ht="18" customHeight="1">
      <c r="B17" s="33"/>
      <c r="E17" s="24" t="s">
        <v>25</v>
      </c>
      <c r="I17" s="26" t="s">
        <v>26</v>
      </c>
      <c r="J17" s="24" t="s">
        <v>27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6" t="s">
        <v>28</v>
      </c>
      <c r="I19" s="26" t="s">
        <v>23</v>
      </c>
      <c r="J19" s="27" t="str">
        <f>'Rekapitulácia stavby'!AN13</f>
        <v>Vyplň údaj</v>
      </c>
      <c r="L19" s="33"/>
    </row>
    <row r="20" spans="2:12" s="1" customFormat="1" ht="18" customHeight="1">
      <c r="B20" s="33"/>
      <c r="E20" s="283" t="str">
        <f>'Rekapitulácia stavby'!E14</f>
        <v>Vyplň údaj</v>
      </c>
      <c r="F20" s="260"/>
      <c r="G20" s="260"/>
      <c r="H20" s="260"/>
      <c r="I20" s="26" t="s">
        <v>26</v>
      </c>
      <c r="J20" s="27" t="str">
        <f>'Rekapitulácia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6" t="s">
        <v>30</v>
      </c>
      <c r="I22" s="26" t="s">
        <v>23</v>
      </c>
      <c r="J22" s="24" t="str">
        <f>IF('Rekapitulácia stavby'!AN16="","",'Rekapitulácia stavby'!AN16)</f>
        <v/>
      </c>
      <c r="L22" s="33"/>
    </row>
    <row r="23" spans="2:12" s="1" customFormat="1" ht="18" customHeight="1">
      <c r="B23" s="33"/>
      <c r="E23" s="24" t="str">
        <f>IF('Rekapitulácia stavby'!E17="","",'Rekapitulácia stavby'!E17)</f>
        <v xml:space="preserve"> </v>
      </c>
      <c r="I23" s="26" t="s">
        <v>26</v>
      </c>
      <c r="J23" s="24" t="str">
        <f>IF('Rekapitulácia stavby'!AN17="","",'Rekapitulácia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6" t="s">
        <v>33</v>
      </c>
      <c r="I25" s="26" t="s">
        <v>23</v>
      </c>
      <c r="J25" s="24" t="str">
        <f>IF('Rekapitulácia stavby'!AN19="","",'Rekapitulácia stavby'!AN19)</f>
        <v/>
      </c>
      <c r="L25" s="33"/>
    </row>
    <row r="26" spans="2:12" s="1" customFormat="1" ht="18" customHeight="1">
      <c r="B26" s="33"/>
      <c r="E26" s="24" t="str">
        <f>IF('Rekapitulácia stavby'!E20="","",'Rekapitulácia stavby'!E20)</f>
        <v xml:space="preserve"> </v>
      </c>
      <c r="I26" s="26" t="s">
        <v>26</v>
      </c>
      <c r="J26" s="24" t="str">
        <f>IF('Rekapitulácia stavby'!AN20="","",'Rekapitulácia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6" t="s">
        <v>34</v>
      </c>
      <c r="L28" s="33"/>
    </row>
    <row r="29" spans="2:12" s="7" customFormat="1" ht="16.5" customHeight="1">
      <c r="B29" s="110"/>
      <c r="E29" s="264" t="s">
        <v>1</v>
      </c>
      <c r="F29" s="264"/>
      <c r="G29" s="264"/>
      <c r="H29" s="264"/>
      <c r="L29" s="110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>
      <c r="B32" s="33"/>
      <c r="D32" s="24" t="s">
        <v>153</v>
      </c>
      <c r="J32" s="32">
        <f>J98</f>
        <v>0</v>
      </c>
      <c r="L32" s="33"/>
    </row>
    <row r="33" spans="2:12" s="1" customFormat="1" ht="14.45" customHeight="1">
      <c r="B33" s="33"/>
      <c r="D33" s="31" t="s">
        <v>108</v>
      </c>
      <c r="J33" s="32">
        <f>J122</f>
        <v>0</v>
      </c>
      <c r="L33" s="33"/>
    </row>
    <row r="34" spans="2:12" s="1" customFormat="1" ht="25.35" customHeight="1">
      <c r="B34" s="33"/>
      <c r="D34" s="111" t="s">
        <v>37</v>
      </c>
      <c r="J34" s="70">
        <f>ROUND(J32 + J33, 2)</f>
        <v>0</v>
      </c>
      <c r="L34" s="33"/>
    </row>
    <row r="35" spans="2:12" s="1" customFormat="1" ht="6.95" customHeight="1">
      <c r="B35" s="33"/>
      <c r="D35" s="57"/>
      <c r="E35" s="57"/>
      <c r="F35" s="57"/>
      <c r="G35" s="57"/>
      <c r="H35" s="57"/>
      <c r="I35" s="57"/>
      <c r="J35" s="57"/>
      <c r="K35" s="57"/>
      <c r="L35" s="33"/>
    </row>
    <row r="36" spans="2:12" s="1" customFormat="1" ht="14.45" customHeight="1">
      <c r="B36" s="33"/>
      <c r="F36" s="36" t="s">
        <v>39</v>
      </c>
      <c r="I36" s="36" t="s">
        <v>38</v>
      </c>
      <c r="J36" s="36" t="s">
        <v>40</v>
      </c>
      <c r="L36" s="33"/>
    </row>
    <row r="37" spans="2:12" s="1" customFormat="1" ht="14.45" customHeight="1">
      <c r="B37" s="33"/>
      <c r="D37" s="59" t="s">
        <v>41</v>
      </c>
      <c r="E37" s="38" t="s">
        <v>42</v>
      </c>
      <c r="F37" s="112">
        <f>ROUND((ROUND((SUM(BE122:BE129) + SUM(BE151:BE428)),  2) + SUM(BE430:BE434)), 2)</f>
        <v>0</v>
      </c>
      <c r="G37" s="113"/>
      <c r="H37" s="113"/>
      <c r="I37" s="114">
        <v>0.23</v>
      </c>
      <c r="J37" s="112">
        <f>ROUND((ROUND(((SUM(BE122:BE129) + SUM(BE151:BE428))*I37),  2) + (SUM(BE430:BE434)*I37)), 2)</f>
        <v>0</v>
      </c>
      <c r="L37" s="33"/>
    </row>
    <row r="38" spans="2:12" s="1" customFormat="1" ht="14.45" customHeight="1">
      <c r="B38" s="33"/>
      <c r="E38" s="38" t="s">
        <v>43</v>
      </c>
      <c r="F38" s="112">
        <f>ROUND((ROUND((SUM(BF122:BF129) + SUM(BF151:BF428)),  2) + SUM(BF430:BF434)), 2)</f>
        <v>0</v>
      </c>
      <c r="G38" s="113"/>
      <c r="H38" s="113"/>
      <c r="I38" s="114">
        <v>0.23</v>
      </c>
      <c r="J38" s="112">
        <f>ROUND((ROUND(((SUM(BF122:BF129) + SUM(BF151:BF428))*I38),  2) + (SUM(BF430:BF434)*I38)), 2)</f>
        <v>0</v>
      </c>
      <c r="L38" s="33"/>
    </row>
    <row r="39" spans="2:12" s="1" customFormat="1" ht="14.45" hidden="1" customHeight="1">
      <c r="B39" s="33"/>
      <c r="E39" s="26" t="s">
        <v>44</v>
      </c>
      <c r="F39" s="89">
        <f>ROUND((ROUND((SUM(BG122:BG129) + SUM(BG151:BG428)),  2) + SUM(BG430:BG434)), 2)</f>
        <v>0</v>
      </c>
      <c r="I39" s="115">
        <v>0.23</v>
      </c>
      <c r="J39" s="89">
        <f>0</f>
        <v>0</v>
      </c>
      <c r="L39" s="33"/>
    </row>
    <row r="40" spans="2:12" s="1" customFormat="1" ht="14.45" hidden="1" customHeight="1">
      <c r="B40" s="33"/>
      <c r="E40" s="26" t="s">
        <v>45</v>
      </c>
      <c r="F40" s="89">
        <f>ROUND((ROUND((SUM(BH122:BH129) + SUM(BH151:BH428)),  2) + SUM(BH430:BH434)), 2)</f>
        <v>0</v>
      </c>
      <c r="I40" s="115">
        <v>0.23</v>
      </c>
      <c r="J40" s="89">
        <f>0</f>
        <v>0</v>
      </c>
      <c r="L40" s="33"/>
    </row>
    <row r="41" spans="2:12" s="1" customFormat="1" ht="14.45" hidden="1" customHeight="1">
      <c r="B41" s="33"/>
      <c r="E41" s="38" t="s">
        <v>46</v>
      </c>
      <c r="F41" s="112">
        <f>ROUND((ROUND((SUM(BI122:BI129) + SUM(BI151:BI428)),  2) + SUM(BI430:BI434)), 2)</f>
        <v>0</v>
      </c>
      <c r="G41" s="113"/>
      <c r="H41" s="113"/>
      <c r="I41" s="114">
        <v>0</v>
      </c>
      <c r="J41" s="112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106"/>
      <c r="D43" s="116" t="s">
        <v>47</v>
      </c>
      <c r="E43" s="61"/>
      <c r="F43" s="61"/>
      <c r="G43" s="117" t="s">
        <v>48</v>
      </c>
      <c r="H43" s="118" t="s">
        <v>49</v>
      </c>
      <c r="I43" s="61"/>
      <c r="J43" s="119">
        <f>SUM(J34:J41)</f>
        <v>0</v>
      </c>
      <c r="K43" s="120"/>
      <c r="L43" s="33"/>
    </row>
    <row r="44" spans="2:12" s="1" customFormat="1" ht="14.45" customHeight="1">
      <c r="B44" s="33"/>
      <c r="L44" s="33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7" t="s">
        <v>52</v>
      </c>
      <c r="E61" s="35"/>
      <c r="F61" s="121" t="s">
        <v>53</v>
      </c>
      <c r="G61" s="47" t="s">
        <v>52</v>
      </c>
      <c r="H61" s="35"/>
      <c r="I61" s="35"/>
      <c r="J61" s="122" t="s">
        <v>53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5" t="s">
        <v>54</v>
      </c>
      <c r="E65" s="46"/>
      <c r="F65" s="46"/>
      <c r="G65" s="45" t="s">
        <v>55</v>
      </c>
      <c r="H65" s="46"/>
      <c r="I65" s="46"/>
      <c r="J65" s="46"/>
      <c r="K65" s="46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7" t="s">
        <v>52</v>
      </c>
      <c r="E76" s="35"/>
      <c r="F76" s="121" t="s">
        <v>53</v>
      </c>
      <c r="G76" s="47" t="s">
        <v>52</v>
      </c>
      <c r="H76" s="35"/>
      <c r="I76" s="35"/>
      <c r="J76" s="122" t="s">
        <v>53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154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81" t="str">
        <f>E7</f>
        <v>Depo Jurajov Dvor</v>
      </c>
      <c r="F85" s="282"/>
      <c r="G85" s="282"/>
      <c r="H85" s="282"/>
      <c r="L85" s="33"/>
    </row>
    <row r="86" spans="2:12" ht="12" customHeight="1">
      <c r="B86" s="19"/>
      <c r="C86" s="26" t="s">
        <v>130</v>
      </c>
      <c r="L86" s="19"/>
    </row>
    <row r="87" spans="2:12" s="1" customFormat="1" ht="16.5" customHeight="1">
      <c r="B87" s="33"/>
      <c r="E87" s="281" t="s">
        <v>134</v>
      </c>
      <c r="F87" s="280"/>
      <c r="G87" s="280"/>
      <c r="H87" s="280"/>
      <c r="L87" s="33"/>
    </row>
    <row r="88" spans="2:12" s="1" customFormat="1" ht="12" customHeight="1">
      <c r="B88" s="33"/>
      <c r="C88" s="26" t="s">
        <v>137</v>
      </c>
      <c r="L88" s="33"/>
    </row>
    <row r="89" spans="2:12" s="1" customFormat="1" ht="16.5" customHeight="1">
      <c r="B89" s="33"/>
      <c r="E89" s="272" t="str">
        <f>E11</f>
        <v>01_MUŽI - Rekonštrukcia šatne, spŕch a wc MUŽI</v>
      </c>
      <c r="F89" s="280"/>
      <c r="G89" s="280"/>
      <c r="H89" s="280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6" t="s">
        <v>19</v>
      </c>
      <c r="F91" s="24" t="str">
        <f>F14</f>
        <v>Bratislava</v>
      </c>
      <c r="I91" s="26" t="s">
        <v>21</v>
      </c>
      <c r="J91" s="56" t="str">
        <f>IF(J14="","",J14)</f>
        <v>Vyplň údaj</v>
      </c>
      <c r="L91" s="33"/>
    </row>
    <row r="92" spans="2:12" s="1" customFormat="1" ht="6.95" customHeight="1">
      <c r="B92" s="33"/>
      <c r="L92" s="33"/>
    </row>
    <row r="93" spans="2:12" s="1" customFormat="1" ht="15.2" customHeight="1">
      <c r="B93" s="33"/>
      <c r="C93" s="26" t="s">
        <v>22</v>
      </c>
      <c r="F93" s="24" t="str">
        <f>E17</f>
        <v>Dopravný podnik Bratislava, akciová spoločnosť</v>
      </c>
      <c r="I93" s="26" t="s">
        <v>30</v>
      </c>
      <c r="J93" s="29" t="str">
        <f>E23</f>
        <v xml:space="preserve"> </v>
      </c>
      <c r="L93" s="33"/>
    </row>
    <row r="94" spans="2:12" s="1" customFormat="1" ht="15.2" customHeight="1">
      <c r="B94" s="33"/>
      <c r="C94" s="26" t="s">
        <v>28</v>
      </c>
      <c r="F94" s="24" t="str">
        <f>IF(E20="","",E20)</f>
        <v>Vyplň údaj</v>
      </c>
      <c r="I94" s="26" t="s">
        <v>33</v>
      </c>
      <c r="J94" s="29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23" t="s">
        <v>155</v>
      </c>
      <c r="D96" s="106"/>
      <c r="E96" s="106"/>
      <c r="F96" s="106"/>
      <c r="G96" s="106"/>
      <c r="H96" s="106"/>
      <c r="I96" s="106"/>
      <c r="J96" s="124" t="s">
        <v>156</v>
      </c>
      <c r="K96" s="106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25" t="s">
        <v>157</v>
      </c>
      <c r="J98" s="70">
        <f>J151</f>
        <v>0</v>
      </c>
      <c r="L98" s="33"/>
      <c r="AU98" s="16" t="s">
        <v>158</v>
      </c>
    </row>
    <row r="99" spans="2:47" s="8" customFormat="1" ht="24.95" customHeight="1">
      <c r="B99" s="126"/>
      <c r="D99" s="127" t="s">
        <v>159</v>
      </c>
      <c r="E99" s="128"/>
      <c r="F99" s="128"/>
      <c r="G99" s="128"/>
      <c r="H99" s="128"/>
      <c r="I99" s="128"/>
      <c r="J99" s="129">
        <f>J152</f>
        <v>0</v>
      </c>
      <c r="L99" s="126"/>
    </row>
    <row r="100" spans="2:47" s="9" customFormat="1" ht="19.899999999999999" customHeight="1">
      <c r="B100" s="130"/>
      <c r="D100" s="131" t="s">
        <v>160</v>
      </c>
      <c r="E100" s="132"/>
      <c r="F100" s="132"/>
      <c r="G100" s="132"/>
      <c r="H100" s="132"/>
      <c r="I100" s="132"/>
      <c r="J100" s="133">
        <f>J153</f>
        <v>0</v>
      </c>
      <c r="L100" s="130"/>
    </row>
    <row r="101" spans="2:47" s="9" customFormat="1" ht="19.899999999999999" customHeight="1">
      <c r="B101" s="130"/>
      <c r="D101" s="131" t="s">
        <v>161</v>
      </c>
      <c r="E101" s="132"/>
      <c r="F101" s="132"/>
      <c r="G101" s="132"/>
      <c r="H101" s="132"/>
      <c r="I101" s="132"/>
      <c r="J101" s="133">
        <f>J189</f>
        <v>0</v>
      </c>
      <c r="L101" s="130"/>
    </row>
    <row r="102" spans="2:47" s="9" customFormat="1" ht="19.899999999999999" customHeight="1">
      <c r="B102" s="130"/>
      <c r="D102" s="131" t="s">
        <v>162</v>
      </c>
      <c r="E102" s="132"/>
      <c r="F102" s="132"/>
      <c r="G102" s="132"/>
      <c r="H102" s="132"/>
      <c r="I102" s="132"/>
      <c r="J102" s="133">
        <f>J248</f>
        <v>0</v>
      </c>
      <c r="L102" s="130"/>
    </row>
    <row r="103" spans="2:47" s="8" customFormat="1" ht="24.95" customHeight="1">
      <c r="B103" s="126"/>
      <c r="D103" s="127" t="s">
        <v>163</v>
      </c>
      <c r="E103" s="128"/>
      <c r="F103" s="128"/>
      <c r="G103" s="128"/>
      <c r="H103" s="128"/>
      <c r="I103" s="128"/>
      <c r="J103" s="129">
        <f>J250</f>
        <v>0</v>
      </c>
      <c r="L103" s="126"/>
    </row>
    <row r="104" spans="2:47" s="9" customFormat="1" ht="19.899999999999999" customHeight="1">
      <c r="B104" s="130"/>
      <c r="D104" s="131" t="s">
        <v>164</v>
      </c>
      <c r="E104" s="132"/>
      <c r="F104" s="132"/>
      <c r="G104" s="132"/>
      <c r="H104" s="132"/>
      <c r="I104" s="132"/>
      <c r="J104" s="133">
        <f>J251</f>
        <v>0</v>
      </c>
      <c r="L104" s="130"/>
    </row>
    <row r="105" spans="2:47" s="9" customFormat="1" ht="19.899999999999999" customHeight="1">
      <c r="B105" s="130"/>
      <c r="D105" s="131" t="s">
        <v>165</v>
      </c>
      <c r="E105" s="132"/>
      <c r="F105" s="132"/>
      <c r="G105" s="132"/>
      <c r="H105" s="132"/>
      <c r="I105" s="132"/>
      <c r="J105" s="133">
        <f>J267</f>
        <v>0</v>
      </c>
      <c r="L105" s="130"/>
    </row>
    <row r="106" spans="2:47" s="9" customFormat="1" ht="19.899999999999999" customHeight="1">
      <c r="B106" s="130"/>
      <c r="D106" s="131" t="s">
        <v>166</v>
      </c>
      <c r="E106" s="132"/>
      <c r="F106" s="132"/>
      <c r="G106" s="132"/>
      <c r="H106" s="132"/>
      <c r="I106" s="132"/>
      <c r="J106" s="133">
        <f>J272</f>
        <v>0</v>
      </c>
      <c r="L106" s="130"/>
    </row>
    <row r="107" spans="2:47" s="9" customFormat="1" ht="19.899999999999999" customHeight="1">
      <c r="B107" s="130"/>
      <c r="D107" s="131" t="s">
        <v>167</v>
      </c>
      <c r="E107" s="132"/>
      <c r="F107" s="132"/>
      <c r="G107" s="132"/>
      <c r="H107" s="132"/>
      <c r="I107" s="132"/>
      <c r="J107" s="133">
        <f>J308</f>
        <v>0</v>
      </c>
      <c r="L107" s="130"/>
    </row>
    <row r="108" spans="2:47" s="9" customFormat="1" ht="19.899999999999999" customHeight="1">
      <c r="B108" s="130"/>
      <c r="D108" s="131" t="s">
        <v>168</v>
      </c>
      <c r="E108" s="132"/>
      <c r="F108" s="132"/>
      <c r="G108" s="132"/>
      <c r="H108" s="132"/>
      <c r="I108" s="132"/>
      <c r="J108" s="133">
        <f>J320</f>
        <v>0</v>
      </c>
      <c r="L108" s="130"/>
    </row>
    <row r="109" spans="2:47" s="9" customFormat="1" ht="19.899999999999999" customHeight="1">
      <c r="B109" s="130"/>
      <c r="D109" s="131" t="s">
        <v>169</v>
      </c>
      <c r="E109" s="132"/>
      <c r="F109" s="132"/>
      <c r="G109" s="132"/>
      <c r="H109" s="132"/>
      <c r="I109" s="132"/>
      <c r="J109" s="133">
        <f>J325</f>
        <v>0</v>
      </c>
      <c r="L109" s="130"/>
    </row>
    <row r="110" spans="2:47" s="9" customFormat="1" ht="19.899999999999999" customHeight="1">
      <c r="B110" s="130"/>
      <c r="D110" s="131" t="s">
        <v>170</v>
      </c>
      <c r="E110" s="132"/>
      <c r="F110" s="132"/>
      <c r="G110" s="132"/>
      <c r="H110" s="132"/>
      <c r="I110" s="132"/>
      <c r="J110" s="133">
        <f>J332</f>
        <v>0</v>
      </c>
      <c r="L110" s="130"/>
    </row>
    <row r="111" spans="2:47" s="9" customFormat="1" ht="19.899999999999999" customHeight="1">
      <c r="B111" s="130"/>
      <c r="D111" s="131" t="s">
        <v>171</v>
      </c>
      <c r="E111" s="132"/>
      <c r="F111" s="132"/>
      <c r="G111" s="132"/>
      <c r="H111" s="132"/>
      <c r="I111" s="132"/>
      <c r="J111" s="133">
        <f>J361</f>
        <v>0</v>
      </c>
      <c r="L111" s="130"/>
    </row>
    <row r="112" spans="2:47" s="9" customFormat="1" ht="19.899999999999999" customHeight="1">
      <c r="B112" s="130"/>
      <c r="D112" s="131" t="s">
        <v>172</v>
      </c>
      <c r="E112" s="132"/>
      <c r="F112" s="132"/>
      <c r="G112" s="132"/>
      <c r="H112" s="132"/>
      <c r="I112" s="132"/>
      <c r="J112" s="133">
        <f>J368</f>
        <v>0</v>
      </c>
      <c r="L112" s="130"/>
    </row>
    <row r="113" spans="2:65" s="9" customFormat="1" ht="19.899999999999999" customHeight="1">
      <c r="B113" s="130"/>
      <c r="D113" s="131" t="s">
        <v>173</v>
      </c>
      <c r="E113" s="132"/>
      <c r="F113" s="132"/>
      <c r="G113" s="132"/>
      <c r="H113" s="132"/>
      <c r="I113" s="132"/>
      <c r="J113" s="133">
        <f>J378</f>
        <v>0</v>
      </c>
      <c r="L113" s="130"/>
    </row>
    <row r="114" spans="2:65" s="8" customFormat="1" ht="24.95" customHeight="1">
      <c r="B114" s="126"/>
      <c r="D114" s="127" t="s">
        <v>174</v>
      </c>
      <c r="E114" s="128"/>
      <c r="F114" s="128"/>
      <c r="G114" s="128"/>
      <c r="H114" s="128"/>
      <c r="I114" s="128"/>
      <c r="J114" s="129">
        <f>J404</f>
        <v>0</v>
      </c>
      <c r="L114" s="126"/>
    </row>
    <row r="115" spans="2:65" s="9" customFormat="1" ht="19.899999999999999" customHeight="1">
      <c r="B115" s="130"/>
      <c r="D115" s="131" t="s">
        <v>175</v>
      </c>
      <c r="E115" s="132"/>
      <c r="F115" s="132"/>
      <c r="G115" s="132"/>
      <c r="H115" s="132"/>
      <c r="I115" s="132"/>
      <c r="J115" s="133">
        <f>J405</f>
        <v>0</v>
      </c>
      <c r="L115" s="130"/>
    </row>
    <row r="116" spans="2:65" s="8" customFormat="1" ht="24.95" customHeight="1">
      <c r="B116" s="126"/>
      <c r="D116" s="127" t="s">
        <v>176</v>
      </c>
      <c r="E116" s="128"/>
      <c r="F116" s="128"/>
      <c r="G116" s="128"/>
      <c r="H116" s="128"/>
      <c r="I116" s="128"/>
      <c r="J116" s="129">
        <f>J418</f>
        <v>0</v>
      </c>
      <c r="L116" s="126"/>
    </row>
    <row r="117" spans="2:65" s="8" customFormat="1" ht="24.95" customHeight="1">
      <c r="B117" s="126"/>
      <c r="D117" s="127" t="s">
        <v>177</v>
      </c>
      <c r="E117" s="128"/>
      <c r="F117" s="128"/>
      <c r="G117" s="128"/>
      <c r="H117" s="128"/>
      <c r="I117" s="128"/>
      <c r="J117" s="129">
        <f>J420</f>
        <v>0</v>
      </c>
      <c r="L117" s="126"/>
    </row>
    <row r="118" spans="2:65" s="8" customFormat="1" ht="24.95" customHeight="1">
      <c r="B118" s="126"/>
      <c r="D118" s="127" t="s">
        <v>178</v>
      </c>
      <c r="E118" s="128"/>
      <c r="F118" s="128"/>
      <c r="G118" s="128"/>
      <c r="H118" s="128"/>
      <c r="I118" s="128"/>
      <c r="J118" s="129">
        <f>J425</f>
        <v>0</v>
      </c>
      <c r="L118" s="126"/>
    </row>
    <row r="119" spans="2:65" s="8" customFormat="1" ht="21.75" customHeight="1">
      <c r="B119" s="126"/>
      <c r="D119" s="134" t="s">
        <v>179</v>
      </c>
      <c r="J119" s="135">
        <f>J429</f>
        <v>0</v>
      </c>
      <c r="L119" s="126"/>
    </row>
    <row r="120" spans="2:65" s="1" customFormat="1" ht="21.75" customHeight="1">
      <c r="B120" s="33"/>
      <c r="L120" s="33"/>
    </row>
    <row r="121" spans="2:65" s="1" customFormat="1" ht="6.95" customHeight="1">
      <c r="B121" s="33"/>
      <c r="L121" s="33"/>
    </row>
    <row r="122" spans="2:65" s="1" customFormat="1" ht="29.25" customHeight="1">
      <c r="B122" s="33"/>
      <c r="C122" s="125" t="s">
        <v>180</v>
      </c>
      <c r="J122" s="136">
        <f>ROUND(J123 + J124 + J125 + J126 + J127 + J128,2)</f>
        <v>0</v>
      </c>
      <c r="L122" s="33"/>
      <c r="N122" s="137" t="s">
        <v>41</v>
      </c>
    </row>
    <row r="123" spans="2:65" s="1" customFormat="1" ht="18" customHeight="1">
      <c r="B123" s="33"/>
      <c r="D123" s="269" t="s">
        <v>181</v>
      </c>
      <c r="E123" s="270"/>
      <c r="F123" s="270"/>
      <c r="J123" s="99">
        <v>0</v>
      </c>
      <c r="L123" s="138"/>
      <c r="M123" s="139"/>
      <c r="N123" s="140" t="s">
        <v>43</v>
      </c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41" t="s">
        <v>182</v>
      </c>
      <c r="AZ123" s="139"/>
      <c r="BA123" s="139"/>
      <c r="BB123" s="139"/>
      <c r="BC123" s="139"/>
      <c r="BD123" s="139"/>
      <c r="BE123" s="142">
        <f t="shared" ref="BE123:BE128" si="0">IF(N123="základná",J123,0)</f>
        <v>0</v>
      </c>
      <c r="BF123" s="142">
        <f t="shared" ref="BF123:BF128" si="1">IF(N123="znížená",J123,0)</f>
        <v>0</v>
      </c>
      <c r="BG123" s="142">
        <f t="shared" ref="BG123:BG128" si="2">IF(N123="zákl. prenesená",J123,0)</f>
        <v>0</v>
      </c>
      <c r="BH123" s="142">
        <f t="shared" ref="BH123:BH128" si="3">IF(N123="zníž. prenesená",J123,0)</f>
        <v>0</v>
      </c>
      <c r="BI123" s="142">
        <f t="shared" ref="BI123:BI128" si="4">IF(N123="nulová",J123,0)</f>
        <v>0</v>
      </c>
      <c r="BJ123" s="141" t="s">
        <v>89</v>
      </c>
      <c r="BK123" s="139"/>
      <c r="BL123" s="139"/>
      <c r="BM123" s="139"/>
    </row>
    <row r="124" spans="2:65" s="1" customFormat="1" ht="18" customHeight="1">
      <c r="B124" s="33"/>
      <c r="D124" s="269" t="s">
        <v>183</v>
      </c>
      <c r="E124" s="270"/>
      <c r="F124" s="270"/>
      <c r="J124" s="99">
        <v>0</v>
      </c>
      <c r="L124" s="138"/>
      <c r="M124" s="139"/>
      <c r="N124" s="140" t="s">
        <v>43</v>
      </c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41" t="s">
        <v>182</v>
      </c>
      <c r="AZ124" s="139"/>
      <c r="BA124" s="139"/>
      <c r="BB124" s="139"/>
      <c r="BC124" s="139"/>
      <c r="BD124" s="139"/>
      <c r="BE124" s="142">
        <f t="shared" si="0"/>
        <v>0</v>
      </c>
      <c r="BF124" s="142">
        <f t="shared" si="1"/>
        <v>0</v>
      </c>
      <c r="BG124" s="142">
        <f t="shared" si="2"/>
        <v>0</v>
      </c>
      <c r="BH124" s="142">
        <f t="shared" si="3"/>
        <v>0</v>
      </c>
      <c r="BI124" s="142">
        <f t="shared" si="4"/>
        <v>0</v>
      </c>
      <c r="BJ124" s="141" t="s">
        <v>89</v>
      </c>
      <c r="BK124" s="139"/>
      <c r="BL124" s="139"/>
      <c r="BM124" s="139"/>
    </row>
    <row r="125" spans="2:65" s="1" customFormat="1" ht="18" customHeight="1">
      <c r="B125" s="33"/>
      <c r="D125" s="269" t="s">
        <v>184</v>
      </c>
      <c r="E125" s="270"/>
      <c r="F125" s="270"/>
      <c r="J125" s="99">
        <v>0</v>
      </c>
      <c r="L125" s="138"/>
      <c r="M125" s="139"/>
      <c r="N125" s="140" t="s">
        <v>43</v>
      </c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41" t="s">
        <v>182</v>
      </c>
      <c r="AZ125" s="139"/>
      <c r="BA125" s="139"/>
      <c r="BB125" s="139"/>
      <c r="BC125" s="139"/>
      <c r="BD125" s="139"/>
      <c r="BE125" s="142">
        <f t="shared" si="0"/>
        <v>0</v>
      </c>
      <c r="BF125" s="142">
        <f t="shared" si="1"/>
        <v>0</v>
      </c>
      <c r="BG125" s="142">
        <f t="shared" si="2"/>
        <v>0</v>
      </c>
      <c r="BH125" s="142">
        <f t="shared" si="3"/>
        <v>0</v>
      </c>
      <c r="BI125" s="142">
        <f t="shared" si="4"/>
        <v>0</v>
      </c>
      <c r="BJ125" s="141" t="s">
        <v>89</v>
      </c>
      <c r="BK125" s="139"/>
      <c r="BL125" s="139"/>
      <c r="BM125" s="139"/>
    </row>
    <row r="126" spans="2:65" s="1" customFormat="1" ht="18" customHeight="1">
      <c r="B126" s="33"/>
      <c r="D126" s="269" t="s">
        <v>185</v>
      </c>
      <c r="E126" s="270"/>
      <c r="F126" s="270"/>
      <c r="J126" s="99">
        <v>0</v>
      </c>
      <c r="L126" s="138"/>
      <c r="M126" s="139"/>
      <c r="N126" s="140" t="s">
        <v>43</v>
      </c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41" t="s">
        <v>182</v>
      </c>
      <c r="AZ126" s="139"/>
      <c r="BA126" s="139"/>
      <c r="BB126" s="139"/>
      <c r="BC126" s="139"/>
      <c r="BD126" s="139"/>
      <c r="BE126" s="142">
        <f t="shared" si="0"/>
        <v>0</v>
      </c>
      <c r="BF126" s="142">
        <f t="shared" si="1"/>
        <v>0</v>
      </c>
      <c r="BG126" s="142">
        <f t="shared" si="2"/>
        <v>0</v>
      </c>
      <c r="BH126" s="142">
        <f t="shared" si="3"/>
        <v>0</v>
      </c>
      <c r="BI126" s="142">
        <f t="shared" si="4"/>
        <v>0</v>
      </c>
      <c r="BJ126" s="141" t="s">
        <v>89</v>
      </c>
      <c r="BK126" s="139"/>
      <c r="BL126" s="139"/>
      <c r="BM126" s="139"/>
    </row>
    <row r="127" spans="2:65" s="1" customFormat="1" ht="18" customHeight="1">
      <c r="B127" s="33"/>
      <c r="D127" s="269" t="s">
        <v>186</v>
      </c>
      <c r="E127" s="270"/>
      <c r="F127" s="270"/>
      <c r="J127" s="99">
        <v>0</v>
      </c>
      <c r="L127" s="138"/>
      <c r="M127" s="139"/>
      <c r="N127" s="140" t="s">
        <v>43</v>
      </c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41" t="s">
        <v>182</v>
      </c>
      <c r="AZ127" s="139"/>
      <c r="BA127" s="139"/>
      <c r="BB127" s="139"/>
      <c r="BC127" s="139"/>
      <c r="BD127" s="139"/>
      <c r="BE127" s="142">
        <f t="shared" si="0"/>
        <v>0</v>
      </c>
      <c r="BF127" s="142">
        <f t="shared" si="1"/>
        <v>0</v>
      </c>
      <c r="BG127" s="142">
        <f t="shared" si="2"/>
        <v>0</v>
      </c>
      <c r="BH127" s="142">
        <f t="shared" si="3"/>
        <v>0</v>
      </c>
      <c r="BI127" s="142">
        <f t="shared" si="4"/>
        <v>0</v>
      </c>
      <c r="BJ127" s="141" t="s">
        <v>89</v>
      </c>
      <c r="BK127" s="139"/>
      <c r="BL127" s="139"/>
      <c r="BM127" s="139"/>
    </row>
    <row r="128" spans="2:65" s="1" customFormat="1" ht="18" customHeight="1">
      <c r="B128" s="33"/>
      <c r="D128" s="98" t="s">
        <v>187</v>
      </c>
      <c r="J128" s="99">
        <f>ROUND(J32*T128,2)</f>
        <v>0</v>
      </c>
      <c r="L128" s="138"/>
      <c r="M128" s="139"/>
      <c r="N128" s="140" t="s">
        <v>43</v>
      </c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41" t="s">
        <v>188</v>
      </c>
      <c r="AZ128" s="139"/>
      <c r="BA128" s="139"/>
      <c r="BB128" s="139"/>
      <c r="BC128" s="139"/>
      <c r="BD128" s="139"/>
      <c r="BE128" s="142">
        <f t="shared" si="0"/>
        <v>0</v>
      </c>
      <c r="BF128" s="142">
        <f t="shared" si="1"/>
        <v>0</v>
      </c>
      <c r="BG128" s="142">
        <f t="shared" si="2"/>
        <v>0</v>
      </c>
      <c r="BH128" s="142">
        <f t="shared" si="3"/>
        <v>0</v>
      </c>
      <c r="BI128" s="142">
        <f t="shared" si="4"/>
        <v>0</v>
      </c>
      <c r="BJ128" s="141" t="s">
        <v>89</v>
      </c>
      <c r="BK128" s="139"/>
      <c r="BL128" s="139"/>
      <c r="BM128" s="139"/>
    </row>
    <row r="129" spans="2:12" s="1" customFormat="1">
      <c r="B129" s="33"/>
      <c r="L129" s="33"/>
    </row>
    <row r="130" spans="2:12" s="1" customFormat="1" ht="29.25" customHeight="1">
      <c r="B130" s="33"/>
      <c r="C130" s="105" t="s">
        <v>113</v>
      </c>
      <c r="D130" s="106"/>
      <c r="E130" s="106"/>
      <c r="F130" s="106"/>
      <c r="G130" s="106"/>
      <c r="H130" s="106"/>
      <c r="I130" s="106"/>
      <c r="J130" s="107">
        <f>ROUND(J98+J122,2)</f>
        <v>0</v>
      </c>
      <c r="K130" s="106"/>
      <c r="L130" s="33"/>
    </row>
    <row r="131" spans="2:12" s="1" customFormat="1" ht="6.95" customHeight="1"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33"/>
    </row>
    <row r="135" spans="2:12" s="1" customFormat="1" ht="6.95" customHeight="1"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33"/>
    </row>
    <row r="136" spans="2:12" s="1" customFormat="1" ht="24.95" customHeight="1">
      <c r="B136" s="33"/>
      <c r="C136" s="20" t="s">
        <v>189</v>
      </c>
      <c r="L136" s="33"/>
    </row>
    <row r="137" spans="2:12" s="1" customFormat="1" ht="6.95" customHeight="1">
      <c r="B137" s="33"/>
      <c r="L137" s="33"/>
    </row>
    <row r="138" spans="2:12" s="1" customFormat="1" ht="12" customHeight="1">
      <c r="B138" s="33"/>
      <c r="C138" s="26" t="s">
        <v>15</v>
      </c>
      <c r="L138" s="33"/>
    </row>
    <row r="139" spans="2:12" s="1" customFormat="1" ht="16.5" customHeight="1">
      <c r="B139" s="33"/>
      <c r="E139" s="281" t="str">
        <f>E7</f>
        <v>Depo Jurajov Dvor</v>
      </c>
      <c r="F139" s="282"/>
      <c r="G139" s="282"/>
      <c r="H139" s="282"/>
      <c r="L139" s="33"/>
    </row>
    <row r="140" spans="2:12" ht="12" customHeight="1">
      <c r="B140" s="19"/>
      <c r="C140" s="26" t="s">
        <v>130</v>
      </c>
      <c r="L140" s="19"/>
    </row>
    <row r="141" spans="2:12" s="1" customFormat="1" ht="16.5" customHeight="1">
      <c r="B141" s="33"/>
      <c r="E141" s="281" t="s">
        <v>134</v>
      </c>
      <c r="F141" s="280"/>
      <c r="G141" s="280"/>
      <c r="H141" s="280"/>
      <c r="L141" s="33"/>
    </row>
    <row r="142" spans="2:12" s="1" customFormat="1" ht="12" customHeight="1">
      <c r="B142" s="33"/>
      <c r="C142" s="26" t="s">
        <v>137</v>
      </c>
      <c r="L142" s="33"/>
    </row>
    <row r="143" spans="2:12" s="1" customFormat="1" ht="16.5" customHeight="1">
      <c r="B143" s="33"/>
      <c r="E143" s="272" t="str">
        <f>E11</f>
        <v>01_MUŽI - Rekonštrukcia šatne, spŕch a wc MUŽI</v>
      </c>
      <c r="F143" s="280"/>
      <c r="G143" s="280"/>
      <c r="H143" s="280"/>
      <c r="L143" s="33"/>
    </row>
    <row r="144" spans="2:12" s="1" customFormat="1" ht="6.95" customHeight="1">
      <c r="B144" s="33"/>
      <c r="L144" s="33"/>
    </row>
    <row r="145" spans="2:65" s="1" customFormat="1" ht="12" customHeight="1">
      <c r="B145" s="33"/>
      <c r="C145" s="26" t="s">
        <v>19</v>
      </c>
      <c r="F145" s="24" t="str">
        <f>F14</f>
        <v>Bratislava</v>
      </c>
      <c r="I145" s="26" t="s">
        <v>21</v>
      </c>
      <c r="J145" s="56" t="str">
        <f>IF(J14="","",J14)</f>
        <v>Vyplň údaj</v>
      </c>
      <c r="L145" s="33"/>
    </row>
    <row r="146" spans="2:65" s="1" customFormat="1" ht="6.95" customHeight="1">
      <c r="B146" s="33"/>
      <c r="L146" s="33"/>
    </row>
    <row r="147" spans="2:65" s="1" customFormat="1" ht="15.2" customHeight="1">
      <c r="B147" s="33"/>
      <c r="C147" s="26" t="s">
        <v>22</v>
      </c>
      <c r="F147" s="24" t="str">
        <f>E17</f>
        <v>Dopravný podnik Bratislava, akciová spoločnosť</v>
      </c>
      <c r="I147" s="26" t="s">
        <v>30</v>
      </c>
      <c r="J147" s="29" t="str">
        <f>E23</f>
        <v xml:space="preserve"> </v>
      </c>
      <c r="L147" s="33"/>
    </row>
    <row r="148" spans="2:65" s="1" customFormat="1" ht="15.2" customHeight="1">
      <c r="B148" s="33"/>
      <c r="C148" s="26" t="s">
        <v>28</v>
      </c>
      <c r="F148" s="24" t="str">
        <f>IF(E20="","",E20)</f>
        <v>Vyplň údaj</v>
      </c>
      <c r="I148" s="26" t="s">
        <v>33</v>
      </c>
      <c r="J148" s="29" t="str">
        <f>E26</f>
        <v xml:space="preserve"> </v>
      </c>
      <c r="L148" s="33"/>
    </row>
    <row r="149" spans="2:65" s="1" customFormat="1" ht="10.35" customHeight="1">
      <c r="B149" s="33"/>
      <c r="L149" s="33"/>
    </row>
    <row r="150" spans="2:65" s="10" customFormat="1" ht="29.25" customHeight="1">
      <c r="B150" s="143"/>
      <c r="C150" s="144" t="s">
        <v>190</v>
      </c>
      <c r="D150" s="145" t="s">
        <v>62</v>
      </c>
      <c r="E150" s="145" t="s">
        <v>58</v>
      </c>
      <c r="F150" s="145" t="s">
        <v>59</v>
      </c>
      <c r="G150" s="145" t="s">
        <v>191</v>
      </c>
      <c r="H150" s="145" t="s">
        <v>192</v>
      </c>
      <c r="I150" s="145" t="s">
        <v>193</v>
      </c>
      <c r="J150" s="146" t="s">
        <v>156</v>
      </c>
      <c r="K150" s="147" t="s">
        <v>194</v>
      </c>
      <c r="L150" s="143"/>
      <c r="M150" s="63" t="s">
        <v>1</v>
      </c>
      <c r="N150" s="64" t="s">
        <v>41</v>
      </c>
      <c r="O150" s="64" t="s">
        <v>195</v>
      </c>
      <c r="P150" s="64" t="s">
        <v>196</v>
      </c>
      <c r="Q150" s="64" t="s">
        <v>197</v>
      </c>
      <c r="R150" s="64" t="s">
        <v>198</v>
      </c>
      <c r="S150" s="64" t="s">
        <v>199</v>
      </c>
      <c r="T150" s="65" t="s">
        <v>200</v>
      </c>
    </row>
    <row r="151" spans="2:65" s="1" customFormat="1" ht="22.9" customHeight="1">
      <c r="B151" s="33"/>
      <c r="C151" s="68" t="s">
        <v>153</v>
      </c>
      <c r="J151" s="148">
        <f>BK151</f>
        <v>0</v>
      </c>
      <c r="L151" s="33"/>
      <c r="M151" s="66"/>
      <c r="N151" s="57"/>
      <c r="O151" s="57"/>
      <c r="P151" s="149">
        <f>P152+P250+P404+P418+P420+P425+P429</f>
        <v>0</v>
      </c>
      <c r="Q151" s="57"/>
      <c r="R151" s="149">
        <f>R152+R250+R404+R418+R420+R425+R429</f>
        <v>14.746936010060001</v>
      </c>
      <c r="S151" s="57"/>
      <c r="T151" s="150">
        <f>T152+T250+T404+T418+T420+T425+T429</f>
        <v>21.826835800000001</v>
      </c>
      <c r="AT151" s="16" t="s">
        <v>76</v>
      </c>
      <c r="AU151" s="16" t="s">
        <v>158</v>
      </c>
      <c r="BK151" s="151">
        <f>BK152+BK250+BK404+BK418+BK420+BK425+BK429</f>
        <v>0</v>
      </c>
    </row>
    <row r="152" spans="2:65" s="11" customFormat="1" ht="25.9" customHeight="1">
      <c r="B152" s="152"/>
      <c r="D152" s="153" t="s">
        <v>76</v>
      </c>
      <c r="E152" s="154" t="s">
        <v>201</v>
      </c>
      <c r="F152" s="154" t="s">
        <v>202</v>
      </c>
      <c r="I152" s="155"/>
      <c r="J152" s="135">
        <f>BK152</f>
        <v>0</v>
      </c>
      <c r="L152" s="152"/>
      <c r="M152" s="156"/>
      <c r="P152" s="157">
        <f>P153+P189+P248</f>
        <v>0</v>
      </c>
      <c r="R152" s="157">
        <f>R153+R189+R248</f>
        <v>10.2492079815</v>
      </c>
      <c r="T152" s="158">
        <f>T153+T189+T248</f>
        <v>20.940051000000004</v>
      </c>
      <c r="AR152" s="153" t="s">
        <v>84</v>
      </c>
      <c r="AT152" s="159" t="s">
        <v>76</v>
      </c>
      <c r="AU152" s="159" t="s">
        <v>77</v>
      </c>
      <c r="AY152" s="153" t="s">
        <v>203</v>
      </c>
      <c r="BK152" s="160">
        <f>BK153+BK189+BK248</f>
        <v>0</v>
      </c>
    </row>
    <row r="153" spans="2:65" s="11" customFormat="1" ht="22.9" customHeight="1">
      <c r="B153" s="152"/>
      <c r="D153" s="153" t="s">
        <v>76</v>
      </c>
      <c r="E153" s="161" t="s">
        <v>204</v>
      </c>
      <c r="F153" s="161" t="s">
        <v>205</v>
      </c>
      <c r="I153" s="155"/>
      <c r="J153" s="162">
        <f>BK153</f>
        <v>0</v>
      </c>
      <c r="L153" s="152"/>
      <c r="M153" s="156"/>
      <c r="P153" s="157">
        <f>SUM(P154:P188)</f>
        <v>0</v>
      </c>
      <c r="R153" s="157">
        <f>SUM(R154:R188)</f>
        <v>10.240050097499999</v>
      </c>
      <c r="T153" s="158">
        <f>SUM(T154:T188)</f>
        <v>0</v>
      </c>
      <c r="AR153" s="153" t="s">
        <v>84</v>
      </c>
      <c r="AT153" s="159" t="s">
        <v>76</v>
      </c>
      <c r="AU153" s="159" t="s">
        <v>84</v>
      </c>
      <c r="AY153" s="153" t="s">
        <v>203</v>
      </c>
      <c r="BK153" s="160">
        <f>SUM(BK154:BK188)</f>
        <v>0</v>
      </c>
    </row>
    <row r="154" spans="2:65" s="1" customFormat="1" ht="24.2" customHeight="1">
      <c r="B154" s="33"/>
      <c r="C154" s="163" t="s">
        <v>84</v>
      </c>
      <c r="D154" s="163" t="s">
        <v>206</v>
      </c>
      <c r="E154" s="164" t="s">
        <v>207</v>
      </c>
      <c r="F154" s="165" t="s">
        <v>208</v>
      </c>
      <c r="G154" s="166" t="s">
        <v>209</v>
      </c>
      <c r="H154" s="167">
        <v>36.795000000000002</v>
      </c>
      <c r="I154" s="168"/>
      <c r="J154" s="169">
        <f>ROUND(I154*H154,2)</f>
        <v>0</v>
      </c>
      <c r="K154" s="170"/>
      <c r="L154" s="33"/>
      <c r="M154" s="171" t="s">
        <v>1</v>
      </c>
      <c r="N154" s="137" t="s">
        <v>43</v>
      </c>
      <c r="P154" s="172">
        <f>O154*H154</f>
        <v>0</v>
      </c>
      <c r="Q154" s="172">
        <v>1.9000000000000001E-4</v>
      </c>
      <c r="R154" s="172">
        <f>Q154*H154</f>
        <v>6.9910500000000004E-3</v>
      </c>
      <c r="S154" s="172">
        <v>0</v>
      </c>
      <c r="T154" s="173">
        <f>S154*H154</f>
        <v>0</v>
      </c>
      <c r="AR154" s="174" t="s">
        <v>210</v>
      </c>
      <c r="AT154" s="174" t="s">
        <v>206</v>
      </c>
      <c r="AU154" s="174" t="s">
        <v>89</v>
      </c>
      <c r="AY154" s="16" t="s">
        <v>203</v>
      </c>
      <c r="BE154" s="102">
        <f>IF(N154="základná",J154,0)</f>
        <v>0</v>
      </c>
      <c r="BF154" s="102">
        <f>IF(N154="znížená",J154,0)</f>
        <v>0</v>
      </c>
      <c r="BG154" s="102">
        <f>IF(N154="zákl. prenesená",J154,0)</f>
        <v>0</v>
      </c>
      <c r="BH154" s="102">
        <f>IF(N154="zníž. prenesená",J154,0)</f>
        <v>0</v>
      </c>
      <c r="BI154" s="102">
        <f>IF(N154="nulová",J154,0)</f>
        <v>0</v>
      </c>
      <c r="BJ154" s="16" t="s">
        <v>89</v>
      </c>
      <c r="BK154" s="102">
        <f>ROUND(I154*H154,2)</f>
        <v>0</v>
      </c>
      <c r="BL154" s="16" t="s">
        <v>210</v>
      </c>
      <c r="BM154" s="174" t="s">
        <v>211</v>
      </c>
    </row>
    <row r="155" spans="2:65" s="12" customFormat="1">
      <c r="B155" s="175"/>
      <c r="D155" s="176" t="s">
        <v>212</v>
      </c>
      <c r="E155" s="177" t="s">
        <v>1</v>
      </c>
      <c r="F155" s="178" t="s">
        <v>213</v>
      </c>
      <c r="H155" s="179">
        <v>7.38</v>
      </c>
      <c r="I155" s="180"/>
      <c r="L155" s="175"/>
      <c r="M155" s="181"/>
      <c r="T155" s="182"/>
      <c r="AT155" s="177" t="s">
        <v>212</v>
      </c>
      <c r="AU155" s="177" t="s">
        <v>89</v>
      </c>
      <c r="AV155" s="12" t="s">
        <v>89</v>
      </c>
      <c r="AW155" s="12" t="s">
        <v>32</v>
      </c>
      <c r="AX155" s="12" t="s">
        <v>77</v>
      </c>
      <c r="AY155" s="177" t="s">
        <v>203</v>
      </c>
    </row>
    <row r="156" spans="2:65" s="12" customFormat="1">
      <c r="B156" s="175"/>
      <c r="D156" s="176" t="s">
        <v>212</v>
      </c>
      <c r="E156" s="177" t="s">
        <v>1</v>
      </c>
      <c r="F156" s="178" t="s">
        <v>214</v>
      </c>
      <c r="H156" s="179">
        <v>7.1749999999999998</v>
      </c>
      <c r="I156" s="180"/>
      <c r="L156" s="175"/>
      <c r="M156" s="181"/>
      <c r="T156" s="182"/>
      <c r="AT156" s="177" t="s">
        <v>212</v>
      </c>
      <c r="AU156" s="177" t="s">
        <v>89</v>
      </c>
      <c r="AV156" s="12" t="s">
        <v>89</v>
      </c>
      <c r="AW156" s="12" t="s">
        <v>32</v>
      </c>
      <c r="AX156" s="12" t="s">
        <v>77</v>
      </c>
      <c r="AY156" s="177" t="s">
        <v>203</v>
      </c>
    </row>
    <row r="157" spans="2:65" s="12" customFormat="1">
      <c r="B157" s="175"/>
      <c r="D157" s="176" t="s">
        <v>212</v>
      </c>
      <c r="E157" s="177" t="s">
        <v>1</v>
      </c>
      <c r="F157" s="178" t="s">
        <v>215</v>
      </c>
      <c r="H157" s="179">
        <v>14.4</v>
      </c>
      <c r="I157" s="180"/>
      <c r="L157" s="175"/>
      <c r="M157" s="181"/>
      <c r="T157" s="182"/>
      <c r="AT157" s="177" t="s">
        <v>212</v>
      </c>
      <c r="AU157" s="177" t="s">
        <v>89</v>
      </c>
      <c r="AV157" s="12" t="s">
        <v>89</v>
      </c>
      <c r="AW157" s="12" t="s">
        <v>32</v>
      </c>
      <c r="AX157" s="12" t="s">
        <v>77</v>
      </c>
      <c r="AY157" s="177" t="s">
        <v>203</v>
      </c>
    </row>
    <row r="158" spans="2:65" s="12" customFormat="1">
      <c r="B158" s="175"/>
      <c r="D158" s="176" t="s">
        <v>212</v>
      </c>
      <c r="E158" s="177" t="s">
        <v>1</v>
      </c>
      <c r="F158" s="178" t="s">
        <v>216</v>
      </c>
      <c r="H158" s="179">
        <v>7.84</v>
      </c>
      <c r="I158" s="180"/>
      <c r="L158" s="175"/>
      <c r="M158" s="181"/>
      <c r="T158" s="182"/>
      <c r="AT158" s="177" t="s">
        <v>212</v>
      </c>
      <c r="AU158" s="177" t="s">
        <v>89</v>
      </c>
      <c r="AV158" s="12" t="s">
        <v>89</v>
      </c>
      <c r="AW158" s="12" t="s">
        <v>32</v>
      </c>
      <c r="AX158" s="12" t="s">
        <v>77</v>
      </c>
      <c r="AY158" s="177" t="s">
        <v>203</v>
      </c>
    </row>
    <row r="159" spans="2:65" s="13" customFormat="1">
      <c r="B159" s="183"/>
      <c r="D159" s="176" t="s">
        <v>212</v>
      </c>
      <c r="E159" s="184" t="s">
        <v>1</v>
      </c>
      <c r="F159" s="185" t="s">
        <v>217</v>
      </c>
      <c r="H159" s="186">
        <v>36.795000000000002</v>
      </c>
      <c r="I159" s="187"/>
      <c r="L159" s="183"/>
      <c r="M159" s="188"/>
      <c r="T159" s="189"/>
      <c r="AT159" s="184" t="s">
        <v>212</v>
      </c>
      <c r="AU159" s="184" t="s">
        <v>89</v>
      </c>
      <c r="AV159" s="13" t="s">
        <v>210</v>
      </c>
      <c r="AW159" s="13" t="s">
        <v>32</v>
      </c>
      <c r="AX159" s="13" t="s">
        <v>84</v>
      </c>
      <c r="AY159" s="184" t="s">
        <v>203</v>
      </c>
    </row>
    <row r="160" spans="2:65" s="1" customFormat="1" ht="24.2" customHeight="1">
      <c r="B160" s="33"/>
      <c r="C160" s="163" t="s">
        <v>89</v>
      </c>
      <c r="D160" s="163" t="s">
        <v>206</v>
      </c>
      <c r="E160" s="164" t="s">
        <v>218</v>
      </c>
      <c r="F160" s="165" t="s">
        <v>219</v>
      </c>
      <c r="G160" s="166" t="s">
        <v>209</v>
      </c>
      <c r="H160" s="167">
        <v>52.143000000000001</v>
      </c>
      <c r="I160" s="168"/>
      <c r="J160" s="169">
        <f>ROUND(I160*H160,2)</f>
        <v>0</v>
      </c>
      <c r="K160" s="170"/>
      <c r="L160" s="33"/>
      <c r="M160" s="171" t="s">
        <v>1</v>
      </c>
      <c r="N160" s="137" t="s">
        <v>43</v>
      </c>
      <c r="P160" s="172">
        <f>O160*H160</f>
        <v>0</v>
      </c>
      <c r="Q160" s="172">
        <v>6.1799999999999997E-3</v>
      </c>
      <c r="R160" s="172">
        <f>Q160*H160</f>
        <v>0.32224374</v>
      </c>
      <c r="S160" s="172">
        <v>0</v>
      </c>
      <c r="T160" s="173">
        <f>S160*H160</f>
        <v>0</v>
      </c>
      <c r="AR160" s="174" t="s">
        <v>210</v>
      </c>
      <c r="AT160" s="174" t="s">
        <v>206</v>
      </c>
      <c r="AU160" s="174" t="s">
        <v>89</v>
      </c>
      <c r="AY160" s="16" t="s">
        <v>203</v>
      </c>
      <c r="BE160" s="102">
        <f>IF(N160="základná",J160,0)</f>
        <v>0</v>
      </c>
      <c r="BF160" s="102">
        <f>IF(N160="znížená",J160,0)</f>
        <v>0</v>
      </c>
      <c r="BG160" s="102">
        <f>IF(N160="zákl. prenesená",J160,0)</f>
        <v>0</v>
      </c>
      <c r="BH160" s="102">
        <f>IF(N160="zníž. prenesená",J160,0)</f>
        <v>0</v>
      </c>
      <c r="BI160" s="102">
        <f>IF(N160="nulová",J160,0)</f>
        <v>0</v>
      </c>
      <c r="BJ160" s="16" t="s">
        <v>89</v>
      </c>
      <c r="BK160" s="102">
        <f>ROUND(I160*H160,2)</f>
        <v>0</v>
      </c>
      <c r="BL160" s="16" t="s">
        <v>210</v>
      </c>
      <c r="BM160" s="174" t="s">
        <v>220</v>
      </c>
    </row>
    <row r="161" spans="2:65" s="12" customFormat="1">
      <c r="B161" s="175"/>
      <c r="D161" s="176" t="s">
        <v>212</v>
      </c>
      <c r="E161" s="177" t="s">
        <v>1</v>
      </c>
      <c r="F161" s="178" t="s">
        <v>221</v>
      </c>
      <c r="H161" s="179">
        <v>21.08</v>
      </c>
      <c r="I161" s="180"/>
      <c r="L161" s="175"/>
      <c r="M161" s="181"/>
      <c r="T161" s="182"/>
      <c r="AT161" s="177" t="s">
        <v>212</v>
      </c>
      <c r="AU161" s="177" t="s">
        <v>89</v>
      </c>
      <c r="AV161" s="12" t="s">
        <v>89</v>
      </c>
      <c r="AW161" s="12" t="s">
        <v>32</v>
      </c>
      <c r="AX161" s="12" t="s">
        <v>77</v>
      </c>
      <c r="AY161" s="177" t="s">
        <v>203</v>
      </c>
    </row>
    <row r="162" spans="2:65" s="12" customFormat="1">
      <c r="B162" s="175"/>
      <c r="D162" s="176" t="s">
        <v>212</v>
      </c>
      <c r="E162" s="177" t="s">
        <v>1</v>
      </c>
      <c r="F162" s="178" t="s">
        <v>222</v>
      </c>
      <c r="H162" s="179">
        <v>21.08</v>
      </c>
      <c r="I162" s="180"/>
      <c r="L162" s="175"/>
      <c r="M162" s="181"/>
      <c r="T162" s="182"/>
      <c r="AT162" s="177" t="s">
        <v>212</v>
      </c>
      <c r="AU162" s="177" t="s">
        <v>89</v>
      </c>
      <c r="AV162" s="12" t="s">
        <v>89</v>
      </c>
      <c r="AW162" s="12" t="s">
        <v>32</v>
      </c>
      <c r="AX162" s="12" t="s">
        <v>77</v>
      </c>
      <c r="AY162" s="177" t="s">
        <v>203</v>
      </c>
    </row>
    <row r="163" spans="2:65" s="12" customFormat="1" ht="22.5">
      <c r="B163" s="175"/>
      <c r="D163" s="176" t="s">
        <v>212</v>
      </c>
      <c r="E163" s="177" t="s">
        <v>1</v>
      </c>
      <c r="F163" s="178" t="s">
        <v>223</v>
      </c>
      <c r="H163" s="179">
        <v>7.5</v>
      </c>
      <c r="I163" s="180"/>
      <c r="L163" s="175"/>
      <c r="M163" s="181"/>
      <c r="T163" s="182"/>
      <c r="AT163" s="177" t="s">
        <v>212</v>
      </c>
      <c r="AU163" s="177" t="s">
        <v>89</v>
      </c>
      <c r="AV163" s="12" t="s">
        <v>89</v>
      </c>
      <c r="AW163" s="12" t="s">
        <v>32</v>
      </c>
      <c r="AX163" s="12" t="s">
        <v>77</v>
      </c>
      <c r="AY163" s="177" t="s">
        <v>203</v>
      </c>
    </row>
    <row r="164" spans="2:65" s="14" customFormat="1">
      <c r="B164" s="190"/>
      <c r="D164" s="176" t="s">
        <v>212</v>
      </c>
      <c r="E164" s="191" t="s">
        <v>147</v>
      </c>
      <c r="F164" s="192" t="s">
        <v>224</v>
      </c>
      <c r="H164" s="193">
        <v>49.66</v>
      </c>
      <c r="I164" s="194"/>
      <c r="L164" s="190"/>
      <c r="M164" s="195"/>
      <c r="T164" s="196"/>
      <c r="AT164" s="191" t="s">
        <v>212</v>
      </c>
      <c r="AU164" s="191" t="s">
        <v>89</v>
      </c>
      <c r="AV164" s="14" t="s">
        <v>92</v>
      </c>
      <c r="AW164" s="14" t="s">
        <v>32</v>
      </c>
      <c r="AX164" s="14" t="s">
        <v>77</v>
      </c>
      <c r="AY164" s="191" t="s">
        <v>203</v>
      </c>
    </row>
    <row r="165" spans="2:65" s="12" customFormat="1">
      <c r="B165" s="175"/>
      <c r="D165" s="176" t="s">
        <v>212</v>
      </c>
      <c r="E165" s="177" t="s">
        <v>1</v>
      </c>
      <c r="F165" s="178" t="s">
        <v>225</v>
      </c>
      <c r="H165" s="179">
        <v>2.4830000000000001</v>
      </c>
      <c r="I165" s="180"/>
      <c r="L165" s="175"/>
      <c r="M165" s="181"/>
      <c r="T165" s="182"/>
      <c r="AT165" s="177" t="s">
        <v>212</v>
      </c>
      <c r="AU165" s="177" t="s">
        <v>89</v>
      </c>
      <c r="AV165" s="12" t="s">
        <v>89</v>
      </c>
      <c r="AW165" s="12" t="s">
        <v>32</v>
      </c>
      <c r="AX165" s="12" t="s">
        <v>77</v>
      </c>
      <c r="AY165" s="177" t="s">
        <v>203</v>
      </c>
    </row>
    <row r="166" spans="2:65" s="13" customFormat="1">
      <c r="B166" s="183"/>
      <c r="D166" s="176" t="s">
        <v>212</v>
      </c>
      <c r="E166" s="184" t="s">
        <v>1</v>
      </c>
      <c r="F166" s="185" t="s">
        <v>217</v>
      </c>
      <c r="H166" s="186">
        <v>52.143000000000001</v>
      </c>
      <c r="I166" s="187"/>
      <c r="L166" s="183"/>
      <c r="M166" s="188"/>
      <c r="T166" s="189"/>
      <c r="AT166" s="184" t="s">
        <v>212</v>
      </c>
      <c r="AU166" s="184" t="s">
        <v>89</v>
      </c>
      <c r="AV166" s="13" t="s">
        <v>210</v>
      </c>
      <c r="AW166" s="13" t="s">
        <v>32</v>
      </c>
      <c r="AX166" s="13" t="s">
        <v>84</v>
      </c>
      <c r="AY166" s="184" t="s">
        <v>203</v>
      </c>
    </row>
    <row r="167" spans="2:65" s="1" customFormat="1" ht="33" customHeight="1">
      <c r="B167" s="33"/>
      <c r="C167" s="163" t="s">
        <v>92</v>
      </c>
      <c r="D167" s="163" t="s">
        <v>206</v>
      </c>
      <c r="E167" s="164" t="s">
        <v>226</v>
      </c>
      <c r="F167" s="165" t="s">
        <v>227</v>
      </c>
      <c r="G167" s="166" t="s">
        <v>209</v>
      </c>
      <c r="H167" s="167">
        <v>86.4</v>
      </c>
      <c r="I167" s="168"/>
      <c r="J167" s="169">
        <f>ROUND(I167*H167,2)</f>
        <v>0</v>
      </c>
      <c r="K167" s="170"/>
      <c r="L167" s="33"/>
      <c r="M167" s="171" t="s">
        <v>1</v>
      </c>
      <c r="N167" s="137" t="s">
        <v>43</v>
      </c>
      <c r="P167" s="172">
        <f>O167*H167</f>
        <v>0</v>
      </c>
      <c r="Q167" s="172">
        <v>1.155E-2</v>
      </c>
      <c r="R167" s="172">
        <f>Q167*H167</f>
        <v>0.99792000000000003</v>
      </c>
      <c r="S167" s="172">
        <v>0</v>
      </c>
      <c r="T167" s="173">
        <f>S167*H167</f>
        <v>0</v>
      </c>
      <c r="AR167" s="174" t="s">
        <v>210</v>
      </c>
      <c r="AT167" s="174" t="s">
        <v>206</v>
      </c>
      <c r="AU167" s="174" t="s">
        <v>89</v>
      </c>
      <c r="AY167" s="16" t="s">
        <v>203</v>
      </c>
      <c r="BE167" s="102">
        <f>IF(N167="základná",J167,0)</f>
        <v>0</v>
      </c>
      <c r="BF167" s="102">
        <f>IF(N167="znížená",J167,0)</f>
        <v>0</v>
      </c>
      <c r="BG167" s="102">
        <f>IF(N167="zákl. prenesená",J167,0)</f>
        <v>0</v>
      </c>
      <c r="BH167" s="102">
        <f>IF(N167="zníž. prenesená",J167,0)</f>
        <v>0</v>
      </c>
      <c r="BI167" s="102">
        <f>IF(N167="nulová",J167,0)</f>
        <v>0</v>
      </c>
      <c r="BJ167" s="16" t="s">
        <v>89</v>
      </c>
      <c r="BK167" s="102">
        <f>ROUND(I167*H167,2)</f>
        <v>0</v>
      </c>
      <c r="BL167" s="16" t="s">
        <v>210</v>
      </c>
      <c r="BM167" s="174" t="s">
        <v>228</v>
      </c>
    </row>
    <row r="168" spans="2:65" s="12" customFormat="1">
      <c r="B168" s="175"/>
      <c r="D168" s="176" t="s">
        <v>212</v>
      </c>
      <c r="E168" s="177" t="s">
        <v>1</v>
      </c>
      <c r="F168" s="178" t="s">
        <v>141</v>
      </c>
      <c r="H168" s="179">
        <v>86.4</v>
      </c>
      <c r="I168" s="180"/>
      <c r="L168" s="175"/>
      <c r="M168" s="181"/>
      <c r="T168" s="182"/>
      <c r="AT168" s="177" t="s">
        <v>212</v>
      </c>
      <c r="AU168" s="177" t="s">
        <v>89</v>
      </c>
      <c r="AV168" s="12" t="s">
        <v>89</v>
      </c>
      <c r="AW168" s="12" t="s">
        <v>32</v>
      </c>
      <c r="AX168" s="12" t="s">
        <v>77</v>
      </c>
      <c r="AY168" s="177" t="s">
        <v>203</v>
      </c>
    </row>
    <row r="169" spans="2:65" s="13" customFormat="1">
      <c r="B169" s="183"/>
      <c r="D169" s="176" t="s">
        <v>212</v>
      </c>
      <c r="E169" s="184" t="s">
        <v>1</v>
      </c>
      <c r="F169" s="185" t="s">
        <v>217</v>
      </c>
      <c r="H169" s="186">
        <v>86.4</v>
      </c>
      <c r="I169" s="187"/>
      <c r="L169" s="183"/>
      <c r="M169" s="188"/>
      <c r="T169" s="189"/>
      <c r="AT169" s="184" t="s">
        <v>212</v>
      </c>
      <c r="AU169" s="184" t="s">
        <v>89</v>
      </c>
      <c r="AV169" s="13" t="s">
        <v>210</v>
      </c>
      <c r="AW169" s="13" t="s">
        <v>32</v>
      </c>
      <c r="AX169" s="13" t="s">
        <v>84</v>
      </c>
      <c r="AY169" s="184" t="s">
        <v>203</v>
      </c>
    </row>
    <row r="170" spans="2:65" s="1" customFormat="1" ht="24.2" customHeight="1">
      <c r="B170" s="33"/>
      <c r="C170" s="163" t="s">
        <v>210</v>
      </c>
      <c r="D170" s="163" t="s">
        <v>206</v>
      </c>
      <c r="E170" s="164" t="s">
        <v>229</v>
      </c>
      <c r="F170" s="165" t="s">
        <v>230</v>
      </c>
      <c r="G170" s="166" t="s">
        <v>209</v>
      </c>
      <c r="H170" s="167">
        <v>208.45599999999999</v>
      </c>
      <c r="I170" s="168"/>
      <c r="J170" s="169">
        <f>ROUND(I170*H170,2)</f>
        <v>0</v>
      </c>
      <c r="K170" s="170"/>
      <c r="L170" s="33"/>
      <c r="M170" s="171" t="s">
        <v>1</v>
      </c>
      <c r="N170" s="137" t="s">
        <v>43</v>
      </c>
      <c r="P170" s="172">
        <f>O170*H170</f>
        <v>0</v>
      </c>
      <c r="Q170" s="172">
        <v>5.1539999999999997E-3</v>
      </c>
      <c r="R170" s="172">
        <f>Q170*H170</f>
        <v>1.0743822239999998</v>
      </c>
      <c r="S170" s="172">
        <v>0</v>
      </c>
      <c r="T170" s="173">
        <f>S170*H170</f>
        <v>0</v>
      </c>
      <c r="AR170" s="174" t="s">
        <v>210</v>
      </c>
      <c r="AT170" s="174" t="s">
        <v>206</v>
      </c>
      <c r="AU170" s="174" t="s">
        <v>89</v>
      </c>
      <c r="AY170" s="16" t="s">
        <v>203</v>
      </c>
      <c r="BE170" s="102">
        <f>IF(N170="základná",J170,0)</f>
        <v>0</v>
      </c>
      <c r="BF170" s="102">
        <f>IF(N170="znížená",J170,0)</f>
        <v>0</v>
      </c>
      <c r="BG170" s="102">
        <f>IF(N170="zákl. prenesená",J170,0)</f>
        <v>0</v>
      </c>
      <c r="BH170" s="102">
        <f>IF(N170="zníž. prenesená",J170,0)</f>
        <v>0</v>
      </c>
      <c r="BI170" s="102">
        <f>IF(N170="nulová",J170,0)</f>
        <v>0</v>
      </c>
      <c r="BJ170" s="16" t="s">
        <v>89</v>
      </c>
      <c r="BK170" s="102">
        <f>ROUND(I170*H170,2)</f>
        <v>0</v>
      </c>
      <c r="BL170" s="16" t="s">
        <v>210</v>
      </c>
      <c r="BM170" s="174" t="s">
        <v>231</v>
      </c>
    </row>
    <row r="171" spans="2:65" s="12" customFormat="1">
      <c r="B171" s="175"/>
      <c r="D171" s="176" t="s">
        <v>212</v>
      </c>
      <c r="E171" s="177" t="s">
        <v>1</v>
      </c>
      <c r="F171" s="178" t="s">
        <v>232</v>
      </c>
      <c r="H171" s="179">
        <v>208.45599999999999</v>
      </c>
      <c r="I171" s="180"/>
      <c r="L171" s="175"/>
      <c r="M171" s="181"/>
      <c r="T171" s="182"/>
      <c r="AT171" s="177" t="s">
        <v>212</v>
      </c>
      <c r="AU171" s="177" t="s">
        <v>89</v>
      </c>
      <c r="AV171" s="12" t="s">
        <v>89</v>
      </c>
      <c r="AW171" s="12" t="s">
        <v>32</v>
      </c>
      <c r="AX171" s="12" t="s">
        <v>77</v>
      </c>
      <c r="AY171" s="177" t="s">
        <v>203</v>
      </c>
    </row>
    <row r="172" spans="2:65" s="13" customFormat="1">
      <c r="B172" s="183"/>
      <c r="D172" s="176" t="s">
        <v>212</v>
      </c>
      <c r="E172" s="184" t="s">
        <v>1</v>
      </c>
      <c r="F172" s="185" t="s">
        <v>217</v>
      </c>
      <c r="H172" s="186">
        <v>208.45599999999999</v>
      </c>
      <c r="I172" s="187"/>
      <c r="L172" s="183"/>
      <c r="M172" s="188"/>
      <c r="T172" s="189"/>
      <c r="AT172" s="184" t="s">
        <v>212</v>
      </c>
      <c r="AU172" s="184" t="s">
        <v>89</v>
      </c>
      <c r="AV172" s="13" t="s">
        <v>210</v>
      </c>
      <c r="AW172" s="13" t="s">
        <v>32</v>
      </c>
      <c r="AX172" s="13" t="s">
        <v>84</v>
      </c>
      <c r="AY172" s="184" t="s">
        <v>203</v>
      </c>
    </row>
    <row r="173" spans="2:65" s="1" customFormat="1" ht="33" customHeight="1">
      <c r="B173" s="33"/>
      <c r="C173" s="163" t="s">
        <v>233</v>
      </c>
      <c r="D173" s="163" t="s">
        <v>206</v>
      </c>
      <c r="E173" s="164" t="s">
        <v>234</v>
      </c>
      <c r="F173" s="165" t="s">
        <v>235</v>
      </c>
      <c r="G173" s="166" t="s">
        <v>209</v>
      </c>
      <c r="H173" s="167">
        <v>18</v>
      </c>
      <c r="I173" s="168"/>
      <c r="J173" s="169">
        <f>ROUND(I173*H173,2)</f>
        <v>0</v>
      </c>
      <c r="K173" s="170"/>
      <c r="L173" s="33"/>
      <c r="M173" s="171" t="s">
        <v>1</v>
      </c>
      <c r="N173" s="137" t="s">
        <v>43</v>
      </c>
      <c r="P173" s="172">
        <f>O173*H173</f>
        <v>0</v>
      </c>
      <c r="Q173" s="172">
        <v>2.5999999999999998E-4</v>
      </c>
      <c r="R173" s="172">
        <f>Q173*H173</f>
        <v>4.6799999999999993E-3</v>
      </c>
      <c r="S173" s="172">
        <v>0</v>
      </c>
      <c r="T173" s="173">
        <f>S173*H173</f>
        <v>0</v>
      </c>
      <c r="AR173" s="174" t="s">
        <v>210</v>
      </c>
      <c r="AT173" s="174" t="s">
        <v>206</v>
      </c>
      <c r="AU173" s="174" t="s">
        <v>89</v>
      </c>
      <c r="AY173" s="16" t="s">
        <v>203</v>
      </c>
      <c r="BE173" s="102">
        <f>IF(N173="základná",J173,0)</f>
        <v>0</v>
      </c>
      <c r="BF173" s="102">
        <f>IF(N173="znížená",J173,0)</f>
        <v>0</v>
      </c>
      <c r="BG173" s="102">
        <f>IF(N173="zákl. prenesená",J173,0)</f>
        <v>0</v>
      </c>
      <c r="BH173" s="102">
        <f>IF(N173="zníž. prenesená",J173,0)</f>
        <v>0</v>
      </c>
      <c r="BI173" s="102">
        <f>IF(N173="nulová",J173,0)</f>
        <v>0</v>
      </c>
      <c r="BJ173" s="16" t="s">
        <v>89</v>
      </c>
      <c r="BK173" s="102">
        <f>ROUND(I173*H173,2)</f>
        <v>0</v>
      </c>
      <c r="BL173" s="16" t="s">
        <v>210</v>
      </c>
      <c r="BM173" s="174" t="s">
        <v>236</v>
      </c>
    </row>
    <row r="174" spans="2:65" s="12" customFormat="1">
      <c r="B174" s="175"/>
      <c r="D174" s="176" t="s">
        <v>212</v>
      </c>
      <c r="E174" s="177" t="s">
        <v>1</v>
      </c>
      <c r="F174" s="178" t="s">
        <v>237</v>
      </c>
      <c r="H174" s="179">
        <v>18</v>
      </c>
      <c r="I174" s="180"/>
      <c r="L174" s="175"/>
      <c r="M174" s="181"/>
      <c r="T174" s="182"/>
      <c r="AT174" s="177" t="s">
        <v>212</v>
      </c>
      <c r="AU174" s="177" t="s">
        <v>89</v>
      </c>
      <c r="AV174" s="12" t="s">
        <v>89</v>
      </c>
      <c r="AW174" s="12" t="s">
        <v>32</v>
      </c>
      <c r="AX174" s="12" t="s">
        <v>77</v>
      </c>
      <c r="AY174" s="177" t="s">
        <v>203</v>
      </c>
    </row>
    <row r="175" spans="2:65" s="13" customFormat="1">
      <c r="B175" s="183"/>
      <c r="D175" s="176" t="s">
        <v>212</v>
      </c>
      <c r="E175" s="184" t="s">
        <v>1</v>
      </c>
      <c r="F175" s="185" t="s">
        <v>217</v>
      </c>
      <c r="H175" s="186">
        <v>18</v>
      </c>
      <c r="I175" s="187"/>
      <c r="L175" s="183"/>
      <c r="M175" s="188"/>
      <c r="T175" s="189"/>
      <c r="AT175" s="184" t="s">
        <v>212</v>
      </c>
      <c r="AU175" s="184" t="s">
        <v>89</v>
      </c>
      <c r="AV175" s="13" t="s">
        <v>210</v>
      </c>
      <c r="AW175" s="13" t="s">
        <v>32</v>
      </c>
      <c r="AX175" s="13" t="s">
        <v>84</v>
      </c>
      <c r="AY175" s="184" t="s">
        <v>203</v>
      </c>
    </row>
    <row r="176" spans="2:65" s="1" customFormat="1" ht="24.2" customHeight="1">
      <c r="B176" s="33"/>
      <c r="C176" s="163" t="s">
        <v>204</v>
      </c>
      <c r="D176" s="163" t="s">
        <v>206</v>
      </c>
      <c r="E176" s="164" t="s">
        <v>238</v>
      </c>
      <c r="F176" s="165" t="s">
        <v>239</v>
      </c>
      <c r="G176" s="166" t="s">
        <v>240</v>
      </c>
      <c r="H176" s="167">
        <v>2.097</v>
      </c>
      <c r="I176" s="168"/>
      <c r="J176" s="169">
        <f>ROUND(I176*H176,2)</f>
        <v>0</v>
      </c>
      <c r="K176" s="170"/>
      <c r="L176" s="33"/>
      <c r="M176" s="171" t="s">
        <v>1</v>
      </c>
      <c r="N176" s="137" t="s">
        <v>43</v>
      </c>
      <c r="P176" s="172">
        <f>O176*H176</f>
        <v>0</v>
      </c>
      <c r="Q176" s="172">
        <v>2.4164755000000002</v>
      </c>
      <c r="R176" s="172">
        <f>Q176*H176</f>
        <v>5.0673491235000006</v>
      </c>
      <c r="S176" s="172">
        <v>0</v>
      </c>
      <c r="T176" s="173">
        <f>S176*H176</f>
        <v>0</v>
      </c>
      <c r="AR176" s="174" t="s">
        <v>210</v>
      </c>
      <c r="AT176" s="174" t="s">
        <v>206</v>
      </c>
      <c r="AU176" s="174" t="s">
        <v>89</v>
      </c>
      <c r="AY176" s="16" t="s">
        <v>203</v>
      </c>
      <c r="BE176" s="102">
        <f>IF(N176="základná",J176,0)</f>
        <v>0</v>
      </c>
      <c r="BF176" s="102">
        <f>IF(N176="znížená",J176,0)</f>
        <v>0</v>
      </c>
      <c r="BG176" s="102">
        <f>IF(N176="zákl. prenesená",J176,0)</f>
        <v>0</v>
      </c>
      <c r="BH176" s="102">
        <f>IF(N176="zníž. prenesená",J176,0)</f>
        <v>0</v>
      </c>
      <c r="BI176" s="102">
        <f>IF(N176="nulová",J176,0)</f>
        <v>0</v>
      </c>
      <c r="BJ176" s="16" t="s">
        <v>89</v>
      </c>
      <c r="BK176" s="102">
        <f>ROUND(I176*H176,2)</f>
        <v>0</v>
      </c>
      <c r="BL176" s="16" t="s">
        <v>210</v>
      </c>
      <c r="BM176" s="174" t="s">
        <v>241</v>
      </c>
    </row>
    <row r="177" spans="2:65" s="12" customFormat="1">
      <c r="B177" s="175"/>
      <c r="D177" s="176" t="s">
        <v>212</v>
      </c>
      <c r="E177" s="177" t="s">
        <v>1</v>
      </c>
      <c r="F177" s="178" t="s">
        <v>145</v>
      </c>
      <c r="H177" s="179">
        <v>2.097</v>
      </c>
      <c r="I177" s="180"/>
      <c r="L177" s="175"/>
      <c r="M177" s="181"/>
      <c r="T177" s="182"/>
      <c r="AT177" s="177" t="s">
        <v>212</v>
      </c>
      <c r="AU177" s="177" t="s">
        <v>89</v>
      </c>
      <c r="AV177" s="12" t="s">
        <v>89</v>
      </c>
      <c r="AW177" s="12" t="s">
        <v>32</v>
      </c>
      <c r="AX177" s="12" t="s">
        <v>77</v>
      </c>
      <c r="AY177" s="177" t="s">
        <v>203</v>
      </c>
    </row>
    <row r="178" spans="2:65" s="13" customFormat="1">
      <c r="B178" s="183"/>
      <c r="D178" s="176" t="s">
        <v>212</v>
      </c>
      <c r="E178" s="184" t="s">
        <v>1</v>
      </c>
      <c r="F178" s="185" t="s">
        <v>217</v>
      </c>
      <c r="H178" s="186">
        <v>2.097</v>
      </c>
      <c r="I178" s="187"/>
      <c r="L178" s="183"/>
      <c r="M178" s="188"/>
      <c r="T178" s="189"/>
      <c r="AT178" s="184" t="s">
        <v>212</v>
      </c>
      <c r="AU178" s="184" t="s">
        <v>89</v>
      </c>
      <c r="AV178" s="13" t="s">
        <v>210</v>
      </c>
      <c r="AW178" s="13" t="s">
        <v>32</v>
      </c>
      <c r="AX178" s="13" t="s">
        <v>84</v>
      </c>
      <c r="AY178" s="184" t="s">
        <v>203</v>
      </c>
    </row>
    <row r="179" spans="2:65" s="1" customFormat="1" ht="24.2" customHeight="1">
      <c r="B179" s="33"/>
      <c r="C179" s="163" t="s">
        <v>242</v>
      </c>
      <c r="D179" s="163" t="s">
        <v>206</v>
      </c>
      <c r="E179" s="164" t="s">
        <v>243</v>
      </c>
      <c r="F179" s="165" t="s">
        <v>244</v>
      </c>
      <c r="G179" s="166" t="s">
        <v>209</v>
      </c>
      <c r="H179" s="167">
        <v>39.895000000000003</v>
      </c>
      <c r="I179" s="168"/>
      <c r="J179" s="169">
        <f>ROUND(I179*H179,2)</f>
        <v>0</v>
      </c>
      <c r="K179" s="170"/>
      <c r="L179" s="33"/>
      <c r="M179" s="171" t="s">
        <v>1</v>
      </c>
      <c r="N179" s="137" t="s">
        <v>43</v>
      </c>
      <c r="P179" s="172">
        <f>O179*H179</f>
        <v>0</v>
      </c>
      <c r="Q179" s="172">
        <v>1E-3</v>
      </c>
      <c r="R179" s="172">
        <f>Q179*H179</f>
        <v>3.9895000000000007E-2</v>
      </c>
      <c r="S179" s="172">
        <v>0</v>
      </c>
      <c r="T179" s="173">
        <f>S179*H179</f>
        <v>0</v>
      </c>
      <c r="AR179" s="174" t="s">
        <v>210</v>
      </c>
      <c r="AT179" s="174" t="s">
        <v>206</v>
      </c>
      <c r="AU179" s="174" t="s">
        <v>89</v>
      </c>
      <c r="AY179" s="16" t="s">
        <v>203</v>
      </c>
      <c r="BE179" s="102">
        <f>IF(N179="základná",J179,0)</f>
        <v>0</v>
      </c>
      <c r="BF179" s="102">
        <f>IF(N179="znížená",J179,0)</f>
        <v>0</v>
      </c>
      <c r="BG179" s="102">
        <f>IF(N179="zákl. prenesená",J179,0)</f>
        <v>0</v>
      </c>
      <c r="BH179" s="102">
        <f>IF(N179="zníž. prenesená",J179,0)</f>
        <v>0</v>
      </c>
      <c r="BI179" s="102">
        <f>IF(N179="nulová",J179,0)</f>
        <v>0</v>
      </c>
      <c r="BJ179" s="16" t="s">
        <v>89</v>
      </c>
      <c r="BK179" s="102">
        <f>ROUND(I179*H179,2)</f>
        <v>0</v>
      </c>
      <c r="BL179" s="16" t="s">
        <v>210</v>
      </c>
      <c r="BM179" s="174" t="s">
        <v>245</v>
      </c>
    </row>
    <row r="180" spans="2:65" s="12" customFormat="1">
      <c r="B180" s="175"/>
      <c r="D180" s="176" t="s">
        <v>212</v>
      </c>
      <c r="E180" s="177" t="s">
        <v>1</v>
      </c>
      <c r="F180" s="178" t="s">
        <v>123</v>
      </c>
      <c r="H180" s="179">
        <v>39.895000000000003</v>
      </c>
      <c r="I180" s="180"/>
      <c r="L180" s="175"/>
      <c r="M180" s="181"/>
      <c r="T180" s="182"/>
      <c r="AT180" s="177" t="s">
        <v>212</v>
      </c>
      <c r="AU180" s="177" t="s">
        <v>89</v>
      </c>
      <c r="AV180" s="12" t="s">
        <v>89</v>
      </c>
      <c r="AW180" s="12" t="s">
        <v>32</v>
      </c>
      <c r="AX180" s="12" t="s">
        <v>84</v>
      </c>
      <c r="AY180" s="177" t="s">
        <v>203</v>
      </c>
    </row>
    <row r="181" spans="2:65" s="1" customFormat="1" ht="21.75" customHeight="1">
      <c r="B181" s="33"/>
      <c r="C181" s="163" t="s">
        <v>246</v>
      </c>
      <c r="D181" s="163" t="s">
        <v>206</v>
      </c>
      <c r="E181" s="164" t="s">
        <v>247</v>
      </c>
      <c r="F181" s="165" t="s">
        <v>248</v>
      </c>
      <c r="G181" s="166" t="s">
        <v>209</v>
      </c>
      <c r="H181" s="167">
        <v>39.895000000000003</v>
      </c>
      <c r="I181" s="168"/>
      <c r="J181" s="169">
        <f>ROUND(I181*H181,2)</f>
        <v>0</v>
      </c>
      <c r="K181" s="170"/>
      <c r="L181" s="33"/>
      <c r="M181" s="171" t="s">
        <v>1</v>
      </c>
      <c r="N181" s="137" t="s">
        <v>43</v>
      </c>
      <c r="P181" s="172">
        <f>O181*H181</f>
        <v>0</v>
      </c>
      <c r="Q181" s="172">
        <v>5.1499999999999997E-2</v>
      </c>
      <c r="R181" s="172">
        <f>Q181*H181</f>
        <v>2.0545925</v>
      </c>
      <c r="S181" s="172">
        <v>0</v>
      </c>
      <c r="T181" s="173">
        <f>S181*H181</f>
        <v>0</v>
      </c>
      <c r="AR181" s="174" t="s">
        <v>210</v>
      </c>
      <c r="AT181" s="174" t="s">
        <v>206</v>
      </c>
      <c r="AU181" s="174" t="s">
        <v>89</v>
      </c>
      <c r="AY181" s="16" t="s">
        <v>203</v>
      </c>
      <c r="BE181" s="102">
        <f>IF(N181="základná",J181,0)</f>
        <v>0</v>
      </c>
      <c r="BF181" s="102">
        <f>IF(N181="znížená",J181,0)</f>
        <v>0</v>
      </c>
      <c r="BG181" s="102">
        <f>IF(N181="zákl. prenesená",J181,0)</f>
        <v>0</v>
      </c>
      <c r="BH181" s="102">
        <f>IF(N181="zníž. prenesená",J181,0)</f>
        <v>0</v>
      </c>
      <c r="BI181" s="102">
        <f>IF(N181="nulová",J181,0)</f>
        <v>0</v>
      </c>
      <c r="BJ181" s="16" t="s">
        <v>89</v>
      </c>
      <c r="BK181" s="102">
        <f>ROUND(I181*H181,2)</f>
        <v>0</v>
      </c>
      <c r="BL181" s="16" t="s">
        <v>210</v>
      </c>
      <c r="BM181" s="174" t="s">
        <v>249</v>
      </c>
    </row>
    <row r="182" spans="2:65" s="12" customFormat="1">
      <c r="B182" s="175"/>
      <c r="D182" s="176" t="s">
        <v>212</v>
      </c>
      <c r="E182" s="177" t="s">
        <v>1</v>
      </c>
      <c r="F182" s="178" t="s">
        <v>123</v>
      </c>
      <c r="H182" s="179">
        <v>39.895000000000003</v>
      </c>
      <c r="I182" s="180"/>
      <c r="L182" s="175"/>
      <c r="M182" s="181"/>
      <c r="T182" s="182"/>
      <c r="AT182" s="177" t="s">
        <v>212</v>
      </c>
      <c r="AU182" s="177" t="s">
        <v>89</v>
      </c>
      <c r="AV182" s="12" t="s">
        <v>89</v>
      </c>
      <c r="AW182" s="12" t="s">
        <v>32</v>
      </c>
      <c r="AX182" s="12" t="s">
        <v>84</v>
      </c>
      <c r="AY182" s="177" t="s">
        <v>203</v>
      </c>
    </row>
    <row r="183" spans="2:65" s="1" customFormat="1" ht="24.2" customHeight="1">
      <c r="B183" s="33"/>
      <c r="C183" s="163" t="s">
        <v>250</v>
      </c>
      <c r="D183" s="163" t="s">
        <v>206</v>
      </c>
      <c r="E183" s="164" t="s">
        <v>251</v>
      </c>
      <c r="F183" s="165" t="s">
        <v>252</v>
      </c>
      <c r="G183" s="166" t="s">
        <v>209</v>
      </c>
      <c r="H183" s="167">
        <v>80.866</v>
      </c>
      <c r="I183" s="168"/>
      <c r="J183" s="169">
        <f>ROUND(I183*H183,2)</f>
        <v>0</v>
      </c>
      <c r="K183" s="170"/>
      <c r="L183" s="33"/>
      <c r="M183" s="171" t="s">
        <v>1</v>
      </c>
      <c r="N183" s="137" t="s">
        <v>43</v>
      </c>
      <c r="P183" s="172">
        <f>O183*H183</f>
        <v>0</v>
      </c>
      <c r="Q183" s="172">
        <v>8.1600000000000006E-3</v>
      </c>
      <c r="R183" s="172">
        <f>Q183*H183</f>
        <v>0.65986655999999999</v>
      </c>
      <c r="S183" s="172">
        <v>0</v>
      </c>
      <c r="T183" s="173">
        <f>S183*H183</f>
        <v>0</v>
      </c>
      <c r="AR183" s="174" t="s">
        <v>253</v>
      </c>
      <c r="AT183" s="174" t="s">
        <v>206</v>
      </c>
      <c r="AU183" s="174" t="s">
        <v>89</v>
      </c>
      <c r="AY183" s="16" t="s">
        <v>203</v>
      </c>
      <c r="BE183" s="102">
        <f>IF(N183="základná",J183,0)</f>
        <v>0</v>
      </c>
      <c r="BF183" s="102">
        <f>IF(N183="znížená",J183,0)</f>
        <v>0</v>
      </c>
      <c r="BG183" s="102">
        <f>IF(N183="zákl. prenesená",J183,0)</f>
        <v>0</v>
      </c>
      <c r="BH183" s="102">
        <f>IF(N183="zníž. prenesená",J183,0)</f>
        <v>0</v>
      </c>
      <c r="BI183" s="102">
        <f>IF(N183="nulová",J183,0)</f>
        <v>0</v>
      </c>
      <c r="BJ183" s="16" t="s">
        <v>89</v>
      </c>
      <c r="BK183" s="102">
        <f>ROUND(I183*H183,2)</f>
        <v>0</v>
      </c>
      <c r="BL183" s="16" t="s">
        <v>253</v>
      </c>
      <c r="BM183" s="174" t="s">
        <v>254</v>
      </c>
    </row>
    <row r="184" spans="2:65" s="12" customFormat="1">
      <c r="B184" s="175"/>
      <c r="D184" s="176" t="s">
        <v>212</v>
      </c>
      <c r="E184" s="177" t="s">
        <v>1</v>
      </c>
      <c r="F184" s="178" t="s">
        <v>255</v>
      </c>
      <c r="H184" s="179">
        <v>80.866</v>
      </c>
      <c r="I184" s="180"/>
      <c r="L184" s="175"/>
      <c r="M184" s="181"/>
      <c r="T184" s="182"/>
      <c r="AT184" s="177" t="s">
        <v>212</v>
      </c>
      <c r="AU184" s="177" t="s">
        <v>89</v>
      </c>
      <c r="AV184" s="12" t="s">
        <v>89</v>
      </c>
      <c r="AW184" s="12" t="s">
        <v>32</v>
      </c>
      <c r="AX184" s="12" t="s">
        <v>77</v>
      </c>
      <c r="AY184" s="177" t="s">
        <v>203</v>
      </c>
    </row>
    <row r="185" spans="2:65" s="13" customFormat="1">
      <c r="B185" s="183"/>
      <c r="D185" s="176" t="s">
        <v>212</v>
      </c>
      <c r="E185" s="184" t="s">
        <v>1</v>
      </c>
      <c r="F185" s="185" t="s">
        <v>217</v>
      </c>
      <c r="H185" s="186">
        <v>80.866</v>
      </c>
      <c r="I185" s="187"/>
      <c r="L185" s="183"/>
      <c r="M185" s="188"/>
      <c r="T185" s="189"/>
      <c r="AT185" s="184" t="s">
        <v>212</v>
      </c>
      <c r="AU185" s="184" t="s">
        <v>89</v>
      </c>
      <c r="AV185" s="13" t="s">
        <v>210</v>
      </c>
      <c r="AW185" s="13" t="s">
        <v>32</v>
      </c>
      <c r="AX185" s="13" t="s">
        <v>84</v>
      </c>
      <c r="AY185" s="184" t="s">
        <v>203</v>
      </c>
    </row>
    <row r="186" spans="2:65" s="1" customFormat="1" ht="24.2" customHeight="1">
      <c r="B186" s="33"/>
      <c r="C186" s="163" t="s">
        <v>256</v>
      </c>
      <c r="D186" s="163" t="s">
        <v>206</v>
      </c>
      <c r="E186" s="164" t="s">
        <v>257</v>
      </c>
      <c r="F186" s="165" t="s">
        <v>258</v>
      </c>
      <c r="G186" s="166" t="s">
        <v>209</v>
      </c>
      <c r="H186" s="167">
        <v>80.866</v>
      </c>
      <c r="I186" s="168"/>
      <c r="J186" s="169">
        <f>ROUND(I186*H186,2)</f>
        <v>0</v>
      </c>
      <c r="K186" s="170"/>
      <c r="L186" s="33"/>
      <c r="M186" s="171" t="s">
        <v>1</v>
      </c>
      <c r="N186" s="137" t="s">
        <v>43</v>
      </c>
      <c r="P186" s="172">
        <f>O186*H186</f>
        <v>0</v>
      </c>
      <c r="Q186" s="172">
        <v>1.4999999999999999E-4</v>
      </c>
      <c r="R186" s="172">
        <f>Q186*H186</f>
        <v>1.2129899999999999E-2</v>
      </c>
      <c r="S186" s="172">
        <v>0</v>
      </c>
      <c r="T186" s="173">
        <f>S186*H186</f>
        <v>0</v>
      </c>
      <c r="AR186" s="174" t="s">
        <v>210</v>
      </c>
      <c r="AT186" s="174" t="s">
        <v>206</v>
      </c>
      <c r="AU186" s="174" t="s">
        <v>89</v>
      </c>
      <c r="AY186" s="16" t="s">
        <v>203</v>
      </c>
      <c r="BE186" s="102">
        <f>IF(N186="základná",J186,0)</f>
        <v>0</v>
      </c>
      <c r="BF186" s="102">
        <f>IF(N186="znížená",J186,0)</f>
        <v>0</v>
      </c>
      <c r="BG186" s="102">
        <f>IF(N186="zákl. prenesená",J186,0)</f>
        <v>0</v>
      </c>
      <c r="BH186" s="102">
        <f>IF(N186="zníž. prenesená",J186,0)</f>
        <v>0</v>
      </c>
      <c r="BI186" s="102">
        <f>IF(N186="nulová",J186,0)</f>
        <v>0</v>
      </c>
      <c r="BJ186" s="16" t="s">
        <v>89</v>
      </c>
      <c r="BK186" s="102">
        <f>ROUND(I186*H186,2)</f>
        <v>0</v>
      </c>
      <c r="BL186" s="16" t="s">
        <v>210</v>
      </c>
      <c r="BM186" s="174" t="s">
        <v>259</v>
      </c>
    </row>
    <row r="187" spans="2:65" s="12" customFormat="1">
      <c r="B187" s="175"/>
      <c r="D187" s="176" t="s">
        <v>212</v>
      </c>
      <c r="E187" s="177" t="s">
        <v>1</v>
      </c>
      <c r="F187" s="178" t="s">
        <v>255</v>
      </c>
      <c r="H187" s="179">
        <v>80.866</v>
      </c>
      <c r="I187" s="180"/>
      <c r="L187" s="175"/>
      <c r="M187" s="181"/>
      <c r="T187" s="182"/>
      <c r="AT187" s="177" t="s">
        <v>212</v>
      </c>
      <c r="AU187" s="177" t="s">
        <v>89</v>
      </c>
      <c r="AV187" s="12" t="s">
        <v>89</v>
      </c>
      <c r="AW187" s="12" t="s">
        <v>32</v>
      </c>
      <c r="AX187" s="12" t="s">
        <v>77</v>
      </c>
      <c r="AY187" s="177" t="s">
        <v>203</v>
      </c>
    </row>
    <row r="188" spans="2:65" s="13" customFormat="1">
      <c r="B188" s="183"/>
      <c r="D188" s="176" t="s">
        <v>212</v>
      </c>
      <c r="E188" s="184" t="s">
        <v>1</v>
      </c>
      <c r="F188" s="185" t="s">
        <v>217</v>
      </c>
      <c r="H188" s="186">
        <v>80.866</v>
      </c>
      <c r="I188" s="187"/>
      <c r="L188" s="183"/>
      <c r="M188" s="188"/>
      <c r="T188" s="189"/>
      <c r="AT188" s="184" t="s">
        <v>212</v>
      </c>
      <c r="AU188" s="184" t="s">
        <v>89</v>
      </c>
      <c r="AV188" s="13" t="s">
        <v>210</v>
      </c>
      <c r="AW188" s="13" t="s">
        <v>32</v>
      </c>
      <c r="AX188" s="13" t="s">
        <v>84</v>
      </c>
      <c r="AY188" s="184" t="s">
        <v>203</v>
      </c>
    </row>
    <row r="189" spans="2:65" s="11" customFormat="1" ht="22.9" customHeight="1">
      <c r="B189" s="152"/>
      <c r="D189" s="153" t="s">
        <v>76</v>
      </c>
      <c r="E189" s="161" t="s">
        <v>250</v>
      </c>
      <c r="F189" s="161" t="s">
        <v>260</v>
      </c>
      <c r="I189" s="155"/>
      <c r="J189" s="162">
        <f>BK189</f>
        <v>0</v>
      </c>
      <c r="L189" s="152"/>
      <c r="M189" s="156"/>
      <c r="P189" s="157">
        <f>SUM(P190:P247)</f>
        <v>0</v>
      </c>
      <c r="R189" s="157">
        <f>SUM(R190:R247)</f>
        <v>9.1578839999999981E-3</v>
      </c>
      <c r="T189" s="158">
        <f>SUM(T190:T247)</f>
        <v>20.940051000000004</v>
      </c>
      <c r="AR189" s="153" t="s">
        <v>84</v>
      </c>
      <c r="AT189" s="159" t="s">
        <v>76</v>
      </c>
      <c r="AU189" s="159" t="s">
        <v>84</v>
      </c>
      <c r="AY189" s="153" t="s">
        <v>203</v>
      </c>
      <c r="BK189" s="160">
        <f>SUM(BK190:BK247)</f>
        <v>0</v>
      </c>
    </row>
    <row r="190" spans="2:65" s="1" customFormat="1" ht="16.5" customHeight="1">
      <c r="B190" s="33"/>
      <c r="C190" s="163" t="s">
        <v>261</v>
      </c>
      <c r="D190" s="163" t="s">
        <v>206</v>
      </c>
      <c r="E190" s="164" t="s">
        <v>262</v>
      </c>
      <c r="F190" s="165" t="s">
        <v>263</v>
      </c>
      <c r="G190" s="166" t="s">
        <v>209</v>
      </c>
      <c r="H190" s="167">
        <v>92.995999999999995</v>
      </c>
      <c r="I190" s="168"/>
      <c r="J190" s="169">
        <f>ROUND(I190*H190,2)</f>
        <v>0</v>
      </c>
      <c r="K190" s="170"/>
      <c r="L190" s="33"/>
      <c r="M190" s="171" t="s">
        <v>1</v>
      </c>
      <c r="N190" s="137" t="s">
        <v>43</v>
      </c>
      <c r="P190" s="172">
        <f>O190*H190</f>
        <v>0</v>
      </c>
      <c r="Q190" s="172">
        <v>4.8999999999999998E-5</v>
      </c>
      <c r="R190" s="172">
        <f>Q190*H190</f>
        <v>4.5568039999999994E-3</v>
      </c>
      <c r="S190" s="172">
        <v>0</v>
      </c>
      <c r="T190" s="173">
        <f>S190*H190</f>
        <v>0</v>
      </c>
      <c r="AR190" s="174" t="s">
        <v>210</v>
      </c>
      <c r="AT190" s="174" t="s">
        <v>206</v>
      </c>
      <c r="AU190" s="174" t="s">
        <v>89</v>
      </c>
      <c r="AY190" s="16" t="s">
        <v>203</v>
      </c>
      <c r="BE190" s="102">
        <f>IF(N190="základná",J190,0)</f>
        <v>0</v>
      </c>
      <c r="BF190" s="102">
        <f>IF(N190="znížená",J190,0)</f>
        <v>0</v>
      </c>
      <c r="BG190" s="102">
        <f>IF(N190="zákl. prenesená",J190,0)</f>
        <v>0</v>
      </c>
      <c r="BH190" s="102">
        <f>IF(N190="zníž. prenesená",J190,0)</f>
        <v>0</v>
      </c>
      <c r="BI190" s="102">
        <f>IF(N190="nulová",J190,0)</f>
        <v>0</v>
      </c>
      <c r="BJ190" s="16" t="s">
        <v>89</v>
      </c>
      <c r="BK190" s="102">
        <f>ROUND(I190*H190,2)</f>
        <v>0</v>
      </c>
      <c r="BL190" s="16" t="s">
        <v>210</v>
      </c>
      <c r="BM190" s="174" t="s">
        <v>264</v>
      </c>
    </row>
    <row r="191" spans="2:65" s="12" customFormat="1">
      <c r="B191" s="175"/>
      <c r="D191" s="176" t="s">
        <v>212</v>
      </c>
      <c r="E191" s="177" t="s">
        <v>1</v>
      </c>
      <c r="F191" s="178" t="s">
        <v>265</v>
      </c>
      <c r="H191" s="179">
        <v>92.995999999999995</v>
      </c>
      <c r="I191" s="180"/>
      <c r="L191" s="175"/>
      <c r="M191" s="181"/>
      <c r="T191" s="182"/>
      <c r="AT191" s="177" t="s">
        <v>212</v>
      </c>
      <c r="AU191" s="177" t="s">
        <v>89</v>
      </c>
      <c r="AV191" s="12" t="s">
        <v>89</v>
      </c>
      <c r="AW191" s="12" t="s">
        <v>32</v>
      </c>
      <c r="AX191" s="12" t="s">
        <v>77</v>
      </c>
      <c r="AY191" s="177" t="s">
        <v>203</v>
      </c>
    </row>
    <row r="192" spans="2:65" s="13" customFormat="1">
      <c r="B192" s="183"/>
      <c r="D192" s="176" t="s">
        <v>212</v>
      </c>
      <c r="E192" s="184" t="s">
        <v>1</v>
      </c>
      <c r="F192" s="185" t="s">
        <v>217</v>
      </c>
      <c r="H192" s="186">
        <v>92.995999999999995</v>
      </c>
      <c r="I192" s="187"/>
      <c r="L192" s="183"/>
      <c r="M192" s="188"/>
      <c r="T192" s="189"/>
      <c r="AT192" s="184" t="s">
        <v>212</v>
      </c>
      <c r="AU192" s="184" t="s">
        <v>89</v>
      </c>
      <c r="AV192" s="13" t="s">
        <v>210</v>
      </c>
      <c r="AW192" s="13" t="s">
        <v>32</v>
      </c>
      <c r="AX192" s="13" t="s">
        <v>84</v>
      </c>
      <c r="AY192" s="184" t="s">
        <v>203</v>
      </c>
    </row>
    <row r="193" spans="2:65" s="1" customFormat="1" ht="55.5" customHeight="1">
      <c r="B193" s="33"/>
      <c r="C193" s="163" t="s">
        <v>266</v>
      </c>
      <c r="D193" s="163" t="s">
        <v>206</v>
      </c>
      <c r="E193" s="164" t="s">
        <v>267</v>
      </c>
      <c r="F193" s="165" t="s">
        <v>268</v>
      </c>
      <c r="G193" s="166" t="s">
        <v>209</v>
      </c>
      <c r="H193" s="167">
        <v>22.995000000000001</v>
      </c>
      <c r="I193" s="168"/>
      <c r="J193" s="169">
        <f>ROUND(I193*H193,2)</f>
        <v>0</v>
      </c>
      <c r="K193" s="170"/>
      <c r="L193" s="33"/>
      <c r="M193" s="171" t="s">
        <v>1</v>
      </c>
      <c r="N193" s="137" t="s">
        <v>43</v>
      </c>
      <c r="P193" s="172">
        <f>O193*H193</f>
        <v>0</v>
      </c>
      <c r="Q193" s="172">
        <v>0</v>
      </c>
      <c r="R193" s="172">
        <f>Q193*H193</f>
        <v>0</v>
      </c>
      <c r="S193" s="172">
        <v>0.26100000000000001</v>
      </c>
      <c r="T193" s="173">
        <f>S193*H193</f>
        <v>6.0016950000000007</v>
      </c>
      <c r="AR193" s="174" t="s">
        <v>210</v>
      </c>
      <c r="AT193" s="174" t="s">
        <v>206</v>
      </c>
      <c r="AU193" s="174" t="s">
        <v>89</v>
      </c>
      <c r="AY193" s="16" t="s">
        <v>203</v>
      </c>
      <c r="BE193" s="102">
        <f>IF(N193="základná",J193,0)</f>
        <v>0</v>
      </c>
      <c r="BF193" s="102">
        <f>IF(N193="znížená",J193,0)</f>
        <v>0</v>
      </c>
      <c r="BG193" s="102">
        <f>IF(N193="zákl. prenesená",J193,0)</f>
        <v>0</v>
      </c>
      <c r="BH193" s="102">
        <f>IF(N193="zníž. prenesená",J193,0)</f>
        <v>0</v>
      </c>
      <c r="BI193" s="102">
        <f>IF(N193="nulová",J193,0)</f>
        <v>0</v>
      </c>
      <c r="BJ193" s="16" t="s">
        <v>89</v>
      </c>
      <c r="BK193" s="102">
        <f>ROUND(I193*H193,2)</f>
        <v>0</v>
      </c>
      <c r="BL193" s="16" t="s">
        <v>210</v>
      </c>
      <c r="BM193" s="174" t="s">
        <v>269</v>
      </c>
    </row>
    <row r="194" spans="2:65" s="12" customFormat="1">
      <c r="B194" s="175"/>
      <c r="D194" s="176" t="s">
        <v>212</v>
      </c>
      <c r="E194" s="177" t="s">
        <v>1</v>
      </c>
      <c r="F194" s="178" t="s">
        <v>270</v>
      </c>
      <c r="H194" s="179">
        <v>12</v>
      </c>
      <c r="I194" s="180"/>
      <c r="L194" s="175"/>
      <c r="M194" s="181"/>
      <c r="T194" s="182"/>
      <c r="AT194" s="177" t="s">
        <v>212</v>
      </c>
      <c r="AU194" s="177" t="s">
        <v>89</v>
      </c>
      <c r="AV194" s="12" t="s">
        <v>89</v>
      </c>
      <c r="AW194" s="12" t="s">
        <v>32</v>
      </c>
      <c r="AX194" s="12" t="s">
        <v>77</v>
      </c>
      <c r="AY194" s="177" t="s">
        <v>203</v>
      </c>
    </row>
    <row r="195" spans="2:65" s="12" customFormat="1">
      <c r="B195" s="175"/>
      <c r="D195" s="176" t="s">
        <v>212</v>
      </c>
      <c r="E195" s="177" t="s">
        <v>1</v>
      </c>
      <c r="F195" s="178" t="s">
        <v>271</v>
      </c>
      <c r="H195" s="179">
        <v>9.9</v>
      </c>
      <c r="I195" s="180"/>
      <c r="L195" s="175"/>
      <c r="M195" s="181"/>
      <c r="T195" s="182"/>
      <c r="AT195" s="177" t="s">
        <v>212</v>
      </c>
      <c r="AU195" s="177" t="s">
        <v>89</v>
      </c>
      <c r="AV195" s="12" t="s">
        <v>89</v>
      </c>
      <c r="AW195" s="12" t="s">
        <v>32</v>
      </c>
      <c r="AX195" s="12" t="s">
        <v>77</v>
      </c>
      <c r="AY195" s="177" t="s">
        <v>203</v>
      </c>
    </row>
    <row r="196" spans="2:65" s="14" customFormat="1">
      <c r="B196" s="190"/>
      <c r="D196" s="176" t="s">
        <v>212</v>
      </c>
      <c r="E196" s="191" t="s">
        <v>128</v>
      </c>
      <c r="F196" s="192" t="s">
        <v>224</v>
      </c>
      <c r="H196" s="193">
        <v>21.9</v>
      </c>
      <c r="I196" s="194"/>
      <c r="L196" s="190"/>
      <c r="M196" s="195"/>
      <c r="T196" s="196"/>
      <c r="AT196" s="191" t="s">
        <v>212</v>
      </c>
      <c r="AU196" s="191" t="s">
        <v>89</v>
      </c>
      <c r="AV196" s="14" t="s">
        <v>92</v>
      </c>
      <c r="AW196" s="14" t="s">
        <v>32</v>
      </c>
      <c r="AX196" s="14" t="s">
        <v>77</v>
      </c>
      <c r="AY196" s="191" t="s">
        <v>203</v>
      </c>
    </row>
    <row r="197" spans="2:65" s="12" customFormat="1">
      <c r="B197" s="175"/>
      <c r="D197" s="176" t="s">
        <v>212</v>
      </c>
      <c r="E197" s="177" t="s">
        <v>1</v>
      </c>
      <c r="F197" s="178" t="s">
        <v>272</v>
      </c>
      <c r="H197" s="179">
        <v>1.095</v>
      </c>
      <c r="I197" s="180"/>
      <c r="L197" s="175"/>
      <c r="M197" s="181"/>
      <c r="T197" s="182"/>
      <c r="AT197" s="177" t="s">
        <v>212</v>
      </c>
      <c r="AU197" s="177" t="s">
        <v>89</v>
      </c>
      <c r="AV197" s="12" t="s">
        <v>89</v>
      </c>
      <c r="AW197" s="12" t="s">
        <v>32</v>
      </c>
      <c r="AX197" s="12" t="s">
        <v>77</v>
      </c>
      <c r="AY197" s="177" t="s">
        <v>203</v>
      </c>
    </row>
    <row r="198" spans="2:65" s="13" customFormat="1">
      <c r="B198" s="183"/>
      <c r="D198" s="176" t="s">
        <v>212</v>
      </c>
      <c r="E198" s="184" t="s">
        <v>1</v>
      </c>
      <c r="F198" s="185" t="s">
        <v>217</v>
      </c>
      <c r="H198" s="186">
        <v>22.995000000000001</v>
      </c>
      <c r="I198" s="187"/>
      <c r="L198" s="183"/>
      <c r="M198" s="188"/>
      <c r="T198" s="189"/>
      <c r="AT198" s="184" t="s">
        <v>212</v>
      </c>
      <c r="AU198" s="184" t="s">
        <v>89</v>
      </c>
      <c r="AV198" s="13" t="s">
        <v>210</v>
      </c>
      <c r="AW198" s="13" t="s">
        <v>32</v>
      </c>
      <c r="AX198" s="13" t="s">
        <v>84</v>
      </c>
      <c r="AY198" s="184" t="s">
        <v>203</v>
      </c>
    </row>
    <row r="199" spans="2:65" s="1" customFormat="1" ht="37.9" customHeight="1">
      <c r="B199" s="33"/>
      <c r="C199" s="163" t="s">
        <v>273</v>
      </c>
      <c r="D199" s="163" t="s">
        <v>206</v>
      </c>
      <c r="E199" s="164" t="s">
        <v>274</v>
      </c>
      <c r="F199" s="165" t="s">
        <v>275</v>
      </c>
      <c r="G199" s="166" t="s">
        <v>240</v>
      </c>
      <c r="H199" s="167">
        <v>2.097</v>
      </c>
      <c r="I199" s="168"/>
      <c r="J199" s="169">
        <f>ROUND(I199*H199,2)</f>
        <v>0</v>
      </c>
      <c r="K199" s="170"/>
      <c r="L199" s="33"/>
      <c r="M199" s="171" t="s">
        <v>1</v>
      </c>
      <c r="N199" s="137" t="s">
        <v>43</v>
      </c>
      <c r="P199" s="172">
        <f>O199*H199</f>
        <v>0</v>
      </c>
      <c r="Q199" s="172">
        <v>0</v>
      </c>
      <c r="R199" s="172">
        <f>Q199*H199</f>
        <v>0</v>
      </c>
      <c r="S199" s="172">
        <v>2.2000000000000002</v>
      </c>
      <c r="T199" s="173">
        <f>S199*H199</f>
        <v>4.6134000000000004</v>
      </c>
      <c r="AR199" s="174" t="s">
        <v>210</v>
      </c>
      <c r="AT199" s="174" t="s">
        <v>206</v>
      </c>
      <c r="AU199" s="174" t="s">
        <v>89</v>
      </c>
      <c r="AY199" s="16" t="s">
        <v>203</v>
      </c>
      <c r="BE199" s="102">
        <f>IF(N199="základná",J199,0)</f>
        <v>0</v>
      </c>
      <c r="BF199" s="102">
        <f>IF(N199="znížená",J199,0)</f>
        <v>0</v>
      </c>
      <c r="BG199" s="102">
        <f>IF(N199="zákl. prenesená",J199,0)</f>
        <v>0</v>
      </c>
      <c r="BH199" s="102">
        <f>IF(N199="zníž. prenesená",J199,0)</f>
        <v>0</v>
      </c>
      <c r="BI199" s="102">
        <f>IF(N199="nulová",J199,0)</f>
        <v>0</v>
      </c>
      <c r="BJ199" s="16" t="s">
        <v>89</v>
      </c>
      <c r="BK199" s="102">
        <f>ROUND(I199*H199,2)</f>
        <v>0</v>
      </c>
      <c r="BL199" s="16" t="s">
        <v>210</v>
      </c>
      <c r="BM199" s="174" t="s">
        <v>276</v>
      </c>
    </row>
    <row r="200" spans="2:65" s="12" customFormat="1">
      <c r="B200" s="175"/>
      <c r="D200" s="176" t="s">
        <v>212</v>
      </c>
      <c r="E200" s="177" t="s">
        <v>1</v>
      </c>
      <c r="F200" s="178" t="s">
        <v>277</v>
      </c>
      <c r="H200" s="179">
        <v>0.9</v>
      </c>
      <c r="I200" s="180"/>
      <c r="L200" s="175"/>
      <c r="M200" s="181"/>
      <c r="T200" s="182"/>
      <c r="AT200" s="177" t="s">
        <v>212</v>
      </c>
      <c r="AU200" s="177" t="s">
        <v>89</v>
      </c>
      <c r="AV200" s="12" t="s">
        <v>89</v>
      </c>
      <c r="AW200" s="12" t="s">
        <v>32</v>
      </c>
      <c r="AX200" s="12" t="s">
        <v>77</v>
      </c>
      <c r="AY200" s="177" t="s">
        <v>203</v>
      </c>
    </row>
    <row r="201" spans="2:65" s="12" customFormat="1">
      <c r="B201" s="175"/>
      <c r="D201" s="176" t="s">
        <v>212</v>
      </c>
      <c r="E201" s="177" t="s">
        <v>1</v>
      </c>
      <c r="F201" s="178" t="s">
        <v>278</v>
      </c>
      <c r="H201" s="179">
        <v>1.1970000000000001</v>
      </c>
      <c r="I201" s="180"/>
      <c r="L201" s="175"/>
      <c r="M201" s="181"/>
      <c r="T201" s="182"/>
      <c r="AT201" s="177" t="s">
        <v>212</v>
      </c>
      <c r="AU201" s="177" t="s">
        <v>89</v>
      </c>
      <c r="AV201" s="12" t="s">
        <v>89</v>
      </c>
      <c r="AW201" s="12" t="s">
        <v>32</v>
      </c>
      <c r="AX201" s="12" t="s">
        <v>77</v>
      </c>
      <c r="AY201" s="177" t="s">
        <v>203</v>
      </c>
    </row>
    <row r="202" spans="2:65" s="13" customFormat="1">
      <c r="B202" s="183"/>
      <c r="D202" s="176" t="s">
        <v>212</v>
      </c>
      <c r="E202" s="184" t="s">
        <v>145</v>
      </c>
      <c r="F202" s="185" t="s">
        <v>217</v>
      </c>
      <c r="H202" s="186">
        <v>2.097</v>
      </c>
      <c r="I202" s="187"/>
      <c r="L202" s="183"/>
      <c r="M202" s="188"/>
      <c r="T202" s="189"/>
      <c r="AT202" s="184" t="s">
        <v>212</v>
      </c>
      <c r="AU202" s="184" t="s">
        <v>89</v>
      </c>
      <c r="AV202" s="13" t="s">
        <v>210</v>
      </c>
      <c r="AW202" s="13" t="s">
        <v>32</v>
      </c>
      <c r="AX202" s="13" t="s">
        <v>84</v>
      </c>
      <c r="AY202" s="184" t="s">
        <v>203</v>
      </c>
    </row>
    <row r="203" spans="2:65" s="1" customFormat="1" ht="33" customHeight="1">
      <c r="B203" s="33"/>
      <c r="C203" s="163" t="s">
        <v>279</v>
      </c>
      <c r="D203" s="163" t="s">
        <v>206</v>
      </c>
      <c r="E203" s="164" t="s">
        <v>280</v>
      </c>
      <c r="F203" s="165" t="s">
        <v>281</v>
      </c>
      <c r="G203" s="166" t="s">
        <v>209</v>
      </c>
      <c r="H203" s="167">
        <v>39.895000000000003</v>
      </c>
      <c r="I203" s="168"/>
      <c r="J203" s="169">
        <f>ROUND(I203*H203,2)</f>
        <v>0</v>
      </c>
      <c r="K203" s="170"/>
      <c r="L203" s="33"/>
      <c r="M203" s="171" t="s">
        <v>1</v>
      </c>
      <c r="N203" s="137" t="s">
        <v>43</v>
      </c>
      <c r="P203" s="172">
        <f>O203*H203</f>
        <v>0</v>
      </c>
      <c r="Q203" s="172">
        <v>0</v>
      </c>
      <c r="R203" s="172">
        <f>Q203*H203</f>
        <v>0</v>
      </c>
      <c r="S203" s="172">
        <v>0.02</v>
      </c>
      <c r="T203" s="173">
        <f>S203*H203</f>
        <v>0.79790000000000005</v>
      </c>
      <c r="AR203" s="174" t="s">
        <v>210</v>
      </c>
      <c r="AT203" s="174" t="s">
        <v>206</v>
      </c>
      <c r="AU203" s="174" t="s">
        <v>89</v>
      </c>
      <c r="AY203" s="16" t="s">
        <v>203</v>
      </c>
      <c r="BE203" s="102">
        <f>IF(N203="základná",J203,0)</f>
        <v>0</v>
      </c>
      <c r="BF203" s="102">
        <f>IF(N203="znížená",J203,0)</f>
        <v>0</v>
      </c>
      <c r="BG203" s="102">
        <f>IF(N203="zákl. prenesená",J203,0)</f>
        <v>0</v>
      </c>
      <c r="BH203" s="102">
        <f>IF(N203="zníž. prenesená",J203,0)</f>
        <v>0</v>
      </c>
      <c r="BI203" s="102">
        <f>IF(N203="nulová",J203,0)</f>
        <v>0</v>
      </c>
      <c r="BJ203" s="16" t="s">
        <v>89</v>
      </c>
      <c r="BK203" s="102">
        <f>ROUND(I203*H203,2)</f>
        <v>0</v>
      </c>
      <c r="BL203" s="16" t="s">
        <v>210</v>
      </c>
      <c r="BM203" s="174" t="s">
        <v>282</v>
      </c>
    </row>
    <row r="204" spans="2:65" s="12" customFormat="1">
      <c r="B204" s="175"/>
      <c r="D204" s="176" t="s">
        <v>212</v>
      </c>
      <c r="E204" s="177" t="s">
        <v>1</v>
      </c>
      <c r="F204" s="178" t="s">
        <v>283</v>
      </c>
      <c r="H204" s="179">
        <v>3.6549999999999998</v>
      </c>
      <c r="I204" s="180"/>
      <c r="L204" s="175"/>
      <c r="M204" s="181"/>
      <c r="T204" s="182"/>
      <c r="AT204" s="177" t="s">
        <v>212</v>
      </c>
      <c r="AU204" s="177" t="s">
        <v>89</v>
      </c>
      <c r="AV204" s="12" t="s">
        <v>89</v>
      </c>
      <c r="AW204" s="12" t="s">
        <v>32</v>
      </c>
      <c r="AX204" s="12" t="s">
        <v>77</v>
      </c>
      <c r="AY204" s="177" t="s">
        <v>203</v>
      </c>
    </row>
    <row r="205" spans="2:65" s="12" customFormat="1">
      <c r="B205" s="175"/>
      <c r="D205" s="176" t="s">
        <v>212</v>
      </c>
      <c r="E205" s="177" t="s">
        <v>1</v>
      </c>
      <c r="F205" s="178" t="s">
        <v>284</v>
      </c>
      <c r="H205" s="179">
        <v>19.3</v>
      </c>
      <c r="I205" s="180"/>
      <c r="L205" s="175"/>
      <c r="M205" s="181"/>
      <c r="T205" s="182"/>
      <c r="AT205" s="177" t="s">
        <v>212</v>
      </c>
      <c r="AU205" s="177" t="s">
        <v>89</v>
      </c>
      <c r="AV205" s="12" t="s">
        <v>89</v>
      </c>
      <c r="AW205" s="12" t="s">
        <v>32</v>
      </c>
      <c r="AX205" s="12" t="s">
        <v>77</v>
      </c>
      <c r="AY205" s="177" t="s">
        <v>203</v>
      </c>
    </row>
    <row r="206" spans="2:65" s="12" customFormat="1">
      <c r="B206" s="175"/>
      <c r="D206" s="176" t="s">
        <v>212</v>
      </c>
      <c r="E206" s="177" t="s">
        <v>1</v>
      </c>
      <c r="F206" s="178" t="s">
        <v>285</v>
      </c>
      <c r="H206" s="179">
        <v>12.9</v>
      </c>
      <c r="I206" s="180"/>
      <c r="L206" s="175"/>
      <c r="M206" s="181"/>
      <c r="T206" s="182"/>
      <c r="AT206" s="177" t="s">
        <v>212</v>
      </c>
      <c r="AU206" s="177" t="s">
        <v>89</v>
      </c>
      <c r="AV206" s="12" t="s">
        <v>89</v>
      </c>
      <c r="AW206" s="12" t="s">
        <v>32</v>
      </c>
      <c r="AX206" s="12" t="s">
        <v>77</v>
      </c>
      <c r="AY206" s="177" t="s">
        <v>203</v>
      </c>
    </row>
    <row r="207" spans="2:65" s="12" customFormat="1">
      <c r="B207" s="175"/>
      <c r="D207" s="176" t="s">
        <v>212</v>
      </c>
      <c r="E207" s="177" t="s">
        <v>1</v>
      </c>
      <c r="F207" s="178" t="s">
        <v>286</v>
      </c>
      <c r="H207" s="179">
        <v>2.14</v>
      </c>
      <c r="I207" s="180"/>
      <c r="L207" s="175"/>
      <c r="M207" s="181"/>
      <c r="T207" s="182"/>
      <c r="AT207" s="177" t="s">
        <v>212</v>
      </c>
      <c r="AU207" s="177" t="s">
        <v>89</v>
      </c>
      <c r="AV207" s="12" t="s">
        <v>89</v>
      </c>
      <c r="AW207" s="12" t="s">
        <v>32</v>
      </c>
      <c r="AX207" s="12" t="s">
        <v>77</v>
      </c>
      <c r="AY207" s="177" t="s">
        <v>203</v>
      </c>
    </row>
    <row r="208" spans="2:65" s="14" customFormat="1">
      <c r="B208" s="190"/>
      <c r="D208" s="176" t="s">
        <v>212</v>
      </c>
      <c r="E208" s="191" t="s">
        <v>121</v>
      </c>
      <c r="F208" s="192" t="s">
        <v>224</v>
      </c>
      <c r="H208" s="193">
        <v>37.994999999999997</v>
      </c>
      <c r="I208" s="194"/>
      <c r="L208" s="190"/>
      <c r="M208" s="195"/>
      <c r="T208" s="196"/>
      <c r="AT208" s="191" t="s">
        <v>212</v>
      </c>
      <c r="AU208" s="191" t="s">
        <v>89</v>
      </c>
      <c r="AV208" s="14" t="s">
        <v>92</v>
      </c>
      <c r="AW208" s="14" t="s">
        <v>32</v>
      </c>
      <c r="AX208" s="14" t="s">
        <v>77</v>
      </c>
      <c r="AY208" s="191" t="s">
        <v>203</v>
      </c>
    </row>
    <row r="209" spans="2:65" s="12" customFormat="1">
      <c r="B209" s="175"/>
      <c r="D209" s="176" t="s">
        <v>212</v>
      </c>
      <c r="E209" s="177" t="s">
        <v>1</v>
      </c>
      <c r="F209" s="178" t="s">
        <v>287</v>
      </c>
      <c r="H209" s="179">
        <v>1.9</v>
      </c>
      <c r="I209" s="180"/>
      <c r="L209" s="175"/>
      <c r="M209" s="181"/>
      <c r="T209" s="182"/>
      <c r="AT209" s="177" t="s">
        <v>212</v>
      </c>
      <c r="AU209" s="177" t="s">
        <v>89</v>
      </c>
      <c r="AV209" s="12" t="s">
        <v>89</v>
      </c>
      <c r="AW209" s="12" t="s">
        <v>32</v>
      </c>
      <c r="AX209" s="12" t="s">
        <v>77</v>
      </c>
      <c r="AY209" s="177" t="s">
        <v>203</v>
      </c>
    </row>
    <row r="210" spans="2:65" s="13" customFormat="1">
      <c r="B210" s="183"/>
      <c r="D210" s="176" t="s">
        <v>212</v>
      </c>
      <c r="E210" s="184" t="s">
        <v>123</v>
      </c>
      <c r="F210" s="185" t="s">
        <v>217</v>
      </c>
      <c r="H210" s="186">
        <v>39.895000000000003</v>
      </c>
      <c r="I210" s="187"/>
      <c r="L210" s="183"/>
      <c r="M210" s="188"/>
      <c r="T210" s="189"/>
      <c r="AT210" s="184" t="s">
        <v>212</v>
      </c>
      <c r="AU210" s="184" t="s">
        <v>89</v>
      </c>
      <c r="AV210" s="13" t="s">
        <v>210</v>
      </c>
      <c r="AW210" s="13" t="s">
        <v>32</v>
      </c>
      <c r="AX210" s="13" t="s">
        <v>84</v>
      </c>
      <c r="AY210" s="184" t="s">
        <v>203</v>
      </c>
    </row>
    <row r="211" spans="2:65" s="1" customFormat="1" ht="24.2" customHeight="1">
      <c r="B211" s="33"/>
      <c r="C211" s="163" t="s">
        <v>288</v>
      </c>
      <c r="D211" s="163" t="s">
        <v>206</v>
      </c>
      <c r="E211" s="164" t="s">
        <v>289</v>
      </c>
      <c r="F211" s="165" t="s">
        <v>290</v>
      </c>
      <c r="G211" s="166" t="s">
        <v>291</v>
      </c>
      <c r="H211" s="167">
        <v>10</v>
      </c>
      <c r="I211" s="168"/>
      <c r="J211" s="169">
        <f>ROUND(I211*H211,2)</f>
        <v>0</v>
      </c>
      <c r="K211" s="170"/>
      <c r="L211" s="33"/>
      <c r="M211" s="171" t="s">
        <v>1</v>
      </c>
      <c r="N211" s="137" t="s">
        <v>43</v>
      </c>
      <c r="P211" s="172">
        <f>O211*H211</f>
        <v>0</v>
      </c>
      <c r="Q211" s="172">
        <v>0</v>
      </c>
      <c r="R211" s="172">
        <f>Q211*H211</f>
        <v>0</v>
      </c>
      <c r="S211" s="172">
        <v>2.4E-2</v>
      </c>
      <c r="T211" s="173">
        <f>S211*H211</f>
        <v>0.24</v>
      </c>
      <c r="AR211" s="174" t="s">
        <v>210</v>
      </c>
      <c r="AT211" s="174" t="s">
        <v>206</v>
      </c>
      <c r="AU211" s="174" t="s">
        <v>89</v>
      </c>
      <c r="AY211" s="16" t="s">
        <v>203</v>
      </c>
      <c r="BE211" s="102">
        <f>IF(N211="základná",J211,0)</f>
        <v>0</v>
      </c>
      <c r="BF211" s="102">
        <f>IF(N211="znížená",J211,0)</f>
        <v>0</v>
      </c>
      <c r="BG211" s="102">
        <f>IF(N211="zákl. prenesená",J211,0)</f>
        <v>0</v>
      </c>
      <c r="BH211" s="102">
        <f>IF(N211="zníž. prenesená",J211,0)</f>
        <v>0</v>
      </c>
      <c r="BI211" s="102">
        <f>IF(N211="nulová",J211,0)</f>
        <v>0</v>
      </c>
      <c r="BJ211" s="16" t="s">
        <v>89</v>
      </c>
      <c r="BK211" s="102">
        <f>ROUND(I211*H211,2)</f>
        <v>0</v>
      </c>
      <c r="BL211" s="16" t="s">
        <v>210</v>
      </c>
      <c r="BM211" s="174" t="s">
        <v>292</v>
      </c>
    </row>
    <row r="212" spans="2:65" s="12" customFormat="1">
      <c r="B212" s="175"/>
      <c r="D212" s="176" t="s">
        <v>212</v>
      </c>
      <c r="E212" s="177" t="s">
        <v>1</v>
      </c>
      <c r="F212" s="178" t="s">
        <v>293</v>
      </c>
      <c r="H212" s="179">
        <v>2</v>
      </c>
      <c r="I212" s="180"/>
      <c r="L212" s="175"/>
      <c r="M212" s="181"/>
      <c r="T212" s="182"/>
      <c r="AT212" s="177" t="s">
        <v>212</v>
      </c>
      <c r="AU212" s="177" t="s">
        <v>89</v>
      </c>
      <c r="AV212" s="12" t="s">
        <v>89</v>
      </c>
      <c r="AW212" s="12" t="s">
        <v>32</v>
      </c>
      <c r="AX212" s="12" t="s">
        <v>77</v>
      </c>
      <c r="AY212" s="177" t="s">
        <v>203</v>
      </c>
    </row>
    <row r="213" spans="2:65" s="12" customFormat="1">
      <c r="B213" s="175"/>
      <c r="D213" s="176" t="s">
        <v>212</v>
      </c>
      <c r="E213" s="177" t="s">
        <v>1</v>
      </c>
      <c r="F213" s="178" t="s">
        <v>294</v>
      </c>
      <c r="H213" s="179">
        <v>2</v>
      </c>
      <c r="I213" s="180"/>
      <c r="L213" s="175"/>
      <c r="M213" s="181"/>
      <c r="T213" s="182"/>
      <c r="AT213" s="177" t="s">
        <v>212</v>
      </c>
      <c r="AU213" s="177" t="s">
        <v>89</v>
      </c>
      <c r="AV213" s="12" t="s">
        <v>89</v>
      </c>
      <c r="AW213" s="12" t="s">
        <v>32</v>
      </c>
      <c r="AX213" s="12" t="s">
        <v>77</v>
      </c>
      <c r="AY213" s="177" t="s">
        <v>203</v>
      </c>
    </row>
    <row r="214" spans="2:65" s="12" customFormat="1">
      <c r="B214" s="175"/>
      <c r="D214" s="176" t="s">
        <v>212</v>
      </c>
      <c r="E214" s="177" t="s">
        <v>1</v>
      </c>
      <c r="F214" s="178" t="s">
        <v>295</v>
      </c>
      <c r="H214" s="179">
        <v>2</v>
      </c>
      <c r="I214" s="180"/>
      <c r="L214" s="175"/>
      <c r="M214" s="181"/>
      <c r="T214" s="182"/>
      <c r="AT214" s="177" t="s">
        <v>212</v>
      </c>
      <c r="AU214" s="177" t="s">
        <v>89</v>
      </c>
      <c r="AV214" s="12" t="s">
        <v>89</v>
      </c>
      <c r="AW214" s="12" t="s">
        <v>32</v>
      </c>
      <c r="AX214" s="12" t="s">
        <v>77</v>
      </c>
      <c r="AY214" s="177" t="s">
        <v>203</v>
      </c>
    </row>
    <row r="215" spans="2:65" s="12" customFormat="1">
      <c r="B215" s="175"/>
      <c r="D215" s="176" t="s">
        <v>212</v>
      </c>
      <c r="E215" s="177" t="s">
        <v>1</v>
      </c>
      <c r="F215" s="178" t="s">
        <v>296</v>
      </c>
      <c r="H215" s="179">
        <v>3</v>
      </c>
      <c r="I215" s="180"/>
      <c r="L215" s="175"/>
      <c r="M215" s="181"/>
      <c r="T215" s="182"/>
      <c r="AT215" s="177" t="s">
        <v>212</v>
      </c>
      <c r="AU215" s="177" t="s">
        <v>89</v>
      </c>
      <c r="AV215" s="12" t="s">
        <v>89</v>
      </c>
      <c r="AW215" s="12" t="s">
        <v>32</v>
      </c>
      <c r="AX215" s="12" t="s">
        <v>77</v>
      </c>
      <c r="AY215" s="177" t="s">
        <v>203</v>
      </c>
    </row>
    <row r="216" spans="2:65" s="12" customFormat="1">
      <c r="B216" s="175"/>
      <c r="D216" s="176" t="s">
        <v>212</v>
      </c>
      <c r="E216" s="177" t="s">
        <v>1</v>
      </c>
      <c r="F216" s="178" t="s">
        <v>297</v>
      </c>
      <c r="H216" s="179">
        <v>1</v>
      </c>
      <c r="I216" s="180"/>
      <c r="L216" s="175"/>
      <c r="M216" s="181"/>
      <c r="T216" s="182"/>
      <c r="AT216" s="177" t="s">
        <v>212</v>
      </c>
      <c r="AU216" s="177" t="s">
        <v>89</v>
      </c>
      <c r="AV216" s="12" t="s">
        <v>89</v>
      </c>
      <c r="AW216" s="12" t="s">
        <v>32</v>
      </c>
      <c r="AX216" s="12" t="s">
        <v>77</v>
      </c>
      <c r="AY216" s="177" t="s">
        <v>203</v>
      </c>
    </row>
    <row r="217" spans="2:65" s="13" customFormat="1">
      <c r="B217" s="183"/>
      <c r="D217" s="176" t="s">
        <v>212</v>
      </c>
      <c r="E217" s="184" t="s">
        <v>1</v>
      </c>
      <c r="F217" s="185" t="s">
        <v>217</v>
      </c>
      <c r="H217" s="186">
        <v>10</v>
      </c>
      <c r="I217" s="187"/>
      <c r="L217" s="183"/>
      <c r="M217" s="188"/>
      <c r="T217" s="189"/>
      <c r="AT217" s="184" t="s">
        <v>212</v>
      </c>
      <c r="AU217" s="184" t="s">
        <v>89</v>
      </c>
      <c r="AV217" s="13" t="s">
        <v>210</v>
      </c>
      <c r="AW217" s="13" t="s">
        <v>32</v>
      </c>
      <c r="AX217" s="13" t="s">
        <v>84</v>
      </c>
      <c r="AY217" s="184" t="s">
        <v>203</v>
      </c>
    </row>
    <row r="218" spans="2:65" s="1" customFormat="1" ht="24.2" customHeight="1">
      <c r="B218" s="33"/>
      <c r="C218" s="163" t="s">
        <v>253</v>
      </c>
      <c r="D218" s="163" t="s">
        <v>206</v>
      </c>
      <c r="E218" s="164" t="s">
        <v>298</v>
      </c>
      <c r="F218" s="165" t="s">
        <v>299</v>
      </c>
      <c r="G218" s="166" t="s">
        <v>209</v>
      </c>
      <c r="H218" s="167">
        <v>4.242</v>
      </c>
      <c r="I218" s="168"/>
      <c r="J218" s="169">
        <f>ROUND(I218*H218,2)</f>
        <v>0</v>
      </c>
      <c r="K218" s="170"/>
      <c r="L218" s="33"/>
      <c r="M218" s="171" t="s">
        <v>1</v>
      </c>
      <c r="N218" s="137" t="s">
        <v>43</v>
      </c>
      <c r="P218" s="172">
        <f>O218*H218</f>
        <v>0</v>
      </c>
      <c r="Q218" s="172">
        <v>0</v>
      </c>
      <c r="R218" s="172">
        <f>Q218*H218</f>
        <v>0</v>
      </c>
      <c r="S218" s="172">
        <v>7.5999999999999998E-2</v>
      </c>
      <c r="T218" s="173">
        <f>S218*H218</f>
        <v>0.32239200000000001</v>
      </c>
      <c r="AR218" s="174" t="s">
        <v>210</v>
      </c>
      <c r="AT218" s="174" t="s">
        <v>206</v>
      </c>
      <c r="AU218" s="174" t="s">
        <v>89</v>
      </c>
      <c r="AY218" s="16" t="s">
        <v>203</v>
      </c>
      <c r="BE218" s="102">
        <f>IF(N218="základná",J218,0)</f>
        <v>0</v>
      </c>
      <c r="BF218" s="102">
        <f>IF(N218="znížená",J218,0)</f>
        <v>0</v>
      </c>
      <c r="BG218" s="102">
        <f>IF(N218="zákl. prenesená",J218,0)</f>
        <v>0</v>
      </c>
      <c r="BH218" s="102">
        <f>IF(N218="zníž. prenesená",J218,0)</f>
        <v>0</v>
      </c>
      <c r="BI218" s="102">
        <f>IF(N218="nulová",J218,0)</f>
        <v>0</v>
      </c>
      <c r="BJ218" s="16" t="s">
        <v>89</v>
      </c>
      <c r="BK218" s="102">
        <f>ROUND(I218*H218,2)</f>
        <v>0</v>
      </c>
      <c r="BL218" s="16" t="s">
        <v>210</v>
      </c>
      <c r="BM218" s="174" t="s">
        <v>300</v>
      </c>
    </row>
    <row r="219" spans="2:65" s="12" customFormat="1">
      <c r="B219" s="175"/>
      <c r="D219" s="176" t="s">
        <v>212</v>
      </c>
      <c r="E219" s="177" t="s">
        <v>1</v>
      </c>
      <c r="F219" s="178" t="s">
        <v>301</v>
      </c>
      <c r="H219" s="179">
        <v>4.242</v>
      </c>
      <c r="I219" s="180"/>
      <c r="L219" s="175"/>
      <c r="M219" s="181"/>
      <c r="T219" s="182"/>
      <c r="AT219" s="177" t="s">
        <v>212</v>
      </c>
      <c r="AU219" s="177" t="s">
        <v>89</v>
      </c>
      <c r="AV219" s="12" t="s">
        <v>89</v>
      </c>
      <c r="AW219" s="12" t="s">
        <v>32</v>
      </c>
      <c r="AX219" s="12" t="s">
        <v>77</v>
      </c>
      <c r="AY219" s="177" t="s">
        <v>203</v>
      </c>
    </row>
    <row r="220" spans="2:65" s="13" customFormat="1">
      <c r="B220" s="183"/>
      <c r="D220" s="176" t="s">
        <v>212</v>
      </c>
      <c r="E220" s="184" t="s">
        <v>1</v>
      </c>
      <c r="F220" s="185" t="s">
        <v>217</v>
      </c>
      <c r="H220" s="186">
        <v>4.242</v>
      </c>
      <c r="I220" s="187"/>
      <c r="L220" s="183"/>
      <c r="M220" s="188"/>
      <c r="T220" s="189"/>
      <c r="AT220" s="184" t="s">
        <v>212</v>
      </c>
      <c r="AU220" s="184" t="s">
        <v>89</v>
      </c>
      <c r="AV220" s="13" t="s">
        <v>210</v>
      </c>
      <c r="AW220" s="13" t="s">
        <v>32</v>
      </c>
      <c r="AX220" s="13" t="s">
        <v>84</v>
      </c>
      <c r="AY220" s="184" t="s">
        <v>203</v>
      </c>
    </row>
    <row r="221" spans="2:65" s="1" customFormat="1" ht="24.2" customHeight="1">
      <c r="B221" s="33"/>
      <c r="C221" s="163" t="s">
        <v>302</v>
      </c>
      <c r="D221" s="163" t="s">
        <v>206</v>
      </c>
      <c r="E221" s="164" t="s">
        <v>303</v>
      </c>
      <c r="F221" s="165" t="s">
        <v>304</v>
      </c>
      <c r="G221" s="166" t="s">
        <v>305</v>
      </c>
      <c r="H221" s="167">
        <v>120</v>
      </c>
      <c r="I221" s="168"/>
      <c r="J221" s="169">
        <f>ROUND(I221*H221,2)</f>
        <v>0</v>
      </c>
      <c r="K221" s="170"/>
      <c r="L221" s="33"/>
      <c r="M221" s="171" t="s">
        <v>1</v>
      </c>
      <c r="N221" s="137" t="s">
        <v>43</v>
      </c>
      <c r="P221" s="172">
        <f>O221*H221</f>
        <v>0</v>
      </c>
      <c r="Q221" s="172">
        <v>1.8240000000000002E-5</v>
      </c>
      <c r="R221" s="172">
        <f>Q221*H221</f>
        <v>2.1888000000000003E-3</v>
      </c>
      <c r="S221" s="172">
        <v>6.9999999999999994E-5</v>
      </c>
      <c r="T221" s="173">
        <f>S221*H221</f>
        <v>8.3999999999999995E-3</v>
      </c>
      <c r="AR221" s="174" t="s">
        <v>210</v>
      </c>
      <c r="AT221" s="174" t="s">
        <v>206</v>
      </c>
      <c r="AU221" s="174" t="s">
        <v>89</v>
      </c>
      <c r="AY221" s="16" t="s">
        <v>203</v>
      </c>
      <c r="BE221" s="102">
        <f>IF(N221="základná",J221,0)</f>
        <v>0</v>
      </c>
      <c r="BF221" s="102">
        <f>IF(N221="znížená",J221,0)</f>
        <v>0</v>
      </c>
      <c r="BG221" s="102">
        <f>IF(N221="zákl. prenesená",J221,0)</f>
        <v>0</v>
      </c>
      <c r="BH221" s="102">
        <f>IF(N221="zníž. prenesená",J221,0)</f>
        <v>0</v>
      </c>
      <c r="BI221" s="102">
        <f>IF(N221="nulová",J221,0)</f>
        <v>0</v>
      </c>
      <c r="BJ221" s="16" t="s">
        <v>89</v>
      </c>
      <c r="BK221" s="102">
        <f>ROUND(I221*H221,2)</f>
        <v>0</v>
      </c>
      <c r="BL221" s="16" t="s">
        <v>210</v>
      </c>
      <c r="BM221" s="174" t="s">
        <v>306</v>
      </c>
    </row>
    <row r="222" spans="2:65" s="12" customFormat="1">
      <c r="B222" s="175"/>
      <c r="D222" s="176" t="s">
        <v>212</v>
      </c>
      <c r="E222" s="177" t="s">
        <v>1</v>
      </c>
      <c r="F222" s="178" t="s">
        <v>307</v>
      </c>
      <c r="H222" s="179">
        <v>120</v>
      </c>
      <c r="I222" s="180"/>
      <c r="L222" s="175"/>
      <c r="M222" s="181"/>
      <c r="T222" s="182"/>
      <c r="AT222" s="177" t="s">
        <v>212</v>
      </c>
      <c r="AU222" s="177" t="s">
        <v>89</v>
      </c>
      <c r="AV222" s="12" t="s">
        <v>89</v>
      </c>
      <c r="AW222" s="12" t="s">
        <v>32</v>
      </c>
      <c r="AX222" s="12" t="s">
        <v>77</v>
      </c>
      <c r="AY222" s="177" t="s">
        <v>203</v>
      </c>
    </row>
    <row r="223" spans="2:65" s="13" customFormat="1">
      <c r="B223" s="183"/>
      <c r="D223" s="176" t="s">
        <v>212</v>
      </c>
      <c r="E223" s="184" t="s">
        <v>1</v>
      </c>
      <c r="F223" s="185" t="s">
        <v>217</v>
      </c>
      <c r="H223" s="186">
        <v>120</v>
      </c>
      <c r="I223" s="187"/>
      <c r="L223" s="183"/>
      <c r="M223" s="188"/>
      <c r="T223" s="189"/>
      <c r="AT223" s="184" t="s">
        <v>212</v>
      </c>
      <c r="AU223" s="184" t="s">
        <v>89</v>
      </c>
      <c r="AV223" s="13" t="s">
        <v>210</v>
      </c>
      <c r="AW223" s="13" t="s">
        <v>32</v>
      </c>
      <c r="AX223" s="13" t="s">
        <v>84</v>
      </c>
      <c r="AY223" s="184" t="s">
        <v>203</v>
      </c>
    </row>
    <row r="224" spans="2:65" s="1" customFormat="1" ht="33" customHeight="1">
      <c r="B224" s="33"/>
      <c r="C224" s="163" t="s">
        <v>308</v>
      </c>
      <c r="D224" s="163" t="s">
        <v>206</v>
      </c>
      <c r="E224" s="164" t="s">
        <v>309</v>
      </c>
      <c r="F224" s="165" t="s">
        <v>310</v>
      </c>
      <c r="G224" s="166" t="s">
        <v>209</v>
      </c>
      <c r="H224" s="167">
        <v>122.056</v>
      </c>
      <c r="I224" s="168"/>
      <c r="J224" s="169">
        <f>ROUND(I224*H224,2)</f>
        <v>0</v>
      </c>
      <c r="K224" s="170"/>
      <c r="L224" s="33"/>
      <c r="M224" s="171" t="s">
        <v>1</v>
      </c>
      <c r="N224" s="137" t="s">
        <v>43</v>
      </c>
      <c r="P224" s="172">
        <f>O224*H224</f>
        <v>0</v>
      </c>
      <c r="Q224" s="172">
        <v>0</v>
      </c>
      <c r="R224" s="172">
        <f>Q224*H224</f>
        <v>0</v>
      </c>
      <c r="S224" s="172">
        <v>4.0000000000000001E-3</v>
      </c>
      <c r="T224" s="173">
        <f>S224*H224</f>
        <v>0.48822399999999999</v>
      </c>
      <c r="AR224" s="174" t="s">
        <v>210</v>
      </c>
      <c r="AT224" s="174" t="s">
        <v>206</v>
      </c>
      <c r="AU224" s="174" t="s">
        <v>89</v>
      </c>
      <c r="AY224" s="16" t="s">
        <v>203</v>
      </c>
      <c r="BE224" s="102">
        <f>IF(N224="základná",J224,0)</f>
        <v>0</v>
      </c>
      <c r="BF224" s="102">
        <f>IF(N224="znížená",J224,0)</f>
        <v>0</v>
      </c>
      <c r="BG224" s="102">
        <f>IF(N224="zákl. prenesená",J224,0)</f>
        <v>0</v>
      </c>
      <c r="BH224" s="102">
        <f>IF(N224="zníž. prenesená",J224,0)</f>
        <v>0</v>
      </c>
      <c r="BI224" s="102">
        <f>IF(N224="nulová",J224,0)</f>
        <v>0</v>
      </c>
      <c r="BJ224" s="16" t="s">
        <v>89</v>
      </c>
      <c r="BK224" s="102">
        <f>ROUND(I224*H224,2)</f>
        <v>0</v>
      </c>
      <c r="BL224" s="16" t="s">
        <v>210</v>
      </c>
      <c r="BM224" s="174" t="s">
        <v>311</v>
      </c>
    </row>
    <row r="225" spans="2:65" s="12" customFormat="1" ht="22.5">
      <c r="B225" s="175"/>
      <c r="D225" s="176" t="s">
        <v>212</v>
      </c>
      <c r="E225" s="177" t="s">
        <v>1</v>
      </c>
      <c r="F225" s="178" t="s">
        <v>312</v>
      </c>
      <c r="H225" s="179">
        <v>19.8</v>
      </c>
      <c r="I225" s="180"/>
      <c r="L225" s="175"/>
      <c r="M225" s="181"/>
      <c r="T225" s="182"/>
      <c r="AT225" s="177" t="s">
        <v>212</v>
      </c>
      <c r="AU225" s="177" t="s">
        <v>89</v>
      </c>
      <c r="AV225" s="12" t="s">
        <v>89</v>
      </c>
      <c r="AW225" s="12" t="s">
        <v>32</v>
      </c>
      <c r="AX225" s="12" t="s">
        <v>77</v>
      </c>
      <c r="AY225" s="177" t="s">
        <v>203</v>
      </c>
    </row>
    <row r="226" spans="2:65" s="12" customFormat="1">
      <c r="B226" s="175"/>
      <c r="D226" s="176" t="s">
        <v>212</v>
      </c>
      <c r="E226" s="177" t="s">
        <v>1</v>
      </c>
      <c r="F226" s="178" t="s">
        <v>313</v>
      </c>
      <c r="H226" s="179">
        <v>51.128</v>
      </c>
      <c r="I226" s="180"/>
      <c r="L226" s="175"/>
      <c r="M226" s="181"/>
      <c r="T226" s="182"/>
      <c r="AT226" s="177" t="s">
        <v>212</v>
      </c>
      <c r="AU226" s="177" t="s">
        <v>89</v>
      </c>
      <c r="AV226" s="12" t="s">
        <v>89</v>
      </c>
      <c r="AW226" s="12" t="s">
        <v>32</v>
      </c>
      <c r="AX226" s="12" t="s">
        <v>77</v>
      </c>
      <c r="AY226" s="177" t="s">
        <v>203</v>
      </c>
    </row>
    <row r="227" spans="2:65" s="12" customFormat="1">
      <c r="B227" s="175"/>
      <c r="D227" s="176" t="s">
        <v>212</v>
      </c>
      <c r="E227" s="177" t="s">
        <v>1</v>
      </c>
      <c r="F227" s="178" t="s">
        <v>314</v>
      </c>
      <c r="H227" s="179">
        <v>51.128</v>
      </c>
      <c r="I227" s="180"/>
      <c r="L227" s="175"/>
      <c r="M227" s="181"/>
      <c r="T227" s="182"/>
      <c r="AT227" s="177" t="s">
        <v>212</v>
      </c>
      <c r="AU227" s="177" t="s">
        <v>89</v>
      </c>
      <c r="AV227" s="12" t="s">
        <v>89</v>
      </c>
      <c r="AW227" s="12" t="s">
        <v>32</v>
      </c>
      <c r="AX227" s="12" t="s">
        <v>77</v>
      </c>
      <c r="AY227" s="177" t="s">
        <v>203</v>
      </c>
    </row>
    <row r="228" spans="2:65" s="13" customFormat="1">
      <c r="B228" s="183"/>
      <c r="D228" s="176" t="s">
        <v>212</v>
      </c>
      <c r="E228" s="184" t="s">
        <v>131</v>
      </c>
      <c r="F228" s="185" t="s">
        <v>217</v>
      </c>
      <c r="H228" s="186">
        <v>122.056</v>
      </c>
      <c r="I228" s="187"/>
      <c r="L228" s="183"/>
      <c r="M228" s="188"/>
      <c r="T228" s="189"/>
      <c r="AT228" s="184" t="s">
        <v>212</v>
      </c>
      <c r="AU228" s="184" t="s">
        <v>89</v>
      </c>
      <c r="AV228" s="13" t="s">
        <v>210</v>
      </c>
      <c r="AW228" s="13" t="s">
        <v>32</v>
      </c>
      <c r="AX228" s="13" t="s">
        <v>84</v>
      </c>
      <c r="AY228" s="184" t="s">
        <v>203</v>
      </c>
    </row>
    <row r="229" spans="2:65" s="1" customFormat="1" ht="37.9" customHeight="1">
      <c r="B229" s="33"/>
      <c r="C229" s="163" t="s">
        <v>315</v>
      </c>
      <c r="D229" s="163" t="s">
        <v>206</v>
      </c>
      <c r="E229" s="164" t="s">
        <v>316</v>
      </c>
      <c r="F229" s="165" t="s">
        <v>317</v>
      </c>
      <c r="G229" s="166" t="s">
        <v>209</v>
      </c>
      <c r="H229" s="167">
        <v>124.53</v>
      </c>
      <c r="I229" s="168"/>
      <c r="J229" s="169">
        <f>ROUND(I229*H229,2)</f>
        <v>0</v>
      </c>
      <c r="K229" s="170"/>
      <c r="L229" s="33"/>
      <c r="M229" s="171" t="s">
        <v>1</v>
      </c>
      <c r="N229" s="137" t="s">
        <v>43</v>
      </c>
      <c r="P229" s="172">
        <f>O229*H229</f>
        <v>0</v>
      </c>
      <c r="Q229" s="172">
        <v>0</v>
      </c>
      <c r="R229" s="172">
        <f>Q229*H229</f>
        <v>0</v>
      </c>
      <c r="S229" s="172">
        <v>6.8000000000000005E-2</v>
      </c>
      <c r="T229" s="173">
        <f>S229*H229</f>
        <v>8.4680400000000002</v>
      </c>
      <c r="AR229" s="174" t="s">
        <v>210</v>
      </c>
      <c r="AT229" s="174" t="s">
        <v>206</v>
      </c>
      <c r="AU229" s="174" t="s">
        <v>89</v>
      </c>
      <c r="AY229" s="16" t="s">
        <v>203</v>
      </c>
      <c r="BE229" s="102">
        <f>IF(N229="základná",J229,0)</f>
        <v>0</v>
      </c>
      <c r="BF229" s="102">
        <f>IF(N229="znížená",J229,0)</f>
        <v>0</v>
      </c>
      <c r="BG229" s="102">
        <f>IF(N229="zákl. prenesená",J229,0)</f>
        <v>0</v>
      </c>
      <c r="BH229" s="102">
        <f>IF(N229="zníž. prenesená",J229,0)</f>
        <v>0</v>
      </c>
      <c r="BI229" s="102">
        <f>IF(N229="nulová",J229,0)</f>
        <v>0</v>
      </c>
      <c r="BJ229" s="16" t="s">
        <v>89</v>
      </c>
      <c r="BK229" s="102">
        <f>ROUND(I229*H229,2)</f>
        <v>0</v>
      </c>
      <c r="BL229" s="16" t="s">
        <v>210</v>
      </c>
      <c r="BM229" s="174" t="s">
        <v>318</v>
      </c>
    </row>
    <row r="230" spans="2:65" s="12" customFormat="1">
      <c r="B230" s="175"/>
      <c r="D230" s="176" t="s">
        <v>212</v>
      </c>
      <c r="E230" s="177" t="s">
        <v>1</v>
      </c>
      <c r="F230" s="178" t="s">
        <v>319</v>
      </c>
      <c r="H230" s="179">
        <v>14</v>
      </c>
      <c r="I230" s="180"/>
      <c r="L230" s="175"/>
      <c r="M230" s="181"/>
      <c r="T230" s="182"/>
      <c r="AT230" s="177" t="s">
        <v>212</v>
      </c>
      <c r="AU230" s="177" t="s">
        <v>89</v>
      </c>
      <c r="AV230" s="12" t="s">
        <v>89</v>
      </c>
      <c r="AW230" s="12" t="s">
        <v>32</v>
      </c>
      <c r="AX230" s="12" t="s">
        <v>77</v>
      </c>
      <c r="AY230" s="177" t="s">
        <v>203</v>
      </c>
    </row>
    <row r="231" spans="2:65" s="12" customFormat="1">
      <c r="B231" s="175"/>
      <c r="D231" s="176" t="s">
        <v>212</v>
      </c>
      <c r="E231" s="177" t="s">
        <v>1</v>
      </c>
      <c r="F231" s="178" t="s">
        <v>320</v>
      </c>
      <c r="H231" s="179">
        <v>50.4</v>
      </c>
      <c r="I231" s="180"/>
      <c r="L231" s="175"/>
      <c r="M231" s="181"/>
      <c r="T231" s="182"/>
      <c r="AT231" s="177" t="s">
        <v>212</v>
      </c>
      <c r="AU231" s="177" t="s">
        <v>89</v>
      </c>
      <c r="AV231" s="12" t="s">
        <v>89</v>
      </c>
      <c r="AW231" s="12" t="s">
        <v>32</v>
      </c>
      <c r="AX231" s="12" t="s">
        <v>77</v>
      </c>
      <c r="AY231" s="177" t="s">
        <v>203</v>
      </c>
    </row>
    <row r="232" spans="2:65" s="12" customFormat="1">
      <c r="B232" s="175"/>
      <c r="D232" s="176" t="s">
        <v>212</v>
      </c>
      <c r="E232" s="177" t="s">
        <v>1</v>
      </c>
      <c r="F232" s="178" t="s">
        <v>321</v>
      </c>
      <c r="H232" s="179">
        <v>43.4</v>
      </c>
      <c r="I232" s="180"/>
      <c r="L232" s="175"/>
      <c r="M232" s="181"/>
      <c r="T232" s="182"/>
      <c r="AT232" s="177" t="s">
        <v>212</v>
      </c>
      <c r="AU232" s="177" t="s">
        <v>89</v>
      </c>
      <c r="AV232" s="12" t="s">
        <v>89</v>
      </c>
      <c r="AW232" s="12" t="s">
        <v>32</v>
      </c>
      <c r="AX232" s="12" t="s">
        <v>77</v>
      </c>
      <c r="AY232" s="177" t="s">
        <v>203</v>
      </c>
    </row>
    <row r="233" spans="2:65" s="12" customFormat="1">
      <c r="B233" s="175"/>
      <c r="D233" s="176" t="s">
        <v>212</v>
      </c>
      <c r="E233" s="177" t="s">
        <v>1</v>
      </c>
      <c r="F233" s="178" t="s">
        <v>322</v>
      </c>
      <c r="H233" s="179">
        <v>10.8</v>
      </c>
      <c r="I233" s="180"/>
      <c r="L233" s="175"/>
      <c r="M233" s="181"/>
      <c r="T233" s="182"/>
      <c r="AT233" s="177" t="s">
        <v>212</v>
      </c>
      <c r="AU233" s="177" t="s">
        <v>89</v>
      </c>
      <c r="AV233" s="12" t="s">
        <v>89</v>
      </c>
      <c r="AW233" s="12" t="s">
        <v>32</v>
      </c>
      <c r="AX233" s="12" t="s">
        <v>77</v>
      </c>
      <c r="AY233" s="177" t="s">
        <v>203</v>
      </c>
    </row>
    <row r="234" spans="2:65" s="14" customFormat="1">
      <c r="B234" s="190"/>
      <c r="D234" s="176" t="s">
        <v>212</v>
      </c>
      <c r="E234" s="191" t="s">
        <v>126</v>
      </c>
      <c r="F234" s="192" t="s">
        <v>224</v>
      </c>
      <c r="H234" s="193">
        <v>118.6</v>
      </c>
      <c r="I234" s="194"/>
      <c r="L234" s="190"/>
      <c r="M234" s="195"/>
      <c r="T234" s="196"/>
      <c r="AT234" s="191" t="s">
        <v>212</v>
      </c>
      <c r="AU234" s="191" t="s">
        <v>89</v>
      </c>
      <c r="AV234" s="14" t="s">
        <v>92</v>
      </c>
      <c r="AW234" s="14" t="s">
        <v>32</v>
      </c>
      <c r="AX234" s="14" t="s">
        <v>77</v>
      </c>
      <c r="AY234" s="191" t="s">
        <v>203</v>
      </c>
    </row>
    <row r="235" spans="2:65" s="12" customFormat="1">
      <c r="B235" s="175"/>
      <c r="D235" s="176" t="s">
        <v>212</v>
      </c>
      <c r="E235" s="177" t="s">
        <v>1</v>
      </c>
      <c r="F235" s="178" t="s">
        <v>323</v>
      </c>
      <c r="H235" s="179">
        <v>5.93</v>
      </c>
      <c r="I235" s="180"/>
      <c r="L235" s="175"/>
      <c r="M235" s="181"/>
      <c r="T235" s="182"/>
      <c r="AT235" s="177" t="s">
        <v>212</v>
      </c>
      <c r="AU235" s="177" t="s">
        <v>89</v>
      </c>
      <c r="AV235" s="12" t="s">
        <v>89</v>
      </c>
      <c r="AW235" s="12" t="s">
        <v>32</v>
      </c>
      <c r="AX235" s="12" t="s">
        <v>77</v>
      </c>
      <c r="AY235" s="177" t="s">
        <v>203</v>
      </c>
    </row>
    <row r="236" spans="2:65" s="13" customFormat="1">
      <c r="B236" s="183"/>
      <c r="D236" s="176" t="s">
        <v>212</v>
      </c>
      <c r="E236" s="184" t="s">
        <v>324</v>
      </c>
      <c r="F236" s="185" t="s">
        <v>217</v>
      </c>
      <c r="H236" s="186">
        <v>124.53</v>
      </c>
      <c r="I236" s="187"/>
      <c r="L236" s="183"/>
      <c r="M236" s="188"/>
      <c r="T236" s="189"/>
      <c r="AT236" s="184" t="s">
        <v>212</v>
      </c>
      <c r="AU236" s="184" t="s">
        <v>89</v>
      </c>
      <c r="AV236" s="13" t="s">
        <v>210</v>
      </c>
      <c r="AW236" s="13" t="s">
        <v>32</v>
      </c>
      <c r="AX236" s="13" t="s">
        <v>84</v>
      </c>
      <c r="AY236" s="184" t="s">
        <v>203</v>
      </c>
    </row>
    <row r="237" spans="2:65" s="1" customFormat="1" ht="21.75" customHeight="1">
      <c r="B237" s="33"/>
      <c r="C237" s="163" t="s">
        <v>325</v>
      </c>
      <c r="D237" s="163" t="s">
        <v>206</v>
      </c>
      <c r="E237" s="164" t="s">
        <v>326</v>
      </c>
      <c r="F237" s="165" t="s">
        <v>327</v>
      </c>
      <c r="G237" s="166" t="s">
        <v>328</v>
      </c>
      <c r="H237" s="167">
        <v>21.696999999999999</v>
      </c>
      <c r="I237" s="168"/>
      <c r="J237" s="169">
        <f t="shared" ref="J237:J243" si="5">ROUND(I237*H237,2)</f>
        <v>0</v>
      </c>
      <c r="K237" s="170"/>
      <c r="L237" s="33"/>
      <c r="M237" s="171" t="s">
        <v>1</v>
      </c>
      <c r="N237" s="137" t="s">
        <v>43</v>
      </c>
      <c r="P237" s="172">
        <f t="shared" ref="P237:P243" si="6">O237*H237</f>
        <v>0</v>
      </c>
      <c r="Q237" s="172">
        <v>0</v>
      </c>
      <c r="R237" s="172">
        <f t="shared" ref="R237:R243" si="7">Q237*H237</f>
        <v>0</v>
      </c>
      <c r="S237" s="172">
        <v>0</v>
      </c>
      <c r="T237" s="173">
        <f t="shared" ref="T237:T243" si="8">S237*H237</f>
        <v>0</v>
      </c>
      <c r="AR237" s="174" t="s">
        <v>210</v>
      </c>
      <c r="AT237" s="174" t="s">
        <v>206</v>
      </c>
      <c r="AU237" s="174" t="s">
        <v>89</v>
      </c>
      <c r="AY237" s="16" t="s">
        <v>203</v>
      </c>
      <c r="BE237" s="102">
        <f t="shared" ref="BE237:BE243" si="9">IF(N237="základná",J237,0)</f>
        <v>0</v>
      </c>
      <c r="BF237" s="102">
        <f t="shared" ref="BF237:BF243" si="10">IF(N237="znížená",J237,0)</f>
        <v>0</v>
      </c>
      <c r="BG237" s="102">
        <f t="shared" ref="BG237:BG243" si="11">IF(N237="zákl. prenesená",J237,0)</f>
        <v>0</v>
      </c>
      <c r="BH237" s="102">
        <f t="shared" ref="BH237:BH243" si="12">IF(N237="zníž. prenesená",J237,0)</f>
        <v>0</v>
      </c>
      <c r="BI237" s="102">
        <f t="shared" ref="BI237:BI243" si="13">IF(N237="nulová",J237,0)</f>
        <v>0</v>
      </c>
      <c r="BJ237" s="16" t="s">
        <v>89</v>
      </c>
      <c r="BK237" s="102">
        <f t="shared" ref="BK237:BK243" si="14">ROUND(I237*H237,2)</f>
        <v>0</v>
      </c>
      <c r="BL237" s="16" t="s">
        <v>210</v>
      </c>
      <c r="BM237" s="174" t="s">
        <v>329</v>
      </c>
    </row>
    <row r="238" spans="2:65" s="1" customFormat="1" ht="24.2" customHeight="1">
      <c r="B238" s="33"/>
      <c r="C238" s="163" t="s">
        <v>330</v>
      </c>
      <c r="D238" s="163" t="s">
        <v>206</v>
      </c>
      <c r="E238" s="164" t="s">
        <v>331</v>
      </c>
      <c r="F238" s="165" t="s">
        <v>332</v>
      </c>
      <c r="G238" s="166" t="s">
        <v>328</v>
      </c>
      <c r="H238" s="167">
        <v>21.696999999999999</v>
      </c>
      <c r="I238" s="168"/>
      <c r="J238" s="169">
        <f t="shared" si="5"/>
        <v>0</v>
      </c>
      <c r="K238" s="170"/>
      <c r="L238" s="33"/>
      <c r="M238" s="171" t="s">
        <v>1</v>
      </c>
      <c r="N238" s="137" t="s">
        <v>43</v>
      </c>
      <c r="P238" s="172">
        <f t="shared" si="6"/>
        <v>0</v>
      </c>
      <c r="Q238" s="172">
        <v>0</v>
      </c>
      <c r="R238" s="172">
        <f t="shared" si="7"/>
        <v>0</v>
      </c>
      <c r="S238" s="172">
        <v>0</v>
      </c>
      <c r="T238" s="173">
        <f t="shared" si="8"/>
        <v>0</v>
      </c>
      <c r="AR238" s="174" t="s">
        <v>210</v>
      </c>
      <c r="AT238" s="174" t="s">
        <v>206</v>
      </c>
      <c r="AU238" s="174" t="s">
        <v>89</v>
      </c>
      <c r="AY238" s="16" t="s">
        <v>203</v>
      </c>
      <c r="BE238" s="102">
        <f t="shared" si="9"/>
        <v>0</v>
      </c>
      <c r="BF238" s="102">
        <f t="shared" si="10"/>
        <v>0</v>
      </c>
      <c r="BG238" s="102">
        <f t="shared" si="11"/>
        <v>0</v>
      </c>
      <c r="BH238" s="102">
        <f t="shared" si="12"/>
        <v>0</v>
      </c>
      <c r="BI238" s="102">
        <f t="shared" si="13"/>
        <v>0</v>
      </c>
      <c r="BJ238" s="16" t="s">
        <v>89</v>
      </c>
      <c r="BK238" s="102">
        <f t="shared" si="14"/>
        <v>0</v>
      </c>
      <c r="BL238" s="16" t="s">
        <v>210</v>
      </c>
      <c r="BM238" s="174" t="s">
        <v>333</v>
      </c>
    </row>
    <row r="239" spans="2:65" s="1" customFormat="1" ht="16.5" customHeight="1">
      <c r="B239" s="33"/>
      <c r="C239" s="163" t="s">
        <v>334</v>
      </c>
      <c r="D239" s="163" t="s">
        <v>206</v>
      </c>
      <c r="E239" s="164" t="s">
        <v>335</v>
      </c>
      <c r="F239" s="165" t="s">
        <v>336</v>
      </c>
      <c r="G239" s="166" t="s">
        <v>291</v>
      </c>
      <c r="H239" s="167">
        <v>1</v>
      </c>
      <c r="I239" s="168"/>
      <c r="J239" s="169">
        <f t="shared" si="5"/>
        <v>0</v>
      </c>
      <c r="K239" s="170"/>
      <c r="L239" s="33"/>
      <c r="M239" s="171" t="s">
        <v>1</v>
      </c>
      <c r="N239" s="137" t="s">
        <v>43</v>
      </c>
      <c r="P239" s="172">
        <f t="shared" si="6"/>
        <v>0</v>
      </c>
      <c r="Q239" s="172">
        <v>1.5808E-3</v>
      </c>
      <c r="R239" s="172">
        <f t="shared" si="7"/>
        <v>1.5808E-3</v>
      </c>
      <c r="S239" s="172">
        <v>0</v>
      </c>
      <c r="T239" s="173">
        <f t="shared" si="8"/>
        <v>0</v>
      </c>
      <c r="AR239" s="174" t="s">
        <v>210</v>
      </c>
      <c r="AT239" s="174" t="s">
        <v>206</v>
      </c>
      <c r="AU239" s="174" t="s">
        <v>89</v>
      </c>
      <c r="AY239" s="16" t="s">
        <v>203</v>
      </c>
      <c r="BE239" s="102">
        <f t="shared" si="9"/>
        <v>0</v>
      </c>
      <c r="BF239" s="102">
        <f t="shared" si="10"/>
        <v>0</v>
      </c>
      <c r="BG239" s="102">
        <f t="shared" si="11"/>
        <v>0</v>
      </c>
      <c r="BH239" s="102">
        <f t="shared" si="12"/>
        <v>0</v>
      </c>
      <c r="BI239" s="102">
        <f t="shared" si="13"/>
        <v>0</v>
      </c>
      <c r="BJ239" s="16" t="s">
        <v>89</v>
      </c>
      <c r="BK239" s="102">
        <f t="shared" si="14"/>
        <v>0</v>
      </c>
      <c r="BL239" s="16" t="s">
        <v>210</v>
      </c>
      <c r="BM239" s="174" t="s">
        <v>337</v>
      </c>
    </row>
    <row r="240" spans="2:65" s="1" customFormat="1" ht="24.2" customHeight="1">
      <c r="B240" s="33"/>
      <c r="C240" s="163" t="s">
        <v>7</v>
      </c>
      <c r="D240" s="163" t="s">
        <v>206</v>
      </c>
      <c r="E240" s="164" t="s">
        <v>338</v>
      </c>
      <c r="F240" s="165" t="s">
        <v>339</v>
      </c>
      <c r="G240" s="166" t="s">
        <v>340</v>
      </c>
      <c r="H240" s="167">
        <v>6</v>
      </c>
      <c r="I240" s="168"/>
      <c r="J240" s="169">
        <f t="shared" si="5"/>
        <v>0</v>
      </c>
      <c r="K240" s="170"/>
      <c r="L240" s="33"/>
      <c r="M240" s="171" t="s">
        <v>1</v>
      </c>
      <c r="N240" s="137" t="s">
        <v>43</v>
      </c>
      <c r="P240" s="172">
        <f t="shared" si="6"/>
        <v>0</v>
      </c>
      <c r="Q240" s="172">
        <v>1.3857999999999999E-4</v>
      </c>
      <c r="R240" s="172">
        <f t="shared" si="7"/>
        <v>8.3147999999999989E-4</v>
      </c>
      <c r="S240" s="172">
        <v>0</v>
      </c>
      <c r="T240" s="173">
        <f t="shared" si="8"/>
        <v>0</v>
      </c>
      <c r="AR240" s="174" t="s">
        <v>210</v>
      </c>
      <c r="AT240" s="174" t="s">
        <v>206</v>
      </c>
      <c r="AU240" s="174" t="s">
        <v>89</v>
      </c>
      <c r="AY240" s="16" t="s">
        <v>203</v>
      </c>
      <c r="BE240" s="102">
        <f t="shared" si="9"/>
        <v>0</v>
      </c>
      <c r="BF240" s="102">
        <f t="shared" si="10"/>
        <v>0</v>
      </c>
      <c r="BG240" s="102">
        <f t="shared" si="11"/>
        <v>0</v>
      </c>
      <c r="BH240" s="102">
        <f t="shared" si="12"/>
        <v>0</v>
      </c>
      <c r="BI240" s="102">
        <f t="shared" si="13"/>
        <v>0</v>
      </c>
      <c r="BJ240" s="16" t="s">
        <v>89</v>
      </c>
      <c r="BK240" s="102">
        <f t="shared" si="14"/>
        <v>0</v>
      </c>
      <c r="BL240" s="16" t="s">
        <v>210</v>
      </c>
      <c r="BM240" s="174" t="s">
        <v>341</v>
      </c>
    </row>
    <row r="241" spans="2:65" s="1" customFormat="1" ht="21.75" customHeight="1">
      <c r="B241" s="33"/>
      <c r="C241" s="163" t="s">
        <v>342</v>
      </c>
      <c r="D241" s="163" t="s">
        <v>206</v>
      </c>
      <c r="E241" s="164" t="s">
        <v>343</v>
      </c>
      <c r="F241" s="165" t="s">
        <v>344</v>
      </c>
      <c r="G241" s="166" t="s">
        <v>340</v>
      </c>
      <c r="H241" s="167">
        <v>6</v>
      </c>
      <c r="I241" s="168"/>
      <c r="J241" s="169">
        <f t="shared" si="5"/>
        <v>0</v>
      </c>
      <c r="K241" s="170"/>
      <c r="L241" s="33"/>
      <c r="M241" s="171" t="s">
        <v>1</v>
      </c>
      <c r="N241" s="137" t="s">
        <v>43</v>
      </c>
      <c r="P241" s="172">
        <f t="shared" si="6"/>
        <v>0</v>
      </c>
      <c r="Q241" s="172">
        <v>0</v>
      </c>
      <c r="R241" s="172">
        <f t="shared" si="7"/>
        <v>0</v>
      </c>
      <c r="S241" s="172">
        <v>0</v>
      </c>
      <c r="T241" s="173">
        <f t="shared" si="8"/>
        <v>0</v>
      </c>
      <c r="AR241" s="174" t="s">
        <v>210</v>
      </c>
      <c r="AT241" s="174" t="s">
        <v>206</v>
      </c>
      <c r="AU241" s="174" t="s">
        <v>89</v>
      </c>
      <c r="AY241" s="16" t="s">
        <v>203</v>
      </c>
      <c r="BE241" s="102">
        <f t="shared" si="9"/>
        <v>0</v>
      </c>
      <c r="BF241" s="102">
        <f t="shared" si="10"/>
        <v>0</v>
      </c>
      <c r="BG241" s="102">
        <f t="shared" si="11"/>
        <v>0</v>
      </c>
      <c r="BH241" s="102">
        <f t="shared" si="12"/>
        <v>0</v>
      </c>
      <c r="BI241" s="102">
        <f t="shared" si="13"/>
        <v>0</v>
      </c>
      <c r="BJ241" s="16" t="s">
        <v>89</v>
      </c>
      <c r="BK241" s="102">
        <f t="shared" si="14"/>
        <v>0</v>
      </c>
      <c r="BL241" s="16" t="s">
        <v>210</v>
      </c>
      <c r="BM241" s="174" t="s">
        <v>345</v>
      </c>
    </row>
    <row r="242" spans="2:65" s="1" customFormat="1" ht="24.2" customHeight="1">
      <c r="B242" s="33"/>
      <c r="C242" s="163" t="s">
        <v>346</v>
      </c>
      <c r="D242" s="163" t="s">
        <v>206</v>
      </c>
      <c r="E242" s="164" t="s">
        <v>347</v>
      </c>
      <c r="F242" s="165" t="s">
        <v>348</v>
      </c>
      <c r="G242" s="166" t="s">
        <v>328</v>
      </c>
      <c r="H242" s="167">
        <v>21.696999999999999</v>
      </c>
      <c r="I242" s="168"/>
      <c r="J242" s="169">
        <f t="shared" si="5"/>
        <v>0</v>
      </c>
      <c r="K242" s="170"/>
      <c r="L242" s="33"/>
      <c r="M242" s="171" t="s">
        <v>1</v>
      </c>
      <c r="N242" s="137" t="s">
        <v>43</v>
      </c>
      <c r="P242" s="172">
        <f t="shared" si="6"/>
        <v>0</v>
      </c>
      <c r="Q242" s="172">
        <v>0</v>
      </c>
      <c r="R242" s="172">
        <f t="shared" si="7"/>
        <v>0</v>
      </c>
      <c r="S242" s="172">
        <v>0</v>
      </c>
      <c r="T242" s="173">
        <f t="shared" si="8"/>
        <v>0</v>
      </c>
      <c r="AR242" s="174" t="s">
        <v>210</v>
      </c>
      <c r="AT242" s="174" t="s">
        <v>206</v>
      </c>
      <c r="AU242" s="174" t="s">
        <v>89</v>
      </c>
      <c r="AY242" s="16" t="s">
        <v>203</v>
      </c>
      <c r="BE242" s="102">
        <f t="shared" si="9"/>
        <v>0</v>
      </c>
      <c r="BF242" s="102">
        <f t="shared" si="10"/>
        <v>0</v>
      </c>
      <c r="BG242" s="102">
        <f t="shared" si="11"/>
        <v>0</v>
      </c>
      <c r="BH242" s="102">
        <f t="shared" si="12"/>
        <v>0</v>
      </c>
      <c r="BI242" s="102">
        <f t="shared" si="13"/>
        <v>0</v>
      </c>
      <c r="BJ242" s="16" t="s">
        <v>89</v>
      </c>
      <c r="BK242" s="102">
        <f t="shared" si="14"/>
        <v>0</v>
      </c>
      <c r="BL242" s="16" t="s">
        <v>210</v>
      </c>
      <c r="BM242" s="174" t="s">
        <v>349</v>
      </c>
    </row>
    <row r="243" spans="2:65" s="1" customFormat="1" ht="24.2" customHeight="1">
      <c r="B243" s="33"/>
      <c r="C243" s="163" t="s">
        <v>350</v>
      </c>
      <c r="D243" s="163" t="s">
        <v>206</v>
      </c>
      <c r="E243" s="164" t="s">
        <v>351</v>
      </c>
      <c r="F243" s="165" t="s">
        <v>352</v>
      </c>
      <c r="G243" s="166" t="s">
        <v>328</v>
      </c>
      <c r="H243" s="167">
        <v>86.787999999999997</v>
      </c>
      <c r="I243" s="168"/>
      <c r="J243" s="169">
        <f t="shared" si="5"/>
        <v>0</v>
      </c>
      <c r="K243" s="170"/>
      <c r="L243" s="33"/>
      <c r="M243" s="171" t="s">
        <v>1</v>
      </c>
      <c r="N243" s="137" t="s">
        <v>43</v>
      </c>
      <c r="P243" s="172">
        <f t="shared" si="6"/>
        <v>0</v>
      </c>
      <c r="Q243" s="172">
        <v>0</v>
      </c>
      <c r="R243" s="172">
        <f t="shared" si="7"/>
        <v>0</v>
      </c>
      <c r="S243" s="172">
        <v>0</v>
      </c>
      <c r="T243" s="173">
        <f t="shared" si="8"/>
        <v>0</v>
      </c>
      <c r="AR243" s="174" t="s">
        <v>210</v>
      </c>
      <c r="AT243" s="174" t="s">
        <v>206</v>
      </c>
      <c r="AU243" s="174" t="s">
        <v>89</v>
      </c>
      <c r="AY243" s="16" t="s">
        <v>203</v>
      </c>
      <c r="BE243" s="102">
        <f t="shared" si="9"/>
        <v>0</v>
      </c>
      <c r="BF243" s="102">
        <f t="shared" si="10"/>
        <v>0</v>
      </c>
      <c r="BG243" s="102">
        <f t="shared" si="11"/>
        <v>0</v>
      </c>
      <c r="BH243" s="102">
        <f t="shared" si="12"/>
        <v>0</v>
      </c>
      <c r="BI243" s="102">
        <f t="shared" si="13"/>
        <v>0</v>
      </c>
      <c r="BJ243" s="16" t="s">
        <v>89</v>
      </c>
      <c r="BK243" s="102">
        <f t="shared" si="14"/>
        <v>0</v>
      </c>
      <c r="BL243" s="16" t="s">
        <v>210</v>
      </c>
      <c r="BM243" s="174" t="s">
        <v>353</v>
      </c>
    </row>
    <row r="244" spans="2:65" s="12" customFormat="1">
      <c r="B244" s="175"/>
      <c r="D244" s="176" t="s">
        <v>212</v>
      </c>
      <c r="F244" s="178" t="s">
        <v>354</v>
      </c>
      <c r="H244" s="179">
        <v>86.787999999999997</v>
      </c>
      <c r="I244" s="180"/>
      <c r="L244" s="175"/>
      <c r="M244" s="181"/>
      <c r="T244" s="182"/>
      <c r="AT244" s="177" t="s">
        <v>212</v>
      </c>
      <c r="AU244" s="177" t="s">
        <v>89</v>
      </c>
      <c r="AV244" s="12" t="s">
        <v>89</v>
      </c>
      <c r="AW244" s="12" t="s">
        <v>4</v>
      </c>
      <c r="AX244" s="12" t="s">
        <v>84</v>
      </c>
      <c r="AY244" s="177" t="s">
        <v>203</v>
      </c>
    </row>
    <row r="245" spans="2:65" s="1" customFormat="1" ht="24.2" customHeight="1">
      <c r="B245" s="33"/>
      <c r="C245" s="163" t="s">
        <v>355</v>
      </c>
      <c r="D245" s="163" t="s">
        <v>206</v>
      </c>
      <c r="E245" s="164" t="s">
        <v>356</v>
      </c>
      <c r="F245" s="165" t="s">
        <v>357</v>
      </c>
      <c r="G245" s="166" t="s">
        <v>328</v>
      </c>
      <c r="H245" s="167">
        <v>21.696999999999999</v>
      </c>
      <c r="I245" s="168"/>
      <c r="J245" s="169">
        <f>ROUND(I245*H245,2)</f>
        <v>0</v>
      </c>
      <c r="K245" s="170"/>
      <c r="L245" s="33"/>
      <c r="M245" s="171" t="s">
        <v>1</v>
      </c>
      <c r="N245" s="137" t="s">
        <v>43</v>
      </c>
      <c r="P245" s="172">
        <f>O245*H245</f>
        <v>0</v>
      </c>
      <c r="Q245" s="172">
        <v>0</v>
      </c>
      <c r="R245" s="172">
        <f>Q245*H245</f>
        <v>0</v>
      </c>
      <c r="S245" s="172">
        <v>0</v>
      </c>
      <c r="T245" s="173">
        <f>S245*H245</f>
        <v>0</v>
      </c>
      <c r="AR245" s="174" t="s">
        <v>210</v>
      </c>
      <c r="AT245" s="174" t="s">
        <v>206</v>
      </c>
      <c r="AU245" s="174" t="s">
        <v>89</v>
      </c>
      <c r="AY245" s="16" t="s">
        <v>203</v>
      </c>
      <c r="BE245" s="102">
        <f>IF(N245="základná",J245,0)</f>
        <v>0</v>
      </c>
      <c r="BF245" s="102">
        <f>IF(N245="znížená",J245,0)</f>
        <v>0</v>
      </c>
      <c r="BG245" s="102">
        <f>IF(N245="zákl. prenesená",J245,0)</f>
        <v>0</v>
      </c>
      <c r="BH245" s="102">
        <f>IF(N245="zníž. prenesená",J245,0)</f>
        <v>0</v>
      </c>
      <c r="BI245" s="102">
        <f>IF(N245="nulová",J245,0)</f>
        <v>0</v>
      </c>
      <c r="BJ245" s="16" t="s">
        <v>89</v>
      </c>
      <c r="BK245" s="102">
        <f>ROUND(I245*H245,2)</f>
        <v>0</v>
      </c>
      <c r="BL245" s="16" t="s">
        <v>210</v>
      </c>
      <c r="BM245" s="174" t="s">
        <v>358</v>
      </c>
    </row>
    <row r="246" spans="2:65" s="1" customFormat="1" ht="24.2" customHeight="1">
      <c r="B246" s="33"/>
      <c r="C246" s="163" t="s">
        <v>359</v>
      </c>
      <c r="D246" s="163" t="s">
        <v>206</v>
      </c>
      <c r="E246" s="164" t="s">
        <v>360</v>
      </c>
      <c r="F246" s="165" t="s">
        <v>361</v>
      </c>
      <c r="G246" s="166" t="s">
        <v>328</v>
      </c>
      <c r="H246" s="167">
        <v>21.696999999999999</v>
      </c>
      <c r="I246" s="168"/>
      <c r="J246" s="169">
        <f>ROUND(I246*H246,2)</f>
        <v>0</v>
      </c>
      <c r="K246" s="170"/>
      <c r="L246" s="33"/>
      <c r="M246" s="171" t="s">
        <v>1</v>
      </c>
      <c r="N246" s="137" t="s">
        <v>43</v>
      </c>
      <c r="P246" s="172">
        <f>O246*H246</f>
        <v>0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AR246" s="174" t="s">
        <v>210</v>
      </c>
      <c r="AT246" s="174" t="s">
        <v>206</v>
      </c>
      <c r="AU246" s="174" t="s">
        <v>89</v>
      </c>
      <c r="AY246" s="16" t="s">
        <v>203</v>
      </c>
      <c r="BE246" s="102">
        <f>IF(N246="základná",J246,0)</f>
        <v>0</v>
      </c>
      <c r="BF246" s="102">
        <f>IF(N246="znížená",J246,0)</f>
        <v>0</v>
      </c>
      <c r="BG246" s="102">
        <f>IF(N246="zákl. prenesená",J246,0)</f>
        <v>0</v>
      </c>
      <c r="BH246" s="102">
        <f>IF(N246="zníž. prenesená",J246,0)</f>
        <v>0</v>
      </c>
      <c r="BI246" s="102">
        <f>IF(N246="nulová",J246,0)</f>
        <v>0</v>
      </c>
      <c r="BJ246" s="16" t="s">
        <v>89</v>
      </c>
      <c r="BK246" s="102">
        <f>ROUND(I246*H246,2)</f>
        <v>0</v>
      </c>
      <c r="BL246" s="16" t="s">
        <v>210</v>
      </c>
      <c r="BM246" s="174" t="s">
        <v>362</v>
      </c>
    </row>
    <row r="247" spans="2:65" s="1" customFormat="1" ht="24.2" customHeight="1">
      <c r="B247" s="33"/>
      <c r="C247" s="163" t="s">
        <v>363</v>
      </c>
      <c r="D247" s="163" t="s">
        <v>206</v>
      </c>
      <c r="E247" s="164" t="s">
        <v>364</v>
      </c>
      <c r="F247" s="165" t="s">
        <v>365</v>
      </c>
      <c r="G247" s="166" t="s">
        <v>328</v>
      </c>
      <c r="H247" s="167">
        <v>21.696999999999999</v>
      </c>
      <c r="I247" s="168"/>
      <c r="J247" s="169">
        <f>ROUND(I247*H247,2)</f>
        <v>0</v>
      </c>
      <c r="K247" s="170"/>
      <c r="L247" s="33"/>
      <c r="M247" s="171" t="s">
        <v>1</v>
      </c>
      <c r="N247" s="137" t="s">
        <v>43</v>
      </c>
      <c r="P247" s="172">
        <f>O247*H247</f>
        <v>0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AR247" s="174" t="s">
        <v>210</v>
      </c>
      <c r="AT247" s="174" t="s">
        <v>206</v>
      </c>
      <c r="AU247" s="174" t="s">
        <v>89</v>
      </c>
      <c r="AY247" s="16" t="s">
        <v>203</v>
      </c>
      <c r="BE247" s="102">
        <f>IF(N247="základná",J247,0)</f>
        <v>0</v>
      </c>
      <c r="BF247" s="102">
        <f>IF(N247="znížená",J247,0)</f>
        <v>0</v>
      </c>
      <c r="BG247" s="102">
        <f>IF(N247="zákl. prenesená",J247,0)</f>
        <v>0</v>
      </c>
      <c r="BH247" s="102">
        <f>IF(N247="zníž. prenesená",J247,0)</f>
        <v>0</v>
      </c>
      <c r="BI247" s="102">
        <f>IF(N247="nulová",J247,0)</f>
        <v>0</v>
      </c>
      <c r="BJ247" s="16" t="s">
        <v>89</v>
      </c>
      <c r="BK247" s="102">
        <f>ROUND(I247*H247,2)</f>
        <v>0</v>
      </c>
      <c r="BL247" s="16" t="s">
        <v>210</v>
      </c>
      <c r="BM247" s="174" t="s">
        <v>366</v>
      </c>
    </row>
    <row r="248" spans="2:65" s="11" customFormat="1" ht="22.9" customHeight="1">
      <c r="B248" s="152"/>
      <c r="D248" s="153" t="s">
        <v>76</v>
      </c>
      <c r="E248" s="161" t="s">
        <v>367</v>
      </c>
      <c r="F248" s="161" t="s">
        <v>368</v>
      </c>
      <c r="I248" s="155"/>
      <c r="J248" s="162">
        <f>BK248</f>
        <v>0</v>
      </c>
      <c r="L248" s="152"/>
      <c r="M248" s="156"/>
      <c r="P248" s="157">
        <f>P249</f>
        <v>0</v>
      </c>
      <c r="R248" s="157">
        <f>R249</f>
        <v>0</v>
      </c>
      <c r="T248" s="158">
        <f>T249</f>
        <v>0</v>
      </c>
      <c r="AR248" s="153" t="s">
        <v>84</v>
      </c>
      <c r="AT248" s="159" t="s">
        <v>76</v>
      </c>
      <c r="AU248" s="159" t="s">
        <v>84</v>
      </c>
      <c r="AY248" s="153" t="s">
        <v>203</v>
      </c>
      <c r="BK248" s="160">
        <f>BK249</f>
        <v>0</v>
      </c>
    </row>
    <row r="249" spans="2:65" s="1" customFormat="1" ht="24.2" customHeight="1">
      <c r="B249" s="33"/>
      <c r="C249" s="163" t="s">
        <v>369</v>
      </c>
      <c r="D249" s="163" t="s">
        <v>206</v>
      </c>
      <c r="E249" s="164" t="s">
        <v>370</v>
      </c>
      <c r="F249" s="165" t="s">
        <v>371</v>
      </c>
      <c r="G249" s="166" t="s">
        <v>328</v>
      </c>
      <c r="H249" s="167">
        <v>9.5890000000000004</v>
      </c>
      <c r="I249" s="168"/>
      <c r="J249" s="169">
        <f>ROUND(I249*H249,2)</f>
        <v>0</v>
      </c>
      <c r="K249" s="170"/>
      <c r="L249" s="33"/>
      <c r="M249" s="171" t="s">
        <v>1</v>
      </c>
      <c r="N249" s="137" t="s">
        <v>43</v>
      </c>
      <c r="P249" s="172">
        <f>O249*H249</f>
        <v>0</v>
      </c>
      <c r="Q249" s="172">
        <v>0</v>
      </c>
      <c r="R249" s="172">
        <f>Q249*H249</f>
        <v>0</v>
      </c>
      <c r="S249" s="172">
        <v>0</v>
      </c>
      <c r="T249" s="173">
        <f>S249*H249</f>
        <v>0</v>
      </c>
      <c r="AR249" s="174" t="s">
        <v>210</v>
      </c>
      <c r="AT249" s="174" t="s">
        <v>206</v>
      </c>
      <c r="AU249" s="174" t="s">
        <v>89</v>
      </c>
      <c r="AY249" s="16" t="s">
        <v>203</v>
      </c>
      <c r="BE249" s="102">
        <f>IF(N249="základná",J249,0)</f>
        <v>0</v>
      </c>
      <c r="BF249" s="102">
        <f>IF(N249="znížená",J249,0)</f>
        <v>0</v>
      </c>
      <c r="BG249" s="102">
        <f>IF(N249="zákl. prenesená",J249,0)</f>
        <v>0</v>
      </c>
      <c r="BH249" s="102">
        <f>IF(N249="zníž. prenesená",J249,0)</f>
        <v>0</v>
      </c>
      <c r="BI249" s="102">
        <f>IF(N249="nulová",J249,0)</f>
        <v>0</v>
      </c>
      <c r="BJ249" s="16" t="s">
        <v>89</v>
      </c>
      <c r="BK249" s="102">
        <f>ROUND(I249*H249,2)</f>
        <v>0</v>
      </c>
      <c r="BL249" s="16" t="s">
        <v>210</v>
      </c>
      <c r="BM249" s="174" t="s">
        <v>372</v>
      </c>
    </row>
    <row r="250" spans="2:65" s="11" customFormat="1" ht="25.9" customHeight="1">
      <c r="B250" s="152"/>
      <c r="D250" s="153" t="s">
        <v>76</v>
      </c>
      <c r="E250" s="154" t="s">
        <v>373</v>
      </c>
      <c r="F250" s="154" t="s">
        <v>374</v>
      </c>
      <c r="I250" s="155"/>
      <c r="J250" s="135">
        <f>BK250</f>
        <v>0</v>
      </c>
      <c r="L250" s="152"/>
      <c r="M250" s="156"/>
      <c r="P250" s="157">
        <f>P251+P267+P272+P308+P320+P325+P332+P361+P368+P378</f>
        <v>0</v>
      </c>
      <c r="R250" s="157">
        <f>R251+R267+R272+R308+R320+R325+R332+R361+R368+R378</f>
        <v>4.4977280285600001</v>
      </c>
      <c r="T250" s="158">
        <f>T251+T267+T272+T308+T320+T325+T332+T361+T368+T378</f>
        <v>0.75678480000000004</v>
      </c>
      <c r="AR250" s="153" t="s">
        <v>89</v>
      </c>
      <c r="AT250" s="159" t="s">
        <v>76</v>
      </c>
      <c r="AU250" s="159" t="s">
        <v>77</v>
      </c>
      <c r="AY250" s="153" t="s">
        <v>203</v>
      </c>
      <c r="BK250" s="160">
        <f>BK251+BK267+BK272+BK308+BK320+BK325+BK332+BK361+BK368+BK378</f>
        <v>0</v>
      </c>
    </row>
    <row r="251" spans="2:65" s="11" customFormat="1" ht="22.9" customHeight="1">
      <c r="B251" s="152"/>
      <c r="D251" s="153" t="s">
        <v>76</v>
      </c>
      <c r="E251" s="161" t="s">
        <v>375</v>
      </c>
      <c r="F251" s="161" t="s">
        <v>376</v>
      </c>
      <c r="I251" s="155"/>
      <c r="J251" s="162">
        <f>BK251</f>
        <v>0</v>
      </c>
      <c r="L251" s="152"/>
      <c r="M251" s="156"/>
      <c r="P251" s="157">
        <f>SUM(P252:P266)</f>
        <v>0</v>
      </c>
      <c r="R251" s="157">
        <f>SUM(R252:R266)</f>
        <v>0.14494705000000002</v>
      </c>
      <c r="T251" s="158">
        <f>SUM(T252:T266)</f>
        <v>0</v>
      </c>
      <c r="AR251" s="153" t="s">
        <v>89</v>
      </c>
      <c r="AT251" s="159" t="s">
        <v>76</v>
      </c>
      <c r="AU251" s="159" t="s">
        <v>84</v>
      </c>
      <c r="AY251" s="153" t="s">
        <v>203</v>
      </c>
      <c r="BK251" s="160">
        <f>SUM(BK252:BK266)</f>
        <v>0</v>
      </c>
    </row>
    <row r="252" spans="2:65" s="1" customFormat="1" ht="33" customHeight="1">
      <c r="B252" s="33"/>
      <c r="C252" s="163" t="s">
        <v>377</v>
      </c>
      <c r="D252" s="163" t="s">
        <v>206</v>
      </c>
      <c r="E252" s="164" t="s">
        <v>378</v>
      </c>
      <c r="F252" s="165" t="s">
        <v>379</v>
      </c>
      <c r="G252" s="166" t="s">
        <v>209</v>
      </c>
      <c r="H252" s="167">
        <v>39.895000000000003</v>
      </c>
      <c r="I252" s="168"/>
      <c r="J252" s="169">
        <f>ROUND(I252*H252,2)</f>
        <v>0</v>
      </c>
      <c r="K252" s="170"/>
      <c r="L252" s="33"/>
      <c r="M252" s="171" t="s">
        <v>1</v>
      </c>
      <c r="N252" s="137" t="s">
        <v>43</v>
      </c>
      <c r="P252" s="172">
        <f>O252*H252</f>
        <v>0</v>
      </c>
      <c r="Q252" s="172">
        <v>0</v>
      </c>
      <c r="R252" s="172">
        <f>Q252*H252</f>
        <v>0</v>
      </c>
      <c r="S252" s="172">
        <v>0</v>
      </c>
      <c r="T252" s="173">
        <f>S252*H252</f>
        <v>0</v>
      </c>
      <c r="AR252" s="174" t="s">
        <v>253</v>
      </c>
      <c r="AT252" s="174" t="s">
        <v>206</v>
      </c>
      <c r="AU252" s="174" t="s">
        <v>89</v>
      </c>
      <c r="AY252" s="16" t="s">
        <v>203</v>
      </c>
      <c r="BE252" s="102">
        <f>IF(N252="základná",J252,0)</f>
        <v>0</v>
      </c>
      <c r="BF252" s="102">
        <f>IF(N252="znížená",J252,0)</f>
        <v>0</v>
      </c>
      <c r="BG252" s="102">
        <f>IF(N252="zákl. prenesená",J252,0)</f>
        <v>0</v>
      </c>
      <c r="BH252" s="102">
        <f>IF(N252="zníž. prenesená",J252,0)</f>
        <v>0</v>
      </c>
      <c r="BI252" s="102">
        <f>IF(N252="nulová",J252,0)</f>
        <v>0</v>
      </c>
      <c r="BJ252" s="16" t="s">
        <v>89</v>
      </c>
      <c r="BK252" s="102">
        <f>ROUND(I252*H252,2)</f>
        <v>0</v>
      </c>
      <c r="BL252" s="16" t="s">
        <v>253</v>
      </c>
      <c r="BM252" s="174" t="s">
        <v>380</v>
      </c>
    </row>
    <row r="253" spans="2:65" s="12" customFormat="1">
      <c r="B253" s="175"/>
      <c r="D253" s="176" t="s">
        <v>212</v>
      </c>
      <c r="E253" s="177" t="s">
        <v>1</v>
      </c>
      <c r="F253" s="178" t="s">
        <v>123</v>
      </c>
      <c r="H253" s="179">
        <v>39.895000000000003</v>
      </c>
      <c r="I253" s="180"/>
      <c r="L253" s="175"/>
      <c r="M253" s="181"/>
      <c r="T253" s="182"/>
      <c r="AT253" s="177" t="s">
        <v>212</v>
      </c>
      <c r="AU253" s="177" t="s">
        <v>89</v>
      </c>
      <c r="AV253" s="12" t="s">
        <v>89</v>
      </c>
      <c r="AW253" s="12" t="s">
        <v>32</v>
      </c>
      <c r="AX253" s="12" t="s">
        <v>77</v>
      </c>
      <c r="AY253" s="177" t="s">
        <v>203</v>
      </c>
    </row>
    <row r="254" spans="2:65" s="13" customFormat="1">
      <c r="B254" s="183"/>
      <c r="D254" s="176" t="s">
        <v>212</v>
      </c>
      <c r="E254" s="184" t="s">
        <v>1</v>
      </c>
      <c r="F254" s="185" t="s">
        <v>217</v>
      </c>
      <c r="H254" s="186">
        <v>39.895000000000003</v>
      </c>
      <c r="I254" s="187"/>
      <c r="L254" s="183"/>
      <c r="M254" s="188"/>
      <c r="T254" s="189"/>
      <c r="AT254" s="184" t="s">
        <v>212</v>
      </c>
      <c r="AU254" s="184" t="s">
        <v>89</v>
      </c>
      <c r="AV254" s="13" t="s">
        <v>210</v>
      </c>
      <c r="AW254" s="13" t="s">
        <v>32</v>
      </c>
      <c r="AX254" s="13" t="s">
        <v>84</v>
      </c>
      <c r="AY254" s="184" t="s">
        <v>203</v>
      </c>
    </row>
    <row r="255" spans="2:65" s="1" customFormat="1" ht="24.2" customHeight="1">
      <c r="B255" s="33"/>
      <c r="C255" s="197" t="s">
        <v>381</v>
      </c>
      <c r="D255" s="197" t="s">
        <v>382</v>
      </c>
      <c r="E255" s="198" t="s">
        <v>383</v>
      </c>
      <c r="F255" s="199" t="s">
        <v>384</v>
      </c>
      <c r="G255" s="200" t="s">
        <v>385</v>
      </c>
      <c r="H255" s="201">
        <v>43.884999999999998</v>
      </c>
      <c r="I255" s="202"/>
      <c r="J255" s="203">
        <f>ROUND(I255*H255,2)</f>
        <v>0</v>
      </c>
      <c r="K255" s="204"/>
      <c r="L255" s="205"/>
      <c r="M255" s="206" t="s">
        <v>1</v>
      </c>
      <c r="N255" s="207" t="s">
        <v>43</v>
      </c>
      <c r="P255" s="172">
        <f>O255*H255</f>
        <v>0</v>
      </c>
      <c r="Q255" s="172">
        <v>1E-3</v>
      </c>
      <c r="R255" s="172">
        <f>Q255*H255</f>
        <v>4.3885E-2</v>
      </c>
      <c r="S255" s="172">
        <v>0</v>
      </c>
      <c r="T255" s="173">
        <f>S255*H255</f>
        <v>0</v>
      </c>
      <c r="AR255" s="174" t="s">
        <v>381</v>
      </c>
      <c r="AT255" s="174" t="s">
        <v>382</v>
      </c>
      <c r="AU255" s="174" t="s">
        <v>89</v>
      </c>
      <c r="AY255" s="16" t="s">
        <v>203</v>
      </c>
      <c r="BE255" s="102">
        <f>IF(N255="základná",J255,0)</f>
        <v>0</v>
      </c>
      <c r="BF255" s="102">
        <f>IF(N255="znížená",J255,0)</f>
        <v>0</v>
      </c>
      <c r="BG255" s="102">
        <f>IF(N255="zákl. prenesená",J255,0)</f>
        <v>0</v>
      </c>
      <c r="BH255" s="102">
        <f>IF(N255="zníž. prenesená",J255,0)</f>
        <v>0</v>
      </c>
      <c r="BI255" s="102">
        <f>IF(N255="nulová",J255,0)</f>
        <v>0</v>
      </c>
      <c r="BJ255" s="16" t="s">
        <v>89</v>
      </c>
      <c r="BK255" s="102">
        <f>ROUND(I255*H255,2)</f>
        <v>0</v>
      </c>
      <c r="BL255" s="16" t="s">
        <v>253</v>
      </c>
      <c r="BM255" s="174" t="s">
        <v>386</v>
      </c>
    </row>
    <row r="256" spans="2:65" s="1" customFormat="1" ht="24.2" customHeight="1">
      <c r="B256" s="33"/>
      <c r="C256" s="197" t="s">
        <v>387</v>
      </c>
      <c r="D256" s="197" t="s">
        <v>382</v>
      </c>
      <c r="E256" s="198" t="s">
        <v>388</v>
      </c>
      <c r="F256" s="199" t="s">
        <v>389</v>
      </c>
      <c r="G256" s="200" t="s">
        <v>340</v>
      </c>
      <c r="H256" s="201">
        <v>25.401</v>
      </c>
      <c r="I256" s="202"/>
      <c r="J256" s="203">
        <f>ROUND(I256*H256,2)</f>
        <v>0</v>
      </c>
      <c r="K256" s="204"/>
      <c r="L256" s="205"/>
      <c r="M256" s="206" t="s">
        <v>1</v>
      </c>
      <c r="N256" s="207" t="s">
        <v>43</v>
      </c>
      <c r="P256" s="172">
        <f>O256*H256</f>
        <v>0</v>
      </c>
      <c r="Q256" s="172">
        <v>5.0000000000000002E-5</v>
      </c>
      <c r="R256" s="172">
        <f>Q256*H256</f>
        <v>1.27005E-3</v>
      </c>
      <c r="S256" s="172">
        <v>0</v>
      </c>
      <c r="T256" s="173">
        <f>S256*H256</f>
        <v>0</v>
      </c>
      <c r="AR256" s="174" t="s">
        <v>381</v>
      </c>
      <c r="AT256" s="174" t="s">
        <v>382</v>
      </c>
      <c r="AU256" s="174" t="s">
        <v>89</v>
      </c>
      <c r="AY256" s="16" t="s">
        <v>203</v>
      </c>
      <c r="BE256" s="102">
        <f>IF(N256="základná",J256,0)</f>
        <v>0</v>
      </c>
      <c r="BF256" s="102">
        <f>IF(N256="znížená",J256,0)</f>
        <v>0</v>
      </c>
      <c r="BG256" s="102">
        <f>IF(N256="zákl. prenesená",J256,0)</f>
        <v>0</v>
      </c>
      <c r="BH256" s="102">
        <f>IF(N256="zníž. prenesená",J256,0)</f>
        <v>0</v>
      </c>
      <c r="BI256" s="102">
        <f>IF(N256="nulová",J256,0)</f>
        <v>0</v>
      </c>
      <c r="BJ256" s="16" t="s">
        <v>89</v>
      </c>
      <c r="BK256" s="102">
        <f>ROUND(I256*H256,2)</f>
        <v>0</v>
      </c>
      <c r="BL256" s="16" t="s">
        <v>253</v>
      </c>
      <c r="BM256" s="174" t="s">
        <v>390</v>
      </c>
    </row>
    <row r="257" spans="2:65" s="1" customFormat="1" ht="24.2" customHeight="1">
      <c r="B257" s="33"/>
      <c r="C257" s="163" t="s">
        <v>391</v>
      </c>
      <c r="D257" s="163" t="s">
        <v>206</v>
      </c>
      <c r="E257" s="164" t="s">
        <v>392</v>
      </c>
      <c r="F257" s="165" t="s">
        <v>393</v>
      </c>
      <c r="G257" s="166" t="s">
        <v>209</v>
      </c>
      <c r="H257" s="167">
        <v>90.72</v>
      </c>
      <c r="I257" s="168"/>
      <c r="J257" s="169">
        <f>ROUND(I257*H257,2)</f>
        <v>0</v>
      </c>
      <c r="K257" s="170"/>
      <c r="L257" s="33"/>
      <c r="M257" s="171" t="s">
        <v>1</v>
      </c>
      <c r="N257" s="137" t="s">
        <v>43</v>
      </c>
      <c r="P257" s="172">
        <f>O257*H257</f>
        <v>0</v>
      </c>
      <c r="Q257" s="172">
        <v>0</v>
      </c>
      <c r="R257" s="172">
        <f>Q257*H257</f>
        <v>0</v>
      </c>
      <c r="S257" s="172">
        <v>0</v>
      </c>
      <c r="T257" s="173">
        <f>S257*H257</f>
        <v>0</v>
      </c>
      <c r="AR257" s="174" t="s">
        <v>253</v>
      </c>
      <c r="AT257" s="174" t="s">
        <v>206</v>
      </c>
      <c r="AU257" s="174" t="s">
        <v>89</v>
      </c>
      <c r="AY257" s="16" t="s">
        <v>203</v>
      </c>
      <c r="BE257" s="102">
        <f>IF(N257="základná",J257,0)</f>
        <v>0</v>
      </c>
      <c r="BF257" s="102">
        <f>IF(N257="znížená",J257,0)</f>
        <v>0</v>
      </c>
      <c r="BG257" s="102">
        <f>IF(N257="zákl. prenesená",J257,0)</f>
        <v>0</v>
      </c>
      <c r="BH257" s="102">
        <f>IF(N257="zníž. prenesená",J257,0)</f>
        <v>0</v>
      </c>
      <c r="BI257" s="102">
        <f>IF(N257="nulová",J257,0)</f>
        <v>0</v>
      </c>
      <c r="BJ257" s="16" t="s">
        <v>89</v>
      </c>
      <c r="BK257" s="102">
        <f>ROUND(I257*H257,2)</f>
        <v>0</v>
      </c>
      <c r="BL257" s="16" t="s">
        <v>253</v>
      </c>
      <c r="BM257" s="174" t="s">
        <v>394</v>
      </c>
    </row>
    <row r="258" spans="2:65" s="12" customFormat="1">
      <c r="B258" s="175"/>
      <c r="D258" s="176" t="s">
        <v>212</v>
      </c>
      <c r="E258" s="177" t="s">
        <v>1</v>
      </c>
      <c r="F258" s="178" t="s">
        <v>319</v>
      </c>
      <c r="H258" s="179">
        <v>14</v>
      </c>
      <c r="I258" s="180"/>
      <c r="L258" s="175"/>
      <c r="M258" s="181"/>
      <c r="T258" s="182"/>
      <c r="AT258" s="177" t="s">
        <v>212</v>
      </c>
      <c r="AU258" s="177" t="s">
        <v>89</v>
      </c>
      <c r="AV258" s="12" t="s">
        <v>89</v>
      </c>
      <c r="AW258" s="12" t="s">
        <v>32</v>
      </c>
      <c r="AX258" s="12" t="s">
        <v>77</v>
      </c>
      <c r="AY258" s="177" t="s">
        <v>203</v>
      </c>
    </row>
    <row r="259" spans="2:65" s="12" customFormat="1">
      <c r="B259" s="175"/>
      <c r="D259" s="176" t="s">
        <v>212</v>
      </c>
      <c r="E259" s="177" t="s">
        <v>1</v>
      </c>
      <c r="F259" s="178" t="s">
        <v>395</v>
      </c>
      <c r="H259" s="179">
        <v>34.4</v>
      </c>
      <c r="I259" s="180"/>
      <c r="L259" s="175"/>
      <c r="M259" s="181"/>
      <c r="T259" s="182"/>
      <c r="AT259" s="177" t="s">
        <v>212</v>
      </c>
      <c r="AU259" s="177" t="s">
        <v>89</v>
      </c>
      <c r="AV259" s="12" t="s">
        <v>89</v>
      </c>
      <c r="AW259" s="12" t="s">
        <v>32</v>
      </c>
      <c r="AX259" s="12" t="s">
        <v>77</v>
      </c>
      <c r="AY259" s="177" t="s">
        <v>203</v>
      </c>
    </row>
    <row r="260" spans="2:65" s="12" customFormat="1">
      <c r="B260" s="175"/>
      <c r="D260" s="176" t="s">
        <v>212</v>
      </c>
      <c r="E260" s="177" t="s">
        <v>1</v>
      </c>
      <c r="F260" s="178" t="s">
        <v>396</v>
      </c>
      <c r="H260" s="179">
        <v>27.2</v>
      </c>
      <c r="I260" s="180"/>
      <c r="L260" s="175"/>
      <c r="M260" s="181"/>
      <c r="T260" s="182"/>
      <c r="AT260" s="177" t="s">
        <v>212</v>
      </c>
      <c r="AU260" s="177" t="s">
        <v>89</v>
      </c>
      <c r="AV260" s="12" t="s">
        <v>89</v>
      </c>
      <c r="AW260" s="12" t="s">
        <v>32</v>
      </c>
      <c r="AX260" s="12" t="s">
        <v>77</v>
      </c>
      <c r="AY260" s="177" t="s">
        <v>203</v>
      </c>
    </row>
    <row r="261" spans="2:65" s="12" customFormat="1">
      <c r="B261" s="175"/>
      <c r="D261" s="176" t="s">
        <v>212</v>
      </c>
      <c r="E261" s="177" t="s">
        <v>1</v>
      </c>
      <c r="F261" s="178" t="s">
        <v>322</v>
      </c>
      <c r="H261" s="179">
        <v>10.8</v>
      </c>
      <c r="I261" s="180"/>
      <c r="L261" s="175"/>
      <c r="M261" s="181"/>
      <c r="T261" s="182"/>
      <c r="AT261" s="177" t="s">
        <v>212</v>
      </c>
      <c r="AU261" s="177" t="s">
        <v>89</v>
      </c>
      <c r="AV261" s="12" t="s">
        <v>89</v>
      </c>
      <c r="AW261" s="12" t="s">
        <v>32</v>
      </c>
      <c r="AX261" s="12" t="s">
        <v>77</v>
      </c>
      <c r="AY261" s="177" t="s">
        <v>203</v>
      </c>
    </row>
    <row r="262" spans="2:65" s="14" customFormat="1">
      <c r="B262" s="190"/>
      <c r="D262" s="176" t="s">
        <v>212</v>
      </c>
      <c r="E262" s="191" t="s">
        <v>141</v>
      </c>
      <c r="F262" s="192" t="s">
        <v>224</v>
      </c>
      <c r="H262" s="193">
        <v>86.4</v>
      </c>
      <c r="I262" s="194"/>
      <c r="L262" s="190"/>
      <c r="M262" s="195"/>
      <c r="T262" s="196"/>
      <c r="AT262" s="191" t="s">
        <v>212</v>
      </c>
      <c r="AU262" s="191" t="s">
        <v>89</v>
      </c>
      <c r="AV262" s="14" t="s">
        <v>92</v>
      </c>
      <c r="AW262" s="14" t="s">
        <v>32</v>
      </c>
      <c r="AX262" s="14" t="s">
        <v>77</v>
      </c>
      <c r="AY262" s="191" t="s">
        <v>203</v>
      </c>
    </row>
    <row r="263" spans="2:65" s="12" customFormat="1">
      <c r="B263" s="175"/>
      <c r="D263" s="176" t="s">
        <v>212</v>
      </c>
      <c r="E263" s="177" t="s">
        <v>1</v>
      </c>
      <c r="F263" s="178" t="s">
        <v>397</v>
      </c>
      <c r="H263" s="179">
        <v>4.32</v>
      </c>
      <c r="I263" s="180"/>
      <c r="L263" s="175"/>
      <c r="M263" s="181"/>
      <c r="T263" s="182"/>
      <c r="AT263" s="177" t="s">
        <v>212</v>
      </c>
      <c r="AU263" s="177" t="s">
        <v>89</v>
      </c>
      <c r="AV263" s="12" t="s">
        <v>89</v>
      </c>
      <c r="AW263" s="12" t="s">
        <v>32</v>
      </c>
      <c r="AX263" s="12" t="s">
        <v>77</v>
      </c>
      <c r="AY263" s="177" t="s">
        <v>203</v>
      </c>
    </row>
    <row r="264" spans="2:65" s="13" customFormat="1">
      <c r="B264" s="183"/>
      <c r="D264" s="176" t="s">
        <v>212</v>
      </c>
      <c r="E264" s="184" t="s">
        <v>398</v>
      </c>
      <c r="F264" s="185" t="s">
        <v>217</v>
      </c>
      <c r="H264" s="186">
        <v>90.72</v>
      </c>
      <c r="I264" s="187"/>
      <c r="L264" s="183"/>
      <c r="M264" s="188"/>
      <c r="T264" s="189"/>
      <c r="AT264" s="184" t="s">
        <v>212</v>
      </c>
      <c r="AU264" s="184" t="s">
        <v>89</v>
      </c>
      <c r="AV264" s="13" t="s">
        <v>210</v>
      </c>
      <c r="AW264" s="13" t="s">
        <v>32</v>
      </c>
      <c r="AX264" s="13" t="s">
        <v>84</v>
      </c>
      <c r="AY264" s="184" t="s">
        <v>203</v>
      </c>
    </row>
    <row r="265" spans="2:65" s="1" customFormat="1" ht="24.2" customHeight="1">
      <c r="B265" s="33"/>
      <c r="C265" s="197" t="s">
        <v>399</v>
      </c>
      <c r="D265" s="197" t="s">
        <v>382</v>
      </c>
      <c r="E265" s="198" t="s">
        <v>383</v>
      </c>
      <c r="F265" s="199" t="s">
        <v>384</v>
      </c>
      <c r="G265" s="200" t="s">
        <v>385</v>
      </c>
      <c r="H265" s="201">
        <v>99.792000000000002</v>
      </c>
      <c r="I265" s="202"/>
      <c r="J265" s="203">
        <f>ROUND(I265*H265,2)</f>
        <v>0</v>
      </c>
      <c r="K265" s="204"/>
      <c r="L265" s="205"/>
      <c r="M265" s="206" t="s">
        <v>1</v>
      </c>
      <c r="N265" s="207" t="s">
        <v>43</v>
      </c>
      <c r="P265" s="172">
        <f>O265*H265</f>
        <v>0</v>
      </c>
      <c r="Q265" s="172">
        <v>1E-3</v>
      </c>
      <c r="R265" s="172">
        <f>Q265*H265</f>
        <v>9.9792000000000006E-2</v>
      </c>
      <c r="S265" s="172">
        <v>0</v>
      </c>
      <c r="T265" s="173">
        <f>S265*H265</f>
        <v>0</v>
      </c>
      <c r="AR265" s="174" t="s">
        <v>381</v>
      </c>
      <c r="AT265" s="174" t="s">
        <v>382</v>
      </c>
      <c r="AU265" s="174" t="s">
        <v>89</v>
      </c>
      <c r="AY265" s="16" t="s">
        <v>203</v>
      </c>
      <c r="BE265" s="102">
        <f>IF(N265="základná",J265,0)</f>
        <v>0</v>
      </c>
      <c r="BF265" s="102">
        <f>IF(N265="znížená",J265,0)</f>
        <v>0</v>
      </c>
      <c r="BG265" s="102">
        <f>IF(N265="zákl. prenesená",J265,0)</f>
        <v>0</v>
      </c>
      <c r="BH265" s="102">
        <f>IF(N265="zníž. prenesená",J265,0)</f>
        <v>0</v>
      </c>
      <c r="BI265" s="102">
        <f>IF(N265="nulová",J265,0)</f>
        <v>0</v>
      </c>
      <c r="BJ265" s="16" t="s">
        <v>89</v>
      </c>
      <c r="BK265" s="102">
        <f>ROUND(I265*H265,2)</f>
        <v>0</v>
      </c>
      <c r="BL265" s="16" t="s">
        <v>253</v>
      </c>
      <c r="BM265" s="174" t="s">
        <v>400</v>
      </c>
    </row>
    <row r="266" spans="2:65" s="1" customFormat="1" ht="24.2" customHeight="1">
      <c r="B266" s="33"/>
      <c r="C266" s="163" t="s">
        <v>401</v>
      </c>
      <c r="D266" s="163" t="s">
        <v>206</v>
      </c>
      <c r="E266" s="164" t="s">
        <v>402</v>
      </c>
      <c r="F266" s="165" t="s">
        <v>403</v>
      </c>
      <c r="G266" s="166" t="s">
        <v>404</v>
      </c>
      <c r="H266" s="167"/>
      <c r="I266" s="168"/>
      <c r="J266" s="169">
        <f>ROUND(I266*H266,2)</f>
        <v>0</v>
      </c>
      <c r="K266" s="170"/>
      <c r="L266" s="33"/>
      <c r="M266" s="171" t="s">
        <v>1</v>
      </c>
      <c r="N266" s="137" t="s">
        <v>43</v>
      </c>
      <c r="P266" s="172">
        <f>O266*H266</f>
        <v>0</v>
      </c>
      <c r="Q266" s="172">
        <v>0</v>
      </c>
      <c r="R266" s="172">
        <f>Q266*H266</f>
        <v>0</v>
      </c>
      <c r="S266" s="172">
        <v>0</v>
      </c>
      <c r="T266" s="173">
        <f>S266*H266</f>
        <v>0</v>
      </c>
      <c r="AR266" s="174" t="s">
        <v>253</v>
      </c>
      <c r="AT266" s="174" t="s">
        <v>206</v>
      </c>
      <c r="AU266" s="174" t="s">
        <v>89</v>
      </c>
      <c r="AY266" s="16" t="s">
        <v>203</v>
      </c>
      <c r="BE266" s="102">
        <f>IF(N266="základná",J266,0)</f>
        <v>0</v>
      </c>
      <c r="BF266" s="102">
        <f>IF(N266="znížená",J266,0)</f>
        <v>0</v>
      </c>
      <c r="BG266" s="102">
        <f>IF(N266="zákl. prenesená",J266,0)</f>
        <v>0</v>
      </c>
      <c r="BH266" s="102">
        <f>IF(N266="zníž. prenesená",J266,0)</f>
        <v>0</v>
      </c>
      <c r="BI266" s="102">
        <f>IF(N266="nulová",J266,0)</f>
        <v>0</v>
      </c>
      <c r="BJ266" s="16" t="s">
        <v>89</v>
      </c>
      <c r="BK266" s="102">
        <f>ROUND(I266*H266,2)</f>
        <v>0</v>
      </c>
      <c r="BL266" s="16" t="s">
        <v>253</v>
      </c>
      <c r="BM266" s="174" t="s">
        <v>405</v>
      </c>
    </row>
    <row r="267" spans="2:65" s="11" customFormat="1" ht="22.9" customHeight="1">
      <c r="B267" s="152"/>
      <c r="D267" s="153" t="s">
        <v>76</v>
      </c>
      <c r="E267" s="161" t="s">
        <v>406</v>
      </c>
      <c r="F267" s="161" t="s">
        <v>407</v>
      </c>
      <c r="I267" s="155"/>
      <c r="J267" s="162">
        <f>BK267</f>
        <v>0</v>
      </c>
      <c r="L267" s="152"/>
      <c r="M267" s="156"/>
      <c r="P267" s="157">
        <f>SUM(P268:P271)</f>
        <v>0</v>
      </c>
      <c r="R267" s="157">
        <f>SUM(R268:R271)</f>
        <v>0</v>
      </c>
      <c r="T267" s="158">
        <f>SUM(T268:T271)</f>
        <v>0.19116</v>
      </c>
      <c r="AR267" s="153" t="s">
        <v>89</v>
      </c>
      <c r="AT267" s="159" t="s">
        <v>76</v>
      </c>
      <c r="AU267" s="159" t="s">
        <v>84</v>
      </c>
      <c r="AY267" s="153" t="s">
        <v>203</v>
      </c>
      <c r="BK267" s="160">
        <f>SUM(BK268:BK271)</f>
        <v>0</v>
      </c>
    </row>
    <row r="268" spans="2:65" s="1" customFormat="1" ht="16.5" customHeight="1">
      <c r="B268" s="33"/>
      <c r="C268" s="163" t="s">
        <v>408</v>
      </c>
      <c r="D268" s="163" t="s">
        <v>206</v>
      </c>
      <c r="E268" s="164" t="s">
        <v>409</v>
      </c>
      <c r="F268" s="165" t="s">
        <v>410</v>
      </c>
      <c r="G268" s="166" t="s">
        <v>291</v>
      </c>
      <c r="H268" s="167">
        <v>4</v>
      </c>
      <c r="I268" s="168"/>
      <c r="J268" s="169">
        <f>ROUND(I268*H268,2)</f>
        <v>0</v>
      </c>
      <c r="K268" s="170"/>
      <c r="L268" s="33"/>
      <c r="M268" s="171" t="s">
        <v>1</v>
      </c>
      <c r="N268" s="137" t="s">
        <v>43</v>
      </c>
      <c r="P268" s="172">
        <f>O268*H268</f>
        <v>0</v>
      </c>
      <c r="Q268" s="172">
        <v>0</v>
      </c>
      <c r="R268" s="172">
        <f>Q268*H268</f>
        <v>0</v>
      </c>
      <c r="S268" s="172">
        <v>4.2849999999999999E-2</v>
      </c>
      <c r="T268" s="173">
        <f>S268*H268</f>
        <v>0.1714</v>
      </c>
      <c r="AR268" s="174" t="s">
        <v>253</v>
      </c>
      <c r="AT268" s="174" t="s">
        <v>206</v>
      </c>
      <c r="AU268" s="174" t="s">
        <v>89</v>
      </c>
      <c r="AY268" s="16" t="s">
        <v>203</v>
      </c>
      <c r="BE268" s="102">
        <f>IF(N268="základná",J268,0)</f>
        <v>0</v>
      </c>
      <c r="BF268" s="102">
        <f>IF(N268="znížená",J268,0)</f>
        <v>0</v>
      </c>
      <c r="BG268" s="102">
        <f>IF(N268="zákl. prenesená",J268,0)</f>
        <v>0</v>
      </c>
      <c r="BH268" s="102">
        <f>IF(N268="zníž. prenesená",J268,0)</f>
        <v>0</v>
      </c>
      <c r="BI268" s="102">
        <f>IF(N268="nulová",J268,0)</f>
        <v>0</v>
      </c>
      <c r="BJ268" s="16" t="s">
        <v>89</v>
      </c>
      <c r="BK268" s="102">
        <f>ROUND(I268*H268,2)</f>
        <v>0</v>
      </c>
      <c r="BL268" s="16" t="s">
        <v>253</v>
      </c>
      <c r="BM268" s="174" t="s">
        <v>411</v>
      </c>
    </row>
    <row r="269" spans="2:65" s="1" customFormat="1" ht="24.2" customHeight="1">
      <c r="B269" s="33"/>
      <c r="C269" s="163" t="s">
        <v>412</v>
      </c>
      <c r="D269" s="163" t="s">
        <v>206</v>
      </c>
      <c r="E269" s="164" t="s">
        <v>413</v>
      </c>
      <c r="F269" s="165" t="s">
        <v>414</v>
      </c>
      <c r="G269" s="166" t="s">
        <v>291</v>
      </c>
      <c r="H269" s="167">
        <v>4</v>
      </c>
      <c r="I269" s="168"/>
      <c r="J269" s="169">
        <f>ROUND(I269*H269,2)</f>
        <v>0</v>
      </c>
      <c r="K269" s="170"/>
      <c r="L269" s="33"/>
      <c r="M269" s="171" t="s">
        <v>1</v>
      </c>
      <c r="N269" s="137" t="s">
        <v>43</v>
      </c>
      <c r="P269" s="172">
        <f>O269*H269</f>
        <v>0</v>
      </c>
      <c r="Q269" s="172">
        <v>0</v>
      </c>
      <c r="R269" s="172">
        <f>Q269*H269</f>
        <v>0</v>
      </c>
      <c r="S269" s="172">
        <v>4.9399999999999999E-3</v>
      </c>
      <c r="T269" s="173">
        <f>S269*H269</f>
        <v>1.976E-2</v>
      </c>
      <c r="AR269" s="174" t="s">
        <v>253</v>
      </c>
      <c r="AT269" s="174" t="s">
        <v>206</v>
      </c>
      <c r="AU269" s="174" t="s">
        <v>89</v>
      </c>
      <c r="AY269" s="16" t="s">
        <v>203</v>
      </c>
      <c r="BE269" s="102">
        <f>IF(N269="základná",J269,0)</f>
        <v>0</v>
      </c>
      <c r="BF269" s="102">
        <f>IF(N269="znížená",J269,0)</f>
        <v>0</v>
      </c>
      <c r="BG269" s="102">
        <f>IF(N269="zákl. prenesená",J269,0)</f>
        <v>0</v>
      </c>
      <c r="BH269" s="102">
        <f>IF(N269="zníž. prenesená",J269,0)</f>
        <v>0</v>
      </c>
      <c r="BI269" s="102">
        <f>IF(N269="nulová",J269,0)</f>
        <v>0</v>
      </c>
      <c r="BJ269" s="16" t="s">
        <v>89</v>
      </c>
      <c r="BK269" s="102">
        <f>ROUND(I269*H269,2)</f>
        <v>0</v>
      </c>
      <c r="BL269" s="16" t="s">
        <v>253</v>
      </c>
      <c r="BM269" s="174" t="s">
        <v>415</v>
      </c>
    </row>
    <row r="270" spans="2:65" s="12" customFormat="1">
      <c r="B270" s="175"/>
      <c r="D270" s="176" t="s">
        <v>212</v>
      </c>
      <c r="E270" s="177" t="s">
        <v>1</v>
      </c>
      <c r="F270" s="178" t="s">
        <v>416</v>
      </c>
      <c r="H270" s="179">
        <v>4</v>
      </c>
      <c r="I270" s="180"/>
      <c r="L270" s="175"/>
      <c r="M270" s="181"/>
      <c r="T270" s="182"/>
      <c r="AT270" s="177" t="s">
        <v>212</v>
      </c>
      <c r="AU270" s="177" t="s">
        <v>89</v>
      </c>
      <c r="AV270" s="12" t="s">
        <v>89</v>
      </c>
      <c r="AW270" s="12" t="s">
        <v>32</v>
      </c>
      <c r="AX270" s="12" t="s">
        <v>77</v>
      </c>
      <c r="AY270" s="177" t="s">
        <v>203</v>
      </c>
    </row>
    <row r="271" spans="2:65" s="13" customFormat="1">
      <c r="B271" s="183"/>
      <c r="D271" s="176" t="s">
        <v>212</v>
      </c>
      <c r="E271" s="184" t="s">
        <v>1</v>
      </c>
      <c r="F271" s="185" t="s">
        <v>217</v>
      </c>
      <c r="H271" s="186">
        <v>4</v>
      </c>
      <c r="I271" s="187"/>
      <c r="L271" s="183"/>
      <c r="M271" s="188"/>
      <c r="T271" s="189"/>
      <c r="AT271" s="184" t="s">
        <v>212</v>
      </c>
      <c r="AU271" s="184" t="s">
        <v>89</v>
      </c>
      <c r="AV271" s="13" t="s">
        <v>210</v>
      </c>
      <c r="AW271" s="13" t="s">
        <v>32</v>
      </c>
      <c r="AX271" s="13" t="s">
        <v>84</v>
      </c>
      <c r="AY271" s="184" t="s">
        <v>203</v>
      </c>
    </row>
    <row r="272" spans="2:65" s="11" customFormat="1" ht="22.9" customHeight="1">
      <c r="B272" s="152"/>
      <c r="D272" s="153" t="s">
        <v>76</v>
      </c>
      <c r="E272" s="161" t="s">
        <v>417</v>
      </c>
      <c r="F272" s="161" t="s">
        <v>418</v>
      </c>
      <c r="I272" s="155"/>
      <c r="J272" s="162">
        <f>BK272</f>
        <v>0</v>
      </c>
      <c r="L272" s="152"/>
      <c r="M272" s="156"/>
      <c r="P272" s="157">
        <f>SUM(P273:P307)</f>
        <v>0</v>
      </c>
      <c r="R272" s="157">
        <f>SUM(R273:R307)</f>
        <v>0.63673154999999992</v>
      </c>
      <c r="T272" s="158">
        <f>SUM(T273:T307)</f>
        <v>0.38280000000000003</v>
      </c>
      <c r="AR272" s="153" t="s">
        <v>89</v>
      </c>
      <c r="AT272" s="159" t="s">
        <v>76</v>
      </c>
      <c r="AU272" s="159" t="s">
        <v>84</v>
      </c>
      <c r="AY272" s="153" t="s">
        <v>203</v>
      </c>
      <c r="BK272" s="160">
        <f>SUM(BK273:BK307)</f>
        <v>0</v>
      </c>
    </row>
    <row r="273" spans="2:65" s="1" customFormat="1" ht="24.2" customHeight="1">
      <c r="B273" s="33"/>
      <c r="C273" s="163" t="s">
        <v>419</v>
      </c>
      <c r="D273" s="163" t="s">
        <v>206</v>
      </c>
      <c r="E273" s="164" t="s">
        <v>420</v>
      </c>
      <c r="F273" s="165" t="s">
        <v>421</v>
      </c>
      <c r="G273" s="166" t="s">
        <v>422</v>
      </c>
      <c r="H273" s="167">
        <v>3</v>
      </c>
      <c r="I273" s="168"/>
      <c r="J273" s="169">
        <f>ROUND(I273*H273,2)</f>
        <v>0</v>
      </c>
      <c r="K273" s="170"/>
      <c r="L273" s="33"/>
      <c r="M273" s="171" t="s">
        <v>1</v>
      </c>
      <c r="N273" s="137" t="s">
        <v>43</v>
      </c>
      <c r="P273" s="172">
        <f>O273*H273</f>
        <v>0</v>
      </c>
      <c r="Q273" s="172">
        <v>0</v>
      </c>
      <c r="R273" s="172">
        <f>Q273*H273</f>
        <v>0</v>
      </c>
      <c r="S273" s="172">
        <v>3.4200000000000001E-2</v>
      </c>
      <c r="T273" s="173">
        <f>S273*H273</f>
        <v>0.1026</v>
      </c>
      <c r="AR273" s="174" t="s">
        <v>253</v>
      </c>
      <c r="AT273" s="174" t="s">
        <v>206</v>
      </c>
      <c r="AU273" s="174" t="s">
        <v>89</v>
      </c>
      <c r="AY273" s="16" t="s">
        <v>203</v>
      </c>
      <c r="BE273" s="102">
        <f>IF(N273="základná",J273,0)</f>
        <v>0</v>
      </c>
      <c r="BF273" s="102">
        <f>IF(N273="znížená",J273,0)</f>
        <v>0</v>
      </c>
      <c r="BG273" s="102">
        <f>IF(N273="zákl. prenesená",J273,0)</f>
        <v>0</v>
      </c>
      <c r="BH273" s="102">
        <f>IF(N273="zníž. prenesená",J273,0)</f>
        <v>0</v>
      </c>
      <c r="BI273" s="102">
        <f>IF(N273="nulová",J273,0)</f>
        <v>0</v>
      </c>
      <c r="BJ273" s="16" t="s">
        <v>89</v>
      </c>
      <c r="BK273" s="102">
        <f>ROUND(I273*H273,2)</f>
        <v>0</v>
      </c>
      <c r="BL273" s="16" t="s">
        <v>253</v>
      </c>
      <c r="BM273" s="174" t="s">
        <v>423</v>
      </c>
    </row>
    <row r="274" spans="2:65" s="12" customFormat="1">
      <c r="B274" s="175"/>
      <c r="D274" s="176" t="s">
        <v>212</v>
      </c>
      <c r="E274" s="177" t="s">
        <v>1</v>
      </c>
      <c r="F274" s="178" t="s">
        <v>296</v>
      </c>
      <c r="H274" s="179">
        <v>3</v>
      </c>
      <c r="I274" s="180"/>
      <c r="L274" s="175"/>
      <c r="M274" s="181"/>
      <c r="T274" s="182"/>
      <c r="AT274" s="177" t="s">
        <v>212</v>
      </c>
      <c r="AU274" s="177" t="s">
        <v>89</v>
      </c>
      <c r="AV274" s="12" t="s">
        <v>89</v>
      </c>
      <c r="AW274" s="12" t="s">
        <v>32</v>
      </c>
      <c r="AX274" s="12" t="s">
        <v>77</v>
      </c>
      <c r="AY274" s="177" t="s">
        <v>203</v>
      </c>
    </row>
    <row r="275" spans="2:65" s="13" customFormat="1">
      <c r="B275" s="183"/>
      <c r="D275" s="176" t="s">
        <v>212</v>
      </c>
      <c r="E275" s="184" t="s">
        <v>1</v>
      </c>
      <c r="F275" s="185" t="s">
        <v>217</v>
      </c>
      <c r="H275" s="186">
        <v>3</v>
      </c>
      <c r="I275" s="187"/>
      <c r="L275" s="183"/>
      <c r="M275" s="188"/>
      <c r="T275" s="189"/>
      <c r="AT275" s="184" t="s">
        <v>212</v>
      </c>
      <c r="AU275" s="184" t="s">
        <v>89</v>
      </c>
      <c r="AV275" s="13" t="s">
        <v>210</v>
      </c>
      <c r="AW275" s="13" t="s">
        <v>32</v>
      </c>
      <c r="AX275" s="13" t="s">
        <v>84</v>
      </c>
      <c r="AY275" s="184" t="s">
        <v>203</v>
      </c>
    </row>
    <row r="276" spans="2:65" s="1" customFormat="1" ht="24.2" customHeight="1">
      <c r="B276" s="33"/>
      <c r="C276" s="163" t="s">
        <v>424</v>
      </c>
      <c r="D276" s="163" t="s">
        <v>206</v>
      </c>
      <c r="E276" s="164" t="s">
        <v>425</v>
      </c>
      <c r="F276" s="165" t="s">
        <v>426</v>
      </c>
      <c r="G276" s="166" t="s">
        <v>422</v>
      </c>
      <c r="H276" s="167">
        <v>4</v>
      </c>
      <c r="I276" s="168"/>
      <c r="J276" s="169">
        <f>ROUND(I276*H276,2)</f>
        <v>0</v>
      </c>
      <c r="K276" s="170"/>
      <c r="L276" s="33"/>
      <c r="M276" s="171" t="s">
        <v>1</v>
      </c>
      <c r="N276" s="137" t="s">
        <v>43</v>
      </c>
      <c r="P276" s="172">
        <f>O276*H276</f>
        <v>0</v>
      </c>
      <c r="Q276" s="172">
        <v>0</v>
      </c>
      <c r="R276" s="172">
        <f>Q276*H276</f>
        <v>0</v>
      </c>
      <c r="S276" s="172">
        <v>1.72E-2</v>
      </c>
      <c r="T276" s="173">
        <f>S276*H276</f>
        <v>6.88E-2</v>
      </c>
      <c r="AR276" s="174" t="s">
        <v>253</v>
      </c>
      <c r="AT276" s="174" t="s">
        <v>206</v>
      </c>
      <c r="AU276" s="174" t="s">
        <v>89</v>
      </c>
      <c r="AY276" s="16" t="s">
        <v>203</v>
      </c>
      <c r="BE276" s="102">
        <f>IF(N276="základná",J276,0)</f>
        <v>0</v>
      </c>
      <c r="BF276" s="102">
        <f>IF(N276="znížená",J276,0)</f>
        <v>0</v>
      </c>
      <c r="BG276" s="102">
        <f>IF(N276="zákl. prenesená",J276,0)</f>
        <v>0</v>
      </c>
      <c r="BH276" s="102">
        <f>IF(N276="zníž. prenesená",J276,0)</f>
        <v>0</v>
      </c>
      <c r="BI276" s="102">
        <f>IF(N276="nulová",J276,0)</f>
        <v>0</v>
      </c>
      <c r="BJ276" s="16" t="s">
        <v>89</v>
      </c>
      <c r="BK276" s="102">
        <f>ROUND(I276*H276,2)</f>
        <v>0</v>
      </c>
      <c r="BL276" s="16" t="s">
        <v>253</v>
      </c>
      <c r="BM276" s="174" t="s">
        <v>427</v>
      </c>
    </row>
    <row r="277" spans="2:65" s="12" customFormat="1">
      <c r="B277" s="175"/>
      <c r="D277" s="176" t="s">
        <v>212</v>
      </c>
      <c r="E277" s="177" t="s">
        <v>1</v>
      </c>
      <c r="F277" s="178" t="s">
        <v>428</v>
      </c>
      <c r="H277" s="179">
        <v>4</v>
      </c>
      <c r="I277" s="180"/>
      <c r="L277" s="175"/>
      <c r="M277" s="181"/>
      <c r="T277" s="182"/>
      <c r="AT277" s="177" t="s">
        <v>212</v>
      </c>
      <c r="AU277" s="177" t="s">
        <v>89</v>
      </c>
      <c r="AV277" s="12" t="s">
        <v>89</v>
      </c>
      <c r="AW277" s="12" t="s">
        <v>32</v>
      </c>
      <c r="AX277" s="12" t="s">
        <v>77</v>
      </c>
      <c r="AY277" s="177" t="s">
        <v>203</v>
      </c>
    </row>
    <row r="278" spans="2:65" s="13" customFormat="1">
      <c r="B278" s="183"/>
      <c r="D278" s="176" t="s">
        <v>212</v>
      </c>
      <c r="E278" s="184" t="s">
        <v>1</v>
      </c>
      <c r="F278" s="185" t="s">
        <v>217</v>
      </c>
      <c r="H278" s="186">
        <v>4</v>
      </c>
      <c r="I278" s="187"/>
      <c r="L278" s="183"/>
      <c r="M278" s="188"/>
      <c r="T278" s="189"/>
      <c r="AT278" s="184" t="s">
        <v>212</v>
      </c>
      <c r="AU278" s="184" t="s">
        <v>89</v>
      </c>
      <c r="AV278" s="13" t="s">
        <v>210</v>
      </c>
      <c r="AW278" s="13" t="s">
        <v>32</v>
      </c>
      <c r="AX278" s="13" t="s">
        <v>84</v>
      </c>
      <c r="AY278" s="184" t="s">
        <v>203</v>
      </c>
    </row>
    <row r="279" spans="2:65" s="1" customFormat="1" ht="24.2" customHeight="1">
      <c r="B279" s="33"/>
      <c r="C279" s="163" t="s">
        <v>429</v>
      </c>
      <c r="D279" s="163" t="s">
        <v>206</v>
      </c>
      <c r="E279" s="164" t="s">
        <v>430</v>
      </c>
      <c r="F279" s="165" t="s">
        <v>431</v>
      </c>
      <c r="G279" s="166" t="s">
        <v>209</v>
      </c>
      <c r="H279" s="167">
        <v>16.863</v>
      </c>
      <c r="I279" s="168"/>
      <c r="J279" s="169">
        <f>ROUND(I279*H279,2)</f>
        <v>0</v>
      </c>
      <c r="K279" s="170"/>
      <c r="L279" s="33"/>
      <c r="M279" s="171" t="s">
        <v>1</v>
      </c>
      <c r="N279" s="137" t="s">
        <v>43</v>
      </c>
      <c r="P279" s="172">
        <f>O279*H279</f>
        <v>0</v>
      </c>
      <c r="Q279" s="172">
        <v>1.8500000000000001E-3</v>
      </c>
      <c r="R279" s="172">
        <f>Q279*H279</f>
        <v>3.119655E-2</v>
      </c>
      <c r="S279" s="172">
        <v>0</v>
      </c>
      <c r="T279" s="173">
        <f>S279*H279</f>
        <v>0</v>
      </c>
      <c r="AR279" s="174" t="s">
        <v>253</v>
      </c>
      <c r="AT279" s="174" t="s">
        <v>206</v>
      </c>
      <c r="AU279" s="174" t="s">
        <v>89</v>
      </c>
      <c r="AY279" s="16" t="s">
        <v>203</v>
      </c>
      <c r="BE279" s="102">
        <f>IF(N279="základná",J279,0)</f>
        <v>0</v>
      </c>
      <c r="BF279" s="102">
        <f>IF(N279="znížená",J279,0)</f>
        <v>0</v>
      </c>
      <c r="BG279" s="102">
        <f>IF(N279="zákl. prenesená",J279,0)</f>
        <v>0</v>
      </c>
      <c r="BH279" s="102">
        <f>IF(N279="zníž. prenesená",J279,0)</f>
        <v>0</v>
      </c>
      <c r="BI279" s="102">
        <f>IF(N279="nulová",J279,0)</f>
        <v>0</v>
      </c>
      <c r="BJ279" s="16" t="s">
        <v>89</v>
      </c>
      <c r="BK279" s="102">
        <f>ROUND(I279*H279,2)</f>
        <v>0</v>
      </c>
      <c r="BL279" s="16" t="s">
        <v>253</v>
      </c>
      <c r="BM279" s="174" t="s">
        <v>432</v>
      </c>
    </row>
    <row r="280" spans="2:65" s="12" customFormat="1">
      <c r="B280" s="175"/>
      <c r="D280" s="176" t="s">
        <v>212</v>
      </c>
      <c r="E280" s="177" t="s">
        <v>1</v>
      </c>
      <c r="F280" s="178" t="s">
        <v>433</v>
      </c>
      <c r="H280" s="179">
        <v>16.863</v>
      </c>
      <c r="I280" s="180"/>
      <c r="L280" s="175"/>
      <c r="M280" s="181"/>
      <c r="T280" s="182"/>
      <c r="AT280" s="177" t="s">
        <v>212</v>
      </c>
      <c r="AU280" s="177" t="s">
        <v>89</v>
      </c>
      <c r="AV280" s="12" t="s">
        <v>89</v>
      </c>
      <c r="AW280" s="12" t="s">
        <v>32</v>
      </c>
      <c r="AX280" s="12" t="s">
        <v>77</v>
      </c>
      <c r="AY280" s="177" t="s">
        <v>203</v>
      </c>
    </row>
    <row r="281" spans="2:65" s="13" customFormat="1">
      <c r="B281" s="183"/>
      <c r="D281" s="176" t="s">
        <v>212</v>
      </c>
      <c r="E281" s="184" t="s">
        <v>1</v>
      </c>
      <c r="F281" s="185" t="s">
        <v>217</v>
      </c>
      <c r="H281" s="186">
        <v>16.863</v>
      </c>
      <c r="I281" s="187"/>
      <c r="L281" s="183"/>
      <c r="M281" s="188"/>
      <c r="T281" s="189"/>
      <c r="AT281" s="184" t="s">
        <v>212</v>
      </c>
      <c r="AU281" s="184" t="s">
        <v>89</v>
      </c>
      <c r="AV281" s="13" t="s">
        <v>210</v>
      </c>
      <c r="AW281" s="13" t="s">
        <v>32</v>
      </c>
      <c r="AX281" s="13" t="s">
        <v>84</v>
      </c>
      <c r="AY281" s="184" t="s">
        <v>203</v>
      </c>
    </row>
    <row r="282" spans="2:65" s="1" customFormat="1" ht="37.9" customHeight="1">
      <c r="B282" s="33"/>
      <c r="C282" s="197" t="s">
        <v>434</v>
      </c>
      <c r="D282" s="197" t="s">
        <v>382</v>
      </c>
      <c r="E282" s="198" t="s">
        <v>435</v>
      </c>
      <c r="F282" s="199" t="s">
        <v>436</v>
      </c>
      <c r="G282" s="200" t="s">
        <v>209</v>
      </c>
      <c r="H282" s="201">
        <v>17.706</v>
      </c>
      <c r="I282" s="202"/>
      <c r="J282" s="203">
        <f>ROUND(I282*H282,2)</f>
        <v>0</v>
      </c>
      <c r="K282" s="204"/>
      <c r="L282" s="205"/>
      <c r="M282" s="206" t="s">
        <v>1</v>
      </c>
      <c r="N282" s="207" t="s">
        <v>43</v>
      </c>
      <c r="P282" s="172">
        <f>O282*H282</f>
        <v>0</v>
      </c>
      <c r="Q282" s="172">
        <v>1.7399999999999999E-2</v>
      </c>
      <c r="R282" s="172">
        <f>Q282*H282</f>
        <v>0.30808439999999998</v>
      </c>
      <c r="S282" s="172">
        <v>0</v>
      </c>
      <c r="T282" s="173">
        <f>S282*H282</f>
        <v>0</v>
      </c>
      <c r="AR282" s="174" t="s">
        <v>381</v>
      </c>
      <c r="AT282" s="174" t="s">
        <v>382</v>
      </c>
      <c r="AU282" s="174" t="s">
        <v>89</v>
      </c>
      <c r="AY282" s="16" t="s">
        <v>203</v>
      </c>
      <c r="BE282" s="102">
        <f>IF(N282="základná",J282,0)</f>
        <v>0</v>
      </c>
      <c r="BF282" s="102">
        <f>IF(N282="znížená",J282,0)</f>
        <v>0</v>
      </c>
      <c r="BG282" s="102">
        <f>IF(N282="zákl. prenesená",J282,0)</f>
        <v>0</v>
      </c>
      <c r="BH282" s="102">
        <f>IF(N282="zníž. prenesená",J282,0)</f>
        <v>0</v>
      </c>
      <c r="BI282" s="102">
        <f>IF(N282="nulová",J282,0)</f>
        <v>0</v>
      </c>
      <c r="BJ282" s="16" t="s">
        <v>89</v>
      </c>
      <c r="BK282" s="102">
        <f>ROUND(I282*H282,2)</f>
        <v>0</v>
      </c>
      <c r="BL282" s="16" t="s">
        <v>253</v>
      </c>
      <c r="BM282" s="174" t="s">
        <v>437</v>
      </c>
    </row>
    <row r="283" spans="2:65" s="12" customFormat="1">
      <c r="B283" s="175"/>
      <c r="D283" s="176" t="s">
        <v>212</v>
      </c>
      <c r="F283" s="178" t="s">
        <v>438</v>
      </c>
      <c r="H283" s="179">
        <v>17.706</v>
      </c>
      <c r="I283" s="180"/>
      <c r="L283" s="175"/>
      <c r="M283" s="181"/>
      <c r="T283" s="182"/>
      <c r="AT283" s="177" t="s">
        <v>212</v>
      </c>
      <c r="AU283" s="177" t="s">
        <v>89</v>
      </c>
      <c r="AV283" s="12" t="s">
        <v>89</v>
      </c>
      <c r="AW283" s="12" t="s">
        <v>4</v>
      </c>
      <c r="AX283" s="12" t="s">
        <v>84</v>
      </c>
      <c r="AY283" s="177" t="s">
        <v>203</v>
      </c>
    </row>
    <row r="284" spans="2:65" s="1" customFormat="1" ht="33" customHeight="1">
      <c r="B284" s="33"/>
      <c r="C284" s="163" t="s">
        <v>439</v>
      </c>
      <c r="D284" s="163" t="s">
        <v>206</v>
      </c>
      <c r="E284" s="164" t="s">
        <v>440</v>
      </c>
      <c r="F284" s="165" t="s">
        <v>441</v>
      </c>
      <c r="G284" s="166" t="s">
        <v>209</v>
      </c>
      <c r="H284" s="167">
        <v>14.784000000000001</v>
      </c>
      <c r="I284" s="168"/>
      <c r="J284" s="169">
        <f>ROUND(I284*H284,2)</f>
        <v>0</v>
      </c>
      <c r="K284" s="170"/>
      <c r="L284" s="33"/>
      <c r="M284" s="171" t="s">
        <v>1</v>
      </c>
      <c r="N284" s="137" t="s">
        <v>43</v>
      </c>
      <c r="P284" s="172">
        <f>O284*H284</f>
        <v>0</v>
      </c>
      <c r="Q284" s="172">
        <v>1.8500000000000001E-3</v>
      </c>
      <c r="R284" s="172">
        <f>Q284*H284</f>
        <v>2.7350400000000004E-2</v>
      </c>
      <c r="S284" s="172">
        <v>0</v>
      </c>
      <c r="T284" s="173">
        <f>S284*H284</f>
        <v>0</v>
      </c>
      <c r="AR284" s="174" t="s">
        <v>253</v>
      </c>
      <c r="AT284" s="174" t="s">
        <v>206</v>
      </c>
      <c r="AU284" s="174" t="s">
        <v>89</v>
      </c>
      <c r="AY284" s="16" t="s">
        <v>203</v>
      </c>
      <c r="BE284" s="102">
        <f>IF(N284="základná",J284,0)</f>
        <v>0</v>
      </c>
      <c r="BF284" s="102">
        <f>IF(N284="znížená",J284,0)</f>
        <v>0</v>
      </c>
      <c r="BG284" s="102">
        <f>IF(N284="zákl. prenesená",J284,0)</f>
        <v>0</v>
      </c>
      <c r="BH284" s="102">
        <f>IF(N284="zníž. prenesená",J284,0)</f>
        <v>0</v>
      </c>
      <c r="BI284" s="102">
        <f>IF(N284="nulová",J284,0)</f>
        <v>0</v>
      </c>
      <c r="BJ284" s="16" t="s">
        <v>89</v>
      </c>
      <c r="BK284" s="102">
        <f>ROUND(I284*H284,2)</f>
        <v>0</v>
      </c>
      <c r="BL284" s="16" t="s">
        <v>253</v>
      </c>
      <c r="BM284" s="174" t="s">
        <v>442</v>
      </c>
    </row>
    <row r="285" spans="2:65" s="12" customFormat="1">
      <c r="B285" s="175"/>
      <c r="D285" s="176" t="s">
        <v>212</v>
      </c>
      <c r="E285" s="177" t="s">
        <v>1</v>
      </c>
      <c r="F285" s="178" t="s">
        <v>443</v>
      </c>
      <c r="H285" s="179">
        <v>14.784000000000001</v>
      </c>
      <c r="I285" s="180"/>
      <c r="L285" s="175"/>
      <c r="M285" s="181"/>
      <c r="T285" s="182"/>
      <c r="AT285" s="177" t="s">
        <v>212</v>
      </c>
      <c r="AU285" s="177" t="s">
        <v>89</v>
      </c>
      <c r="AV285" s="12" t="s">
        <v>89</v>
      </c>
      <c r="AW285" s="12" t="s">
        <v>32</v>
      </c>
      <c r="AX285" s="12" t="s">
        <v>77</v>
      </c>
      <c r="AY285" s="177" t="s">
        <v>203</v>
      </c>
    </row>
    <row r="286" spans="2:65" s="13" customFormat="1">
      <c r="B286" s="183"/>
      <c r="D286" s="176" t="s">
        <v>212</v>
      </c>
      <c r="E286" s="184" t="s">
        <v>1</v>
      </c>
      <c r="F286" s="185" t="s">
        <v>217</v>
      </c>
      <c r="H286" s="186">
        <v>14.784000000000001</v>
      </c>
      <c r="I286" s="187"/>
      <c r="L286" s="183"/>
      <c r="M286" s="188"/>
      <c r="T286" s="189"/>
      <c r="AT286" s="184" t="s">
        <v>212</v>
      </c>
      <c r="AU286" s="184" t="s">
        <v>89</v>
      </c>
      <c r="AV286" s="13" t="s">
        <v>210</v>
      </c>
      <c r="AW286" s="13" t="s">
        <v>32</v>
      </c>
      <c r="AX286" s="13" t="s">
        <v>84</v>
      </c>
      <c r="AY286" s="184" t="s">
        <v>203</v>
      </c>
    </row>
    <row r="287" spans="2:65" s="1" customFormat="1" ht="37.9" customHeight="1">
      <c r="B287" s="33"/>
      <c r="C287" s="197" t="s">
        <v>444</v>
      </c>
      <c r="D287" s="197" t="s">
        <v>382</v>
      </c>
      <c r="E287" s="198" t="s">
        <v>445</v>
      </c>
      <c r="F287" s="199" t="s">
        <v>436</v>
      </c>
      <c r="G287" s="200" t="s">
        <v>209</v>
      </c>
      <c r="H287" s="201">
        <v>15.523</v>
      </c>
      <c r="I287" s="202"/>
      <c r="J287" s="203">
        <f>ROUND(I287*H287,2)</f>
        <v>0</v>
      </c>
      <c r="K287" s="204"/>
      <c r="L287" s="205"/>
      <c r="M287" s="206" t="s">
        <v>1</v>
      </c>
      <c r="N287" s="207" t="s">
        <v>43</v>
      </c>
      <c r="P287" s="172">
        <f>O287*H287</f>
        <v>0</v>
      </c>
      <c r="Q287" s="172">
        <v>1.7399999999999999E-2</v>
      </c>
      <c r="R287" s="172">
        <f>Q287*H287</f>
        <v>0.27010019999999996</v>
      </c>
      <c r="S287" s="172">
        <v>0</v>
      </c>
      <c r="T287" s="173">
        <f>S287*H287</f>
        <v>0</v>
      </c>
      <c r="AR287" s="174" t="s">
        <v>381</v>
      </c>
      <c r="AT287" s="174" t="s">
        <v>382</v>
      </c>
      <c r="AU287" s="174" t="s">
        <v>89</v>
      </c>
      <c r="AY287" s="16" t="s">
        <v>203</v>
      </c>
      <c r="BE287" s="102">
        <f>IF(N287="základná",J287,0)</f>
        <v>0</v>
      </c>
      <c r="BF287" s="102">
        <f>IF(N287="znížená",J287,0)</f>
        <v>0</v>
      </c>
      <c r="BG287" s="102">
        <f>IF(N287="zákl. prenesená",J287,0)</f>
        <v>0</v>
      </c>
      <c r="BH287" s="102">
        <f>IF(N287="zníž. prenesená",J287,0)</f>
        <v>0</v>
      </c>
      <c r="BI287" s="102">
        <f>IF(N287="nulová",J287,0)</f>
        <v>0</v>
      </c>
      <c r="BJ287" s="16" t="s">
        <v>89</v>
      </c>
      <c r="BK287" s="102">
        <f>ROUND(I287*H287,2)</f>
        <v>0</v>
      </c>
      <c r="BL287" s="16" t="s">
        <v>253</v>
      </c>
      <c r="BM287" s="174" t="s">
        <v>446</v>
      </c>
    </row>
    <row r="288" spans="2:65" s="12" customFormat="1">
      <c r="B288" s="175"/>
      <c r="D288" s="176" t="s">
        <v>212</v>
      </c>
      <c r="F288" s="178" t="s">
        <v>447</v>
      </c>
      <c r="H288" s="179">
        <v>15.523</v>
      </c>
      <c r="I288" s="180"/>
      <c r="L288" s="175"/>
      <c r="M288" s="181"/>
      <c r="T288" s="182"/>
      <c r="AT288" s="177" t="s">
        <v>212</v>
      </c>
      <c r="AU288" s="177" t="s">
        <v>89</v>
      </c>
      <c r="AV288" s="12" t="s">
        <v>89</v>
      </c>
      <c r="AW288" s="12" t="s">
        <v>4</v>
      </c>
      <c r="AX288" s="12" t="s">
        <v>84</v>
      </c>
      <c r="AY288" s="177" t="s">
        <v>203</v>
      </c>
    </row>
    <row r="289" spans="2:65" s="1" customFormat="1" ht="24.2" customHeight="1">
      <c r="B289" s="33"/>
      <c r="C289" s="163" t="s">
        <v>448</v>
      </c>
      <c r="D289" s="163" t="s">
        <v>206</v>
      </c>
      <c r="E289" s="164" t="s">
        <v>449</v>
      </c>
      <c r="F289" s="165" t="s">
        <v>450</v>
      </c>
      <c r="G289" s="166" t="s">
        <v>422</v>
      </c>
      <c r="H289" s="167">
        <v>8</v>
      </c>
      <c r="I289" s="168"/>
      <c r="J289" s="169">
        <f>ROUND(I289*H289,2)</f>
        <v>0</v>
      </c>
      <c r="K289" s="170"/>
      <c r="L289" s="33"/>
      <c r="M289" s="171" t="s">
        <v>1</v>
      </c>
      <c r="N289" s="137" t="s">
        <v>43</v>
      </c>
      <c r="P289" s="172">
        <f>O289*H289</f>
        <v>0</v>
      </c>
      <c r="Q289" s="172">
        <v>0</v>
      </c>
      <c r="R289" s="172">
        <f>Q289*H289</f>
        <v>0</v>
      </c>
      <c r="S289" s="172">
        <v>1.9460000000000002E-2</v>
      </c>
      <c r="T289" s="173">
        <f>S289*H289</f>
        <v>0.15568000000000001</v>
      </c>
      <c r="AR289" s="174" t="s">
        <v>253</v>
      </c>
      <c r="AT289" s="174" t="s">
        <v>206</v>
      </c>
      <c r="AU289" s="174" t="s">
        <v>89</v>
      </c>
      <c r="AY289" s="16" t="s">
        <v>203</v>
      </c>
      <c r="BE289" s="102">
        <f>IF(N289="základná",J289,0)</f>
        <v>0</v>
      </c>
      <c r="BF289" s="102">
        <f>IF(N289="znížená",J289,0)</f>
        <v>0</v>
      </c>
      <c r="BG289" s="102">
        <f>IF(N289="zákl. prenesená",J289,0)</f>
        <v>0</v>
      </c>
      <c r="BH289" s="102">
        <f>IF(N289="zníž. prenesená",J289,0)</f>
        <v>0</v>
      </c>
      <c r="BI289" s="102">
        <f>IF(N289="nulová",J289,0)</f>
        <v>0</v>
      </c>
      <c r="BJ289" s="16" t="s">
        <v>89</v>
      </c>
      <c r="BK289" s="102">
        <f>ROUND(I289*H289,2)</f>
        <v>0</v>
      </c>
      <c r="BL289" s="16" t="s">
        <v>253</v>
      </c>
      <c r="BM289" s="174" t="s">
        <v>451</v>
      </c>
    </row>
    <row r="290" spans="2:65" s="12" customFormat="1">
      <c r="B290" s="175"/>
      <c r="D290" s="176" t="s">
        <v>212</v>
      </c>
      <c r="E290" s="177" t="s">
        <v>1</v>
      </c>
      <c r="F290" s="178" t="s">
        <v>452</v>
      </c>
      <c r="H290" s="179">
        <v>2</v>
      </c>
      <c r="I290" s="180"/>
      <c r="L290" s="175"/>
      <c r="M290" s="181"/>
      <c r="T290" s="182"/>
      <c r="AT290" s="177" t="s">
        <v>212</v>
      </c>
      <c r="AU290" s="177" t="s">
        <v>89</v>
      </c>
      <c r="AV290" s="12" t="s">
        <v>89</v>
      </c>
      <c r="AW290" s="12" t="s">
        <v>32</v>
      </c>
      <c r="AX290" s="12" t="s">
        <v>77</v>
      </c>
      <c r="AY290" s="177" t="s">
        <v>203</v>
      </c>
    </row>
    <row r="291" spans="2:65" s="12" customFormat="1">
      <c r="B291" s="175"/>
      <c r="D291" s="176" t="s">
        <v>212</v>
      </c>
      <c r="E291" s="177" t="s">
        <v>1</v>
      </c>
      <c r="F291" s="178" t="s">
        <v>453</v>
      </c>
      <c r="H291" s="179">
        <v>6</v>
      </c>
      <c r="I291" s="180"/>
      <c r="L291" s="175"/>
      <c r="M291" s="181"/>
      <c r="T291" s="182"/>
      <c r="AT291" s="177" t="s">
        <v>212</v>
      </c>
      <c r="AU291" s="177" t="s">
        <v>89</v>
      </c>
      <c r="AV291" s="12" t="s">
        <v>89</v>
      </c>
      <c r="AW291" s="12" t="s">
        <v>32</v>
      </c>
      <c r="AX291" s="12" t="s">
        <v>77</v>
      </c>
      <c r="AY291" s="177" t="s">
        <v>203</v>
      </c>
    </row>
    <row r="292" spans="2:65" s="13" customFormat="1">
      <c r="B292" s="183"/>
      <c r="D292" s="176" t="s">
        <v>212</v>
      </c>
      <c r="E292" s="184" t="s">
        <v>1</v>
      </c>
      <c r="F292" s="185" t="s">
        <v>217</v>
      </c>
      <c r="H292" s="186">
        <v>8</v>
      </c>
      <c r="I292" s="187"/>
      <c r="L292" s="183"/>
      <c r="M292" s="188"/>
      <c r="T292" s="189"/>
      <c r="AT292" s="184" t="s">
        <v>212</v>
      </c>
      <c r="AU292" s="184" t="s">
        <v>89</v>
      </c>
      <c r="AV292" s="13" t="s">
        <v>210</v>
      </c>
      <c r="AW292" s="13" t="s">
        <v>32</v>
      </c>
      <c r="AX292" s="13" t="s">
        <v>84</v>
      </c>
      <c r="AY292" s="184" t="s">
        <v>203</v>
      </c>
    </row>
    <row r="293" spans="2:65" s="1" customFormat="1" ht="37.9" customHeight="1">
      <c r="B293" s="33"/>
      <c r="C293" s="163" t="s">
        <v>454</v>
      </c>
      <c r="D293" s="163" t="s">
        <v>206</v>
      </c>
      <c r="E293" s="164" t="s">
        <v>455</v>
      </c>
      <c r="F293" s="165" t="s">
        <v>456</v>
      </c>
      <c r="G293" s="166" t="s">
        <v>422</v>
      </c>
      <c r="H293" s="167">
        <v>1</v>
      </c>
      <c r="I293" s="168"/>
      <c r="J293" s="169">
        <f>ROUND(I293*H293,2)</f>
        <v>0</v>
      </c>
      <c r="K293" s="170"/>
      <c r="L293" s="33"/>
      <c r="M293" s="171" t="s">
        <v>1</v>
      </c>
      <c r="N293" s="137" t="s">
        <v>43</v>
      </c>
      <c r="P293" s="172">
        <f>O293*H293</f>
        <v>0</v>
      </c>
      <c r="Q293" s="172">
        <v>0</v>
      </c>
      <c r="R293" s="172">
        <f>Q293*H293</f>
        <v>0</v>
      </c>
      <c r="S293" s="172">
        <v>1.8800000000000001E-2</v>
      </c>
      <c r="T293" s="173">
        <f>S293*H293</f>
        <v>1.8800000000000001E-2</v>
      </c>
      <c r="AR293" s="174" t="s">
        <v>253</v>
      </c>
      <c r="AT293" s="174" t="s">
        <v>206</v>
      </c>
      <c r="AU293" s="174" t="s">
        <v>89</v>
      </c>
      <c r="AY293" s="16" t="s">
        <v>203</v>
      </c>
      <c r="BE293" s="102">
        <f>IF(N293="základná",J293,0)</f>
        <v>0</v>
      </c>
      <c r="BF293" s="102">
        <f>IF(N293="znížená",J293,0)</f>
        <v>0</v>
      </c>
      <c r="BG293" s="102">
        <f>IF(N293="zákl. prenesená",J293,0)</f>
        <v>0</v>
      </c>
      <c r="BH293" s="102">
        <f>IF(N293="zníž. prenesená",J293,0)</f>
        <v>0</v>
      </c>
      <c r="BI293" s="102">
        <f>IF(N293="nulová",J293,0)</f>
        <v>0</v>
      </c>
      <c r="BJ293" s="16" t="s">
        <v>89</v>
      </c>
      <c r="BK293" s="102">
        <f>ROUND(I293*H293,2)</f>
        <v>0</v>
      </c>
      <c r="BL293" s="16" t="s">
        <v>253</v>
      </c>
      <c r="BM293" s="174" t="s">
        <v>457</v>
      </c>
    </row>
    <row r="294" spans="2:65" s="12" customFormat="1">
      <c r="B294" s="175"/>
      <c r="D294" s="176" t="s">
        <v>212</v>
      </c>
      <c r="E294" s="177" t="s">
        <v>1</v>
      </c>
      <c r="F294" s="178" t="s">
        <v>297</v>
      </c>
      <c r="H294" s="179">
        <v>1</v>
      </c>
      <c r="I294" s="180"/>
      <c r="L294" s="175"/>
      <c r="M294" s="181"/>
      <c r="T294" s="182"/>
      <c r="AT294" s="177" t="s">
        <v>212</v>
      </c>
      <c r="AU294" s="177" t="s">
        <v>89</v>
      </c>
      <c r="AV294" s="12" t="s">
        <v>89</v>
      </c>
      <c r="AW294" s="12" t="s">
        <v>32</v>
      </c>
      <c r="AX294" s="12" t="s">
        <v>77</v>
      </c>
      <c r="AY294" s="177" t="s">
        <v>203</v>
      </c>
    </row>
    <row r="295" spans="2:65" s="13" customFormat="1">
      <c r="B295" s="183"/>
      <c r="D295" s="176" t="s">
        <v>212</v>
      </c>
      <c r="E295" s="184" t="s">
        <v>1</v>
      </c>
      <c r="F295" s="185" t="s">
        <v>217</v>
      </c>
      <c r="H295" s="186">
        <v>1</v>
      </c>
      <c r="I295" s="187"/>
      <c r="L295" s="183"/>
      <c r="M295" s="188"/>
      <c r="T295" s="189"/>
      <c r="AT295" s="184" t="s">
        <v>212</v>
      </c>
      <c r="AU295" s="184" t="s">
        <v>89</v>
      </c>
      <c r="AV295" s="13" t="s">
        <v>210</v>
      </c>
      <c r="AW295" s="13" t="s">
        <v>32</v>
      </c>
      <c r="AX295" s="13" t="s">
        <v>84</v>
      </c>
      <c r="AY295" s="184" t="s">
        <v>203</v>
      </c>
    </row>
    <row r="296" spans="2:65" s="1" customFormat="1" ht="24.2" customHeight="1">
      <c r="B296" s="33"/>
      <c r="C296" s="163" t="s">
        <v>458</v>
      </c>
      <c r="D296" s="163" t="s">
        <v>206</v>
      </c>
      <c r="E296" s="164" t="s">
        <v>459</v>
      </c>
      <c r="F296" s="165" t="s">
        <v>460</v>
      </c>
      <c r="G296" s="166" t="s">
        <v>422</v>
      </c>
      <c r="H296" s="167">
        <v>9</v>
      </c>
      <c r="I296" s="168"/>
      <c r="J296" s="169">
        <f>ROUND(I296*H296,2)</f>
        <v>0</v>
      </c>
      <c r="K296" s="170"/>
      <c r="L296" s="33"/>
      <c r="M296" s="171" t="s">
        <v>1</v>
      </c>
      <c r="N296" s="137" t="s">
        <v>43</v>
      </c>
      <c r="P296" s="172">
        <f>O296*H296</f>
        <v>0</v>
      </c>
      <c r="Q296" s="172">
        <v>0</v>
      </c>
      <c r="R296" s="172">
        <f>Q296*H296</f>
        <v>0</v>
      </c>
      <c r="S296" s="172">
        <v>2.5999999999999999E-3</v>
      </c>
      <c r="T296" s="173">
        <f>S296*H296</f>
        <v>2.3399999999999997E-2</v>
      </c>
      <c r="AR296" s="174" t="s">
        <v>253</v>
      </c>
      <c r="AT296" s="174" t="s">
        <v>206</v>
      </c>
      <c r="AU296" s="174" t="s">
        <v>89</v>
      </c>
      <c r="AY296" s="16" t="s">
        <v>203</v>
      </c>
      <c r="BE296" s="102">
        <f>IF(N296="základná",J296,0)</f>
        <v>0</v>
      </c>
      <c r="BF296" s="102">
        <f>IF(N296="znížená",J296,0)</f>
        <v>0</v>
      </c>
      <c r="BG296" s="102">
        <f>IF(N296="zákl. prenesená",J296,0)</f>
        <v>0</v>
      </c>
      <c r="BH296" s="102">
        <f>IF(N296="zníž. prenesená",J296,0)</f>
        <v>0</v>
      </c>
      <c r="BI296" s="102">
        <f>IF(N296="nulová",J296,0)</f>
        <v>0</v>
      </c>
      <c r="BJ296" s="16" t="s">
        <v>89</v>
      </c>
      <c r="BK296" s="102">
        <f>ROUND(I296*H296,2)</f>
        <v>0</v>
      </c>
      <c r="BL296" s="16" t="s">
        <v>253</v>
      </c>
      <c r="BM296" s="174" t="s">
        <v>461</v>
      </c>
    </row>
    <row r="297" spans="2:65" s="12" customFormat="1">
      <c r="B297" s="175"/>
      <c r="D297" s="176" t="s">
        <v>212</v>
      </c>
      <c r="E297" s="177" t="s">
        <v>1</v>
      </c>
      <c r="F297" s="178" t="s">
        <v>452</v>
      </c>
      <c r="H297" s="179">
        <v>2</v>
      </c>
      <c r="I297" s="180"/>
      <c r="L297" s="175"/>
      <c r="M297" s="181"/>
      <c r="T297" s="182"/>
      <c r="AT297" s="177" t="s">
        <v>212</v>
      </c>
      <c r="AU297" s="177" t="s">
        <v>89</v>
      </c>
      <c r="AV297" s="12" t="s">
        <v>89</v>
      </c>
      <c r="AW297" s="12" t="s">
        <v>32</v>
      </c>
      <c r="AX297" s="12" t="s">
        <v>77</v>
      </c>
      <c r="AY297" s="177" t="s">
        <v>203</v>
      </c>
    </row>
    <row r="298" spans="2:65" s="12" customFormat="1">
      <c r="B298" s="175"/>
      <c r="D298" s="176" t="s">
        <v>212</v>
      </c>
      <c r="E298" s="177" t="s">
        <v>1</v>
      </c>
      <c r="F298" s="178" t="s">
        <v>453</v>
      </c>
      <c r="H298" s="179">
        <v>6</v>
      </c>
      <c r="I298" s="180"/>
      <c r="L298" s="175"/>
      <c r="M298" s="181"/>
      <c r="T298" s="182"/>
      <c r="AT298" s="177" t="s">
        <v>212</v>
      </c>
      <c r="AU298" s="177" t="s">
        <v>89</v>
      </c>
      <c r="AV298" s="12" t="s">
        <v>89</v>
      </c>
      <c r="AW298" s="12" t="s">
        <v>32</v>
      </c>
      <c r="AX298" s="12" t="s">
        <v>77</v>
      </c>
      <c r="AY298" s="177" t="s">
        <v>203</v>
      </c>
    </row>
    <row r="299" spans="2:65" s="12" customFormat="1">
      <c r="B299" s="175"/>
      <c r="D299" s="176" t="s">
        <v>212</v>
      </c>
      <c r="E299" s="177" t="s">
        <v>1</v>
      </c>
      <c r="F299" s="178" t="s">
        <v>297</v>
      </c>
      <c r="H299" s="179">
        <v>1</v>
      </c>
      <c r="I299" s="180"/>
      <c r="L299" s="175"/>
      <c r="M299" s="181"/>
      <c r="T299" s="182"/>
      <c r="AT299" s="177" t="s">
        <v>212</v>
      </c>
      <c r="AU299" s="177" t="s">
        <v>89</v>
      </c>
      <c r="AV299" s="12" t="s">
        <v>89</v>
      </c>
      <c r="AW299" s="12" t="s">
        <v>32</v>
      </c>
      <c r="AX299" s="12" t="s">
        <v>77</v>
      </c>
      <c r="AY299" s="177" t="s">
        <v>203</v>
      </c>
    </row>
    <row r="300" spans="2:65" s="13" customFormat="1">
      <c r="B300" s="183"/>
      <c r="D300" s="176" t="s">
        <v>212</v>
      </c>
      <c r="E300" s="184" t="s">
        <v>1</v>
      </c>
      <c r="F300" s="185" t="s">
        <v>217</v>
      </c>
      <c r="H300" s="186">
        <v>9</v>
      </c>
      <c r="I300" s="187"/>
      <c r="L300" s="183"/>
      <c r="M300" s="188"/>
      <c r="T300" s="189"/>
      <c r="AT300" s="184" t="s">
        <v>212</v>
      </c>
      <c r="AU300" s="184" t="s">
        <v>89</v>
      </c>
      <c r="AV300" s="13" t="s">
        <v>210</v>
      </c>
      <c r="AW300" s="13" t="s">
        <v>32</v>
      </c>
      <c r="AX300" s="13" t="s">
        <v>84</v>
      </c>
      <c r="AY300" s="184" t="s">
        <v>203</v>
      </c>
    </row>
    <row r="301" spans="2:65" s="1" customFormat="1" ht="24.2" customHeight="1">
      <c r="B301" s="33"/>
      <c r="C301" s="163" t="s">
        <v>462</v>
      </c>
      <c r="D301" s="163" t="s">
        <v>206</v>
      </c>
      <c r="E301" s="164" t="s">
        <v>463</v>
      </c>
      <c r="F301" s="165" t="s">
        <v>464</v>
      </c>
      <c r="G301" s="166" t="s">
        <v>291</v>
      </c>
      <c r="H301" s="167">
        <v>4</v>
      </c>
      <c r="I301" s="168"/>
      <c r="J301" s="169">
        <f>ROUND(I301*H301,2)</f>
        <v>0</v>
      </c>
      <c r="K301" s="170"/>
      <c r="L301" s="33"/>
      <c r="M301" s="171" t="s">
        <v>1</v>
      </c>
      <c r="N301" s="137" t="s">
        <v>43</v>
      </c>
      <c r="P301" s="172">
        <f>O301*H301</f>
        <v>0</v>
      </c>
      <c r="Q301" s="172">
        <v>0</v>
      </c>
      <c r="R301" s="172">
        <f>Q301*H301</f>
        <v>0</v>
      </c>
      <c r="S301" s="172">
        <v>2.2499999999999998E-3</v>
      </c>
      <c r="T301" s="173">
        <f>S301*H301</f>
        <v>8.9999999999999993E-3</v>
      </c>
      <c r="AR301" s="174" t="s">
        <v>253</v>
      </c>
      <c r="AT301" s="174" t="s">
        <v>206</v>
      </c>
      <c r="AU301" s="174" t="s">
        <v>89</v>
      </c>
      <c r="AY301" s="16" t="s">
        <v>203</v>
      </c>
      <c r="BE301" s="102">
        <f>IF(N301="základná",J301,0)</f>
        <v>0</v>
      </c>
      <c r="BF301" s="102">
        <f>IF(N301="znížená",J301,0)</f>
        <v>0</v>
      </c>
      <c r="BG301" s="102">
        <f>IF(N301="zákl. prenesená",J301,0)</f>
        <v>0</v>
      </c>
      <c r="BH301" s="102">
        <f>IF(N301="zníž. prenesená",J301,0)</f>
        <v>0</v>
      </c>
      <c r="BI301" s="102">
        <f>IF(N301="nulová",J301,0)</f>
        <v>0</v>
      </c>
      <c r="BJ301" s="16" t="s">
        <v>89</v>
      </c>
      <c r="BK301" s="102">
        <f>ROUND(I301*H301,2)</f>
        <v>0</v>
      </c>
      <c r="BL301" s="16" t="s">
        <v>253</v>
      </c>
      <c r="BM301" s="174" t="s">
        <v>465</v>
      </c>
    </row>
    <row r="302" spans="2:65" s="12" customFormat="1">
      <c r="B302" s="175"/>
      <c r="D302" s="176" t="s">
        <v>212</v>
      </c>
      <c r="E302" s="177" t="s">
        <v>1</v>
      </c>
      <c r="F302" s="178" t="s">
        <v>416</v>
      </c>
      <c r="H302" s="179">
        <v>4</v>
      </c>
      <c r="I302" s="180"/>
      <c r="L302" s="175"/>
      <c r="M302" s="181"/>
      <c r="T302" s="182"/>
      <c r="AT302" s="177" t="s">
        <v>212</v>
      </c>
      <c r="AU302" s="177" t="s">
        <v>89</v>
      </c>
      <c r="AV302" s="12" t="s">
        <v>89</v>
      </c>
      <c r="AW302" s="12" t="s">
        <v>32</v>
      </c>
      <c r="AX302" s="12" t="s">
        <v>77</v>
      </c>
      <c r="AY302" s="177" t="s">
        <v>203</v>
      </c>
    </row>
    <row r="303" spans="2:65" s="13" customFormat="1">
      <c r="B303" s="183"/>
      <c r="D303" s="176" t="s">
        <v>212</v>
      </c>
      <c r="E303" s="184" t="s">
        <v>1</v>
      </c>
      <c r="F303" s="185" t="s">
        <v>217</v>
      </c>
      <c r="H303" s="186">
        <v>4</v>
      </c>
      <c r="I303" s="187"/>
      <c r="L303" s="183"/>
      <c r="M303" s="188"/>
      <c r="T303" s="189"/>
      <c r="AT303" s="184" t="s">
        <v>212</v>
      </c>
      <c r="AU303" s="184" t="s">
        <v>89</v>
      </c>
      <c r="AV303" s="13" t="s">
        <v>210</v>
      </c>
      <c r="AW303" s="13" t="s">
        <v>32</v>
      </c>
      <c r="AX303" s="13" t="s">
        <v>84</v>
      </c>
      <c r="AY303" s="184" t="s">
        <v>203</v>
      </c>
    </row>
    <row r="304" spans="2:65" s="1" customFormat="1" ht="24.2" customHeight="1">
      <c r="B304" s="33"/>
      <c r="C304" s="163" t="s">
        <v>466</v>
      </c>
      <c r="D304" s="163" t="s">
        <v>206</v>
      </c>
      <c r="E304" s="164" t="s">
        <v>467</v>
      </c>
      <c r="F304" s="165" t="s">
        <v>468</v>
      </c>
      <c r="G304" s="166" t="s">
        <v>291</v>
      </c>
      <c r="H304" s="167">
        <v>4</v>
      </c>
      <c r="I304" s="168"/>
      <c r="J304" s="169">
        <f>ROUND(I304*H304,2)</f>
        <v>0</v>
      </c>
      <c r="K304" s="170"/>
      <c r="L304" s="33"/>
      <c r="M304" s="171" t="s">
        <v>1</v>
      </c>
      <c r="N304" s="137" t="s">
        <v>43</v>
      </c>
      <c r="P304" s="172">
        <f>O304*H304</f>
        <v>0</v>
      </c>
      <c r="Q304" s="172">
        <v>0</v>
      </c>
      <c r="R304" s="172">
        <f>Q304*H304</f>
        <v>0</v>
      </c>
      <c r="S304" s="172">
        <v>1.1299999999999999E-3</v>
      </c>
      <c r="T304" s="173">
        <f>S304*H304</f>
        <v>4.5199999999999997E-3</v>
      </c>
      <c r="AR304" s="174" t="s">
        <v>253</v>
      </c>
      <c r="AT304" s="174" t="s">
        <v>206</v>
      </c>
      <c r="AU304" s="174" t="s">
        <v>89</v>
      </c>
      <c r="AY304" s="16" t="s">
        <v>203</v>
      </c>
      <c r="BE304" s="102">
        <f>IF(N304="základná",J304,0)</f>
        <v>0</v>
      </c>
      <c r="BF304" s="102">
        <f>IF(N304="znížená",J304,0)</f>
        <v>0</v>
      </c>
      <c r="BG304" s="102">
        <f>IF(N304="zákl. prenesená",J304,0)</f>
        <v>0</v>
      </c>
      <c r="BH304" s="102">
        <f>IF(N304="zníž. prenesená",J304,0)</f>
        <v>0</v>
      </c>
      <c r="BI304" s="102">
        <f>IF(N304="nulová",J304,0)</f>
        <v>0</v>
      </c>
      <c r="BJ304" s="16" t="s">
        <v>89</v>
      </c>
      <c r="BK304" s="102">
        <f>ROUND(I304*H304,2)</f>
        <v>0</v>
      </c>
      <c r="BL304" s="16" t="s">
        <v>253</v>
      </c>
      <c r="BM304" s="174" t="s">
        <v>469</v>
      </c>
    </row>
    <row r="305" spans="2:65" s="12" customFormat="1">
      <c r="B305" s="175"/>
      <c r="D305" s="176" t="s">
        <v>212</v>
      </c>
      <c r="E305" s="177" t="s">
        <v>1</v>
      </c>
      <c r="F305" s="178" t="s">
        <v>416</v>
      </c>
      <c r="H305" s="179">
        <v>4</v>
      </c>
      <c r="I305" s="180"/>
      <c r="L305" s="175"/>
      <c r="M305" s="181"/>
      <c r="T305" s="182"/>
      <c r="AT305" s="177" t="s">
        <v>212</v>
      </c>
      <c r="AU305" s="177" t="s">
        <v>89</v>
      </c>
      <c r="AV305" s="12" t="s">
        <v>89</v>
      </c>
      <c r="AW305" s="12" t="s">
        <v>32</v>
      </c>
      <c r="AX305" s="12" t="s">
        <v>77</v>
      </c>
      <c r="AY305" s="177" t="s">
        <v>203</v>
      </c>
    </row>
    <row r="306" spans="2:65" s="13" customFormat="1">
      <c r="B306" s="183"/>
      <c r="D306" s="176" t="s">
        <v>212</v>
      </c>
      <c r="E306" s="184" t="s">
        <v>1</v>
      </c>
      <c r="F306" s="185" t="s">
        <v>217</v>
      </c>
      <c r="H306" s="186">
        <v>4</v>
      </c>
      <c r="I306" s="187"/>
      <c r="L306" s="183"/>
      <c r="M306" s="188"/>
      <c r="T306" s="189"/>
      <c r="AT306" s="184" t="s">
        <v>212</v>
      </c>
      <c r="AU306" s="184" t="s">
        <v>89</v>
      </c>
      <c r="AV306" s="13" t="s">
        <v>210</v>
      </c>
      <c r="AW306" s="13" t="s">
        <v>32</v>
      </c>
      <c r="AX306" s="13" t="s">
        <v>84</v>
      </c>
      <c r="AY306" s="184" t="s">
        <v>203</v>
      </c>
    </row>
    <row r="307" spans="2:65" s="1" customFormat="1" ht="24.2" customHeight="1">
      <c r="B307" s="33"/>
      <c r="C307" s="163" t="s">
        <v>470</v>
      </c>
      <c r="D307" s="163" t="s">
        <v>206</v>
      </c>
      <c r="E307" s="164" t="s">
        <v>471</v>
      </c>
      <c r="F307" s="165" t="s">
        <v>472</v>
      </c>
      <c r="G307" s="166" t="s">
        <v>404</v>
      </c>
      <c r="H307" s="167"/>
      <c r="I307" s="168"/>
      <c r="J307" s="169">
        <f>ROUND(I307*H307,2)</f>
        <v>0</v>
      </c>
      <c r="K307" s="170"/>
      <c r="L307" s="33"/>
      <c r="M307" s="171" t="s">
        <v>1</v>
      </c>
      <c r="N307" s="137" t="s">
        <v>43</v>
      </c>
      <c r="P307" s="172">
        <f>O307*H307</f>
        <v>0</v>
      </c>
      <c r="Q307" s="172">
        <v>0</v>
      </c>
      <c r="R307" s="172">
        <f>Q307*H307</f>
        <v>0</v>
      </c>
      <c r="S307" s="172">
        <v>0</v>
      </c>
      <c r="T307" s="173">
        <f>S307*H307</f>
        <v>0</v>
      </c>
      <c r="AR307" s="174" t="s">
        <v>253</v>
      </c>
      <c r="AT307" s="174" t="s">
        <v>206</v>
      </c>
      <c r="AU307" s="174" t="s">
        <v>89</v>
      </c>
      <c r="AY307" s="16" t="s">
        <v>203</v>
      </c>
      <c r="BE307" s="102">
        <f>IF(N307="základná",J307,0)</f>
        <v>0</v>
      </c>
      <c r="BF307" s="102">
        <f>IF(N307="znížená",J307,0)</f>
        <v>0</v>
      </c>
      <c r="BG307" s="102">
        <f>IF(N307="zákl. prenesená",J307,0)</f>
        <v>0</v>
      </c>
      <c r="BH307" s="102">
        <f>IF(N307="zníž. prenesená",J307,0)</f>
        <v>0</v>
      </c>
      <c r="BI307" s="102">
        <f>IF(N307="nulová",J307,0)</f>
        <v>0</v>
      </c>
      <c r="BJ307" s="16" t="s">
        <v>89</v>
      </c>
      <c r="BK307" s="102">
        <f>ROUND(I307*H307,2)</f>
        <v>0</v>
      </c>
      <c r="BL307" s="16" t="s">
        <v>253</v>
      </c>
      <c r="BM307" s="174" t="s">
        <v>473</v>
      </c>
    </row>
    <row r="308" spans="2:65" s="11" customFormat="1" ht="22.9" customHeight="1">
      <c r="B308" s="152"/>
      <c r="D308" s="153" t="s">
        <v>76</v>
      </c>
      <c r="E308" s="161" t="s">
        <v>474</v>
      </c>
      <c r="F308" s="161" t="s">
        <v>475</v>
      </c>
      <c r="I308" s="155"/>
      <c r="J308" s="162">
        <f>BK308</f>
        <v>0</v>
      </c>
      <c r="L308" s="152"/>
      <c r="M308" s="156"/>
      <c r="P308" s="157">
        <f>SUM(P309:P319)</f>
        <v>0</v>
      </c>
      <c r="R308" s="157">
        <f>SUM(R309:R319)</f>
        <v>0.18655434000000004</v>
      </c>
      <c r="T308" s="158">
        <f>SUM(T309:T319)</f>
        <v>0</v>
      </c>
      <c r="AR308" s="153" t="s">
        <v>89</v>
      </c>
      <c r="AT308" s="159" t="s">
        <v>76</v>
      </c>
      <c r="AU308" s="159" t="s">
        <v>84</v>
      </c>
      <c r="AY308" s="153" t="s">
        <v>203</v>
      </c>
      <c r="BK308" s="160">
        <f>SUM(BK309:BK319)</f>
        <v>0</v>
      </c>
    </row>
    <row r="309" spans="2:65" s="1" customFormat="1" ht="33" customHeight="1">
      <c r="B309" s="33"/>
      <c r="C309" s="163" t="s">
        <v>476</v>
      </c>
      <c r="D309" s="163" t="s">
        <v>206</v>
      </c>
      <c r="E309" s="164" t="s">
        <v>477</v>
      </c>
      <c r="F309" s="165" t="s">
        <v>478</v>
      </c>
      <c r="G309" s="166" t="s">
        <v>291</v>
      </c>
      <c r="H309" s="167">
        <v>7</v>
      </c>
      <c r="I309" s="168"/>
      <c r="J309" s="169">
        <f>ROUND(I309*H309,2)</f>
        <v>0</v>
      </c>
      <c r="K309" s="170"/>
      <c r="L309" s="33"/>
      <c r="M309" s="171" t="s">
        <v>1</v>
      </c>
      <c r="N309" s="137" t="s">
        <v>43</v>
      </c>
      <c r="P309" s="172">
        <f>O309*H309</f>
        <v>0</v>
      </c>
      <c r="Q309" s="172">
        <v>0</v>
      </c>
      <c r="R309" s="172">
        <f>Q309*H309</f>
        <v>0</v>
      </c>
      <c r="S309" s="172">
        <v>0</v>
      </c>
      <c r="T309" s="173">
        <f>S309*H309</f>
        <v>0</v>
      </c>
      <c r="AR309" s="174" t="s">
        <v>253</v>
      </c>
      <c r="AT309" s="174" t="s">
        <v>206</v>
      </c>
      <c r="AU309" s="174" t="s">
        <v>89</v>
      </c>
      <c r="AY309" s="16" t="s">
        <v>203</v>
      </c>
      <c r="BE309" s="102">
        <f>IF(N309="základná",J309,0)</f>
        <v>0</v>
      </c>
      <c r="BF309" s="102">
        <f>IF(N309="znížená",J309,0)</f>
        <v>0</v>
      </c>
      <c r="BG309" s="102">
        <f>IF(N309="zákl. prenesená",J309,0)</f>
        <v>0</v>
      </c>
      <c r="BH309" s="102">
        <f>IF(N309="zníž. prenesená",J309,0)</f>
        <v>0</v>
      </c>
      <c r="BI309" s="102">
        <f>IF(N309="nulová",J309,0)</f>
        <v>0</v>
      </c>
      <c r="BJ309" s="16" t="s">
        <v>89</v>
      </c>
      <c r="BK309" s="102">
        <f>ROUND(I309*H309,2)</f>
        <v>0</v>
      </c>
      <c r="BL309" s="16" t="s">
        <v>253</v>
      </c>
      <c r="BM309" s="174" t="s">
        <v>479</v>
      </c>
    </row>
    <row r="310" spans="2:65" s="12" customFormat="1">
      <c r="B310" s="175"/>
      <c r="D310" s="176" t="s">
        <v>212</v>
      </c>
      <c r="E310" s="177" t="s">
        <v>1</v>
      </c>
      <c r="F310" s="178" t="s">
        <v>480</v>
      </c>
      <c r="H310" s="179">
        <v>2</v>
      </c>
      <c r="I310" s="180"/>
      <c r="L310" s="175"/>
      <c r="M310" s="181"/>
      <c r="T310" s="182"/>
      <c r="AT310" s="177" t="s">
        <v>212</v>
      </c>
      <c r="AU310" s="177" t="s">
        <v>89</v>
      </c>
      <c r="AV310" s="12" t="s">
        <v>89</v>
      </c>
      <c r="AW310" s="12" t="s">
        <v>32</v>
      </c>
      <c r="AX310" s="12" t="s">
        <v>77</v>
      </c>
      <c r="AY310" s="177" t="s">
        <v>203</v>
      </c>
    </row>
    <row r="311" spans="2:65" s="12" customFormat="1">
      <c r="B311" s="175"/>
      <c r="D311" s="176" t="s">
        <v>212</v>
      </c>
      <c r="E311" s="177" t="s">
        <v>1</v>
      </c>
      <c r="F311" s="178" t="s">
        <v>294</v>
      </c>
      <c r="H311" s="179">
        <v>2</v>
      </c>
      <c r="I311" s="180"/>
      <c r="L311" s="175"/>
      <c r="M311" s="181"/>
      <c r="T311" s="182"/>
      <c r="AT311" s="177" t="s">
        <v>212</v>
      </c>
      <c r="AU311" s="177" t="s">
        <v>89</v>
      </c>
      <c r="AV311" s="12" t="s">
        <v>89</v>
      </c>
      <c r="AW311" s="12" t="s">
        <v>32</v>
      </c>
      <c r="AX311" s="12" t="s">
        <v>77</v>
      </c>
      <c r="AY311" s="177" t="s">
        <v>203</v>
      </c>
    </row>
    <row r="312" spans="2:65" s="12" customFormat="1">
      <c r="B312" s="175"/>
      <c r="D312" s="176" t="s">
        <v>212</v>
      </c>
      <c r="E312" s="177" t="s">
        <v>1</v>
      </c>
      <c r="F312" s="178" t="s">
        <v>295</v>
      </c>
      <c r="H312" s="179">
        <v>2</v>
      </c>
      <c r="I312" s="180"/>
      <c r="L312" s="175"/>
      <c r="M312" s="181"/>
      <c r="T312" s="182"/>
      <c r="AT312" s="177" t="s">
        <v>212</v>
      </c>
      <c r="AU312" s="177" t="s">
        <v>89</v>
      </c>
      <c r="AV312" s="12" t="s">
        <v>89</v>
      </c>
      <c r="AW312" s="12" t="s">
        <v>32</v>
      </c>
      <c r="AX312" s="12" t="s">
        <v>77</v>
      </c>
      <c r="AY312" s="177" t="s">
        <v>203</v>
      </c>
    </row>
    <row r="313" spans="2:65" s="12" customFormat="1">
      <c r="B313" s="175"/>
      <c r="D313" s="176" t="s">
        <v>212</v>
      </c>
      <c r="E313" s="177" t="s">
        <v>1</v>
      </c>
      <c r="F313" s="178" t="s">
        <v>297</v>
      </c>
      <c r="H313" s="179">
        <v>1</v>
      </c>
      <c r="I313" s="180"/>
      <c r="L313" s="175"/>
      <c r="M313" s="181"/>
      <c r="T313" s="182"/>
      <c r="AT313" s="177" t="s">
        <v>212</v>
      </c>
      <c r="AU313" s="177" t="s">
        <v>89</v>
      </c>
      <c r="AV313" s="12" t="s">
        <v>89</v>
      </c>
      <c r="AW313" s="12" t="s">
        <v>32</v>
      </c>
      <c r="AX313" s="12" t="s">
        <v>77</v>
      </c>
      <c r="AY313" s="177" t="s">
        <v>203</v>
      </c>
    </row>
    <row r="314" spans="2:65" s="13" customFormat="1">
      <c r="B314" s="183"/>
      <c r="D314" s="176" t="s">
        <v>212</v>
      </c>
      <c r="E314" s="184" t="s">
        <v>1</v>
      </c>
      <c r="F314" s="185" t="s">
        <v>217</v>
      </c>
      <c r="H314" s="186">
        <v>7</v>
      </c>
      <c r="I314" s="187"/>
      <c r="L314" s="183"/>
      <c r="M314" s="188"/>
      <c r="T314" s="189"/>
      <c r="AT314" s="184" t="s">
        <v>212</v>
      </c>
      <c r="AU314" s="184" t="s">
        <v>89</v>
      </c>
      <c r="AV314" s="13" t="s">
        <v>210</v>
      </c>
      <c r="AW314" s="13" t="s">
        <v>32</v>
      </c>
      <c r="AX314" s="13" t="s">
        <v>84</v>
      </c>
      <c r="AY314" s="184" t="s">
        <v>203</v>
      </c>
    </row>
    <row r="315" spans="2:65" s="1" customFormat="1" ht="24.2" customHeight="1">
      <c r="B315" s="33"/>
      <c r="C315" s="197" t="s">
        <v>481</v>
      </c>
      <c r="D315" s="197" t="s">
        <v>382</v>
      </c>
      <c r="E315" s="198" t="s">
        <v>482</v>
      </c>
      <c r="F315" s="199" t="s">
        <v>483</v>
      </c>
      <c r="G315" s="200" t="s">
        <v>291</v>
      </c>
      <c r="H315" s="201">
        <v>7</v>
      </c>
      <c r="I315" s="202"/>
      <c r="J315" s="203">
        <f>ROUND(I315*H315,2)</f>
        <v>0</v>
      </c>
      <c r="K315" s="204"/>
      <c r="L315" s="205"/>
      <c r="M315" s="206" t="s">
        <v>1</v>
      </c>
      <c r="N315" s="207" t="s">
        <v>43</v>
      </c>
      <c r="P315" s="172">
        <f>O315*H315</f>
        <v>0</v>
      </c>
      <c r="Q315" s="172">
        <v>1E-3</v>
      </c>
      <c r="R315" s="172">
        <f>Q315*H315</f>
        <v>7.0000000000000001E-3</v>
      </c>
      <c r="S315" s="172">
        <v>0</v>
      </c>
      <c r="T315" s="173">
        <f>S315*H315</f>
        <v>0</v>
      </c>
      <c r="AR315" s="174" t="s">
        <v>381</v>
      </c>
      <c r="AT315" s="174" t="s">
        <v>382</v>
      </c>
      <c r="AU315" s="174" t="s">
        <v>89</v>
      </c>
      <c r="AY315" s="16" t="s">
        <v>203</v>
      </c>
      <c r="BE315" s="102">
        <f>IF(N315="základná",J315,0)</f>
        <v>0</v>
      </c>
      <c r="BF315" s="102">
        <f>IF(N315="znížená",J315,0)</f>
        <v>0</v>
      </c>
      <c r="BG315" s="102">
        <f>IF(N315="zákl. prenesená",J315,0)</f>
        <v>0</v>
      </c>
      <c r="BH315" s="102">
        <f>IF(N315="zníž. prenesená",J315,0)</f>
        <v>0</v>
      </c>
      <c r="BI315" s="102">
        <f>IF(N315="nulová",J315,0)</f>
        <v>0</v>
      </c>
      <c r="BJ315" s="16" t="s">
        <v>89</v>
      </c>
      <c r="BK315" s="102">
        <f>ROUND(I315*H315,2)</f>
        <v>0</v>
      </c>
      <c r="BL315" s="16" t="s">
        <v>253</v>
      </c>
      <c r="BM315" s="174" t="s">
        <v>484</v>
      </c>
    </row>
    <row r="316" spans="2:65" s="1" customFormat="1" ht="24.2" customHeight="1">
      <c r="B316" s="33"/>
      <c r="C316" s="197" t="s">
        <v>485</v>
      </c>
      <c r="D316" s="197" t="s">
        <v>382</v>
      </c>
      <c r="E316" s="198" t="s">
        <v>486</v>
      </c>
      <c r="F316" s="199" t="s">
        <v>487</v>
      </c>
      <c r="G316" s="200" t="s">
        <v>291</v>
      </c>
      <c r="H316" s="201">
        <v>7</v>
      </c>
      <c r="I316" s="202"/>
      <c r="J316" s="203">
        <f>ROUND(I316*H316,2)</f>
        <v>0</v>
      </c>
      <c r="K316" s="204"/>
      <c r="L316" s="205"/>
      <c r="M316" s="206" t="s">
        <v>1</v>
      </c>
      <c r="N316" s="207" t="s">
        <v>43</v>
      </c>
      <c r="P316" s="172">
        <f>O316*H316</f>
        <v>0</v>
      </c>
      <c r="Q316" s="172">
        <v>2.5000000000000001E-2</v>
      </c>
      <c r="R316" s="172">
        <f>Q316*H316</f>
        <v>0.17500000000000002</v>
      </c>
      <c r="S316" s="172">
        <v>0</v>
      </c>
      <c r="T316" s="173">
        <f>S316*H316</f>
        <v>0</v>
      </c>
      <c r="AR316" s="174" t="s">
        <v>381</v>
      </c>
      <c r="AT316" s="174" t="s">
        <v>382</v>
      </c>
      <c r="AU316" s="174" t="s">
        <v>89</v>
      </c>
      <c r="AY316" s="16" t="s">
        <v>203</v>
      </c>
      <c r="BE316" s="102">
        <f>IF(N316="základná",J316,0)</f>
        <v>0</v>
      </c>
      <c r="BF316" s="102">
        <f>IF(N316="znížená",J316,0)</f>
        <v>0</v>
      </c>
      <c r="BG316" s="102">
        <f>IF(N316="zákl. prenesená",J316,0)</f>
        <v>0</v>
      </c>
      <c r="BH316" s="102">
        <f>IF(N316="zníž. prenesená",J316,0)</f>
        <v>0</v>
      </c>
      <c r="BI316" s="102">
        <f>IF(N316="nulová",J316,0)</f>
        <v>0</v>
      </c>
      <c r="BJ316" s="16" t="s">
        <v>89</v>
      </c>
      <c r="BK316" s="102">
        <f>ROUND(I316*H316,2)</f>
        <v>0</v>
      </c>
      <c r="BL316" s="16" t="s">
        <v>253</v>
      </c>
      <c r="BM316" s="174" t="s">
        <v>488</v>
      </c>
    </row>
    <row r="317" spans="2:65" s="1" customFormat="1" ht="16.5" customHeight="1">
      <c r="B317" s="33"/>
      <c r="C317" s="163" t="s">
        <v>489</v>
      </c>
      <c r="D317" s="163" t="s">
        <v>206</v>
      </c>
      <c r="E317" s="164" t="s">
        <v>490</v>
      </c>
      <c r="F317" s="165" t="s">
        <v>491</v>
      </c>
      <c r="G317" s="166" t="s">
        <v>291</v>
      </c>
      <c r="H317" s="167">
        <v>7</v>
      </c>
      <c r="I317" s="168"/>
      <c r="J317" s="169">
        <f>ROUND(I317*H317,2)</f>
        <v>0</v>
      </c>
      <c r="K317" s="170"/>
      <c r="L317" s="33"/>
      <c r="M317" s="171" t="s">
        <v>1</v>
      </c>
      <c r="N317" s="137" t="s">
        <v>43</v>
      </c>
      <c r="P317" s="172">
        <f>O317*H317</f>
        <v>0</v>
      </c>
      <c r="Q317" s="172">
        <v>3.0620000000000002E-5</v>
      </c>
      <c r="R317" s="172">
        <f>Q317*H317</f>
        <v>2.1434000000000001E-4</v>
      </c>
      <c r="S317" s="172">
        <v>0</v>
      </c>
      <c r="T317" s="173">
        <f>S317*H317</f>
        <v>0</v>
      </c>
      <c r="AR317" s="174" t="s">
        <v>253</v>
      </c>
      <c r="AT317" s="174" t="s">
        <v>206</v>
      </c>
      <c r="AU317" s="174" t="s">
        <v>89</v>
      </c>
      <c r="AY317" s="16" t="s">
        <v>203</v>
      </c>
      <c r="BE317" s="102">
        <f>IF(N317="základná",J317,0)</f>
        <v>0</v>
      </c>
      <c r="BF317" s="102">
        <f>IF(N317="znížená",J317,0)</f>
        <v>0</v>
      </c>
      <c r="BG317" s="102">
        <f>IF(N317="zákl. prenesená",J317,0)</f>
        <v>0</v>
      </c>
      <c r="BH317" s="102">
        <f>IF(N317="zníž. prenesená",J317,0)</f>
        <v>0</v>
      </c>
      <c r="BI317" s="102">
        <f>IF(N317="nulová",J317,0)</f>
        <v>0</v>
      </c>
      <c r="BJ317" s="16" t="s">
        <v>89</v>
      </c>
      <c r="BK317" s="102">
        <f>ROUND(I317*H317,2)</f>
        <v>0</v>
      </c>
      <c r="BL317" s="16" t="s">
        <v>253</v>
      </c>
      <c r="BM317" s="174" t="s">
        <v>492</v>
      </c>
    </row>
    <row r="318" spans="2:65" s="1" customFormat="1" ht="16.5" customHeight="1">
      <c r="B318" s="33"/>
      <c r="C318" s="197" t="s">
        <v>493</v>
      </c>
      <c r="D318" s="197" t="s">
        <v>382</v>
      </c>
      <c r="E318" s="198" t="s">
        <v>494</v>
      </c>
      <c r="F318" s="199" t="s">
        <v>495</v>
      </c>
      <c r="G318" s="200" t="s">
        <v>291</v>
      </c>
      <c r="H318" s="201">
        <v>7</v>
      </c>
      <c r="I318" s="202"/>
      <c r="J318" s="203">
        <f>ROUND(I318*H318,2)</f>
        <v>0</v>
      </c>
      <c r="K318" s="204"/>
      <c r="L318" s="205"/>
      <c r="M318" s="206" t="s">
        <v>1</v>
      </c>
      <c r="N318" s="207" t="s">
        <v>43</v>
      </c>
      <c r="P318" s="172">
        <f>O318*H318</f>
        <v>0</v>
      </c>
      <c r="Q318" s="172">
        <v>6.2E-4</v>
      </c>
      <c r="R318" s="172">
        <f>Q318*H318</f>
        <v>4.3400000000000001E-3</v>
      </c>
      <c r="S318" s="172">
        <v>0</v>
      </c>
      <c r="T318" s="173">
        <f>S318*H318</f>
        <v>0</v>
      </c>
      <c r="AR318" s="174" t="s">
        <v>381</v>
      </c>
      <c r="AT318" s="174" t="s">
        <v>382</v>
      </c>
      <c r="AU318" s="174" t="s">
        <v>89</v>
      </c>
      <c r="AY318" s="16" t="s">
        <v>203</v>
      </c>
      <c r="BE318" s="102">
        <f>IF(N318="základná",J318,0)</f>
        <v>0</v>
      </c>
      <c r="BF318" s="102">
        <f>IF(N318="znížená",J318,0)</f>
        <v>0</v>
      </c>
      <c r="BG318" s="102">
        <f>IF(N318="zákl. prenesená",J318,0)</f>
        <v>0</v>
      </c>
      <c r="BH318" s="102">
        <f>IF(N318="zníž. prenesená",J318,0)</f>
        <v>0</v>
      </c>
      <c r="BI318" s="102">
        <f>IF(N318="nulová",J318,0)</f>
        <v>0</v>
      </c>
      <c r="BJ318" s="16" t="s">
        <v>89</v>
      </c>
      <c r="BK318" s="102">
        <f>ROUND(I318*H318,2)</f>
        <v>0</v>
      </c>
      <c r="BL318" s="16" t="s">
        <v>253</v>
      </c>
      <c r="BM318" s="174" t="s">
        <v>496</v>
      </c>
    </row>
    <row r="319" spans="2:65" s="1" customFormat="1" ht="24.2" customHeight="1">
      <c r="B319" s="33"/>
      <c r="C319" s="163" t="s">
        <v>497</v>
      </c>
      <c r="D319" s="163" t="s">
        <v>206</v>
      </c>
      <c r="E319" s="164" t="s">
        <v>498</v>
      </c>
      <c r="F319" s="165" t="s">
        <v>499</v>
      </c>
      <c r="G319" s="166" t="s">
        <v>404</v>
      </c>
      <c r="H319" s="167"/>
      <c r="I319" s="168"/>
      <c r="J319" s="169">
        <f>ROUND(I319*H319,2)</f>
        <v>0</v>
      </c>
      <c r="K319" s="170"/>
      <c r="L319" s="33"/>
      <c r="M319" s="171" t="s">
        <v>1</v>
      </c>
      <c r="N319" s="137" t="s">
        <v>43</v>
      </c>
      <c r="P319" s="172">
        <f>O319*H319</f>
        <v>0</v>
      </c>
      <c r="Q319" s="172">
        <v>0</v>
      </c>
      <c r="R319" s="172">
        <f>Q319*H319</f>
        <v>0</v>
      </c>
      <c r="S319" s="172">
        <v>0</v>
      </c>
      <c r="T319" s="173">
        <f>S319*H319</f>
        <v>0</v>
      </c>
      <c r="AR319" s="174" t="s">
        <v>253</v>
      </c>
      <c r="AT319" s="174" t="s">
        <v>206</v>
      </c>
      <c r="AU319" s="174" t="s">
        <v>89</v>
      </c>
      <c r="AY319" s="16" t="s">
        <v>203</v>
      </c>
      <c r="BE319" s="102">
        <f>IF(N319="základná",J319,0)</f>
        <v>0</v>
      </c>
      <c r="BF319" s="102">
        <f>IF(N319="znížená",J319,0)</f>
        <v>0</v>
      </c>
      <c r="BG319" s="102">
        <f>IF(N319="zákl. prenesená",J319,0)</f>
        <v>0</v>
      </c>
      <c r="BH319" s="102">
        <f>IF(N319="zníž. prenesená",J319,0)</f>
        <v>0</v>
      </c>
      <c r="BI319" s="102">
        <f>IF(N319="nulová",J319,0)</f>
        <v>0</v>
      </c>
      <c r="BJ319" s="16" t="s">
        <v>89</v>
      </c>
      <c r="BK319" s="102">
        <f>ROUND(I319*H319,2)</f>
        <v>0</v>
      </c>
      <c r="BL319" s="16" t="s">
        <v>253</v>
      </c>
      <c r="BM319" s="174" t="s">
        <v>500</v>
      </c>
    </row>
    <row r="320" spans="2:65" s="11" customFormat="1" ht="22.9" customHeight="1">
      <c r="B320" s="152"/>
      <c r="D320" s="153" t="s">
        <v>76</v>
      </c>
      <c r="E320" s="161" t="s">
        <v>501</v>
      </c>
      <c r="F320" s="161" t="s">
        <v>502</v>
      </c>
      <c r="I320" s="155"/>
      <c r="J320" s="162">
        <f>BK320</f>
        <v>0</v>
      </c>
      <c r="L320" s="152"/>
      <c r="M320" s="156"/>
      <c r="P320" s="157">
        <f>SUM(P321:P324)</f>
        <v>0</v>
      </c>
      <c r="R320" s="157">
        <f>SUM(R321:R324)</f>
        <v>2.24E-2</v>
      </c>
      <c r="T320" s="158">
        <f>SUM(T321:T324)</f>
        <v>3.8399999999999997E-2</v>
      </c>
      <c r="AR320" s="153" t="s">
        <v>89</v>
      </c>
      <c r="AT320" s="159" t="s">
        <v>76</v>
      </c>
      <c r="AU320" s="159" t="s">
        <v>84</v>
      </c>
      <c r="AY320" s="153" t="s">
        <v>203</v>
      </c>
      <c r="BK320" s="160">
        <f>SUM(BK321:BK324)</f>
        <v>0</v>
      </c>
    </row>
    <row r="321" spans="2:65" s="1" customFormat="1" ht="24.2" customHeight="1">
      <c r="B321" s="33"/>
      <c r="C321" s="163" t="s">
        <v>503</v>
      </c>
      <c r="D321" s="163" t="s">
        <v>206</v>
      </c>
      <c r="E321" s="164" t="s">
        <v>504</v>
      </c>
      <c r="F321" s="165" t="s">
        <v>505</v>
      </c>
      <c r="G321" s="166" t="s">
        <v>291</v>
      </c>
      <c r="H321" s="167">
        <v>8</v>
      </c>
      <c r="I321" s="168"/>
      <c r="J321" s="169">
        <f>ROUND(I321*H321,2)</f>
        <v>0</v>
      </c>
      <c r="K321" s="170"/>
      <c r="L321" s="33"/>
      <c r="M321" s="171" t="s">
        <v>1</v>
      </c>
      <c r="N321" s="137" t="s">
        <v>43</v>
      </c>
      <c r="P321" s="172">
        <f>O321*H321</f>
        <v>0</v>
      </c>
      <c r="Q321" s="172">
        <v>0</v>
      </c>
      <c r="R321" s="172">
        <f>Q321*H321</f>
        <v>0</v>
      </c>
      <c r="S321" s="172">
        <v>0</v>
      </c>
      <c r="T321" s="173">
        <f>S321*H321</f>
        <v>0</v>
      </c>
      <c r="AR321" s="174" t="s">
        <v>253</v>
      </c>
      <c r="AT321" s="174" t="s">
        <v>206</v>
      </c>
      <c r="AU321" s="174" t="s">
        <v>89</v>
      </c>
      <c r="AY321" s="16" t="s">
        <v>203</v>
      </c>
      <c r="BE321" s="102">
        <f>IF(N321="základná",J321,0)</f>
        <v>0</v>
      </c>
      <c r="BF321" s="102">
        <f>IF(N321="znížená",J321,0)</f>
        <v>0</v>
      </c>
      <c r="BG321" s="102">
        <f>IF(N321="zákl. prenesená",J321,0)</f>
        <v>0</v>
      </c>
      <c r="BH321" s="102">
        <f>IF(N321="zníž. prenesená",J321,0)</f>
        <v>0</v>
      </c>
      <c r="BI321" s="102">
        <f>IF(N321="nulová",J321,0)</f>
        <v>0</v>
      </c>
      <c r="BJ321" s="16" t="s">
        <v>89</v>
      </c>
      <c r="BK321" s="102">
        <f>ROUND(I321*H321,2)</f>
        <v>0</v>
      </c>
      <c r="BL321" s="16" t="s">
        <v>253</v>
      </c>
      <c r="BM321" s="174" t="s">
        <v>506</v>
      </c>
    </row>
    <row r="322" spans="2:65" s="1" customFormat="1" ht="16.5" customHeight="1">
      <c r="B322" s="33"/>
      <c r="C322" s="197" t="s">
        <v>507</v>
      </c>
      <c r="D322" s="197" t="s">
        <v>382</v>
      </c>
      <c r="E322" s="198" t="s">
        <v>508</v>
      </c>
      <c r="F322" s="199" t="s">
        <v>509</v>
      </c>
      <c r="G322" s="200" t="s">
        <v>291</v>
      </c>
      <c r="H322" s="201">
        <v>8</v>
      </c>
      <c r="I322" s="202"/>
      <c r="J322" s="203">
        <f>ROUND(I322*H322,2)</f>
        <v>0</v>
      </c>
      <c r="K322" s="204"/>
      <c r="L322" s="205"/>
      <c r="M322" s="206" t="s">
        <v>1</v>
      </c>
      <c r="N322" s="207" t="s">
        <v>43</v>
      </c>
      <c r="P322" s="172">
        <f>O322*H322</f>
        <v>0</v>
      </c>
      <c r="Q322" s="172">
        <v>2.8E-3</v>
      </c>
      <c r="R322" s="172">
        <f>Q322*H322</f>
        <v>2.24E-2</v>
      </c>
      <c r="S322" s="172">
        <v>0</v>
      </c>
      <c r="T322" s="173">
        <f>S322*H322</f>
        <v>0</v>
      </c>
      <c r="AR322" s="174" t="s">
        <v>381</v>
      </c>
      <c r="AT322" s="174" t="s">
        <v>382</v>
      </c>
      <c r="AU322" s="174" t="s">
        <v>89</v>
      </c>
      <c r="AY322" s="16" t="s">
        <v>203</v>
      </c>
      <c r="BE322" s="102">
        <f>IF(N322="základná",J322,0)</f>
        <v>0</v>
      </c>
      <c r="BF322" s="102">
        <f>IF(N322="znížená",J322,0)</f>
        <v>0</v>
      </c>
      <c r="BG322" s="102">
        <f>IF(N322="zákl. prenesená",J322,0)</f>
        <v>0</v>
      </c>
      <c r="BH322" s="102">
        <f>IF(N322="zníž. prenesená",J322,0)</f>
        <v>0</v>
      </c>
      <c r="BI322" s="102">
        <f>IF(N322="nulová",J322,0)</f>
        <v>0</v>
      </c>
      <c r="BJ322" s="16" t="s">
        <v>89</v>
      </c>
      <c r="BK322" s="102">
        <f>ROUND(I322*H322,2)</f>
        <v>0</v>
      </c>
      <c r="BL322" s="16" t="s">
        <v>253</v>
      </c>
      <c r="BM322" s="174" t="s">
        <v>510</v>
      </c>
    </row>
    <row r="323" spans="2:65" s="1" customFormat="1" ht="24.2" customHeight="1">
      <c r="B323" s="33"/>
      <c r="C323" s="163" t="s">
        <v>511</v>
      </c>
      <c r="D323" s="163" t="s">
        <v>206</v>
      </c>
      <c r="E323" s="164" t="s">
        <v>512</v>
      </c>
      <c r="F323" s="165" t="s">
        <v>513</v>
      </c>
      <c r="G323" s="166" t="s">
        <v>291</v>
      </c>
      <c r="H323" s="167">
        <v>8</v>
      </c>
      <c r="I323" s="168"/>
      <c r="J323" s="169">
        <f>ROUND(I323*H323,2)</f>
        <v>0</v>
      </c>
      <c r="K323" s="170"/>
      <c r="L323" s="33"/>
      <c r="M323" s="171" t="s">
        <v>1</v>
      </c>
      <c r="N323" s="137" t="s">
        <v>43</v>
      </c>
      <c r="P323" s="172">
        <f>O323*H323</f>
        <v>0</v>
      </c>
      <c r="Q323" s="172">
        <v>0</v>
      </c>
      <c r="R323" s="172">
        <f>Q323*H323</f>
        <v>0</v>
      </c>
      <c r="S323" s="172">
        <v>4.7999999999999996E-3</v>
      </c>
      <c r="T323" s="173">
        <f>S323*H323</f>
        <v>3.8399999999999997E-2</v>
      </c>
      <c r="AR323" s="174" t="s">
        <v>253</v>
      </c>
      <c r="AT323" s="174" t="s">
        <v>206</v>
      </c>
      <c r="AU323" s="174" t="s">
        <v>89</v>
      </c>
      <c r="AY323" s="16" t="s">
        <v>203</v>
      </c>
      <c r="BE323" s="102">
        <f>IF(N323="základná",J323,0)</f>
        <v>0</v>
      </c>
      <c r="BF323" s="102">
        <f>IF(N323="znížená",J323,0)</f>
        <v>0</v>
      </c>
      <c r="BG323" s="102">
        <f>IF(N323="zákl. prenesená",J323,0)</f>
        <v>0</v>
      </c>
      <c r="BH323" s="102">
        <f>IF(N323="zníž. prenesená",J323,0)</f>
        <v>0</v>
      </c>
      <c r="BI323" s="102">
        <f>IF(N323="nulová",J323,0)</f>
        <v>0</v>
      </c>
      <c r="BJ323" s="16" t="s">
        <v>89</v>
      </c>
      <c r="BK323" s="102">
        <f>ROUND(I323*H323,2)</f>
        <v>0</v>
      </c>
      <c r="BL323" s="16" t="s">
        <v>253</v>
      </c>
      <c r="BM323" s="174" t="s">
        <v>514</v>
      </c>
    </row>
    <row r="324" spans="2:65" s="1" customFormat="1" ht="24.2" customHeight="1">
      <c r="B324" s="33"/>
      <c r="C324" s="163" t="s">
        <v>515</v>
      </c>
      <c r="D324" s="163" t="s">
        <v>206</v>
      </c>
      <c r="E324" s="164" t="s">
        <v>516</v>
      </c>
      <c r="F324" s="165" t="s">
        <v>517</v>
      </c>
      <c r="G324" s="166" t="s">
        <v>404</v>
      </c>
      <c r="H324" s="167"/>
      <c r="I324" s="168"/>
      <c r="J324" s="169">
        <f>ROUND(I324*H324,2)</f>
        <v>0</v>
      </c>
      <c r="K324" s="170"/>
      <c r="L324" s="33"/>
      <c r="M324" s="171" t="s">
        <v>1</v>
      </c>
      <c r="N324" s="137" t="s">
        <v>43</v>
      </c>
      <c r="P324" s="172">
        <f>O324*H324</f>
        <v>0</v>
      </c>
      <c r="Q324" s="172">
        <v>0</v>
      </c>
      <c r="R324" s="172">
        <f>Q324*H324</f>
        <v>0</v>
      </c>
      <c r="S324" s="172">
        <v>0</v>
      </c>
      <c r="T324" s="173">
        <f>S324*H324</f>
        <v>0</v>
      </c>
      <c r="AR324" s="174" t="s">
        <v>253</v>
      </c>
      <c r="AT324" s="174" t="s">
        <v>206</v>
      </c>
      <c r="AU324" s="174" t="s">
        <v>89</v>
      </c>
      <c r="AY324" s="16" t="s">
        <v>203</v>
      </c>
      <c r="BE324" s="102">
        <f>IF(N324="základná",J324,0)</f>
        <v>0</v>
      </c>
      <c r="BF324" s="102">
        <f>IF(N324="znížená",J324,0)</f>
        <v>0</v>
      </c>
      <c r="BG324" s="102">
        <f>IF(N324="zákl. prenesená",J324,0)</f>
        <v>0</v>
      </c>
      <c r="BH324" s="102">
        <f>IF(N324="zníž. prenesená",J324,0)</f>
        <v>0</v>
      </c>
      <c r="BI324" s="102">
        <f>IF(N324="nulová",J324,0)</f>
        <v>0</v>
      </c>
      <c r="BJ324" s="16" t="s">
        <v>89</v>
      </c>
      <c r="BK324" s="102">
        <f>ROUND(I324*H324,2)</f>
        <v>0</v>
      </c>
      <c r="BL324" s="16" t="s">
        <v>253</v>
      </c>
      <c r="BM324" s="174" t="s">
        <v>518</v>
      </c>
    </row>
    <row r="325" spans="2:65" s="11" customFormat="1" ht="22.9" customHeight="1">
      <c r="B325" s="152"/>
      <c r="D325" s="153" t="s">
        <v>76</v>
      </c>
      <c r="E325" s="161" t="s">
        <v>519</v>
      </c>
      <c r="F325" s="161" t="s">
        <v>520</v>
      </c>
      <c r="I325" s="155"/>
      <c r="J325" s="162">
        <f>BK325</f>
        <v>0</v>
      </c>
      <c r="L325" s="152"/>
      <c r="M325" s="156"/>
      <c r="P325" s="157">
        <f>SUM(P326:P331)</f>
        <v>0</v>
      </c>
      <c r="R325" s="157">
        <f>SUM(R326:R331)</f>
        <v>1.0717458500000001</v>
      </c>
      <c r="T325" s="158">
        <f>SUM(T326:T331)</f>
        <v>0</v>
      </c>
      <c r="AR325" s="153" t="s">
        <v>89</v>
      </c>
      <c r="AT325" s="159" t="s">
        <v>76</v>
      </c>
      <c r="AU325" s="159" t="s">
        <v>84</v>
      </c>
      <c r="AY325" s="153" t="s">
        <v>203</v>
      </c>
      <c r="BK325" s="160">
        <f>SUM(BK326:BK331)</f>
        <v>0</v>
      </c>
    </row>
    <row r="326" spans="2:65" s="1" customFormat="1" ht="24.2" customHeight="1">
      <c r="B326" s="33"/>
      <c r="C326" s="163" t="s">
        <v>521</v>
      </c>
      <c r="D326" s="163" t="s">
        <v>206</v>
      </c>
      <c r="E326" s="164" t="s">
        <v>522</v>
      </c>
      <c r="F326" s="165" t="s">
        <v>523</v>
      </c>
      <c r="G326" s="166" t="s">
        <v>209</v>
      </c>
      <c r="H326" s="167">
        <v>39.895000000000003</v>
      </c>
      <c r="I326" s="168"/>
      <c r="J326" s="169">
        <f>ROUND(I326*H326,2)</f>
        <v>0</v>
      </c>
      <c r="K326" s="170"/>
      <c r="L326" s="33"/>
      <c r="M326" s="171" t="s">
        <v>1</v>
      </c>
      <c r="N326" s="137" t="s">
        <v>43</v>
      </c>
      <c r="P326" s="172">
        <f>O326*H326</f>
        <v>0</v>
      </c>
      <c r="Q326" s="172">
        <v>3.65E-3</v>
      </c>
      <c r="R326" s="172">
        <f>Q326*H326</f>
        <v>0.14561675000000002</v>
      </c>
      <c r="S326" s="172">
        <v>0</v>
      </c>
      <c r="T326" s="173">
        <f>S326*H326</f>
        <v>0</v>
      </c>
      <c r="AR326" s="174" t="s">
        <v>253</v>
      </c>
      <c r="AT326" s="174" t="s">
        <v>206</v>
      </c>
      <c r="AU326" s="174" t="s">
        <v>89</v>
      </c>
      <c r="AY326" s="16" t="s">
        <v>203</v>
      </c>
      <c r="BE326" s="102">
        <f>IF(N326="základná",J326,0)</f>
        <v>0</v>
      </c>
      <c r="BF326" s="102">
        <f>IF(N326="znížená",J326,0)</f>
        <v>0</v>
      </c>
      <c r="BG326" s="102">
        <f>IF(N326="zákl. prenesená",J326,0)</f>
        <v>0</v>
      </c>
      <c r="BH326" s="102">
        <f>IF(N326="zníž. prenesená",J326,0)</f>
        <v>0</v>
      </c>
      <c r="BI326" s="102">
        <f>IF(N326="nulová",J326,0)</f>
        <v>0</v>
      </c>
      <c r="BJ326" s="16" t="s">
        <v>89</v>
      </c>
      <c r="BK326" s="102">
        <f>ROUND(I326*H326,2)</f>
        <v>0</v>
      </c>
      <c r="BL326" s="16" t="s">
        <v>253</v>
      </c>
      <c r="BM326" s="174" t="s">
        <v>524</v>
      </c>
    </row>
    <row r="327" spans="2:65" s="12" customFormat="1">
      <c r="B327" s="175"/>
      <c r="D327" s="176" t="s">
        <v>212</v>
      </c>
      <c r="E327" s="177" t="s">
        <v>1</v>
      </c>
      <c r="F327" s="178" t="s">
        <v>123</v>
      </c>
      <c r="H327" s="179">
        <v>39.895000000000003</v>
      </c>
      <c r="I327" s="180"/>
      <c r="L327" s="175"/>
      <c r="M327" s="181"/>
      <c r="T327" s="182"/>
      <c r="AT327" s="177" t="s">
        <v>212</v>
      </c>
      <c r="AU327" s="177" t="s">
        <v>89</v>
      </c>
      <c r="AV327" s="12" t="s">
        <v>89</v>
      </c>
      <c r="AW327" s="12" t="s">
        <v>32</v>
      </c>
      <c r="AX327" s="12" t="s">
        <v>77</v>
      </c>
      <c r="AY327" s="177" t="s">
        <v>203</v>
      </c>
    </row>
    <row r="328" spans="2:65" s="13" customFormat="1">
      <c r="B328" s="183"/>
      <c r="D328" s="176" t="s">
        <v>212</v>
      </c>
      <c r="E328" s="184" t="s">
        <v>1</v>
      </c>
      <c r="F328" s="185" t="s">
        <v>217</v>
      </c>
      <c r="H328" s="186">
        <v>39.895000000000003</v>
      </c>
      <c r="I328" s="187"/>
      <c r="L328" s="183"/>
      <c r="M328" s="188"/>
      <c r="T328" s="189"/>
      <c r="AT328" s="184" t="s">
        <v>212</v>
      </c>
      <c r="AU328" s="184" t="s">
        <v>89</v>
      </c>
      <c r="AV328" s="13" t="s">
        <v>210</v>
      </c>
      <c r="AW328" s="13" t="s">
        <v>32</v>
      </c>
      <c r="AX328" s="13" t="s">
        <v>84</v>
      </c>
      <c r="AY328" s="184" t="s">
        <v>203</v>
      </c>
    </row>
    <row r="329" spans="2:65" s="1" customFormat="1" ht="24.2" customHeight="1">
      <c r="B329" s="33"/>
      <c r="C329" s="197" t="s">
        <v>525</v>
      </c>
      <c r="D329" s="197" t="s">
        <v>382</v>
      </c>
      <c r="E329" s="198" t="s">
        <v>526</v>
      </c>
      <c r="F329" s="199" t="s">
        <v>527</v>
      </c>
      <c r="G329" s="200" t="s">
        <v>209</v>
      </c>
      <c r="H329" s="201">
        <v>42.289000000000001</v>
      </c>
      <c r="I329" s="202"/>
      <c r="J329" s="203">
        <f>ROUND(I329*H329,2)</f>
        <v>0</v>
      </c>
      <c r="K329" s="204"/>
      <c r="L329" s="205"/>
      <c r="M329" s="206" t="s">
        <v>1</v>
      </c>
      <c r="N329" s="207" t="s">
        <v>43</v>
      </c>
      <c r="P329" s="172">
        <f>O329*H329</f>
        <v>0</v>
      </c>
      <c r="Q329" s="172">
        <v>2.1899999999999999E-2</v>
      </c>
      <c r="R329" s="172">
        <f>Q329*H329</f>
        <v>0.92612910000000004</v>
      </c>
      <c r="S329" s="172">
        <v>0</v>
      </c>
      <c r="T329" s="173">
        <f>S329*H329</f>
        <v>0</v>
      </c>
      <c r="AR329" s="174" t="s">
        <v>381</v>
      </c>
      <c r="AT329" s="174" t="s">
        <v>382</v>
      </c>
      <c r="AU329" s="174" t="s">
        <v>89</v>
      </c>
      <c r="AY329" s="16" t="s">
        <v>203</v>
      </c>
      <c r="BE329" s="102">
        <f>IF(N329="základná",J329,0)</f>
        <v>0</v>
      </c>
      <c r="BF329" s="102">
        <f>IF(N329="znížená",J329,0)</f>
        <v>0</v>
      </c>
      <c r="BG329" s="102">
        <f>IF(N329="zákl. prenesená",J329,0)</f>
        <v>0</v>
      </c>
      <c r="BH329" s="102">
        <f>IF(N329="zníž. prenesená",J329,0)</f>
        <v>0</v>
      </c>
      <c r="BI329" s="102">
        <f>IF(N329="nulová",J329,0)</f>
        <v>0</v>
      </c>
      <c r="BJ329" s="16" t="s">
        <v>89</v>
      </c>
      <c r="BK329" s="102">
        <f>ROUND(I329*H329,2)</f>
        <v>0</v>
      </c>
      <c r="BL329" s="16" t="s">
        <v>253</v>
      </c>
      <c r="BM329" s="174" t="s">
        <v>528</v>
      </c>
    </row>
    <row r="330" spans="2:65" s="12" customFormat="1">
      <c r="B330" s="175"/>
      <c r="D330" s="176" t="s">
        <v>212</v>
      </c>
      <c r="F330" s="178" t="s">
        <v>529</v>
      </c>
      <c r="H330" s="179">
        <v>42.289000000000001</v>
      </c>
      <c r="I330" s="180"/>
      <c r="L330" s="175"/>
      <c r="M330" s="181"/>
      <c r="T330" s="182"/>
      <c r="AT330" s="177" t="s">
        <v>212</v>
      </c>
      <c r="AU330" s="177" t="s">
        <v>89</v>
      </c>
      <c r="AV330" s="12" t="s">
        <v>89</v>
      </c>
      <c r="AW330" s="12" t="s">
        <v>4</v>
      </c>
      <c r="AX330" s="12" t="s">
        <v>84</v>
      </c>
      <c r="AY330" s="177" t="s">
        <v>203</v>
      </c>
    </row>
    <row r="331" spans="2:65" s="1" customFormat="1" ht="24.2" customHeight="1">
      <c r="B331" s="33"/>
      <c r="C331" s="163" t="s">
        <v>530</v>
      </c>
      <c r="D331" s="163" t="s">
        <v>206</v>
      </c>
      <c r="E331" s="164" t="s">
        <v>531</v>
      </c>
      <c r="F331" s="165" t="s">
        <v>532</v>
      </c>
      <c r="G331" s="166" t="s">
        <v>404</v>
      </c>
      <c r="H331" s="167"/>
      <c r="I331" s="168"/>
      <c r="J331" s="169">
        <f>ROUND(I331*H331,2)</f>
        <v>0</v>
      </c>
      <c r="K331" s="170"/>
      <c r="L331" s="33"/>
      <c r="M331" s="171" t="s">
        <v>1</v>
      </c>
      <c r="N331" s="137" t="s">
        <v>43</v>
      </c>
      <c r="P331" s="172">
        <f>O331*H331</f>
        <v>0</v>
      </c>
      <c r="Q331" s="172">
        <v>0</v>
      </c>
      <c r="R331" s="172">
        <f>Q331*H331</f>
        <v>0</v>
      </c>
      <c r="S331" s="172">
        <v>0</v>
      </c>
      <c r="T331" s="173">
        <f>S331*H331</f>
        <v>0</v>
      </c>
      <c r="AR331" s="174" t="s">
        <v>253</v>
      </c>
      <c r="AT331" s="174" t="s">
        <v>206</v>
      </c>
      <c r="AU331" s="174" t="s">
        <v>89</v>
      </c>
      <c r="AY331" s="16" t="s">
        <v>203</v>
      </c>
      <c r="BE331" s="102">
        <f>IF(N331="základná",J331,0)</f>
        <v>0</v>
      </c>
      <c r="BF331" s="102">
        <f>IF(N331="znížená",J331,0)</f>
        <v>0</v>
      </c>
      <c r="BG331" s="102">
        <f>IF(N331="zákl. prenesená",J331,0)</f>
        <v>0</v>
      </c>
      <c r="BH331" s="102">
        <f>IF(N331="zníž. prenesená",J331,0)</f>
        <v>0</v>
      </c>
      <c r="BI331" s="102">
        <f>IF(N331="nulová",J331,0)</f>
        <v>0</v>
      </c>
      <c r="BJ331" s="16" t="s">
        <v>89</v>
      </c>
      <c r="BK331" s="102">
        <f>ROUND(I331*H331,2)</f>
        <v>0</v>
      </c>
      <c r="BL331" s="16" t="s">
        <v>253</v>
      </c>
      <c r="BM331" s="174" t="s">
        <v>533</v>
      </c>
    </row>
    <row r="332" spans="2:65" s="11" customFormat="1" ht="22.9" customHeight="1">
      <c r="B332" s="152"/>
      <c r="D332" s="153" t="s">
        <v>76</v>
      </c>
      <c r="E332" s="161" t="s">
        <v>534</v>
      </c>
      <c r="F332" s="161" t="s">
        <v>535</v>
      </c>
      <c r="I332" s="155"/>
      <c r="J332" s="162">
        <f>BK332</f>
        <v>0</v>
      </c>
      <c r="L332" s="152"/>
      <c r="M332" s="156"/>
      <c r="P332" s="157">
        <f>SUM(P333:P360)</f>
        <v>0</v>
      </c>
      <c r="R332" s="157">
        <f>SUM(R333:R360)</f>
        <v>0.34247072999999995</v>
      </c>
      <c r="T332" s="158">
        <f>SUM(T333:T360)</f>
        <v>7.8183000000000002E-2</v>
      </c>
      <c r="AR332" s="153" t="s">
        <v>89</v>
      </c>
      <c r="AT332" s="159" t="s">
        <v>76</v>
      </c>
      <c r="AU332" s="159" t="s">
        <v>84</v>
      </c>
      <c r="AY332" s="153" t="s">
        <v>203</v>
      </c>
      <c r="BK332" s="160">
        <f>SUM(BK333:BK360)</f>
        <v>0</v>
      </c>
    </row>
    <row r="333" spans="2:65" s="1" customFormat="1" ht="16.5" customHeight="1">
      <c r="B333" s="33"/>
      <c r="C333" s="163" t="s">
        <v>536</v>
      </c>
      <c r="D333" s="163" t="s">
        <v>206</v>
      </c>
      <c r="E333" s="164" t="s">
        <v>537</v>
      </c>
      <c r="F333" s="165" t="s">
        <v>538</v>
      </c>
      <c r="G333" s="166" t="s">
        <v>340</v>
      </c>
      <c r="H333" s="167">
        <v>37.212000000000003</v>
      </c>
      <c r="I333" s="168"/>
      <c r="J333" s="169">
        <f>ROUND(I333*H333,2)</f>
        <v>0</v>
      </c>
      <c r="K333" s="170"/>
      <c r="L333" s="33"/>
      <c r="M333" s="171" t="s">
        <v>1</v>
      </c>
      <c r="N333" s="137" t="s">
        <v>43</v>
      </c>
      <c r="P333" s="172">
        <f>O333*H333</f>
        <v>0</v>
      </c>
      <c r="Q333" s="172">
        <v>0</v>
      </c>
      <c r="R333" s="172">
        <f>Q333*H333</f>
        <v>0</v>
      </c>
      <c r="S333" s="172">
        <v>1E-3</v>
      </c>
      <c r="T333" s="173">
        <f>S333*H333</f>
        <v>3.7212000000000002E-2</v>
      </c>
      <c r="AR333" s="174" t="s">
        <v>253</v>
      </c>
      <c r="AT333" s="174" t="s">
        <v>206</v>
      </c>
      <c r="AU333" s="174" t="s">
        <v>89</v>
      </c>
      <c r="AY333" s="16" t="s">
        <v>203</v>
      </c>
      <c r="BE333" s="102">
        <f>IF(N333="základná",J333,0)</f>
        <v>0</v>
      </c>
      <c r="BF333" s="102">
        <f>IF(N333="znížená",J333,0)</f>
        <v>0</v>
      </c>
      <c r="BG333" s="102">
        <f>IF(N333="zákl. prenesená",J333,0)</f>
        <v>0</v>
      </c>
      <c r="BH333" s="102">
        <f>IF(N333="zníž. prenesená",J333,0)</f>
        <v>0</v>
      </c>
      <c r="BI333" s="102">
        <f>IF(N333="nulová",J333,0)</f>
        <v>0</v>
      </c>
      <c r="BJ333" s="16" t="s">
        <v>89</v>
      </c>
      <c r="BK333" s="102">
        <f>ROUND(I333*H333,2)</f>
        <v>0</v>
      </c>
      <c r="BL333" s="16" t="s">
        <v>253</v>
      </c>
      <c r="BM333" s="174" t="s">
        <v>539</v>
      </c>
    </row>
    <row r="334" spans="2:65" s="12" customFormat="1">
      <c r="B334" s="175"/>
      <c r="D334" s="176" t="s">
        <v>212</v>
      </c>
      <c r="E334" s="177" t="s">
        <v>1</v>
      </c>
      <c r="F334" s="178" t="s">
        <v>540</v>
      </c>
      <c r="H334" s="179">
        <v>17.72</v>
      </c>
      <c r="I334" s="180"/>
      <c r="L334" s="175"/>
      <c r="M334" s="181"/>
      <c r="T334" s="182"/>
      <c r="AT334" s="177" t="s">
        <v>212</v>
      </c>
      <c r="AU334" s="177" t="s">
        <v>89</v>
      </c>
      <c r="AV334" s="12" t="s">
        <v>89</v>
      </c>
      <c r="AW334" s="12" t="s">
        <v>32</v>
      </c>
      <c r="AX334" s="12" t="s">
        <v>77</v>
      </c>
      <c r="AY334" s="177" t="s">
        <v>203</v>
      </c>
    </row>
    <row r="335" spans="2:65" s="12" customFormat="1">
      <c r="B335" s="175"/>
      <c r="D335" s="176" t="s">
        <v>212</v>
      </c>
      <c r="E335" s="177" t="s">
        <v>1</v>
      </c>
      <c r="F335" s="178" t="s">
        <v>541</v>
      </c>
      <c r="H335" s="179">
        <v>17.72</v>
      </c>
      <c r="I335" s="180"/>
      <c r="L335" s="175"/>
      <c r="M335" s="181"/>
      <c r="T335" s="182"/>
      <c r="AT335" s="177" t="s">
        <v>212</v>
      </c>
      <c r="AU335" s="177" t="s">
        <v>89</v>
      </c>
      <c r="AV335" s="12" t="s">
        <v>89</v>
      </c>
      <c r="AW335" s="12" t="s">
        <v>32</v>
      </c>
      <c r="AX335" s="12" t="s">
        <v>77</v>
      </c>
      <c r="AY335" s="177" t="s">
        <v>203</v>
      </c>
    </row>
    <row r="336" spans="2:65" s="14" customFormat="1">
      <c r="B336" s="190"/>
      <c r="D336" s="176" t="s">
        <v>212</v>
      </c>
      <c r="E336" s="191" t="s">
        <v>135</v>
      </c>
      <c r="F336" s="192" t="s">
        <v>224</v>
      </c>
      <c r="H336" s="193">
        <v>35.44</v>
      </c>
      <c r="I336" s="194"/>
      <c r="L336" s="190"/>
      <c r="M336" s="195"/>
      <c r="T336" s="196"/>
      <c r="AT336" s="191" t="s">
        <v>212</v>
      </c>
      <c r="AU336" s="191" t="s">
        <v>89</v>
      </c>
      <c r="AV336" s="14" t="s">
        <v>92</v>
      </c>
      <c r="AW336" s="14" t="s">
        <v>32</v>
      </c>
      <c r="AX336" s="14" t="s">
        <v>77</v>
      </c>
      <c r="AY336" s="191" t="s">
        <v>203</v>
      </c>
    </row>
    <row r="337" spans="2:65" s="12" customFormat="1">
      <c r="B337" s="175"/>
      <c r="D337" s="176" t="s">
        <v>212</v>
      </c>
      <c r="E337" s="177" t="s">
        <v>1</v>
      </c>
      <c r="F337" s="178" t="s">
        <v>542</v>
      </c>
      <c r="H337" s="179">
        <v>1.772</v>
      </c>
      <c r="I337" s="180"/>
      <c r="L337" s="175"/>
      <c r="M337" s="181"/>
      <c r="T337" s="182"/>
      <c r="AT337" s="177" t="s">
        <v>212</v>
      </c>
      <c r="AU337" s="177" t="s">
        <v>89</v>
      </c>
      <c r="AV337" s="12" t="s">
        <v>89</v>
      </c>
      <c r="AW337" s="12" t="s">
        <v>32</v>
      </c>
      <c r="AX337" s="12" t="s">
        <v>77</v>
      </c>
      <c r="AY337" s="177" t="s">
        <v>203</v>
      </c>
    </row>
    <row r="338" spans="2:65" s="13" customFormat="1">
      <c r="B338" s="183"/>
      <c r="D338" s="176" t="s">
        <v>212</v>
      </c>
      <c r="E338" s="184" t="s">
        <v>138</v>
      </c>
      <c r="F338" s="185" t="s">
        <v>217</v>
      </c>
      <c r="H338" s="186">
        <v>37.212000000000003</v>
      </c>
      <c r="I338" s="187"/>
      <c r="L338" s="183"/>
      <c r="M338" s="188"/>
      <c r="T338" s="189"/>
      <c r="AT338" s="184" t="s">
        <v>212</v>
      </c>
      <c r="AU338" s="184" t="s">
        <v>89</v>
      </c>
      <c r="AV338" s="13" t="s">
        <v>210</v>
      </c>
      <c r="AW338" s="13" t="s">
        <v>32</v>
      </c>
      <c r="AX338" s="13" t="s">
        <v>84</v>
      </c>
      <c r="AY338" s="184" t="s">
        <v>203</v>
      </c>
    </row>
    <row r="339" spans="2:65" s="1" customFormat="1" ht="16.5" customHeight="1">
      <c r="B339" s="33"/>
      <c r="C339" s="163" t="s">
        <v>543</v>
      </c>
      <c r="D339" s="163" t="s">
        <v>206</v>
      </c>
      <c r="E339" s="164" t="s">
        <v>544</v>
      </c>
      <c r="F339" s="165" t="s">
        <v>545</v>
      </c>
      <c r="G339" s="166" t="s">
        <v>340</v>
      </c>
      <c r="H339" s="167">
        <v>37.212000000000003</v>
      </c>
      <c r="I339" s="168"/>
      <c r="J339" s="169">
        <f>ROUND(I339*H339,2)</f>
        <v>0</v>
      </c>
      <c r="K339" s="170"/>
      <c r="L339" s="33"/>
      <c r="M339" s="171" t="s">
        <v>1</v>
      </c>
      <c r="N339" s="137" t="s">
        <v>43</v>
      </c>
      <c r="P339" s="172">
        <f>O339*H339</f>
        <v>0</v>
      </c>
      <c r="Q339" s="172">
        <v>4.5000000000000003E-5</v>
      </c>
      <c r="R339" s="172">
        <f>Q339*H339</f>
        <v>1.6745400000000002E-3</v>
      </c>
      <c r="S339" s="172">
        <v>0</v>
      </c>
      <c r="T339" s="173">
        <f>S339*H339</f>
        <v>0</v>
      </c>
      <c r="AR339" s="174" t="s">
        <v>253</v>
      </c>
      <c r="AT339" s="174" t="s">
        <v>206</v>
      </c>
      <c r="AU339" s="174" t="s">
        <v>89</v>
      </c>
      <c r="AY339" s="16" t="s">
        <v>203</v>
      </c>
      <c r="BE339" s="102">
        <f>IF(N339="základná",J339,0)</f>
        <v>0</v>
      </c>
      <c r="BF339" s="102">
        <f>IF(N339="znížená",J339,0)</f>
        <v>0</v>
      </c>
      <c r="BG339" s="102">
        <f>IF(N339="zákl. prenesená",J339,0)</f>
        <v>0</v>
      </c>
      <c r="BH339" s="102">
        <f>IF(N339="zníž. prenesená",J339,0)</f>
        <v>0</v>
      </c>
      <c r="BI339" s="102">
        <f>IF(N339="nulová",J339,0)</f>
        <v>0</v>
      </c>
      <c r="BJ339" s="16" t="s">
        <v>89</v>
      </c>
      <c r="BK339" s="102">
        <f>ROUND(I339*H339,2)</f>
        <v>0</v>
      </c>
      <c r="BL339" s="16" t="s">
        <v>253</v>
      </c>
      <c r="BM339" s="174" t="s">
        <v>546</v>
      </c>
    </row>
    <row r="340" spans="2:65" s="12" customFormat="1">
      <c r="B340" s="175"/>
      <c r="D340" s="176" t="s">
        <v>212</v>
      </c>
      <c r="E340" s="177" t="s">
        <v>1</v>
      </c>
      <c r="F340" s="178" t="s">
        <v>138</v>
      </c>
      <c r="H340" s="179">
        <v>37.212000000000003</v>
      </c>
      <c r="I340" s="180"/>
      <c r="L340" s="175"/>
      <c r="M340" s="181"/>
      <c r="T340" s="182"/>
      <c r="AT340" s="177" t="s">
        <v>212</v>
      </c>
      <c r="AU340" s="177" t="s">
        <v>89</v>
      </c>
      <c r="AV340" s="12" t="s">
        <v>89</v>
      </c>
      <c r="AW340" s="12" t="s">
        <v>32</v>
      </c>
      <c r="AX340" s="12" t="s">
        <v>84</v>
      </c>
      <c r="AY340" s="177" t="s">
        <v>203</v>
      </c>
    </row>
    <row r="341" spans="2:65" s="1" customFormat="1" ht="16.5" customHeight="1">
      <c r="B341" s="33"/>
      <c r="C341" s="197" t="s">
        <v>547</v>
      </c>
      <c r="D341" s="197" t="s">
        <v>382</v>
      </c>
      <c r="E341" s="198" t="s">
        <v>548</v>
      </c>
      <c r="F341" s="199" t="s">
        <v>549</v>
      </c>
      <c r="G341" s="200" t="s">
        <v>209</v>
      </c>
      <c r="H341" s="201">
        <v>3.7959999999999998</v>
      </c>
      <c r="I341" s="202"/>
      <c r="J341" s="203">
        <f>ROUND(I341*H341,2)</f>
        <v>0</v>
      </c>
      <c r="K341" s="204"/>
      <c r="L341" s="205"/>
      <c r="M341" s="206" t="s">
        <v>1</v>
      </c>
      <c r="N341" s="207" t="s">
        <v>43</v>
      </c>
      <c r="P341" s="172">
        <f>O341*H341</f>
        <v>0</v>
      </c>
      <c r="Q341" s="172">
        <v>3.0000000000000001E-3</v>
      </c>
      <c r="R341" s="172">
        <f>Q341*H341</f>
        <v>1.1388000000000001E-2</v>
      </c>
      <c r="S341" s="172">
        <v>0</v>
      </c>
      <c r="T341" s="173">
        <f>S341*H341</f>
        <v>0</v>
      </c>
      <c r="AR341" s="174" t="s">
        <v>381</v>
      </c>
      <c r="AT341" s="174" t="s">
        <v>382</v>
      </c>
      <c r="AU341" s="174" t="s">
        <v>89</v>
      </c>
      <c r="AY341" s="16" t="s">
        <v>203</v>
      </c>
      <c r="BE341" s="102">
        <f>IF(N341="základná",J341,0)</f>
        <v>0</v>
      </c>
      <c r="BF341" s="102">
        <f>IF(N341="znížená",J341,0)</f>
        <v>0</v>
      </c>
      <c r="BG341" s="102">
        <f>IF(N341="zákl. prenesená",J341,0)</f>
        <v>0</v>
      </c>
      <c r="BH341" s="102">
        <f>IF(N341="zníž. prenesená",J341,0)</f>
        <v>0</v>
      </c>
      <c r="BI341" s="102">
        <f>IF(N341="nulová",J341,0)</f>
        <v>0</v>
      </c>
      <c r="BJ341" s="16" t="s">
        <v>89</v>
      </c>
      <c r="BK341" s="102">
        <f>ROUND(I341*H341,2)</f>
        <v>0</v>
      </c>
      <c r="BL341" s="16" t="s">
        <v>253</v>
      </c>
      <c r="BM341" s="174" t="s">
        <v>550</v>
      </c>
    </row>
    <row r="342" spans="2:65" s="12" customFormat="1">
      <c r="B342" s="175"/>
      <c r="D342" s="176" t="s">
        <v>212</v>
      </c>
      <c r="F342" s="178" t="s">
        <v>551</v>
      </c>
      <c r="H342" s="179">
        <v>3.7959999999999998</v>
      </c>
      <c r="I342" s="180"/>
      <c r="L342" s="175"/>
      <c r="M342" s="181"/>
      <c r="T342" s="182"/>
      <c r="AT342" s="177" t="s">
        <v>212</v>
      </c>
      <c r="AU342" s="177" t="s">
        <v>89</v>
      </c>
      <c r="AV342" s="12" t="s">
        <v>89</v>
      </c>
      <c r="AW342" s="12" t="s">
        <v>4</v>
      </c>
      <c r="AX342" s="12" t="s">
        <v>84</v>
      </c>
      <c r="AY342" s="177" t="s">
        <v>203</v>
      </c>
    </row>
    <row r="343" spans="2:65" s="1" customFormat="1" ht="24.2" customHeight="1">
      <c r="B343" s="33"/>
      <c r="C343" s="163" t="s">
        <v>552</v>
      </c>
      <c r="D343" s="163" t="s">
        <v>206</v>
      </c>
      <c r="E343" s="164" t="s">
        <v>553</v>
      </c>
      <c r="F343" s="165" t="s">
        <v>554</v>
      </c>
      <c r="G343" s="166" t="s">
        <v>209</v>
      </c>
      <c r="H343" s="167">
        <v>40.970999999999997</v>
      </c>
      <c r="I343" s="168"/>
      <c r="J343" s="169">
        <f>ROUND(I343*H343,2)</f>
        <v>0</v>
      </c>
      <c r="K343" s="170"/>
      <c r="L343" s="33"/>
      <c r="M343" s="171" t="s">
        <v>1</v>
      </c>
      <c r="N343" s="137" t="s">
        <v>43</v>
      </c>
      <c r="P343" s="172">
        <f>O343*H343</f>
        <v>0</v>
      </c>
      <c r="Q343" s="172">
        <v>0</v>
      </c>
      <c r="R343" s="172">
        <f>Q343*H343</f>
        <v>0</v>
      </c>
      <c r="S343" s="172">
        <v>1E-3</v>
      </c>
      <c r="T343" s="173">
        <f>S343*H343</f>
        <v>4.0971E-2</v>
      </c>
      <c r="AR343" s="174" t="s">
        <v>253</v>
      </c>
      <c r="AT343" s="174" t="s">
        <v>206</v>
      </c>
      <c r="AU343" s="174" t="s">
        <v>89</v>
      </c>
      <c r="AY343" s="16" t="s">
        <v>203</v>
      </c>
      <c r="BE343" s="102">
        <f>IF(N343="základná",J343,0)</f>
        <v>0</v>
      </c>
      <c r="BF343" s="102">
        <f>IF(N343="znížená",J343,0)</f>
        <v>0</v>
      </c>
      <c r="BG343" s="102">
        <f>IF(N343="zákl. prenesená",J343,0)</f>
        <v>0</v>
      </c>
      <c r="BH343" s="102">
        <f>IF(N343="zníž. prenesená",J343,0)</f>
        <v>0</v>
      </c>
      <c r="BI343" s="102">
        <f>IF(N343="nulová",J343,0)</f>
        <v>0</v>
      </c>
      <c r="BJ343" s="16" t="s">
        <v>89</v>
      </c>
      <c r="BK343" s="102">
        <f>ROUND(I343*H343,2)</f>
        <v>0</v>
      </c>
      <c r="BL343" s="16" t="s">
        <v>253</v>
      </c>
      <c r="BM343" s="174" t="s">
        <v>555</v>
      </c>
    </row>
    <row r="344" spans="2:65" s="12" customFormat="1">
      <c r="B344" s="175"/>
      <c r="D344" s="176" t="s">
        <v>212</v>
      </c>
      <c r="E344" s="177" t="s">
        <v>1</v>
      </c>
      <c r="F344" s="178" t="s">
        <v>556</v>
      </c>
      <c r="H344" s="179">
        <v>19.510000000000002</v>
      </c>
      <c r="I344" s="180"/>
      <c r="L344" s="175"/>
      <c r="M344" s="181"/>
      <c r="T344" s="182"/>
      <c r="AT344" s="177" t="s">
        <v>212</v>
      </c>
      <c r="AU344" s="177" t="s">
        <v>89</v>
      </c>
      <c r="AV344" s="12" t="s">
        <v>89</v>
      </c>
      <c r="AW344" s="12" t="s">
        <v>32</v>
      </c>
      <c r="AX344" s="12" t="s">
        <v>77</v>
      </c>
      <c r="AY344" s="177" t="s">
        <v>203</v>
      </c>
    </row>
    <row r="345" spans="2:65" s="12" customFormat="1">
      <c r="B345" s="175"/>
      <c r="D345" s="176" t="s">
        <v>212</v>
      </c>
      <c r="E345" s="177" t="s">
        <v>1</v>
      </c>
      <c r="F345" s="178" t="s">
        <v>557</v>
      </c>
      <c r="H345" s="179">
        <v>19.510000000000002</v>
      </c>
      <c r="I345" s="180"/>
      <c r="L345" s="175"/>
      <c r="M345" s="181"/>
      <c r="T345" s="182"/>
      <c r="AT345" s="177" t="s">
        <v>212</v>
      </c>
      <c r="AU345" s="177" t="s">
        <v>89</v>
      </c>
      <c r="AV345" s="12" t="s">
        <v>89</v>
      </c>
      <c r="AW345" s="12" t="s">
        <v>32</v>
      </c>
      <c r="AX345" s="12" t="s">
        <v>77</v>
      </c>
      <c r="AY345" s="177" t="s">
        <v>203</v>
      </c>
    </row>
    <row r="346" spans="2:65" s="14" customFormat="1">
      <c r="B346" s="190"/>
      <c r="D346" s="176" t="s">
        <v>212</v>
      </c>
      <c r="E346" s="191" t="s">
        <v>114</v>
      </c>
      <c r="F346" s="192" t="s">
        <v>224</v>
      </c>
      <c r="H346" s="193">
        <v>39.020000000000003</v>
      </c>
      <c r="I346" s="194"/>
      <c r="L346" s="190"/>
      <c r="M346" s="195"/>
      <c r="T346" s="196"/>
      <c r="AT346" s="191" t="s">
        <v>212</v>
      </c>
      <c r="AU346" s="191" t="s">
        <v>89</v>
      </c>
      <c r="AV346" s="14" t="s">
        <v>92</v>
      </c>
      <c r="AW346" s="14" t="s">
        <v>32</v>
      </c>
      <c r="AX346" s="14" t="s">
        <v>77</v>
      </c>
      <c r="AY346" s="191" t="s">
        <v>203</v>
      </c>
    </row>
    <row r="347" spans="2:65" s="12" customFormat="1">
      <c r="B347" s="175"/>
      <c r="D347" s="176" t="s">
        <v>212</v>
      </c>
      <c r="E347" s="177" t="s">
        <v>1</v>
      </c>
      <c r="F347" s="178" t="s">
        <v>558</v>
      </c>
      <c r="H347" s="179">
        <v>1.9510000000000001</v>
      </c>
      <c r="I347" s="180"/>
      <c r="L347" s="175"/>
      <c r="M347" s="181"/>
      <c r="T347" s="182"/>
      <c r="AT347" s="177" t="s">
        <v>212</v>
      </c>
      <c r="AU347" s="177" t="s">
        <v>89</v>
      </c>
      <c r="AV347" s="12" t="s">
        <v>89</v>
      </c>
      <c r="AW347" s="12" t="s">
        <v>32</v>
      </c>
      <c r="AX347" s="12" t="s">
        <v>77</v>
      </c>
      <c r="AY347" s="177" t="s">
        <v>203</v>
      </c>
    </row>
    <row r="348" spans="2:65" s="13" customFormat="1">
      <c r="B348" s="183"/>
      <c r="D348" s="176" t="s">
        <v>212</v>
      </c>
      <c r="E348" s="184" t="s">
        <v>116</v>
      </c>
      <c r="F348" s="185" t="s">
        <v>217</v>
      </c>
      <c r="H348" s="186">
        <v>40.970999999999997</v>
      </c>
      <c r="I348" s="187"/>
      <c r="L348" s="183"/>
      <c r="M348" s="188"/>
      <c r="T348" s="189"/>
      <c r="AT348" s="184" t="s">
        <v>212</v>
      </c>
      <c r="AU348" s="184" t="s">
        <v>89</v>
      </c>
      <c r="AV348" s="13" t="s">
        <v>210</v>
      </c>
      <c r="AW348" s="13" t="s">
        <v>32</v>
      </c>
      <c r="AX348" s="13" t="s">
        <v>84</v>
      </c>
      <c r="AY348" s="184" t="s">
        <v>203</v>
      </c>
    </row>
    <row r="349" spans="2:65" s="1" customFormat="1" ht="24.2" customHeight="1">
      <c r="B349" s="33"/>
      <c r="C349" s="163" t="s">
        <v>559</v>
      </c>
      <c r="D349" s="163" t="s">
        <v>206</v>
      </c>
      <c r="E349" s="164" t="s">
        <v>560</v>
      </c>
      <c r="F349" s="165" t="s">
        <v>561</v>
      </c>
      <c r="G349" s="166" t="s">
        <v>209</v>
      </c>
      <c r="H349" s="167">
        <v>40.970999999999997</v>
      </c>
      <c r="I349" s="168"/>
      <c r="J349" s="169">
        <f>ROUND(I349*H349,2)</f>
        <v>0</v>
      </c>
      <c r="K349" s="170"/>
      <c r="L349" s="33"/>
      <c r="M349" s="171" t="s">
        <v>1</v>
      </c>
      <c r="N349" s="137" t="s">
        <v>43</v>
      </c>
      <c r="P349" s="172">
        <f>O349*H349</f>
        <v>0</v>
      </c>
      <c r="Q349" s="172">
        <v>2.9999999999999997E-4</v>
      </c>
      <c r="R349" s="172">
        <f>Q349*H349</f>
        <v>1.2291299999999998E-2</v>
      </c>
      <c r="S349" s="172">
        <v>0</v>
      </c>
      <c r="T349" s="173">
        <f>S349*H349</f>
        <v>0</v>
      </c>
      <c r="AR349" s="174" t="s">
        <v>253</v>
      </c>
      <c r="AT349" s="174" t="s">
        <v>206</v>
      </c>
      <c r="AU349" s="174" t="s">
        <v>89</v>
      </c>
      <c r="AY349" s="16" t="s">
        <v>203</v>
      </c>
      <c r="BE349" s="102">
        <f>IF(N349="základná",J349,0)</f>
        <v>0</v>
      </c>
      <c r="BF349" s="102">
        <f>IF(N349="znížená",J349,0)</f>
        <v>0</v>
      </c>
      <c r="BG349" s="102">
        <f>IF(N349="zákl. prenesená",J349,0)</f>
        <v>0</v>
      </c>
      <c r="BH349" s="102">
        <f>IF(N349="zníž. prenesená",J349,0)</f>
        <v>0</v>
      </c>
      <c r="BI349" s="102">
        <f>IF(N349="nulová",J349,0)</f>
        <v>0</v>
      </c>
      <c r="BJ349" s="16" t="s">
        <v>89</v>
      </c>
      <c r="BK349" s="102">
        <f>ROUND(I349*H349,2)</f>
        <v>0</v>
      </c>
      <c r="BL349" s="16" t="s">
        <v>253</v>
      </c>
      <c r="BM349" s="174" t="s">
        <v>562</v>
      </c>
    </row>
    <row r="350" spans="2:65" s="12" customFormat="1">
      <c r="B350" s="175"/>
      <c r="D350" s="176" t="s">
        <v>212</v>
      </c>
      <c r="E350" s="177" t="s">
        <v>1</v>
      </c>
      <c r="F350" s="178" t="s">
        <v>116</v>
      </c>
      <c r="H350" s="179">
        <v>40.970999999999997</v>
      </c>
      <c r="I350" s="180"/>
      <c r="L350" s="175"/>
      <c r="M350" s="181"/>
      <c r="T350" s="182"/>
      <c r="AT350" s="177" t="s">
        <v>212</v>
      </c>
      <c r="AU350" s="177" t="s">
        <v>89</v>
      </c>
      <c r="AV350" s="12" t="s">
        <v>89</v>
      </c>
      <c r="AW350" s="12" t="s">
        <v>32</v>
      </c>
      <c r="AX350" s="12" t="s">
        <v>77</v>
      </c>
      <c r="AY350" s="177" t="s">
        <v>203</v>
      </c>
    </row>
    <row r="351" spans="2:65" s="13" customFormat="1">
      <c r="B351" s="183"/>
      <c r="D351" s="176" t="s">
        <v>212</v>
      </c>
      <c r="E351" s="184" t="s">
        <v>1</v>
      </c>
      <c r="F351" s="185" t="s">
        <v>217</v>
      </c>
      <c r="H351" s="186">
        <v>40.970999999999997</v>
      </c>
      <c r="I351" s="187"/>
      <c r="L351" s="183"/>
      <c r="M351" s="188"/>
      <c r="T351" s="189"/>
      <c r="AT351" s="184" t="s">
        <v>212</v>
      </c>
      <c r="AU351" s="184" t="s">
        <v>89</v>
      </c>
      <c r="AV351" s="13" t="s">
        <v>210</v>
      </c>
      <c r="AW351" s="13" t="s">
        <v>32</v>
      </c>
      <c r="AX351" s="13" t="s">
        <v>84</v>
      </c>
      <c r="AY351" s="184" t="s">
        <v>203</v>
      </c>
    </row>
    <row r="352" spans="2:65" s="1" customFormat="1" ht="16.5" customHeight="1">
      <c r="B352" s="33"/>
      <c r="C352" s="197" t="s">
        <v>563</v>
      </c>
      <c r="D352" s="197" t="s">
        <v>382</v>
      </c>
      <c r="E352" s="198" t="s">
        <v>548</v>
      </c>
      <c r="F352" s="199" t="s">
        <v>549</v>
      </c>
      <c r="G352" s="200" t="s">
        <v>209</v>
      </c>
      <c r="H352" s="201">
        <v>43.02</v>
      </c>
      <c r="I352" s="202"/>
      <c r="J352" s="203">
        <f>ROUND(I352*H352,2)</f>
        <v>0</v>
      </c>
      <c r="K352" s="204"/>
      <c r="L352" s="205"/>
      <c r="M352" s="206" t="s">
        <v>1</v>
      </c>
      <c r="N352" s="207" t="s">
        <v>43</v>
      </c>
      <c r="P352" s="172">
        <f>O352*H352</f>
        <v>0</v>
      </c>
      <c r="Q352" s="172">
        <v>3.0000000000000001E-3</v>
      </c>
      <c r="R352" s="172">
        <f>Q352*H352</f>
        <v>0.12906000000000001</v>
      </c>
      <c r="S352" s="172">
        <v>0</v>
      </c>
      <c r="T352" s="173">
        <f>S352*H352</f>
        <v>0</v>
      </c>
      <c r="AR352" s="174" t="s">
        <v>381</v>
      </c>
      <c r="AT352" s="174" t="s">
        <v>382</v>
      </c>
      <c r="AU352" s="174" t="s">
        <v>89</v>
      </c>
      <c r="AY352" s="16" t="s">
        <v>203</v>
      </c>
      <c r="BE352" s="102">
        <f>IF(N352="základná",J352,0)</f>
        <v>0</v>
      </c>
      <c r="BF352" s="102">
        <f>IF(N352="znížená",J352,0)</f>
        <v>0</v>
      </c>
      <c r="BG352" s="102">
        <f>IF(N352="zákl. prenesená",J352,0)</f>
        <v>0</v>
      </c>
      <c r="BH352" s="102">
        <f>IF(N352="zníž. prenesená",J352,0)</f>
        <v>0</v>
      </c>
      <c r="BI352" s="102">
        <f>IF(N352="nulová",J352,0)</f>
        <v>0</v>
      </c>
      <c r="BJ352" s="16" t="s">
        <v>89</v>
      </c>
      <c r="BK352" s="102">
        <f>ROUND(I352*H352,2)</f>
        <v>0</v>
      </c>
      <c r="BL352" s="16" t="s">
        <v>253</v>
      </c>
      <c r="BM352" s="174" t="s">
        <v>564</v>
      </c>
    </row>
    <row r="353" spans="2:65" s="12" customFormat="1">
      <c r="B353" s="175"/>
      <c r="D353" s="176" t="s">
        <v>212</v>
      </c>
      <c r="F353" s="178" t="s">
        <v>565</v>
      </c>
      <c r="H353" s="179">
        <v>43.02</v>
      </c>
      <c r="I353" s="180"/>
      <c r="L353" s="175"/>
      <c r="M353" s="181"/>
      <c r="T353" s="182"/>
      <c r="AT353" s="177" t="s">
        <v>212</v>
      </c>
      <c r="AU353" s="177" t="s">
        <v>89</v>
      </c>
      <c r="AV353" s="12" t="s">
        <v>89</v>
      </c>
      <c r="AW353" s="12" t="s">
        <v>4</v>
      </c>
      <c r="AX353" s="12" t="s">
        <v>84</v>
      </c>
      <c r="AY353" s="177" t="s">
        <v>203</v>
      </c>
    </row>
    <row r="354" spans="2:65" s="1" customFormat="1" ht="24.2" customHeight="1">
      <c r="B354" s="33"/>
      <c r="C354" s="163" t="s">
        <v>566</v>
      </c>
      <c r="D354" s="163" t="s">
        <v>206</v>
      </c>
      <c r="E354" s="164" t="s">
        <v>567</v>
      </c>
      <c r="F354" s="165" t="s">
        <v>568</v>
      </c>
      <c r="G354" s="166" t="s">
        <v>209</v>
      </c>
      <c r="H354" s="167">
        <v>40.970999999999997</v>
      </c>
      <c r="I354" s="168"/>
      <c r="J354" s="169">
        <f>ROUND(I354*H354,2)</f>
        <v>0</v>
      </c>
      <c r="K354" s="170"/>
      <c r="L354" s="33"/>
      <c r="M354" s="171" t="s">
        <v>1</v>
      </c>
      <c r="N354" s="137" t="s">
        <v>43</v>
      </c>
      <c r="P354" s="172">
        <f>O354*H354</f>
        <v>0</v>
      </c>
      <c r="Q354" s="172">
        <v>9.0000000000000006E-5</v>
      </c>
      <c r="R354" s="172">
        <f>Q354*H354</f>
        <v>3.68739E-3</v>
      </c>
      <c r="S354" s="172">
        <v>0</v>
      </c>
      <c r="T354" s="173">
        <f>S354*H354</f>
        <v>0</v>
      </c>
      <c r="AR354" s="174" t="s">
        <v>253</v>
      </c>
      <c r="AT354" s="174" t="s">
        <v>206</v>
      </c>
      <c r="AU354" s="174" t="s">
        <v>89</v>
      </c>
      <c r="AY354" s="16" t="s">
        <v>203</v>
      </c>
      <c r="BE354" s="102">
        <f>IF(N354="základná",J354,0)</f>
        <v>0</v>
      </c>
      <c r="BF354" s="102">
        <f>IF(N354="znížená",J354,0)</f>
        <v>0</v>
      </c>
      <c r="BG354" s="102">
        <f>IF(N354="zákl. prenesená",J354,0)</f>
        <v>0</v>
      </c>
      <c r="BH354" s="102">
        <f>IF(N354="zníž. prenesená",J354,0)</f>
        <v>0</v>
      </c>
      <c r="BI354" s="102">
        <f>IF(N354="nulová",J354,0)</f>
        <v>0</v>
      </c>
      <c r="BJ354" s="16" t="s">
        <v>89</v>
      </c>
      <c r="BK354" s="102">
        <f>ROUND(I354*H354,2)</f>
        <v>0</v>
      </c>
      <c r="BL354" s="16" t="s">
        <v>253</v>
      </c>
      <c r="BM354" s="174" t="s">
        <v>569</v>
      </c>
    </row>
    <row r="355" spans="2:65" s="12" customFormat="1">
      <c r="B355" s="175"/>
      <c r="D355" s="176" t="s">
        <v>212</v>
      </c>
      <c r="E355" s="177" t="s">
        <v>1</v>
      </c>
      <c r="F355" s="178" t="s">
        <v>116</v>
      </c>
      <c r="H355" s="179">
        <v>40.970999999999997</v>
      </c>
      <c r="I355" s="180"/>
      <c r="L355" s="175"/>
      <c r="M355" s="181"/>
      <c r="T355" s="182"/>
      <c r="AT355" s="177" t="s">
        <v>212</v>
      </c>
      <c r="AU355" s="177" t="s">
        <v>89</v>
      </c>
      <c r="AV355" s="12" t="s">
        <v>89</v>
      </c>
      <c r="AW355" s="12" t="s">
        <v>32</v>
      </c>
      <c r="AX355" s="12" t="s">
        <v>84</v>
      </c>
      <c r="AY355" s="177" t="s">
        <v>203</v>
      </c>
    </row>
    <row r="356" spans="2:65" s="1" customFormat="1" ht="21.75" customHeight="1">
      <c r="B356" s="33"/>
      <c r="C356" s="163" t="s">
        <v>570</v>
      </c>
      <c r="D356" s="163" t="s">
        <v>206</v>
      </c>
      <c r="E356" s="164" t="s">
        <v>571</v>
      </c>
      <c r="F356" s="165" t="s">
        <v>572</v>
      </c>
      <c r="G356" s="166" t="s">
        <v>209</v>
      </c>
      <c r="H356" s="167">
        <v>40.970999999999997</v>
      </c>
      <c r="I356" s="168"/>
      <c r="J356" s="169">
        <f>ROUND(I356*H356,2)</f>
        <v>0</v>
      </c>
      <c r="K356" s="170"/>
      <c r="L356" s="33"/>
      <c r="M356" s="171" t="s">
        <v>1</v>
      </c>
      <c r="N356" s="137" t="s">
        <v>43</v>
      </c>
      <c r="P356" s="172">
        <f>O356*H356</f>
        <v>0</v>
      </c>
      <c r="Q356" s="172">
        <v>4.4999999999999997E-3</v>
      </c>
      <c r="R356" s="172">
        <f>Q356*H356</f>
        <v>0.18436949999999996</v>
      </c>
      <c r="S356" s="172">
        <v>0</v>
      </c>
      <c r="T356" s="173">
        <f>S356*H356</f>
        <v>0</v>
      </c>
      <c r="AR356" s="174" t="s">
        <v>253</v>
      </c>
      <c r="AT356" s="174" t="s">
        <v>206</v>
      </c>
      <c r="AU356" s="174" t="s">
        <v>89</v>
      </c>
      <c r="AY356" s="16" t="s">
        <v>203</v>
      </c>
      <c r="BE356" s="102">
        <f>IF(N356="základná",J356,0)</f>
        <v>0</v>
      </c>
      <c r="BF356" s="102">
        <f>IF(N356="znížená",J356,0)</f>
        <v>0</v>
      </c>
      <c r="BG356" s="102">
        <f>IF(N356="zákl. prenesená",J356,0)</f>
        <v>0</v>
      </c>
      <c r="BH356" s="102">
        <f>IF(N356="zníž. prenesená",J356,0)</f>
        <v>0</v>
      </c>
      <c r="BI356" s="102">
        <f>IF(N356="nulová",J356,0)</f>
        <v>0</v>
      </c>
      <c r="BJ356" s="16" t="s">
        <v>89</v>
      </c>
      <c r="BK356" s="102">
        <f>ROUND(I356*H356,2)</f>
        <v>0</v>
      </c>
      <c r="BL356" s="16" t="s">
        <v>253</v>
      </c>
      <c r="BM356" s="174" t="s">
        <v>573</v>
      </c>
    </row>
    <row r="357" spans="2:65" s="12" customFormat="1">
      <c r="B357" s="175"/>
      <c r="D357" s="176" t="s">
        <v>212</v>
      </c>
      <c r="E357" s="177" t="s">
        <v>1</v>
      </c>
      <c r="F357" s="178" t="s">
        <v>116</v>
      </c>
      <c r="H357" s="179">
        <v>40.970999999999997</v>
      </c>
      <c r="I357" s="180"/>
      <c r="L357" s="175"/>
      <c r="M357" s="181"/>
      <c r="T357" s="182"/>
      <c r="AT357" s="177" t="s">
        <v>212</v>
      </c>
      <c r="AU357" s="177" t="s">
        <v>89</v>
      </c>
      <c r="AV357" s="12" t="s">
        <v>89</v>
      </c>
      <c r="AW357" s="12" t="s">
        <v>32</v>
      </c>
      <c r="AX357" s="12" t="s">
        <v>84</v>
      </c>
      <c r="AY357" s="177" t="s">
        <v>203</v>
      </c>
    </row>
    <row r="358" spans="2:65" s="1" customFormat="1" ht="24.2" customHeight="1">
      <c r="B358" s="33"/>
      <c r="C358" s="163" t="s">
        <v>574</v>
      </c>
      <c r="D358" s="163" t="s">
        <v>206</v>
      </c>
      <c r="E358" s="164" t="s">
        <v>575</v>
      </c>
      <c r="F358" s="165" t="s">
        <v>576</v>
      </c>
      <c r="G358" s="166" t="s">
        <v>209</v>
      </c>
      <c r="H358" s="167">
        <v>81.941999999999993</v>
      </c>
      <c r="I358" s="168"/>
      <c r="J358" s="169">
        <f>ROUND(I358*H358,2)</f>
        <v>0</v>
      </c>
      <c r="K358" s="170"/>
      <c r="L358" s="33"/>
      <c r="M358" s="171" t="s">
        <v>1</v>
      </c>
      <c r="N358" s="137" t="s">
        <v>43</v>
      </c>
      <c r="P358" s="172">
        <f>O358*H358</f>
        <v>0</v>
      </c>
      <c r="Q358" s="172">
        <v>0</v>
      </c>
      <c r="R358" s="172">
        <f>Q358*H358</f>
        <v>0</v>
      </c>
      <c r="S358" s="172">
        <v>0</v>
      </c>
      <c r="T358" s="173">
        <f>S358*H358</f>
        <v>0</v>
      </c>
      <c r="AR358" s="174" t="s">
        <v>253</v>
      </c>
      <c r="AT358" s="174" t="s">
        <v>206</v>
      </c>
      <c r="AU358" s="174" t="s">
        <v>89</v>
      </c>
      <c r="AY358" s="16" t="s">
        <v>203</v>
      </c>
      <c r="BE358" s="102">
        <f>IF(N358="základná",J358,0)</f>
        <v>0</v>
      </c>
      <c r="BF358" s="102">
        <f>IF(N358="znížená",J358,0)</f>
        <v>0</v>
      </c>
      <c r="BG358" s="102">
        <f>IF(N358="zákl. prenesená",J358,0)</f>
        <v>0</v>
      </c>
      <c r="BH358" s="102">
        <f>IF(N358="zníž. prenesená",J358,0)</f>
        <v>0</v>
      </c>
      <c r="BI358" s="102">
        <f>IF(N358="nulová",J358,0)</f>
        <v>0</v>
      </c>
      <c r="BJ358" s="16" t="s">
        <v>89</v>
      </c>
      <c r="BK358" s="102">
        <f>ROUND(I358*H358,2)</f>
        <v>0</v>
      </c>
      <c r="BL358" s="16" t="s">
        <v>253</v>
      </c>
      <c r="BM358" s="174" t="s">
        <v>577</v>
      </c>
    </row>
    <row r="359" spans="2:65" s="12" customFormat="1">
      <c r="B359" s="175"/>
      <c r="D359" s="176" t="s">
        <v>212</v>
      </c>
      <c r="E359" s="177" t="s">
        <v>1</v>
      </c>
      <c r="F359" s="178" t="s">
        <v>578</v>
      </c>
      <c r="H359" s="179">
        <v>81.941999999999993</v>
      </c>
      <c r="I359" s="180"/>
      <c r="L359" s="175"/>
      <c r="M359" s="181"/>
      <c r="T359" s="182"/>
      <c r="AT359" s="177" t="s">
        <v>212</v>
      </c>
      <c r="AU359" s="177" t="s">
        <v>89</v>
      </c>
      <c r="AV359" s="12" t="s">
        <v>89</v>
      </c>
      <c r="AW359" s="12" t="s">
        <v>32</v>
      </c>
      <c r="AX359" s="12" t="s">
        <v>84</v>
      </c>
      <c r="AY359" s="177" t="s">
        <v>203</v>
      </c>
    </row>
    <row r="360" spans="2:65" s="1" customFormat="1" ht="24.2" customHeight="1">
      <c r="B360" s="33"/>
      <c r="C360" s="163" t="s">
        <v>579</v>
      </c>
      <c r="D360" s="163" t="s">
        <v>206</v>
      </c>
      <c r="E360" s="164" t="s">
        <v>580</v>
      </c>
      <c r="F360" s="165" t="s">
        <v>581</v>
      </c>
      <c r="G360" s="166" t="s">
        <v>404</v>
      </c>
      <c r="H360" s="167"/>
      <c r="I360" s="168"/>
      <c r="J360" s="169">
        <f>ROUND(I360*H360,2)</f>
        <v>0</v>
      </c>
      <c r="K360" s="170"/>
      <c r="L360" s="33"/>
      <c r="M360" s="171" t="s">
        <v>1</v>
      </c>
      <c r="N360" s="137" t="s">
        <v>43</v>
      </c>
      <c r="P360" s="172">
        <f>O360*H360</f>
        <v>0</v>
      </c>
      <c r="Q360" s="172">
        <v>0</v>
      </c>
      <c r="R360" s="172">
        <f>Q360*H360</f>
        <v>0</v>
      </c>
      <c r="S360" s="172">
        <v>0</v>
      </c>
      <c r="T360" s="173">
        <f>S360*H360</f>
        <v>0</v>
      </c>
      <c r="AR360" s="174" t="s">
        <v>253</v>
      </c>
      <c r="AT360" s="174" t="s">
        <v>206</v>
      </c>
      <c r="AU360" s="174" t="s">
        <v>89</v>
      </c>
      <c r="AY360" s="16" t="s">
        <v>203</v>
      </c>
      <c r="BE360" s="102">
        <f>IF(N360="základná",J360,0)</f>
        <v>0</v>
      </c>
      <c r="BF360" s="102">
        <f>IF(N360="znížená",J360,0)</f>
        <v>0</v>
      </c>
      <c r="BG360" s="102">
        <f>IF(N360="zákl. prenesená",J360,0)</f>
        <v>0</v>
      </c>
      <c r="BH360" s="102">
        <f>IF(N360="zníž. prenesená",J360,0)</f>
        <v>0</v>
      </c>
      <c r="BI360" s="102">
        <f>IF(N360="nulová",J360,0)</f>
        <v>0</v>
      </c>
      <c r="BJ360" s="16" t="s">
        <v>89</v>
      </c>
      <c r="BK360" s="102">
        <f>ROUND(I360*H360,2)</f>
        <v>0</v>
      </c>
      <c r="BL360" s="16" t="s">
        <v>253</v>
      </c>
      <c r="BM360" s="174" t="s">
        <v>582</v>
      </c>
    </row>
    <row r="361" spans="2:65" s="11" customFormat="1" ht="22.9" customHeight="1">
      <c r="B361" s="152"/>
      <c r="D361" s="153" t="s">
        <v>76</v>
      </c>
      <c r="E361" s="161" t="s">
        <v>583</v>
      </c>
      <c r="F361" s="161" t="s">
        <v>584</v>
      </c>
      <c r="I361" s="155"/>
      <c r="J361" s="162">
        <f>BK361</f>
        <v>0</v>
      </c>
      <c r="L361" s="152"/>
      <c r="M361" s="156"/>
      <c r="P361" s="157">
        <f>SUM(P362:P367)</f>
        <v>0</v>
      </c>
      <c r="R361" s="157">
        <f>SUM(R362:R367)</f>
        <v>1.9682956799999998</v>
      </c>
      <c r="T361" s="158">
        <f>SUM(T362:T367)</f>
        <v>0</v>
      </c>
      <c r="AR361" s="153" t="s">
        <v>89</v>
      </c>
      <c r="AT361" s="159" t="s">
        <v>76</v>
      </c>
      <c r="AU361" s="159" t="s">
        <v>84</v>
      </c>
      <c r="AY361" s="153" t="s">
        <v>203</v>
      </c>
      <c r="BK361" s="160">
        <f>SUM(BK362:BK367)</f>
        <v>0</v>
      </c>
    </row>
    <row r="362" spans="2:65" s="1" customFormat="1" ht="33" customHeight="1">
      <c r="B362" s="33"/>
      <c r="C362" s="163" t="s">
        <v>585</v>
      </c>
      <c r="D362" s="163" t="s">
        <v>206</v>
      </c>
      <c r="E362" s="164" t="s">
        <v>586</v>
      </c>
      <c r="F362" s="165" t="s">
        <v>587</v>
      </c>
      <c r="G362" s="166" t="s">
        <v>209</v>
      </c>
      <c r="H362" s="167">
        <v>86.4</v>
      </c>
      <c r="I362" s="168"/>
      <c r="J362" s="169">
        <f>ROUND(I362*H362,2)</f>
        <v>0</v>
      </c>
      <c r="K362" s="170"/>
      <c r="L362" s="33"/>
      <c r="M362" s="171" t="s">
        <v>1</v>
      </c>
      <c r="N362" s="137" t="s">
        <v>43</v>
      </c>
      <c r="P362" s="172">
        <f>O362*H362</f>
        <v>0</v>
      </c>
      <c r="Q362" s="172">
        <v>3.15E-3</v>
      </c>
      <c r="R362" s="172">
        <f>Q362*H362</f>
        <v>0.27216000000000001</v>
      </c>
      <c r="S362" s="172">
        <v>0</v>
      </c>
      <c r="T362" s="173">
        <f>S362*H362</f>
        <v>0</v>
      </c>
      <c r="AR362" s="174" t="s">
        <v>253</v>
      </c>
      <c r="AT362" s="174" t="s">
        <v>206</v>
      </c>
      <c r="AU362" s="174" t="s">
        <v>89</v>
      </c>
      <c r="AY362" s="16" t="s">
        <v>203</v>
      </c>
      <c r="BE362" s="102">
        <f>IF(N362="základná",J362,0)</f>
        <v>0</v>
      </c>
      <c r="BF362" s="102">
        <f>IF(N362="znížená",J362,0)</f>
        <v>0</v>
      </c>
      <c r="BG362" s="102">
        <f>IF(N362="zákl. prenesená",J362,0)</f>
        <v>0</v>
      </c>
      <c r="BH362" s="102">
        <f>IF(N362="zníž. prenesená",J362,0)</f>
        <v>0</v>
      </c>
      <c r="BI362" s="102">
        <f>IF(N362="nulová",J362,0)</f>
        <v>0</v>
      </c>
      <c r="BJ362" s="16" t="s">
        <v>89</v>
      </c>
      <c r="BK362" s="102">
        <f>ROUND(I362*H362,2)</f>
        <v>0</v>
      </c>
      <c r="BL362" s="16" t="s">
        <v>253</v>
      </c>
      <c r="BM362" s="174" t="s">
        <v>588</v>
      </c>
    </row>
    <row r="363" spans="2:65" s="12" customFormat="1">
      <c r="B363" s="175"/>
      <c r="D363" s="176" t="s">
        <v>212</v>
      </c>
      <c r="E363" s="177" t="s">
        <v>1</v>
      </c>
      <c r="F363" s="178" t="s">
        <v>141</v>
      </c>
      <c r="H363" s="179">
        <v>86.4</v>
      </c>
      <c r="I363" s="180"/>
      <c r="L363" s="175"/>
      <c r="M363" s="181"/>
      <c r="T363" s="182"/>
      <c r="AT363" s="177" t="s">
        <v>212</v>
      </c>
      <c r="AU363" s="177" t="s">
        <v>89</v>
      </c>
      <c r="AV363" s="12" t="s">
        <v>89</v>
      </c>
      <c r="AW363" s="12" t="s">
        <v>32</v>
      </c>
      <c r="AX363" s="12" t="s">
        <v>77</v>
      </c>
      <c r="AY363" s="177" t="s">
        <v>203</v>
      </c>
    </row>
    <row r="364" spans="2:65" s="13" customFormat="1">
      <c r="B364" s="183"/>
      <c r="D364" s="176" t="s">
        <v>212</v>
      </c>
      <c r="E364" s="184" t="s">
        <v>1</v>
      </c>
      <c r="F364" s="185" t="s">
        <v>217</v>
      </c>
      <c r="H364" s="186">
        <v>86.4</v>
      </c>
      <c r="I364" s="187"/>
      <c r="L364" s="183"/>
      <c r="M364" s="188"/>
      <c r="T364" s="189"/>
      <c r="AT364" s="184" t="s">
        <v>212</v>
      </c>
      <c r="AU364" s="184" t="s">
        <v>89</v>
      </c>
      <c r="AV364" s="13" t="s">
        <v>210</v>
      </c>
      <c r="AW364" s="13" t="s">
        <v>32</v>
      </c>
      <c r="AX364" s="13" t="s">
        <v>84</v>
      </c>
      <c r="AY364" s="184" t="s">
        <v>203</v>
      </c>
    </row>
    <row r="365" spans="2:65" s="1" customFormat="1" ht="16.5" customHeight="1">
      <c r="B365" s="33"/>
      <c r="C365" s="197" t="s">
        <v>589</v>
      </c>
      <c r="D365" s="197" t="s">
        <v>382</v>
      </c>
      <c r="E365" s="198" t="s">
        <v>590</v>
      </c>
      <c r="F365" s="199" t="s">
        <v>591</v>
      </c>
      <c r="G365" s="200" t="s">
        <v>209</v>
      </c>
      <c r="H365" s="201">
        <v>91.584000000000003</v>
      </c>
      <c r="I365" s="202"/>
      <c r="J365" s="203">
        <f>ROUND(I365*H365,2)</f>
        <v>0</v>
      </c>
      <c r="K365" s="204"/>
      <c r="L365" s="205"/>
      <c r="M365" s="206" t="s">
        <v>1</v>
      </c>
      <c r="N365" s="207" t="s">
        <v>43</v>
      </c>
      <c r="P365" s="172">
        <f>O365*H365</f>
        <v>0</v>
      </c>
      <c r="Q365" s="172">
        <v>1.8519999999999998E-2</v>
      </c>
      <c r="R365" s="172">
        <f>Q365*H365</f>
        <v>1.6961356799999998</v>
      </c>
      <c r="S365" s="172">
        <v>0</v>
      </c>
      <c r="T365" s="173">
        <f>S365*H365</f>
        <v>0</v>
      </c>
      <c r="AR365" s="174" t="s">
        <v>381</v>
      </c>
      <c r="AT365" s="174" t="s">
        <v>382</v>
      </c>
      <c r="AU365" s="174" t="s">
        <v>89</v>
      </c>
      <c r="AY365" s="16" t="s">
        <v>203</v>
      </c>
      <c r="BE365" s="102">
        <f>IF(N365="základná",J365,0)</f>
        <v>0</v>
      </c>
      <c r="BF365" s="102">
        <f>IF(N365="znížená",J365,0)</f>
        <v>0</v>
      </c>
      <c r="BG365" s="102">
        <f>IF(N365="zákl. prenesená",J365,0)</f>
        <v>0</v>
      </c>
      <c r="BH365" s="102">
        <f>IF(N365="zníž. prenesená",J365,0)</f>
        <v>0</v>
      </c>
      <c r="BI365" s="102">
        <f>IF(N365="nulová",J365,0)</f>
        <v>0</v>
      </c>
      <c r="BJ365" s="16" t="s">
        <v>89</v>
      </c>
      <c r="BK365" s="102">
        <f>ROUND(I365*H365,2)</f>
        <v>0</v>
      </c>
      <c r="BL365" s="16" t="s">
        <v>253</v>
      </c>
      <c r="BM365" s="174" t="s">
        <v>592</v>
      </c>
    </row>
    <row r="366" spans="2:65" s="12" customFormat="1">
      <c r="B366" s="175"/>
      <c r="D366" s="176" t="s">
        <v>212</v>
      </c>
      <c r="F366" s="178" t="s">
        <v>593</v>
      </c>
      <c r="H366" s="179">
        <v>91.584000000000003</v>
      </c>
      <c r="I366" s="180"/>
      <c r="L366" s="175"/>
      <c r="M366" s="181"/>
      <c r="T366" s="182"/>
      <c r="AT366" s="177" t="s">
        <v>212</v>
      </c>
      <c r="AU366" s="177" t="s">
        <v>89</v>
      </c>
      <c r="AV366" s="12" t="s">
        <v>89</v>
      </c>
      <c r="AW366" s="12" t="s">
        <v>4</v>
      </c>
      <c r="AX366" s="12" t="s">
        <v>84</v>
      </c>
      <c r="AY366" s="177" t="s">
        <v>203</v>
      </c>
    </row>
    <row r="367" spans="2:65" s="1" customFormat="1" ht="24.2" customHeight="1">
      <c r="B367" s="33"/>
      <c r="C367" s="163" t="s">
        <v>594</v>
      </c>
      <c r="D367" s="163" t="s">
        <v>206</v>
      </c>
      <c r="E367" s="164" t="s">
        <v>595</v>
      </c>
      <c r="F367" s="165" t="s">
        <v>596</v>
      </c>
      <c r="G367" s="166" t="s">
        <v>404</v>
      </c>
      <c r="H367" s="167"/>
      <c r="I367" s="168"/>
      <c r="J367" s="169">
        <f>ROUND(I367*H367,2)</f>
        <v>0</v>
      </c>
      <c r="K367" s="170"/>
      <c r="L367" s="33"/>
      <c r="M367" s="171" t="s">
        <v>1</v>
      </c>
      <c r="N367" s="137" t="s">
        <v>43</v>
      </c>
      <c r="P367" s="172">
        <f>O367*H367</f>
        <v>0</v>
      </c>
      <c r="Q367" s="172">
        <v>0</v>
      </c>
      <c r="R367" s="172">
        <f>Q367*H367</f>
        <v>0</v>
      </c>
      <c r="S367" s="172">
        <v>0</v>
      </c>
      <c r="T367" s="173">
        <f>S367*H367</f>
        <v>0</v>
      </c>
      <c r="AR367" s="174" t="s">
        <v>253</v>
      </c>
      <c r="AT367" s="174" t="s">
        <v>206</v>
      </c>
      <c r="AU367" s="174" t="s">
        <v>89</v>
      </c>
      <c r="AY367" s="16" t="s">
        <v>203</v>
      </c>
      <c r="BE367" s="102">
        <f>IF(N367="základná",J367,0)</f>
        <v>0</v>
      </c>
      <c r="BF367" s="102">
        <f>IF(N367="znížená",J367,0)</f>
        <v>0</v>
      </c>
      <c r="BG367" s="102">
        <f>IF(N367="zákl. prenesená",J367,0)</f>
        <v>0</v>
      </c>
      <c r="BH367" s="102">
        <f>IF(N367="zníž. prenesená",J367,0)</f>
        <v>0</v>
      </c>
      <c r="BI367" s="102">
        <f>IF(N367="nulová",J367,0)</f>
        <v>0</v>
      </c>
      <c r="BJ367" s="16" t="s">
        <v>89</v>
      </c>
      <c r="BK367" s="102">
        <f>ROUND(I367*H367,2)</f>
        <v>0</v>
      </c>
      <c r="BL367" s="16" t="s">
        <v>253</v>
      </c>
      <c r="BM367" s="174" t="s">
        <v>597</v>
      </c>
    </row>
    <row r="368" spans="2:65" s="11" customFormat="1" ht="22.9" customHeight="1">
      <c r="B368" s="152"/>
      <c r="D368" s="153" t="s">
        <v>76</v>
      </c>
      <c r="E368" s="161" t="s">
        <v>598</v>
      </c>
      <c r="F368" s="161" t="s">
        <v>599</v>
      </c>
      <c r="I368" s="155"/>
      <c r="J368" s="162">
        <f>BK368</f>
        <v>0</v>
      </c>
      <c r="L368" s="152"/>
      <c r="M368" s="156"/>
      <c r="P368" s="157">
        <f>SUM(P369:P377)</f>
        <v>0</v>
      </c>
      <c r="R368" s="157">
        <f>SUM(R369:R377)</f>
        <v>5.9204880000000007E-3</v>
      </c>
      <c r="T368" s="158">
        <f>SUM(T369:T377)</f>
        <v>0</v>
      </c>
      <c r="AR368" s="153" t="s">
        <v>89</v>
      </c>
      <c r="AT368" s="159" t="s">
        <v>76</v>
      </c>
      <c r="AU368" s="159" t="s">
        <v>84</v>
      </c>
      <c r="AY368" s="153" t="s">
        <v>203</v>
      </c>
      <c r="BK368" s="160">
        <f>SUM(BK369:BK377)</f>
        <v>0</v>
      </c>
    </row>
    <row r="369" spans="2:65" s="1" customFormat="1" ht="33" customHeight="1">
      <c r="B369" s="33"/>
      <c r="C369" s="163" t="s">
        <v>600</v>
      </c>
      <c r="D369" s="163" t="s">
        <v>206</v>
      </c>
      <c r="E369" s="164" t="s">
        <v>601</v>
      </c>
      <c r="F369" s="165" t="s">
        <v>602</v>
      </c>
      <c r="G369" s="166" t="s">
        <v>340</v>
      </c>
      <c r="H369" s="167">
        <v>35.700000000000003</v>
      </c>
      <c r="I369" s="168"/>
      <c r="J369" s="169">
        <f>ROUND(I369*H369,2)</f>
        <v>0</v>
      </c>
      <c r="K369" s="170"/>
      <c r="L369" s="33"/>
      <c r="M369" s="171" t="s">
        <v>1</v>
      </c>
      <c r="N369" s="137" t="s">
        <v>43</v>
      </c>
      <c r="P369" s="172">
        <f>O369*H369</f>
        <v>0</v>
      </c>
      <c r="Q369" s="172">
        <v>0</v>
      </c>
      <c r="R369" s="172">
        <f>Q369*H369</f>
        <v>0</v>
      </c>
      <c r="S369" s="172">
        <v>0</v>
      </c>
      <c r="T369" s="173">
        <f>S369*H369</f>
        <v>0</v>
      </c>
      <c r="AR369" s="174" t="s">
        <v>253</v>
      </c>
      <c r="AT369" s="174" t="s">
        <v>206</v>
      </c>
      <c r="AU369" s="174" t="s">
        <v>89</v>
      </c>
      <c r="AY369" s="16" t="s">
        <v>203</v>
      </c>
      <c r="BE369" s="102">
        <f>IF(N369="základná",J369,0)</f>
        <v>0</v>
      </c>
      <c r="BF369" s="102">
        <f>IF(N369="znížená",J369,0)</f>
        <v>0</v>
      </c>
      <c r="BG369" s="102">
        <f>IF(N369="zákl. prenesená",J369,0)</f>
        <v>0</v>
      </c>
      <c r="BH369" s="102">
        <f>IF(N369="zníž. prenesená",J369,0)</f>
        <v>0</v>
      </c>
      <c r="BI369" s="102">
        <f>IF(N369="nulová",J369,0)</f>
        <v>0</v>
      </c>
      <c r="BJ369" s="16" t="s">
        <v>89</v>
      </c>
      <c r="BK369" s="102">
        <f>ROUND(I369*H369,2)</f>
        <v>0</v>
      </c>
      <c r="BL369" s="16" t="s">
        <v>253</v>
      </c>
      <c r="BM369" s="174" t="s">
        <v>603</v>
      </c>
    </row>
    <row r="370" spans="2:65" s="12" customFormat="1">
      <c r="B370" s="175"/>
      <c r="D370" s="176" t="s">
        <v>212</v>
      </c>
      <c r="E370" s="177" t="s">
        <v>1</v>
      </c>
      <c r="F370" s="178" t="s">
        <v>604</v>
      </c>
      <c r="H370" s="179">
        <v>10.199999999999999</v>
      </c>
      <c r="I370" s="180"/>
      <c r="L370" s="175"/>
      <c r="M370" s="181"/>
      <c r="T370" s="182"/>
      <c r="AT370" s="177" t="s">
        <v>212</v>
      </c>
      <c r="AU370" s="177" t="s">
        <v>89</v>
      </c>
      <c r="AV370" s="12" t="s">
        <v>89</v>
      </c>
      <c r="AW370" s="12" t="s">
        <v>32</v>
      </c>
      <c r="AX370" s="12" t="s">
        <v>77</v>
      </c>
      <c r="AY370" s="177" t="s">
        <v>203</v>
      </c>
    </row>
    <row r="371" spans="2:65" s="12" customFormat="1">
      <c r="B371" s="175"/>
      <c r="D371" s="176" t="s">
        <v>212</v>
      </c>
      <c r="E371" s="177" t="s">
        <v>1</v>
      </c>
      <c r="F371" s="178" t="s">
        <v>605</v>
      </c>
      <c r="H371" s="179">
        <v>10.199999999999999</v>
      </c>
      <c r="I371" s="180"/>
      <c r="L371" s="175"/>
      <c r="M371" s="181"/>
      <c r="T371" s="182"/>
      <c r="AT371" s="177" t="s">
        <v>212</v>
      </c>
      <c r="AU371" s="177" t="s">
        <v>89</v>
      </c>
      <c r="AV371" s="12" t="s">
        <v>89</v>
      </c>
      <c r="AW371" s="12" t="s">
        <v>32</v>
      </c>
      <c r="AX371" s="12" t="s">
        <v>77</v>
      </c>
      <c r="AY371" s="177" t="s">
        <v>203</v>
      </c>
    </row>
    <row r="372" spans="2:65" s="12" customFormat="1">
      <c r="B372" s="175"/>
      <c r="D372" s="176" t="s">
        <v>212</v>
      </c>
      <c r="E372" s="177" t="s">
        <v>1</v>
      </c>
      <c r="F372" s="178" t="s">
        <v>606</v>
      </c>
      <c r="H372" s="179">
        <v>10.199999999999999</v>
      </c>
      <c r="I372" s="180"/>
      <c r="L372" s="175"/>
      <c r="M372" s="181"/>
      <c r="T372" s="182"/>
      <c r="AT372" s="177" t="s">
        <v>212</v>
      </c>
      <c r="AU372" s="177" t="s">
        <v>89</v>
      </c>
      <c r="AV372" s="12" t="s">
        <v>89</v>
      </c>
      <c r="AW372" s="12" t="s">
        <v>32</v>
      </c>
      <c r="AX372" s="12" t="s">
        <v>77</v>
      </c>
      <c r="AY372" s="177" t="s">
        <v>203</v>
      </c>
    </row>
    <row r="373" spans="2:65" s="12" customFormat="1">
      <c r="B373" s="175"/>
      <c r="D373" s="176" t="s">
        <v>212</v>
      </c>
      <c r="E373" s="177" t="s">
        <v>1</v>
      </c>
      <c r="F373" s="178" t="s">
        <v>607</v>
      </c>
      <c r="H373" s="179">
        <v>5.0999999999999996</v>
      </c>
      <c r="I373" s="180"/>
      <c r="L373" s="175"/>
      <c r="M373" s="181"/>
      <c r="T373" s="182"/>
      <c r="AT373" s="177" t="s">
        <v>212</v>
      </c>
      <c r="AU373" s="177" t="s">
        <v>89</v>
      </c>
      <c r="AV373" s="12" t="s">
        <v>89</v>
      </c>
      <c r="AW373" s="12" t="s">
        <v>32</v>
      </c>
      <c r="AX373" s="12" t="s">
        <v>77</v>
      </c>
      <c r="AY373" s="177" t="s">
        <v>203</v>
      </c>
    </row>
    <row r="374" spans="2:65" s="13" customFormat="1">
      <c r="B374" s="183"/>
      <c r="D374" s="176" t="s">
        <v>212</v>
      </c>
      <c r="E374" s="184" t="s">
        <v>143</v>
      </c>
      <c r="F374" s="185" t="s">
        <v>217</v>
      </c>
      <c r="H374" s="186">
        <v>35.700000000000003</v>
      </c>
      <c r="I374" s="187"/>
      <c r="L374" s="183"/>
      <c r="M374" s="188"/>
      <c r="T374" s="189"/>
      <c r="AT374" s="184" t="s">
        <v>212</v>
      </c>
      <c r="AU374" s="184" t="s">
        <v>89</v>
      </c>
      <c r="AV374" s="13" t="s">
        <v>210</v>
      </c>
      <c r="AW374" s="13" t="s">
        <v>32</v>
      </c>
      <c r="AX374" s="13" t="s">
        <v>84</v>
      </c>
      <c r="AY374" s="184" t="s">
        <v>203</v>
      </c>
    </row>
    <row r="375" spans="2:65" s="1" customFormat="1" ht="24.2" customHeight="1">
      <c r="B375" s="33"/>
      <c r="C375" s="163" t="s">
        <v>608</v>
      </c>
      <c r="D375" s="163" t="s">
        <v>206</v>
      </c>
      <c r="E375" s="164" t="s">
        <v>609</v>
      </c>
      <c r="F375" s="165" t="s">
        <v>610</v>
      </c>
      <c r="G375" s="166" t="s">
        <v>340</v>
      </c>
      <c r="H375" s="167">
        <v>35.700000000000003</v>
      </c>
      <c r="I375" s="168"/>
      <c r="J375" s="169">
        <f>ROUND(I375*H375,2)</f>
        <v>0</v>
      </c>
      <c r="K375" s="170"/>
      <c r="L375" s="33"/>
      <c r="M375" s="171" t="s">
        <v>1</v>
      </c>
      <c r="N375" s="137" t="s">
        <v>43</v>
      </c>
      <c r="P375" s="172">
        <f>O375*H375</f>
        <v>0</v>
      </c>
      <c r="Q375" s="172">
        <v>1.6584E-4</v>
      </c>
      <c r="R375" s="172">
        <f>Q375*H375</f>
        <v>5.9204880000000007E-3</v>
      </c>
      <c r="S375" s="172">
        <v>0</v>
      </c>
      <c r="T375" s="173">
        <f>S375*H375</f>
        <v>0</v>
      </c>
      <c r="AR375" s="174" t="s">
        <v>253</v>
      </c>
      <c r="AT375" s="174" t="s">
        <v>206</v>
      </c>
      <c r="AU375" s="174" t="s">
        <v>89</v>
      </c>
      <c r="AY375" s="16" t="s">
        <v>203</v>
      </c>
      <c r="BE375" s="102">
        <f>IF(N375="základná",J375,0)</f>
        <v>0</v>
      </c>
      <c r="BF375" s="102">
        <f>IF(N375="znížená",J375,0)</f>
        <v>0</v>
      </c>
      <c r="BG375" s="102">
        <f>IF(N375="zákl. prenesená",J375,0)</f>
        <v>0</v>
      </c>
      <c r="BH375" s="102">
        <f>IF(N375="zníž. prenesená",J375,0)</f>
        <v>0</v>
      </c>
      <c r="BI375" s="102">
        <f>IF(N375="nulová",J375,0)</f>
        <v>0</v>
      </c>
      <c r="BJ375" s="16" t="s">
        <v>89</v>
      </c>
      <c r="BK375" s="102">
        <f>ROUND(I375*H375,2)</f>
        <v>0</v>
      </c>
      <c r="BL375" s="16" t="s">
        <v>253</v>
      </c>
      <c r="BM375" s="174" t="s">
        <v>611</v>
      </c>
    </row>
    <row r="376" spans="2:65" s="12" customFormat="1">
      <c r="B376" s="175"/>
      <c r="D376" s="176" t="s">
        <v>212</v>
      </c>
      <c r="E376" s="177" t="s">
        <v>1</v>
      </c>
      <c r="F376" s="178" t="s">
        <v>143</v>
      </c>
      <c r="H376" s="179">
        <v>35.700000000000003</v>
      </c>
      <c r="I376" s="180"/>
      <c r="L376" s="175"/>
      <c r="M376" s="181"/>
      <c r="T376" s="182"/>
      <c r="AT376" s="177" t="s">
        <v>212</v>
      </c>
      <c r="AU376" s="177" t="s">
        <v>89</v>
      </c>
      <c r="AV376" s="12" t="s">
        <v>89</v>
      </c>
      <c r="AW376" s="12" t="s">
        <v>32</v>
      </c>
      <c r="AX376" s="12" t="s">
        <v>77</v>
      </c>
      <c r="AY376" s="177" t="s">
        <v>203</v>
      </c>
    </row>
    <row r="377" spans="2:65" s="13" customFormat="1">
      <c r="B377" s="183"/>
      <c r="D377" s="176" t="s">
        <v>212</v>
      </c>
      <c r="E377" s="184" t="s">
        <v>1</v>
      </c>
      <c r="F377" s="185" t="s">
        <v>217</v>
      </c>
      <c r="H377" s="186">
        <v>35.700000000000003</v>
      </c>
      <c r="I377" s="187"/>
      <c r="L377" s="183"/>
      <c r="M377" s="188"/>
      <c r="T377" s="189"/>
      <c r="AT377" s="184" t="s">
        <v>212</v>
      </c>
      <c r="AU377" s="184" t="s">
        <v>89</v>
      </c>
      <c r="AV377" s="13" t="s">
        <v>210</v>
      </c>
      <c r="AW377" s="13" t="s">
        <v>32</v>
      </c>
      <c r="AX377" s="13" t="s">
        <v>84</v>
      </c>
      <c r="AY377" s="184" t="s">
        <v>203</v>
      </c>
    </row>
    <row r="378" spans="2:65" s="11" customFormat="1" ht="22.9" customHeight="1">
      <c r="B378" s="152"/>
      <c r="D378" s="153" t="s">
        <v>76</v>
      </c>
      <c r="E378" s="161" t="s">
        <v>612</v>
      </c>
      <c r="F378" s="161" t="s">
        <v>613</v>
      </c>
      <c r="I378" s="155"/>
      <c r="J378" s="162">
        <f>BK378</f>
        <v>0</v>
      </c>
      <c r="L378" s="152"/>
      <c r="M378" s="156"/>
      <c r="P378" s="157">
        <f>SUM(P379:P403)</f>
        <v>0</v>
      </c>
      <c r="R378" s="157">
        <f>SUM(R379:R403)</f>
        <v>0.11866234056000001</v>
      </c>
      <c r="T378" s="158">
        <f>SUM(T379:T403)</f>
        <v>6.6241800000000003E-2</v>
      </c>
      <c r="AR378" s="153" t="s">
        <v>89</v>
      </c>
      <c r="AT378" s="159" t="s">
        <v>76</v>
      </c>
      <c r="AU378" s="159" t="s">
        <v>84</v>
      </c>
      <c r="AY378" s="153" t="s">
        <v>203</v>
      </c>
      <c r="BK378" s="160">
        <f>SUM(BK379:BK403)</f>
        <v>0</v>
      </c>
    </row>
    <row r="379" spans="2:65" s="1" customFormat="1" ht="24.2" customHeight="1">
      <c r="B379" s="33"/>
      <c r="C379" s="163" t="s">
        <v>614</v>
      </c>
      <c r="D379" s="163" t="s">
        <v>206</v>
      </c>
      <c r="E379" s="164" t="s">
        <v>615</v>
      </c>
      <c r="F379" s="165" t="s">
        <v>616</v>
      </c>
      <c r="G379" s="166" t="s">
        <v>209</v>
      </c>
      <c r="H379" s="167">
        <v>220.80600000000001</v>
      </c>
      <c r="I379" s="168"/>
      <c r="J379" s="169">
        <f>ROUND(I379*H379,2)</f>
        <v>0</v>
      </c>
      <c r="K379" s="170"/>
      <c r="L379" s="33"/>
      <c r="M379" s="171" t="s">
        <v>1</v>
      </c>
      <c r="N379" s="137" t="s">
        <v>43</v>
      </c>
      <c r="P379" s="172">
        <f>O379*H379</f>
        <v>0</v>
      </c>
      <c r="Q379" s="172">
        <v>0</v>
      </c>
      <c r="R379" s="172">
        <f>Q379*H379</f>
        <v>0</v>
      </c>
      <c r="S379" s="172">
        <v>2.9999999999999997E-4</v>
      </c>
      <c r="T379" s="173">
        <f>S379*H379</f>
        <v>6.6241800000000003E-2</v>
      </c>
      <c r="AR379" s="174" t="s">
        <v>253</v>
      </c>
      <c r="AT379" s="174" t="s">
        <v>206</v>
      </c>
      <c r="AU379" s="174" t="s">
        <v>89</v>
      </c>
      <c r="AY379" s="16" t="s">
        <v>203</v>
      </c>
      <c r="BE379" s="102">
        <f>IF(N379="základná",J379,0)</f>
        <v>0</v>
      </c>
      <c r="BF379" s="102">
        <f>IF(N379="znížená",J379,0)</f>
        <v>0</v>
      </c>
      <c r="BG379" s="102">
        <f>IF(N379="zákl. prenesená",J379,0)</f>
        <v>0</v>
      </c>
      <c r="BH379" s="102">
        <f>IF(N379="zníž. prenesená",J379,0)</f>
        <v>0</v>
      </c>
      <c r="BI379" s="102">
        <f>IF(N379="nulová",J379,0)</f>
        <v>0</v>
      </c>
      <c r="BJ379" s="16" t="s">
        <v>89</v>
      </c>
      <c r="BK379" s="102">
        <f>ROUND(I379*H379,2)</f>
        <v>0</v>
      </c>
      <c r="BL379" s="16" t="s">
        <v>253</v>
      </c>
      <c r="BM379" s="174" t="s">
        <v>617</v>
      </c>
    </row>
    <row r="380" spans="2:65" s="12" customFormat="1">
      <c r="B380" s="175"/>
      <c r="D380" s="176" t="s">
        <v>212</v>
      </c>
      <c r="E380" s="177" t="s">
        <v>1</v>
      </c>
      <c r="F380" s="178" t="s">
        <v>618</v>
      </c>
      <c r="H380" s="179">
        <v>80.866</v>
      </c>
      <c r="I380" s="180"/>
      <c r="L380" s="175"/>
      <c r="M380" s="181"/>
      <c r="T380" s="182"/>
      <c r="AT380" s="177" t="s">
        <v>212</v>
      </c>
      <c r="AU380" s="177" t="s">
        <v>89</v>
      </c>
      <c r="AV380" s="12" t="s">
        <v>89</v>
      </c>
      <c r="AW380" s="12" t="s">
        <v>32</v>
      </c>
      <c r="AX380" s="12" t="s">
        <v>77</v>
      </c>
      <c r="AY380" s="177" t="s">
        <v>203</v>
      </c>
    </row>
    <row r="381" spans="2:65" s="12" customFormat="1">
      <c r="B381" s="175"/>
      <c r="D381" s="176" t="s">
        <v>212</v>
      </c>
      <c r="E381" s="177" t="s">
        <v>1</v>
      </c>
      <c r="F381" s="178" t="s">
        <v>619</v>
      </c>
      <c r="H381" s="179">
        <v>28.52</v>
      </c>
      <c r="I381" s="180"/>
      <c r="L381" s="175"/>
      <c r="M381" s="181"/>
      <c r="T381" s="182"/>
      <c r="AT381" s="177" t="s">
        <v>212</v>
      </c>
      <c r="AU381" s="177" t="s">
        <v>89</v>
      </c>
      <c r="AV381" s="12" t="s">
        <v>89</v>
      </c>
      <c r="AW381" s="12" t="s">
        <v>32</v>
      </c>
      <c r="AX381" s="12" t="s">
        <v>77</v>
      </c>
      <c r="AY381" s="177" t="s">
        <v>203</v>
      </c>
    </row>
    <row r="382" spans="2:65" s="12" customFormat="1">
      <c r="B382" s="175"/>
      <c r="D382" s="176" t="s">
        <v>212</v>
      </c>
      <c r="E382" s="177" t="s">
        <v>1</v>
      </c>
      <c r="F382" s="178" t="s">
        <v>620</v>
      </c>
      <c r="H382" s="179">
        <v>28.52</v>
      </c>
      <c r="I382" s="180"/>
      <c r="L382" s="175"/>
      <c r="M382" s="181"/>
      <c r="T382" s="182"/>
      <c r="AT382" s="177" t="s">
        <v>212</v>
      </c>
      <c r="AU382" s="177" t="s">
        <v>89</v>
      </c>
      <c r="AV382" s="12" t="s">
        <v>89</v>
      </c>
      <c r="AW382" s="12" t="s">
        <v>32</v>
      </c>
      <c r="AX382" s="12" t="s">
        <v>77</v>
      </c>
      <c r="AY382" s="177" t="s">
        <v>203</v>
      </c>
    </row>
    <row r="383" spans="2:65" s="12" customFormat="1">
      <c r="B383" s="175"/>
      <c r="D383" s="176" t="s">
        <v>212</v>
      </c>
      <c r="E383" s="177" t="s">
        <v>1</v>
      </c>
      <c r="F383" s="178" t="s">
        <v>621</v>
      </c>
      <c r="H383" s="179">
        <v>11.935</v>
      </c>
      <c r="I383" s="180"/>
      <c r="L383" s="175"/>
      <c r="M383" s="181"/>
      <c r="T383" s="182"/>
      <c r="AT383" s="177" t="s">
        <v>212</v>
      </c>
      <c r="AU383" s="177" t="s">
        <v>89</v>
      </c>
      <c r="AV383" s="12" t="s">
        <v>89</v>
      </c>
      <c r="AW383" s="12" t="s">
        <v>32</v>
      </c>
      <c r="AX383" s="12" t="s">
        <v>77</v>
      </c>
      <c r="AY383" s="177" t="s">
        <v>203</v>
      </c>
    </row>
    <row r="384" spans="2:65" s="12" customFormat="1">
      <c r="B384" s="175"/>
      <c r="D384" s="176" t="s">
        <v>212</v>
      </c>
      <c r="E384" s="177" t="s">
        <v>1</v>
      </c>
      <c r="F384" s="178" t="s">
        <v>622</v>
      </c>
      <c r="H384" s="179">
        <v>28.83</v>
      </c>
      <c r="I384" s="180"/>
      <c r="L384" s="175"/>
      <c r="M384" s="181"/>
      <c r="T384" s="182"/>
      <c r="AT384" s="177" t="s">
        <v>212</v>
      </c>
      <c r="AU384" s="177" t="s">
        <v>89</v>
      </c>
      <c r="AV384" s="12" t="s">
        <v>89</v>
      </c>
      <c r="AW384" s="12" t="s">
        <v>32</v>
      </c>
      <c r="AX384" s="12" t="s">
        <v>77</v>
      </c>
      <c r="AY384" s="177" t="s">
        <v>203</v>
      </c>
    </row>
    <row r="385" spans="2:65" s="12" customFormat="1">
      <c r="B385" s="175"/>
      <c r="D385" s="176" t="s">
        <v>212</v>
      </c>
      <c r="E385" s="177" t="s">
        <v>1</v>
      </c>
      <c r="F385" s="178" t="s">
        <v>623</v>
      </c>
      <c r="H385" s="179">
        <v>22.164999999999999</v>
      </c>
      <c r="I385" s="180"/>
      <c r="L385" s="175"/>
      <c r="M385" s="181"/>
      <c r="T385" s="182"/>
      <c r="AT385" s="177" t="s">
        <v>212</v>
      </c>
      <c r="AU385" s="177" t="s">
        <v>89</v>
      </c>
      <c r="AV385" s="12" t="s">
        <v>89</v>
      </c>
      <c r="AW385" s="12" t="s">
        <v>32</v>
      </c>
      <c r="AX385" s="12" t="s">
        <v>77</v>
      </c>
      <c r="AY385" s="177" t="s">
        <v>203</v>
      </c>
    </row>
    <row r="386" spans="2:65" s="12" customFormat="1">
      <c r="B386" s="175"/>
      <c r="D386" s="176" t="s">
        <v>212</v>
      </c>
      <c r="E386" s="177" t="s">
        <v>1</v>
      </c>
      <c r="F386" s="178" t="s">
        <v>624</v>
      </c>
      <c r="H386" s="179">
        <v>9.4550000000000001</v>
      </c>
      <c r="I386" s="180"/>
      <c r="L386" s="175"/>
      <c r="M386" s="181"/>
      <c r="T386" s="182"/>
      <c r="AT386" s="177" t="s">
        <v>212</v>
      </c>
      <c r="AU386" s="177" t="s">
        <v>89</v>
      </c>
      <c r="AV386" s="12" t="s">
        <v>89</v>
      </c>
      <c r="AW386" s="12" t="s">
        <v>32</v>
      </c>
      <c r="AX386" s="12" t="s">
        <v>77</v>
      </c>
      <c r="AY386" s="177" t="s">
        <v>203</v>
      </c>
    </row>
    <row r="387" spans="2:65" s="14" customFormat="1">
      <c r="B387" s="190"/>
      <c r="D387" s="176" t="s">
        <v>212</v>
      </c>
      <c r="E387" s="191" t="s">
        <v>149</v>
      </c>
      <c r="F387" s="192" t="s">
        <v>224</v>
      </c>
      <c r="H387" s="193">
        <v>210.291</v>
      </c>
      <c r="I387" s="194"/>
      <c r="L387" s="190"/>
      <c r="M387" s="195"/>
      <c r="T387" s="196"/>
      <c r="AT387" s="191" t="s">
        <v>212</v>
      </c>
      <c r="AU387" s="191" t="s">
        <v>89</v>
      </c>
      <c r="AV387" s="14" t="s">
        <v>92</v>
      </c>
      <c r="AW387" s="14" t="s">
        <v>32</v>
      </c>
      <c r="AX387" s="14" t="s">
        <v>77</v>
      </c>
      <c r="AY387" s="191" t="s">
        <v>203</v>
      </c>
    </row>
    <row r="388" spans="2:65" s="12" customFormat="1">
      <c r="B388" s="175"/>
      <c r="D388" s="176" t="s">
        <v>212</v>
      </c>
      <c r="E388" s="177" t="s">
        <v>1</v>
      </c>
      <c r="F388" s="178" t="s">
        <v>625</v>
      </c>
      <c r="H388" s="179">
        <v>10.515000000000001</v>
      </c>
      <c r="I388" s="180"/>
      <c r="L388" s="175"/>
      <c r="M388" s="181"/>
      <c r="T388" s="182"/>
      <c r="AT388" s="177" t="s">
        <v>212</v>
      </c>
      <c r="AU388" s="177" t="s">
        <v>89</v>
      </c>
      <c r="AV388" s="12" t="s">
        <v>89</v>
      </c>
      <c r="AW388" s="12" t="s">
        <v>32</v>
      </c>
      <c r="AX388" s="12" t="s">
        <v>77</v>
      </c>
      <c r="AY388" s="177" t="s">
        <v>203</v>
      </c>
    </row>
    <row r="389" spans="2:65" s="13" customFormat="1">
      <c r="B389" s="183"/>
      <c r="D389" s="176" t="s">
        <v>212</v>
      </c>
      <c r="E389" s="184" t="s">
        <v>151</v>
      </c>
      <c r="F389" s="185" t="s">
        <v>217</v>
      </c>
      <c r="H389" s="186">
        <v>220.80600000000001</v>
      </c>
      <c r="I389" s="187"/>
      <c r="L389" s="183"/>
      <c r="M389" s="188"/>
      <c r="T389" s="189"/>
      <c r="AT389" s="184" t="s">
        <v>212</v>
      </c>
      <c r="AU389" s="184" t="s">
        <v>89</v>
      </c>
      <c r="AV389" s="13" t="s">
        <v>210</v>
      </c>
      <c r="AW389" s="13" t="s">
        <v>32</v>
      </c>
      <c r="AX389" s="13" t="s">
        <v>84</v>
      </c>
      <c r="AY389" s="184" t="s">
        <v>203</v>
      </c>
    </row>
    <row r="390" spans="2:65" s="1" customFormat="1" ht="24.2" customHeight="1">
      <c r="B390" s="33"/>
      <c r="C390" s="163" t="s">
        <v>626</v>
      </c>
      <c r="D390" s="163" t="s">
        <v>206</v>
      </c>
      <c r="E390" s="164" t="s">
        <v>627</v>
      </c>
      <c r="F390" s="165" t="s">
        <v>628</v>
      </c>
      <c r="G390" s="166" t="s">
        <v>209</v>
      </c>
      <c r="H390" s="167">
        <v>270.46600000000001</v>
      </c>
      <c r="I390" s="168"/>
      <c r="J390" s="169">
        <f>ROUND(I390*H390,2)</f>
        <v>0</v>
      </c>
      <c r="K390" s="170"/>
      <c r="L390" s="33"/>
      <c r="M390" s="171" t="s">
        <v>1</v>
      </c>
      <c r="N390" s="137" t="s">
        <v>43</v>
      </c>
      <c r="P390" s="172">
        <f>O390*H390</f>
        <v>0</v>
      </c>
      <c r="Q390" s="172">
        <v>1.2999999999999999E-4</v>
      </c>
      <c r="R390" s="172">
        <f>Q390*H390</f>
        <v>3.5160579999999997E-2</v>
      </c>
      <c r="S390" s="172">
        <v>0</v>
      </c>
      <c r="T390" s="173">
        <f>S390*H390</f>
        <v>0</v>
      </c>
      <c r="AR390" s="174" t="s">
        <v>253</v>
      </c>
      <c r="AT390" s="174" t="s">
        <v>206</v>
      </c>
      <c r="AU390" s="174" t="s">
        <v>89</v>
      </c>
      <c r="AY390" s="16" t="s">
        <v>203</v>
      </c>
      <c r="BE390" s="102">
        <f>IF(N390="základná",J390,0)</f>
        <v>0</v>
      </c>
      <c r="BF390" s="102">
        <f>IF(N390="znížená",J390,0)</f>
        <v>0</v>
      </c>
      <c r="BG390" s="102">
        <f>IF(N390="zákl. prenesená",J390,0)</f>
        <v>0</v>
      </c>
      <c r="BH390" s="102">
        <f>IF(N390="zníž. prenesená",J390,0)</f>
        <v>0</v>
      </c>
      <c r="BI390" s="102">
        <f>IF(N390="nulová",J390,0)</f>
        <v>0</v>
      </c>
      <c r="BJ390" s="16" t="s">
        <v>89</v>
      </c>
      <c r="BK390" s="102">
        <f>ROUND(I390*H390,2)</f>
        <v>0</v>
      </c>
      <c r="BL390" s="16" t="s">
        <v>253</v>
      </c>
      <c r="BM390" s="174" t="s">
        <v>629</v>
      </c>
    </row>
    <row r="391" spans="2:65" s="12" customFormat="1">
      <c r="B391" s="175"/>
      <c r="D391" s="176" t="s">
        <v>212</v>
      </c>
      <c r="E391" s="177" t="s">
        <v>1</v>
      </c>
      <c r="F391" s="178" t="s">
        <v>630</v>
      </c>
      <c r="H391" s="179">
        <v>270.46600000000001</v>
      </c>
      <c r="I391" s="180"/>
      <c r="L391" s="175"/>
      <c r="M391" s="181"/>
      <c r="T391" s="182"/>
      <c r="AT391" s="177" t="s">
        <v>212</v>
      </c>
      <c r="AU391" s="177" t="s">
        <v>89</v>
      </c>
      <c r="AV391" s="12" t="s">
        <v>89</v>
      </c>
      <c r="AW391" s="12" t="s">
        <v>32</v>
      </c>
      <c r="AX391" s="12" t="s">
        <v>77</v>
      </c>
      <c r="AY391" s="177" t="s">
        <v>203</v>
      </c>
    </row>
    <row r="392" spans="2:65" s="13" customFormat="1">
      <c r="B392" s="183"/>
      <c r="D392" s="176" t="s">
        <v>212</v>
      </c>
      <c r="E392" s="184" t="s">
        <v>1</v>
      </c>
      <c r="F392" s="185" t="s">
        <v>217</v>
      </c>
      <c r="H392" s="186">
        <v>270.46600000000001</v>
      </c>
      <c r="I392" s="187"/>
      <c r="L392" s="183"/>
      <c r="M392" s="188"/>
      <c r="T392" s="189"/>
      <c r="AT392" s="184" t="s">
        <v>212</v>
      </c>
      <c r="AU392" s="184" t="s">
        <v>89</v>
      </c>
      <c r="AV392" s="13" t="s">
        <v>210</v>
      </c>
      <c r="AW392" s="13" t="s">
        <v>32</v>
      </c>
      <c r="AX392" s="13" t="s">
        <v>84</v>
      </c>
      <c r="AY392" s="184" t="s">
        <v>203</v>
      </c>
    </row>
    <row r="393" spans="2:65" s="1" customFormat="1" ht="24.2" customHeight="1">
      <c r="B393" s="33"/>
      <c r="C393" s="163" t="s">
        <v>631</v>
      </c>
      <c r="D393" s="163" t="s">
        <v>206</v>
      </c>
      <c r="E393" s="164" t="s">
        <v>632</v>
      </c>
      <c r="F393" s="165" t="s">
        <v>633</v>
      </c>
      <c r="G393" s="166" t="s">
        <v>209</v>
      </c>
      <c r="H393" s="167">
        <v>270.46600000000001</v>
      </c>
      <c r="I393" s="168"/>
      <c r="J393" s="169">
        <f>ROUND(I393*H393,2)</f>
        <v>0</v>
      </c>
      <c r="K393" s="170"/>
      <c r="L393" s="33"/>
      <c r="M393" s="171" t="s">
        <v>1</v>
      </c>
      <c r="N393" s="137" t="s">
        <v>43</v>
      </c>
      <c r="P393" s="172">
        <f>O393*H393</f>
        <v>0</v>
      </c>
      <c r="Q393" s="172">
        <v>0</v>
      </c>
      <c r="R393" s="172">
        <f>Q393*H393</f>
        <v>0</v>
      </c>
      <c r="S393" s="172">
        <v>0</v>
      </c>
      <c r="T393" s="173">
        <f>S393*H393</f>
        <v>0</v>
      </c>
      <c r="AR393" s="174" t="s">
        <v>253</v>
      </c>
      <c r="AT393" s="174" t="s">
        <v>206</v>
      </c>
      <c r="AU393" s="174" t="s">
        <v>89</v>
      </c>
      <c r="AY393" s="16" t="s">
        <v>203</v>
      </c>
      <c r="BE393" s="102">
        <f>IF(N393="základná",J393,0)</f>
        <v>0</v>
      </c>
      <c r="BF393" s="102">
        <f>IF(N393="znížená",J393,0)</f>
        <v>0</v>
      </c>
      <c r="BG393" s="102">
        <f>IF(N393="zákl. prenesená",J393,0)</f>
        <v>0</v>
      </c>
      <c r="BH393" s="102">
        <f>IF(N393="zníž. prenesená",J393,0)</f>
        <v>0</v>
      </c>
      <c r="BI393" s="102">
        <f>IF(N393="nulová",J393,0)</f>
        <v>0</v>
      </c>
      <c r="BJ393" s="16" t="s">
        <v>89</v>
      </c>
      <c r="BK393" s="102">
        <f>ROUND(I393*H393,2)</f>
        <v>0</v>
      </c>
      <c r="BL393" s="16" t="s">
        <v>253</v>
      </c>
      <c r="BM393" s="174" t="s">
        <v>634</v>
      </c>
    </row>
    <row r="394" spans="2:65" s="12" customFormat="1">
      <c r="B394" s="175"/>
      <c r="D394" s="176" t="s">
        <v>212</v>
      </c>
      <c r="E394" s="177" t="s">
        <v>1</v>
      </c>
      <c r="F394" s="178" t="s">
        <v>630</v>
      </c>
      <c r="H394" s="179">
        <v>270.46600000000001</v>
      </c>
      <c r="I394" s="180"/>
      <c r="L394" s="175"/>
      <c r="M394" s="181"/>
      <c r="T394" s="182"/>
      <c r="AT394" s="177" t="s">
        <v>212</v>
      </c>
      <c r="AU394" s="177" t="s">
        <v>89</v>
      </c>
      <c r="AV394" s="12" t="s">
        <v>89</v>
      </c>
      <c r="AW394" s="12" t="s">
        <v>32</v>
      </c>
      <c r="AX394" s="12" t="s">
        <v>84</v>
      </c>
      <c r="AY394" s="177" t="s">
        <v>203</v>
      </c>
    </row>
    <row r="395" spans="2:65" s="1" customFormat="1" ht="24.2" customHeight="1">
      <c r="B395" s="33"/>
      <c r="C395" s="163" t="s">
        <v>635</v>
      </c>
      <c r="D395" s="163" t="s">
        <v>206</v>
      </c>
      <c r="E395" s="164" t="s">
        <v>636</v>
      </c>
      <c r="F395" s="165" t="s">
        <v>637</v>
      </c>
      <c r="G395" s="166" t="s">
        <v>209</v>
      </c>
      <c r="H395" s="167">
        <v>270.46600000000001</v>
      </c>
      <c r="I395" s="168"/>
      <c r="J395" s="169">
        <f>ROUND(I395*H395,2)</f>
        <v>0</v>
      </c>
      <c r="K395" s="170"/>
      <c r="L395" s="33"/>
      <c r="M395" s="171" t="s">
        <v>1</v>
      </c>
      <c r="N395" s="137" t="s">
        <v>43</v>
      </c>
      <c r="P395" s="172">
        <f>O395*H395</f>
        <v>0</v>
      </c>
      <c r="Q395" s="172">
        <v>3.116E-5</v>
      </c>
      <c r="R395" s="172">
        <f>Q395*H395</f>
        <v>8.4277205600000009E-3</v>
      </c>
      <c r="S395" s="172">
        <v>0</v>
      </c>
      <c r="T395" s="173">
        <f>S395*H395</f>
        <v>0</v>
      </c>
      <c r="AR395" s="174" t="s">
        <v>253</v>
      </c>
      <c r="AT395" s="174" t="s">
        <v>206</v>
      </c>
      <c r="AU395" s="174" t="s">
        <v>89</v>
      </c>
      <c r="AY395" s="16" t="s">
        <v>203</v>
      </c>
      <c r="BE395" s="102">
        <f>IF(N395="základná",J395,0)</f>
        <v>0</v>
      </c>
      <c r="BF395" s="102">
        <f>IF(N395="znížená",J395,0)</f>
        <v>0</v>
      </c>
      <c r="BG395" s="102">
        <f>IF(N395="zákl. prenesená",J395,0)</f>
        <v>0</v>
      </c>
      <c r="BH395" s="102">
        <f>IF(N395="zníž. prenesená",J395,0)</f>
        <v>0</v>
      </c>
      <c r="BI395" s="102">
        <f>IF(N395="nulová",J395,0)</f>
        <v>0</v>
      </c>
      <c r="BJ395" s="16" t="s">
        <v>89</v>
      </c>
      <c r="BK395" s="102">
        <f>ROUND(I395*H395,2)</f>
        <v>0</v>
      </c>
      <c r="BL395" s="16" t="s">
        <v>253</v>
      </c>
      <c r="BM395" s="174" t="s">
        <v>638</v>
      </c>
    </row>
    <row r="396" spans="2:65" s="12" customFormat="1">
      <c r="B396" s="175"/>
      <c r="D396" s="176" t="s">
        <v>212</v>
      </c>
      <c r="E396" s="177" t="s">
        <v>1</v>
      </c>
      <c r="F396" s="178" t="s">
        <v>630</v>
      </c>
      <c r="H396" s="179">
        <v>270.46600000000001</v>
      </c>
      <c r="I396" s="180"/>
      <c r="L396" s="175"/>
      <c r="M396" s="181"/>
      <c r="T396" s="182"/>
      <c r="AT396" s="177" t="s">
        <v>212</v>
      </c>
      <c r="AU396" s="177" t="s">
        <v>89</v>
      </c>
      <c r="AV396" s="12" t="s">
        <v>89</v>
      </c>
      <c r="AW396" s="12" t="s">
        <v>32</v>
      </c>
      <c r="AX396" s="12" t="s">
        <v>77</v>
      </c>
      <c r="AY396" s="177" t="s">
        <v>203</v>
      </c>
    </row>
    <row r="397" spans="2:65" s="13" customFormat="1">
      <c r="B397" s="183"/>
      <c r="D397" s="176" t="s">
        <v>212</v>
      </c>
      <c r="E397" s="184" t="s">
        <v>1</v>
      </c>
      <c r="F397" s="185" t="s">
        <v>217</v>
      </c>
      <c r="H397" s="186">
        <v>270.46600000000001</v>
      </c>
      <c r="I397" s="187"/>
      <c r="L397" s="183"/>
      <c r="M397" s="188"/>
      <c r="T397" s="189"/>
      <c r="AT397" s="184" t="s">
        <v>212</v>
      </c>
      <c r="AU397" s="184" t="s">
        <v>89</v>
      </c>
      <c r="AV397" s="13" t="s">
        <v>210</v>
      </c>
      <c r="AW397" s="13" t="s">
        <v>32</v>
      </c>
      <c r="AX397" s="13" t="s">
        <v>84</v>
      </c>
      <c r="AY397" s="184" t="s">
        <v>203</v>
      </c>
    </row>
    <row r="398" spans="2:65" s="1" customFormat="1" ht="24.2" customHeight="1">
      <c r="B398" s="33"/>
      <c r="C398" s="163" t="s">
        <v>639</v>
      </c>
      <c r="D398" s="163" t="s">
        <v>206</v>
      </c>
      <c r="E398" s="164" t="s">
        <v>640</v>
      </c>
      <c r="F398" s="165" t="s">
        <v>641</v>
      </c>
      <c r="G398" s="166" t="s">
        <v>209</v>
      </c>
      <c r="H398" s="167">
        <v>80.866</v>
      </c>
      <c r="I398" s="168"/>
      <c r="J398" s="169">
        <f>ROUND(I398*H398,2)</f>
        <v>0</v>
      </c>
      <c r="K398" s="170"/>
      <c r="L398" s="33"/>
      <c r="M398" s="171" t="s">
        <v>1</v>
      </c>
      <c r="N398" s="137" t="s">
        <v>43</v>
      </c>
      <c r="P398" s="172">
        <f>O398*H398</f>
        <v>0</v>
      </c>
      <c r="Q398" s="172">
        <v>0</v>
      </c>
      <c r="R398" s="172">
        <f>Q398*H398</f>
        <v>0</v>
      </c>
      <c r="S398" s="172">
        <v>0</v>
      </c>
      <c r="T398" s="173">
        <f>S398*H398</f>
        <v>0</v>
      </c>
      <c r="AR398" s="174" t="s">
        <v>253</v>
      </c>
      <c r="AT398" s="174" t="s">
        <v>206</v>
      </c>
      <c r="AU398" s="174" t="s">
        <v>89</v>
      </c>
      <c r="AY398" s="16" t="s">
        <v>203</v>
      </c>
      <c r="BE398" s="102">
        <f>IF(N398="základná",J398,0)</f>
        <v>0</v>
      </c>
      <c r="BF398" s="102">
        <f>IF(N398="znížená",J398,0)</f>
        <v>0</v>
      </c>
      <c r="BG398" s="102">
        <f>IF(N398="zákl. prenesená",J398,0)</f>
        <v>0</v>
      </c>
      <c r="BH398" s="102">
        <f>IF(N398="zníž. prenesená",J398,0)</f>
        <v>0</v>
      </c>
      <c r="BI398" s="102">
        <f>IF(N398="nulová",J398,0)</f>
        <v>0</v>
      </c>
      <c r="BJ398" s="16" t="s">
        <v>89</v>
      </c>
      <c r="BK398" s="102">
        <f>ROUND(I398*H398,2)</f>
        <v>0</v>
      </c>
      <c r="BL398" s="16" t="s">
        <v>253</v>
      </c>
      <c r="BM398" s="174" t="s">
        <v>642</v>
      </c>
    </row>
    <row r="399" spans="2:65" s="12" customFormat="1">
      <c r="B399" s="175"/>
      <c r="D399" s="176" t="s">
        <v>212</v>
      </c>
      <c r="E399" s="177" t="s">
        <v>1</v>
      </c>
      <c r="F399" s="178" t="s">
        <v>255</v>
      </c>
      <c r="H399" s="179">
        <v>80.866</v>
      </c>
      <c r="I399" s="180"/>
      <c r="L399" s="175"/>
      <c r="M399" s="181"/>
      <c r="T399" s="182"/>
      <c r="AT399" s="177" t="s">
        <v>212</v>
      </c>
      <c r="AU399" s="177" t="s">
        <v>89</v>
      </c>
      <c r="AV399" s="12" t="s">
        <v>89</v>
      </c>
      <c r="AW399" s="12" t="s">
        <v>32</v>
      </c>
      <c r="AX399" s="12" t="s">
        <v>77</v>
      </c>
      <c r="AY399" s="177" t="s">
        <v>203</v>
      </c>
    </row>
    <row r="400" spans="2:65" s="13" customFormat="1">
      <c r="B400" s="183"/>
      <c r="D400" s="176" t="s">
        <v>212</v>
      </c>
      <c r="E400" s="184" t="s">
        <v>1</v>
      </c>
      <c r="F400" s="185" t="s">
        <v>217</v>
      </c>
      <c r="H400" s="186">
        <v>80.866</v>
      </c>
      <c r="I400" s="187"/>
      <c r="L400" s="183"/>
      <c r="M400" s="188"/>
      <c r="T400" s="189"/>
      <c r="AT400" s="184" t="s">
        <v>212</v>
      </c>
      <c r="AU400" s="184" t="s">
        <v>89</v>
      </c>
      <c r="AV400" s="13" t="s">
        <v>210</v>
      </c>
      <c r="AW400" s="13" t="s">
        <v>32</v>
      </c>
      <c r="AX400" s="13" t="s">
        <v>84</v>
      </c>
      <c r="AY400" s="184" t="s">
        <v>203</v>
      </c>
    </row>
    <row r="401" spans="2:65" s="1" customFormat="1" ht="44.25" customHeight="1">
      <c r="B401" s="33"/>
      <c r="C401" s="163" t="s">
        <v>643</v>
      </c>
      <c r="D401" s="163" t="s">
        <v>206</v>
      </c>
      <c r="E401" s="164" t="s">
        <v>644</v>
      </c>
      <c r="F401" s="165" t="s">
        <v>645</v>
      </c>
      <c r="G401" s="166" t="s">
        <v>209</v>
      </c>
      <c r="H401" s="167">
        <v>220.80600000000001</v>
      </c>
      <c r="I401" s="168"/>
      <c r="J401" s="169">
        <f>ROUND(I401*H401,2)</f>
        <v>0</v>
      </c>
      <c r="K401" s="170"/>
      <c r="L401" s="33"/>
      <c r="M401" s="171" t="s">
        <v>1</v>
      </c>
      <c r="N401" s="137" t="s">
        <v>43</v>
      </c>
      <c r="P401" s="172">
        <f>O401*H401</f>
        <v>0</v>
      </c>
      <c r="Q401" s="172">
        <v>3.4000000000000002E-4</v>
      </c>
      <c r="R401" s="172">
        <f>Q401*H401</f>
        <v>7.5074040000000009E-2</v>
      </c>
      <c r="S401" s="172">
        <v>0</v>
      </c>
      <c r="T401" s="173">
        <f>S401*H401</f>
        <v>0</v>
      </c>
      <c r="AR401" s="174" t="s">
        <v>253</v>
      </c>
      <c r="AT401" s="174" t="s">
        <v>206</v>
      </c>
      <c r="AU401" s="174" t="s">
        <v>89</v>
      </c>
      <c r="AY401" s="16" t="s">
        <v>203</v>
      </c>
      <c r="BE401" s="102">
        <f>IF(N401="základná",J401,0)</f>
        <v>0</v>
      </c>
      <c r="BF401" s="102">
        <f>IF(N401="znížená",J401,0)</f>
        <v>0</v>
      </c>
      <c r="BG401" s="102">
        <f>IF(N401="zákl. prenesená",J401,0)</f>
        <v>0</v>
      </c>
      <c r="BH401" s="102">
        <f>IF(N401="zníž. prenesená",J401,0)</f>
        <v>0</v>
      </c>
      <c r="BI401" s="102">
        <f>IF(N401="nulová",J401,0)</f>
        <v>0</v>
      </c>
      <c r="BJ401" s="16" t="s">
        <v>89</v>
      </c>
      <c r="BK401" s="102">
        <f>ROUND(I401*H401,2)</f>
        <v>0</v>
      </c>
      <c r="BL401" s="16" t="s">
        <v>253</v>
      </c>
      <c r="BM401" s="174" t="s">
        <v>646</v>
      </c>
    </row>
    <row r="402" spans="2:65" s="12" customFormat="1">
      <c r="B402" s="175"/>
      <c r="D402" s="176" t="s">
        <v>212</v>
      </c>
      <c r="E402" s="177" t="s">
        <v>1</v>
      </c>
      <c r="F402" s="178" t="s">
        <v>151</v>
      </c>
      <c r="H402" s="179">
        <v>220.80600000000001</v>
      </c>
      <c r="I402" s="180"/>
      <c r="L402" s="175"/>
      <c r="M402" s="181"/>
      <c r="T402" s="182"/>
      <c r="AT402" s="177" t="s">
        <v>212</v>
      </c>
      <c r="AU402" s="177" t="s">
        <v>89</v>
      </c>
      <c r="AV402" s="12" t="s">
        <v>89</v>
      </c>
      <c r="AW402" s="12" t="s">
        <v>32</v>
      </c>
      <c r="AX402" s="12" t="s">
        <v>77</v>
      </c>
      <c r="AY402" s="177" t="s">
        <v>203</v>
      </c>
    </row>
    <row r="403" spans="2:65" s="13" customFormat="1">
      <c r="B403" s="183"/>
      <c r="D403" s="176" t="s">
        <v>212</v>
      </c>
      <c r="E403" s="184" t="s">
        <v>1</v>
      </c>
      <c r="F403" s="185" t="s">
        <v>217</v>
      </c>
      <c r="H403" s="186">
        <v>220.80600000000001</v>
      </c>
      <c r="I403" s="187"/>
      <c r="L403" s="183"/>
      <c r="M403" s="188"/>
      <c r="T403" s="189"/>
      <c r="AT403" s="184" t="s">
        <v>212</v>
      </c>
      <c r="AU403" s="184" t="s">
        <v>89</v>
      </c>
      <c r="AV403" s="13" t="s">
        <v>210</v>
      </c>
      <c r="AW403" s="13" t="s">
        <v>32</v>
      </c>
      <c r="AX403" s="13" t="s">
        <v>84</v>
      </c>
      <c r="AY403" s="184" t="s">
        <v>203</v>
      </c>
    </row>
    <row r="404" spans="2:65" s="11" customFormat="1" ht="25.9" customHeight="1">
      <c r="B404" s="152"/>
      <c r="D404" s="153" t="s">
        <v>76</v>
      </c>
      <c r="E404" s="154" t="s">
        <v>382</v>
      </c>
      <c r="F404" s="154" t="s">
        <v>647</v>
      </c>
      <c r="I404" s="155"/>
      <c r="J404" s="135">
        <f>BK404</f>
        <v>0</v>
      </c>
      <c r="L404" s="152"/>
      <c r="M404" s="156"/>
      <c r="P404" s="157">
        <f>P405</f>
        <v>0</v>
      </c>
      <c r="R404" s="157">
        <f>R405</f>
        <v>0</v>
      </c>
      <c r="T404" s="158">
        <f>T405</f>
        <v>0.13</v>
      </c>
      <c r="AR404" s="153" t="s">
        <v>92</v>
      </c>
      <c r="AT404" s="159" t="s">
        <v>76</v>
      </c>
      <c r="AU404" s="159" t="s">
        <v>77</v>
      </c>
      <c r="AY404" s="153" t="s">
        <v>203</v>
      </c>
      <c r="BK404" s="160">
        <f>BK405</f>
        <v>0</v>
      </c>
    </row>
    <row r="405" spans="2:65" s="11" customFormat="1" ht="22.9" customHeight="1">
      <c r="B405" s="152"/>
      <c r="D405" s="153" t="s">
        <v>76</v>
      </c>
      <c r="E405" s="161" t="s">
        <v>648</v>
      </c>
      <c r="F405" s="161" t="s">
        <v>649</v>
      </c>
      <c r="I405" s="155"/>
      <c r="J405" s="162">
        <f>BK405</f>
        <v>0</v>
      </c>
      <c r="L405" s="152"/>
      <c r="M405" s="156"/>
      <c r="P405" s="157">
        <f>SUM(P406:P417)</f>
        <v>0</v>
      </c>
      <c r="R405" s="157">
        <f>SUM(R406:R417)</f>
        <v>0</v>
      </c>
      <c r="T405" s="158">
        <f>SUM(T406:T417)</f>
        <v>0.13</v>
      </c>
      <c r="AR405" s="153" t="s">
        <v>92</v>
      </c>
      <c r="AT405" s="159" t="s">
        <v>76</v>
      </c>
      <c r="AU405" s="159" t="s">
        <v>84</v>
      </c>
      <c r="AY405" s="153" t="s">
        <v>203</v>
      </c>
      <c r="BK405" s="160">
        <f>SUM(BK406:BK417)</f>
        <v>0</v>
      </c>
    </row>
    <row r="406" spans="2:65" s="1" customFormat="1" ht="24.2" customHeight="1">
      <c r="B406" s="33"/>
      <c r="C406" s="163" t="s">
        <v>650</v>
      </c>
      <c r="D406" s="163" t="s">
        <v>206</v>
      </c>
      <c r="E406" s="164" t="s">
        <v>651</v>
      </c>
      <c r="F406" s="165" t="s">
        <v>652</v>
      </c>
      <c r="G406" s="166" t="s">
        <v>291</v>
      </c>
      <c r="H406" s="167">
        <v>6</v>
      </c>
      <c r="I406" s="168"/>
      <c r="J406" s="169">
        <f>ROUND(I406*H406,2)</f>
        <v>0</v>
      </c>
      <c r="K406" s="170"/>
      <c r="L406" s="33"/>
      <c r="M406" s="171" t="s">
        <v>1</v>
      </c>
      <c r="N406" s="137" t="s">
        <v>43</v>
      </c>
      <c r="P406" s="172">
        <f>O406*H406</f>
        <v>0</v>
      </c>
      <c r="Q406" s="172">
        <v>0</v>
      </c>
      <c r="R406" s="172">
        <f>Q406*H406</f>
        <v>0</v>
      </c>
      <c r="S406" s="172">
        <v>0</v>
      </c>
      <c r="T406" s="173">
        <f>S406*H406</f>
        <v>0</v>
      </c>
      <c r="AR406" s="174" t="s">
        <v>536</v>
      </c>
      <c r="AT406" s="174" t="s">
        <v>206</v>
      </c>
      <c r="AU406" s="174" t="s">
        <v>89</v>
      </c>
      <c r="AY406" s="16" t="s">
        <v>203</v>
      </c>
      <c r="BE406" s="102">
        <f>IF(N406="základná",J406,0)</f>
        <v>0</v>
      </c>
      <c r="BF406" s="102">
        <f>IF(N406="znížená",J406,0)</f>
        <v>0</v>
      </c>
      <c r="BG406" s="102">
        <f>IF(N406="zákl. prenesená",J406,0)</f>
        <v>0</v>
      </c>
      <c r="BH406" s="102">
        <f>IF(N406="zníž. prenesená",J406,0)</f>
        <v>0</v>
      </c>
      <c r="BI406" s="102">
        <f>IF(N406="nulová",J406,0)</f>
        <v>0</v>
      </c>
      <c r="BJ406" s="16" t="s">
        <v>89</v>
      </c>
      <c r="BK406" s="102">
        <f>ROUND(I406*H406,2)</f>
        <v>0</v>
      </c>
      <c r="BL406" s="16" t="s">
        <v>536</v>
      </c>
      <c r="BM406" s="174" t="s">
        <v>653</v>
      </c>
    </row>
    <row r="407" spans="2:65" s="12" customFormat="1">
      <c r="B407" s="175"/>
      <c r="D407" s="176" t="s">
        <v>212</v>
      </c>
      <c r="E407" s="177" t="s">
        <v>1</v>
      </c>
      <c r="F407" s="178" t="s">
        <v>654</v>
      </c>
      <c r="H407" s="179">
        <v>3</v>
      </c>
      <c r="I407" s="180"/>
      <c r="L407" s="175"/>
      <c r="M407" s="181"/>
      <c r="T407" s="182"/>
      <c r="AT407" s="177" t="s">
        <v>212</v>
      </c>
      <c r="AU407" s="177" t="s">
        <v>89</v>
      </c>
      <c r="AV407" s="12" t="s">
        <v>89</v>
      </c>
      <c r="AW407" s="12" t="s">
        <v>32</v>
      </c>
      <c r="AX407" s="12" t="s">
        <v>77</v>
      </c>
      <c r="AY407" s="177" t="s">
        <v>203</v>
      </c>
    </row>
    <row r="408" spans="2:65" s="12" customFormat="1">
      <c r="B408" s="175"/>
      <c r="D408" s="176" t="s">
        <v>212</v>
      </c>
      <c r="E408" s="177" t="s">
        <v>1</v>
      </c>
      <c r="F408" s="178" t="s">
        <v>655</v>
      </c>
      <c r="H408" s="179">
        <v>1</v>
      </c>
      <c r="I408" s="180"/>
      <c r="L408" s="175"/>
      <c r="M408" s="181"/>
      <c r="T408" s="182"/>
      <c r="AT408" s="177" t="s">
        <v>212</v>
      </c>
      <c r="AU408" s="177" t="s">
        <v>89</v>
      </c>
      <c r="AV408" s="12" t="s">
        <v>89</v>
      </c>
      <c r="AW408" s="12" t="s">
        <v>32</v>
      </c>
      <c r="AX408" s="12" t="s">
        <v>77</v>
      </c>
      <c r="AY408" s="177" t="s">
        <v>203</v>
      </c>
    </row>
    <row r="409" spans="2:65" s="12" customFormat="1">
      <c r="B409" s="175"/>
      <c r="D409" s="176" t="s">
        <v>212</v>
      </c>
      <c r="E409" s="177" t="s">
        <v>1</v>
      </c>
      <c r="F409" s="178" t="s">
        <v>656</v>
      </c>
      <c r="H409" s="179">
        <v>1</v>
      </c>
      <c r="I409" s="180"/>
      <c r="L409" s="175"/>
      <c r="M409" s="181"/>
      <c r="T409" s="182"/>
      <c r="AT409" s="177" t="s">
        <v>212</v>
      </c>
      <c r="AU409" s="177" t="s">
        <v>89</v>
      </c>
      <c r="AV409" s="12" t="s">
        <v>89</v>
      </c>
      <c r="AW409" s="12" t="s">
        <v>32</v>
      </c>
      <c r="AX409" s="12" t="s">
        <v>77</v>
      </c>
      <c r="AY409" s="177" t="s">
        <v>203</v>
      </c>
    </row>
    <row r="410" spans="2:65" s="12" customFormat="1">
      <c r="B410" s="175"/>
      <c r="D410" s="176" t="s">
        <v>212</v>
      </c>
      <c r="E410" s="177" t="s">
        <v>1</v>
      </c>
      <c r="F410" s="178" t="s">
        <v>297</v>
      </c>
      <c r="H410" s="179">
        <v>1</v>
      </c>
      <c r="I410" s="180"/>
      <c r="L410" s="175"/>
      <c r="M410" s="181"/>
      <c r="T410" s="182"/>
      <c r="AT410" s="177" t="s">
        <v>212</v>
      </c>
      <c r="AU410" s="177" t="s">
        <v>89</v>
      </c>
      <c r="AV410" s="12" t="s">
        <v>89</v>
      </c>
      <c r="AW410" s="12" t="s">
        <v>32</v>
      </c>
      <c r="AX410" s="12" t="s">
        <v>77</v>
      </c>
      <c r="AY410" s="177" t="s">
        <v>203</v>
      </c>
    </row>
    <row r="411" spans="2:65" s="13" customFormat="1">
      <c r="B411" s="183"/>
      <c r="D411" s="176" t="s">
        <v>212</v>
      </c>
      <c r="E411" s="184" t="s">
        <v>1</v>
      </c>
      <c r="F411" s="185" t="s">
        <v>217</v>
      </c>
      <c r="H411" s="186">
        <v>6</v>
      </c>
      <c r="I411" s="187"/>
      <c r="L411" s="183"/>
      <c r="M411" s="188"/>
      <c r="T411" s="189"/>
      <c r="AT411" s="184" t="s">
        <v>212</v>
      </c>
      <c r="AU411" s="184" t="s">
        <v>89</v>
      </c>
      <c r="AV411" s="13" t="s">
        <v>210</v>
      </c>
      <c r="AW411" s="13" t="s">
        <v>32</v>
      </c>
      <c r="AX411" s="13" t="s">
        <v>84</v>
      </c>
      <c r="AY411" s="184" t="s">
        <v>203</v>
      </c>
    </row>
    <row r="412" spans="2:65" s="1" customFormat="1" ht="24.2" customHeight="1">
      <c r="B412" s="33"/>
      <c r="C412" s="163" t="s">
        <v>657</v>
      </c>
      <c r="D412" s="163" t="s">
        <v>206</v>
      </c>
      <c r="E412" s="164" t="s">
        <v>658</v>
      </c>
      <c r="F412" s="165" t="s">
        <v>659</v>
      </c>
      <c r="G412" s="166" t="s">
        <v>291</v>
      </c>
      <c r="H412" s="167">
        <v>13</v>
      </c>
      <c r="I412" s="168"/>
      <c r="J412" s="169">
        <f>ROUND(I412*H412,2)</f>
        <v>0</v>
      </c>
      <c r="K412" s="170"/>
      <c r="L412" s="33"/>
      <c r="M412" s="171" t="s">
        <v>1</v>
      </c>
      <c r="N412" s="137" t="s">
        <v>43</v>
      </c>
      <c r="P412" s="172">
        <f>O412*H412</f>
        <v>0</v>
      </c>
      <c r="Q412" s="172">
        <v>0</v>
      </c>
      <c r="R412" s="172">
        <f>Q412*H412</f>
        <v>0</v>
      </c>
      <c r="S412" s="172">
        <v>0.01</v>
      </c>
      <c r="T412" s="173">
        <f>S412*H412</f>
        <v>0.13</v>
      </c>
      <c r="AR412" s="174" t="s">
        <v>536</v>
      </c>
      <c r="AT412" s="174" t="s">
        <v>206</v>
      </c>
      <c r="AU412" s="174" t="s">
        <v>89</v>
      </c>
      <c r="AY412" s="16" t="s">
        <v>203</v>
      </c>
      <c r="BE412" s="102">
        <f>IF(N412="základná",J412,0)</f>
        <v>0</v>
      </c>
      <c r="BF412" s="102">
        <f>IF(N412="znížená",J412,0)</f>
        <v>0</v>
      </c>
      <c r="BG412" s="102">
        <f>IF(N412="zákl. prenesená",J412,0)</f>
        <v>0</v>
      </c>
      <c r="BH412" s="102">
        <f>IF(N412="zníž. prenesená",J412,0)</f>
        <v>0</v>
      </c>
      <c r="BI412" s="102">
        <f>IF(N412="nulová",J412,0)</f>
        <v>0</v>
      </c>
      <c r="BJ412" s="16" t="s">
        <v>89</v>
      </c>
      <c r="BK412" s="102">
        <f>ROUND(I412*H412,2)</f>
        <v>0</v>
      </c>
      <c r="BL412" s="16" t="s">
        <v>536</v>
      </c>
      <c r="BM412" s="174" t="s">
        <v>660</v>
      </c>
    </row>
    <row r="413" spans="2:65" s="12" customFormat="1">
      <c r="B413" s="175"/>
      <c r="D413" s="176" t="s">
        <v>212</v>
      </c>
      <c r="E413" s="177" t="s">
        <v>1</v>
      </c>
      <c r="F413" s="178" t="s">
        <v>661</v>
      </c>
      <c r="H413" s="179">
        <v>2</v>
      </c>
      <c r="I413" s="180"/>
      <c r="L413" s="175"/>
      <c r="M413" s="181"/>
      <c r="T413" s="182"/>
      <c r="AT413" s="177" t="s">
        <v>212</v>
      </c>
      <c r="AU413" s="177" t="s">
        <v>89</v>
      </c>
      <c r="AV413" s="12" t="s">
        <v>89</v>
      </c>
      <c r="AW413" s="12" t="s">
        <v>32</v>
      </c>
      <c r="AX413" s="12" t="s">
        <v>77</v>
      </c>
      <c r="AY413" s="177" t="s">
        <v>203</v>
      </c>
    </row>
    <row r="414" spans="2:65" s="12" customFormat="1">
      <c r="B414" s="175"/>
      <c r="D414" s="176" t="s">
        <v>212</v>
      </c>
      <c r="E414" s="177" t="s">
        <v>1</v>
      </c>
      <c r="F414" s="178" t="s">
        <v>654</v>
      </c>
      <c r="H414" s="179">
        <v>3</v>
      </c>
      <c r="I414" s="180"/>
      <c r="L414" s="175"/>
      <c r="M414" s="181"/>
      <c r="T414" s="182"/>
      <c r="AT414" s="177" t="s">
        <v>212</v>
      </c>
      <c r="AU414" s="177" t="s">
        <v>89</v>
      </c>
      <c r="AV414" s="12" t="s">
        <v>89</v>
      </c>
      <c r="AW414" s="12" t="s">
        <v>32</v>
      </c>
      <c r="AX414" s="12" t="s">
        <v>77</v>
      </c>
      <c r="AY414" s="177" t="s">
        <v>203</v>
      </c>
    </row>
    <row r="415" spans="2:65" s="12" customFormat="1">
      <c r="B415" s="175"/>
      <c r="D415" s="176" t="s">
        <v>212</v>
      </c>
      <c r="E415" s="177" t="s">
        <v>1</v>
      </c>
      <c r="F415" s="178" t="s">
        <v>662</v>
      </c>
      <c r="H415" s="179">
        <v>2</v>
      </c>
      <c r="I415" s="180"/>
      <c r="L415" s="175"/>
      <c r="M415" s="181"/>
      <c r="T415" s="182"/>
      <c r="AT415" s="177" t="s">
        <v>212</v>
      </c>
      <c r="AU415" s="177" t="s">
        <v>89</v>
      </c>
      <c r="AV415" s="12" t="s">
        <v>89</v>
      </c>
      <c r="AW415" s="12" t="s">
        <v>32</v>
      </c>
      <c r="AX415" s="12" t="s">
        <v>77</v>
      </c>
      <c r="AY415" s="177" t="s">
        <v>203</v>
      </c>
    </row>
    <row r="416" spans="2:65" s="12" customFormat="1">
      <c r="B416" s="175"/>
      <c r="D416" s="176" t="s">
        <v>212</v>
      </c>
      <c r="E416" s="177" t="s">
        <v>1</v>
      </c>
      <c r="F416" s="178" t="s">
        <v>663</v>
      </c>
      <c r="H416" s="179">
        <v>6</v>
      </c>
      <c r="I416" s="180"/>
      <c r="L416" s="175"/>
      <c r="M416" s="181"/>
      <c r="T416" s="182"/>
      <c r="AT416" s="177" t="s">
        <v>212</v>
      </c>
      <c r="AU416" s="177" t="s">
        <v>89</v>
      </c>
      <c r="AV416" s="12" t="s">
        <v>89</v>
      </c>
      <c r="AW416" s="12" t="s">
        <v>32</v>
      </c>
      <c r="AX416" s="12" t="s">
        <v>77</v>
      </c>
      <c r="AY416" s="177" t="s">
        <v>203</v>
      </c>
    </row>
    <row r="417" spans="2:65" s="13" customFormat="1">
      <c r="B417" s="183"/>
      <c r="D417" s="176" t="s">
        <v>212</v>
      </c>
      <c r="E417" s="184" t="s">
        <v>1</v>
      </c>
      <c r="F417" s="185" t="s">
        <v>217</v>
      </c>
      <c r="H417" s="186">
        <v>13</v>
      </c>
      <c r="I417" s="187"/>
      <c r="L417" s="183"/>
      <c r="M417" s="188"/>
      <c r="T417" s="189"/>
      <c r="AT417" s="184" t="s">
        <v>212</v>
      </c>
      <c r="AU417" s="184" t="s">
        <v>89</v>
      </c>
      <c r="AV417" s="13" t="s">
        <v>210</v>
      </c>
      <c r="AW417" s="13" t="s">
        <v>32</v>
      </c>
      <c r="AX417" s="13" t="s">
        <v>84</v>
      </c>
      <c r="AY417" s="184" t="s">
        <v>203</v>
      </c>
    </row>
    <row r="418" spans="2:65" s="11" customFormat="1" ht="25.9" customHeight="1">
      <c r="B418" s="152"/>
      <c r="D418" s="153" t="s">
        <v>76</v>
      </c>
      <c r="E418" s="154" t="s">
        <v>664</v>
      </c>
      <c r="F418" s="154" t="s">
        <v>665</v>
      </c>
      <c r="I418" s="155"/>
      <c r="J418" s="135">
        <f>BK418</f>
        <v>0</v>
      </c>
      <c r="L418" s="152"/>
      <c r="M418" s="156"/>
      <c r="P418" s="157">
        <f>P419</f>
        <v>0</v>
      </c>
      <c r="R418" s="157">
        <f>R419</f>
        <v>0</v>
      </c>
      <c r="T418" s="158">
        <f>T419</f>
        <v>0</v>
      </c>
      <c r="AR418" s="153" t="s">
        <v>210</v>
      </c>
      <c r="AT418" s="159" t="s">
        <v>76</v>
      </c>
      <c r="AU418" s="159" t="s">
        <v>77</v>
      </c>
      <c r="AY418" s="153" t="s">
        <v>203</v>
      </c>
      <c r="BK418" s="160">
        <f>BK419</f>
        <v>0</v>
      </c>
    </row>
    <row r="419" spans="2:65" s="1" customFormat="1" ht="44.25" customHeight="1">
      <c r="B419" s="33"/>
      <c r="C419" s="163" t="s">
        <v>666</v>
      </c>
      <c r="D419" s="163" t="s">
        <v>206</v>
      </c>
      <c r="E419" s="164" t="s">
        <v>667</v>
      </c>
      <c r="F419" s="165" t="s">
        <v>668</v>
      </c>
      <c r="G419" s="166" t="s">
        <v>669</v>
      </c>
      <c r="H419" s="167">
        <v>10</v>
      </c>
      <c r="I419" s="168"/>
      <c r="J419" s="169">
        <f>ROUND(I419*H419,2)</f>
        <v>0</v>
      </c>
      <c r="K419" s="170"/>
      <c r="L419" s="33"/>
      <c r="M419" s="171" t="s">
        <v>1</v>
      </c>
      <c r="N419" s="137" t="s">
        <v>43</v>
      </c>
      <c r="P419" s="172">
        <f>O419*H419</f>
        <v>0</v>
      </c>
      <c r="Q419" s="172">
        <v>0</v>
      </c>
      <c r="R419" s="172">
        <f>Q419*H419</f>
        <v>0</v>
      </c>
      <c r="S419" s="172">
        <v>0</v>
      </c>
      <c r="T419" s="173">
        <f>S419*H419</f>
        <v>0</v>
      </c>
      <c r="AR419" s="174" t="s">
        <v>670</v>
      </c>
      <c r="AT419" s="174" t="s">
        <v>206</v>
      </c>
      <c r="AU419" s="174" t="s">
        <v>84</v>
      </c>
      <c r="AY419" s="16" t="s">
        <v>203</v>
      </c>
      <c r="BE419" s="102">
        <f>IF(N419="základná",J419,0)</f>
        <v>0</v>
      </c>
      <c r="BF419" s="102">
        <f>IF(N419="znížená",J419,0)</f>
        <v>0</v>
      </c>
      <c r="BG419" s="102">
        <f>IF(N419="zákl. prenesená",J419,0)</f>
        <v>0</v>
      </c>
      <c r="BH419" s="102">
        <f>IF(N419="zníž. prenesená",J419,0)</f>
        <v>0</v>
      </c>
      <c r="BI419" s="102">
        <f>IF(N419="nulová",J419,0)</f>
        <v>0</v>
      </c>
      <c r="BJ419" s="16" t="s">
        <v>89</v>
      </c>
      <c r="BK419" s="102">
        <f>ROUND(I419*H419,2)</f>
        <v>0</v>
      </c>
      <c r="BL419" s="16" t="s">
        <v>670</v>
      </c>
      <c r="BM419" s="174" t="s">
        <v>671</v>
      </c>
    </row>
    <row r="420" spans="2:65" s="11" customFormat="1" ht="25.9" customHeight="1">
      <c r="B420" s="152"/>
      <c r="D420" s="153" t="s">
        <v>76</v>
      </c>
      <c r="E420" s="154" t="s">
        <v>182</v>
      </c>
      <c r="F420" s="154" t="s">
        <v>672</v>
      </c>
      <c r="I420" s="155"/>
      <c r="J420" s="135">
        <f>BK420</f>
        <v>0</v>
      </c>
      <c r="L420" s="152"/>
      <c r="M420" s="156"/>
      <c r="P420" s="157">
        <f>SUM(P421:P424)</f>
        <v>0</v>
      </c>
      <c r="R420" s="157">
        <f>SUM(R421:R424)</f>
        <v>0</v>
      </c>
      <c r="T420" s="158">
        <f>SUM(T421:T424)</f>
        <v>0</v>
      </c>
      <c r="AR420" s="153" t="s">
        <v>233</v>
      </c>
      <c r="AT420" s="159" t="s">
        <v>76</v>
      </c>
      <c r="AU420" s="159" t="s">
        <v>77</v>
      </c>
      <c r="AY420" s="153" t="s">
        <v>203</v>
      </c>
      <c r="BK420" s="160">
        <f>SUM(BK421:BK424)</f>
        <v>0</v>
      </c>
    </row>
    <row r="421" spans="2:65" s="1" customFormat="1" ht="55.5" customHeight="1">
      <c r="B421" s="33"/>
      <c r="C421" s="163" t="s">
        <v>673</v>
      </c>
      <c r="D421" s="163" t="s">
        <v>206</v>
      </c>
      <c r="E421" s="164" t="s">
        <v>674</v>
      </c>
      <c r="F421" s="165" t="s">
        <v>675</v>
      </c>
      <c r="G421" s="166" t="s">
        <v>676</v>
      </c>
      <c r="H421" s="167">
        <v>1</v>
      </c>
      <c r="I421" s="168"/>
      <c r="J421" s="169">
        <f>ROUND(I421*H421,2)</f>
        <v>0</v>
      </c>
      <c r="K421" s="170"/>
      <c r="L421" s="33"/>
      <c r="M421" s="171" t="s">
        <v>1</v>
      </c>
      <c r="N421" s="137" t="s">
        <v>43</v>
      </c>
      <c r="P421" s="172">
        <f>O421*H421</f>
        <v>0</v>
      </c>
      <c r="Q421" s="172">
        <v>0</v>
      </c>
      <c r="R421" s="172">
        <f>Q421*H421</f>
        <v>0</v>
      </c>
      <c r="S421" s="172">
        <v>0</v>
      </c>
      <c r="T421" s="173">
        <f>S421*H421</f>
        <v>0</v>
      </c>
      <c r="AR421" s="174" t="s">
        <v>677</v>
      </c>
      <c r="AT421" s="174" t="s">
        <v>206</v>
      </c>
      <c r="AU421" s="174" t="s">
        <v>84</v>
      </c>
      <c r="AY421" s="16" t="s">
        <v>203</v>
      </c>
      <c r="BE421" s="102">
        <f>IF(N421="základná",J421,0)</f>
        <v>0</v>
      </c>
      <c r="BF421" s="102">
        <f>IF(N421="znížená",J421,0)</f>
        <v>0</v>
      </c>
      <c r="BG421" s="102">
        <f>IF(N421="zákl. prenesená",J421,0)</f>
        <v>0</v>
      </c>
      <c r="BH421" s="102">
        <f>IF(N421="zníž. prenesená",J421,0)</f>
        <v>0</v>
      </c>
      <c r="BI421" s="102">
        <f>IF(N421="nulová",J421,0)</f>
        <v>0</v>
      </c>
      <c r="BJ421" s="16" t="s">
        <v>89</v>
      </c>
      <c r="BK421" s="102">
        <f>ROUND(I421*H421,2)</f>
        <v>0</v>
      </c>
      <c r="BL421" s="16" t="s">
        <v>677</v>
      </c>
      <c r="BM421" s="174" t="s">
        <v>678</v>
      </c>
    </row>
    <row r="422" spans="2:65" s="1" customFormat="1" ht="44.25" customHeight="1">
      <c r="B422" s="33"/>
      <c r="C422" s="163" t="s">
        <v>679</v>
      </c>
      <c r="D422" s="163" t="s">
        <v>206</v>
      </c>
      <c r="E422" s="164" t="s">
        <v>680</v>
      </c>
      <c r="F422" s="165" t="s">
        <v>681</v>
      </c>
      <c r="G422" s="166" t="s">
        <v>209</v>
      </c>
      <c r="H422" s="167">
        <v>92.995999999999995</v>
      </c>
      <c r="I422" s="168"/>
      <c r="J422" s="169">
        <f>ROUND(I422*H422,2)</f>
        <v>0</v>
      </c>
      <c r="K422" s="170"/>
      <c r="L422" s="33"/>
      <c r="M422" s="171" t="s">
        <v>1</v>
      </c>
      <c r="N422" s="137" t="s">
        <v>43</v>
      </c>
      <c r="P422" s="172">
        <f>O422*H422</f>
        <v>0</v>
      </c>
      <c r="Q422" s="172">
        <v>0</v>
      </c>
      <c r="R422" s="172">
        <f>Q422*H422</f>
        <v>0</v>
      </c>
      <c r="S422" s="172">
        <v>0</v>
      </c>
      <c r="T422" s="173">
        <f>S422*H422</f>
        <v>0</v>
      </c>
      <c r="AR422" s="174" t="s">
        <v>677</v>
      </c>
      <c r="AT422" s="174" t="s">
        <v>206</v>
      </c>
      <c r="AU422" s="174" t="s">
        <v>84</v>
      </c>
      <c r="AY422" s="16" t="s">
        <v>203</v>
      </c>
      <c r="BE422" s="102">
        <f>IF(N422="základná",J422,0)</f>
        <v>0</v>
      </c>
      <c r="BF422" s="102">
        <f>IF(N422="znížená",J422,0)</f>
        <v>0</v>
      </c>
      <c r="BG422" s="102">
        <f>IF(N422="zákl. prenesená",J422,0)</f>
        <v>0</v>
      </c>
      <c r="BH422" s="102">
        <f>IF(N422="zníž. prenesená",J422,0)</f>
        <v>0</v>
      </c>
      <c r="BI422" s="102">
        <f>IF(N422="nulová",J422,0)</f>
        <v>0</v>
      </c>
      <c r="BJ422" s="16" t="s">
        <v>89</v>
      </c>
      <c r="BK422" s="102">
        <f>ROUND(I422*H422,2)</f>
        <v>0</v>
      </c>
      <c r="BL422" s="16" t="s">
        <v>677</v>
      </c>
      <c r="BM422" s="174" t="s">
        <v>682</v>
      </c>
    </row>
    <row r="423" spans="2:65" s="12" customFormat="1">
      <c r="B423" s="175"/>
      <c r="D423" s="176" t="s">
        <v>212</v>
      </c>
      <c r="E423" s="177" t="s">
        <v>1</v>
      </c>
      <c r="F423" s="178" t="s">
        <v>265</v>
      </c>
      <c r="H423" s="179">
        <v>92.995999999999995</v>
      </c>
      <c r="I423" s="180"/>
      <c r="L423" s="175"/>
      <c r="M423" s="181"/>
      <c r="T423" s="182"/>
      <c r="AT423" s="177" t="s">
        <v>212</v>
      </c>
      <c r="AU423" s="177" t="s">
        <v>84</v>
      </c>
      <c r="AV423" s="12" t="s">
        <v>89</v>
      </c>
      <c r="AW423" s="12" t="s">
        <v>32</v>
      </c>
      <c r="AX423" s="12" t="s">
        <v>77</v>
      </c>
      <c r="AY423" s="177" t="s">
        <v>203</v>
      </c>
    </row>
    <row r="424" spans="2:65" s="13" customFormat="1">
      <c r="B424" s="183"/>
      <c r="D424" s="176" t="s">
        <v>212</v>
      </c>
      <c r="E424" s="184" t="s">
        <v>1</v>
      </c>
      <c r="F424" s="185" t="s">
        <v>217</v>
      </c>
      <c r="H424" s="186">
        <v>92.995999999999995</v>
      </c>
      <c r="I424" s="187"/>
      <c r="L424" s="183"/>
      <c r="M424" s="188"/>
      <c r="T424" s="189"/>
      <c r="AT424" s="184" t="s">
        <v>212</v>
      </c>
      <c r="AU424" s="184" t="s">
        <v>84</v>
      </c>
      <c r="AV424" s="13" t="s">
        <v>210</v>
      </c>
      <c r="AW424" s="13" t="s">
        <v>32</v>
      </c>
      <c r="AX424" s="13" t="s">
        <v>84</v>
      </c>
      <c r="AY424" s="184" t="s">
        <v>203</v>
      </c>
    </row>
    <row r="425" spans="2:65" s="11" customFormat="1" ht="25.9" customHeight="1">
      <c r="B425" s="152"/>
      <c r="D425" s="153" t="s">
        <v>76</v>
      </c>
      <c r="E425" s="154" t="s">
        <v>683</v>
      </c>
      <c r="F425" s="154" t="s">
        <v>684</v>
      </c>
      <c r="I425" s="155"/>
      <c r="J425" s="135">
        <f>BK425</f>
        <v>0</v>
      </c>
      <c r="L425" s="152"/>
      <c r="M425" s="156"/>
      <c r="P425" s="157">
        <f>SUM(P426:P428)</f>
        <v>0</v>
      </c>
      <c r="R425" s="157">
        <f>SUM(R426:R428)</f>
        <v>0</v>
      </c>
      <c r="T425" s="158">
        <f>SUM(T426:T428)</f>
        <v>0</v>
      </c>
      <c r="AR425" s="153" t="s">
        <v>84</v>
      </c>
      <c r="AT425" s="159" t="s">
        <v>76</v>
      </c>
      <c r="AU425" s="159" t="s">
        <v>77</v>
      </c>
      <c r="AY425" s="153" t="s">
        <v>203</v>
      </c>
      <c r="BK425" s="160">
        <f>SUM(BK426:BK428)</f>
        <v>0</v>
      </c>
    </row>
    <row r="426" spans="2:65" s="1" customFormat="1" ht="55.5" customHeight="1">
      <c r="B426" s="33"/>
      <c r="C426" s="163" t="s">
        <v>685</v>
      </c>
      <c r="D426" s="163" t="s">
        <v>206</v>
      </c>
      <c r="E426" s="164" t="s">
        <v>686</v>
      </c>
      <c r="F426" s="165" t="s">
        <v>687</v>
      </c>
      <c r="G426" s="166" t="s">
        <v>1</v>
      </c>
      <c r="H426" s="167">
        <v>0</v>
      </c>
      <c r="I426" s="168"/>
      <c r="J426" s="169">
        <f>ROUND(I426*H426,2)</f>
        <v>0</v>
      </c>
      <c r="K426" s="170"/>
      <c r="L426" s="33"/>
      <c r="M426" s="171" t="s">
        <v>1</v>
      </c>
      <c r="N426" s="137" t="s">
        <v>43</v>
      </c>
      <c r="P426" s="172">
        <f>O426*H426</f>
        <v>0</v>
      </c>
      <c r="Q426" s="172">
        <v>0</v>
      </c>
      <c r="R426" s="172">
        <f>Q426*H426</f>
        <v>0</v>
      </c>
      <c r="S426" s="172">
        <v>0</v>
      </c>
      <c r="T426" s="173">
        <f>S426*H426</f>
        <v>0</v>
      </c>
      <c r="AR426" s="174" t="s">
        <v>670</v>
      </c>
      <c r="AT426" s="174" t="s">
        <v>206</v>
      </c>
      <c r="AU426" s="174" t="s">
        <v>84</v>
      </c>
      <c r="AY426" s="16" t="s">
        <v>203</v>
      </c>
      <c r="BE426" s="102">
        <f>IF(N426="základná",J426,0)</f>
        <v>0</v>
      </c>
      <c r="BF426" s="102">
        <f>IF(N426="znížená",J426,0)</f>
        <v>0</v>
      </c>
      <c r="BG426" s="102">
        <f>IF(N426="zákl. prenesená",J426,0)</f>
        <v>0</v>
      </c>
      <c r="BH426" s="102">
        <f>IF(N426="zníž. prenesená",J426,0)</f>
        <v>0</v>
      </c>
      <c r="BI426" s="102">
        <f>IF(N426="nulová",J426,0)</f>
        <v>0</v>
      </c>
      <c r="BJ426" s="16" t="s">
        <v>89</v>
      </c>
      <c r="BK426" s="102">
        <f>ROUND(I426*H426,2)</f>
        <v>0</v>
      </c>
      <c r="BL426" s="16" t="s">
        <v>670</v>
      </c>
      <c r="BM426" s="174" t="s">
        <v>688</v>
      </c>
    </row>
    <row r="427" spans="2:65" s="1" customFormat="1" ht="29.25">
      <c r="B427" s="33"/>
      <c r="D427" s="176" t="s">
        <v>689</v>
      </c>
      <c r="F427" s="208" t="s">
        <v>690</v>
      </c>
      <c r="I427" s="139"/>
      <c r="L427" s="33"/>
      <c r="M427" s="209"/>
      <c r="T427" s="60"/>
      <c r="AT427" s="16" t="s">
        <v>689</v>
      </c>
      <c r="AU427" s="16" t="s">
        <v>84</v>
      </c>
    </row>
    <row r="428" spans="2:65" s="1" customFormat="1" ht="49.15" customHeight="1">
      <c r="B428" s="33"/>
      <c r="C428" s="163" t="s">
        <v>691</v>
      </c>
      <c r="D428" s="163" t="s">
        <v>206</v>
      </c>
      <c r="E428" s="164" t="s">
        <v>692</v>
      </c>
      <c r="F428" s="165" t="s">
        <v>693</v>
      </c>
      <c r="G428" s="166" t="s">
        <v>1</v>
      </c>
      <c r="H428" s="167">
        <v>0</v>
      </c>
      <c r="I428" s="168"/>
      <c r="J428" s="169">
        <f>ROUND(I428*H428,2)</f>
        <v>0</v>
      </c>
      <c r="K428" s="170"/>
      <c r="L428" s="33"/>
      <c r="M428" s="171" t="s">
        <v>1</v>
      </c>
      <c r="N428" s="137" t="s">
        <v>43</v>
      </c>
      <c r="P428" s="172">
        <f>O428*H428</f>
        <v>0</v>
      </c>
      <c r="Q428" s="172">
        <v>0</v>
      </c>
      <c r="R428" s="172">
        <f>Q428*H428</f>
        <v>0</v>
      </c>
      <c r="S428" s="172">
        <v>0</v>
      </c>
      <c r="T428" s="173">
        <f>S428*H428</f>
        <v>0</v>
      </c>
      <c r="AR428" s="174" t="s">
        <v>670</v>
      </c>
      <c r="AT428" s="174" t="s">
        <v>206</v>
      </c>
      <c r="AU428" s="174" t="s">
        <v>84</v>
      </c>
      <c r="AY428" s="16" t="s">
        <v>203</v>
      </c>
      <c r="BE428" s="102">
        <f>IF(N428="základná",J428,0)</f>
        <v>0</v>
      </c>
      <c r="BF428" s="102">
        <f>IF(N428="znížená",J428,0)</f>
        <v>0</v>
      </c>
      <c r="BG428" s="102">
        <f>IF(N428="zákl. prenesená",J428,0)</f>
        <v>0</v>
      </c>
      <c r="BH428" s="102">
        <f>IF(N428="zníž. prenesená",J428,0)</f>
        <v>0</v>
      </c>
      <c r="BI428" s="102">
        <f>IF(N428="nulová",J428,0)</f>
        <v>0</v>
      </c>
      <c r="BJ428" s="16" t="s">
        <v>89</v>
      </c>
      <c r="BK428" s="102">
        <f>ROUND(I428*H428,2)</f>
        <v>0</v>
      </c>
      <c r="BL428" s="16" t="s">
        <v>670</v>
      </c>
      <c r="BM428" s="174" t="s">
        <v>694</v>
      </c>
    </row>
    <row r="429" spans="2:65" s="1" customFormat="1" ht="49.9" customHeight="1">
      <c r="B429" s="33"/>
      <c r="E429" s="154" t="s">
        <v>695</v>
      </c>
      <c r="F429" s="154" t="s">
        <v>696</v>
      </c>
      <c r="J429" s="135">
        <f t="shared" ref="J429:J434" si="15">BK429</f>
        <v>0</v>
      </c>
      <c r="L429" s="33"/>
      <c r="M429" s="209"/>
      <c r="T429" s="60"/>
      <c r="AT429" s="16" t="s">
        <v>76</v>
      </c>
      <c r="AU429" s="16" t="s">
        <v>77</v>
      </c>
      <c r="AY429" s="16" t="s">
        <v>697</v>
      </c>
      <c r="BK429" s="102">
        <f>SUM(BK430:BK434)</f>
        <v>0</v>
      </c>
    </row>
    <row r="430" spans="2:65" s="1" customFormat="1" ht="16.350000000000001" customHeight="1">
      <c r="B430" s="33"/>
      <c r="C430" s="210" t="s">
        <v>1</v>
      </c>
      <c r="D430" s="210" t="s">
        <v>206</v>
      </c>
      <c r="E430" s="211" t="s">
        <v>1</v>
      </c>
      <c r="F430" s="212" t="s">
        <v>1</v>
      </c>
      <c r="G430" s="213" t="s">
        <v>1</v>
      </c>
      <c r="H430" s="214"/>
      <c r="I430" s="215"/>
      <c r="J430" s="216">
        <f t="shared" si="15"/>
        <v>0</v>
      </c>
      <c r="K430" s="170"/>
      <c r="L430" s="33"/>
      <c r="M430" s="217" t="s">
        <v>1</v>
      </c>
      <c r="N430" s="218" t="s">
        <v>43</v>
      </c>
      <c r="T430" s="60"/>
      <c r="AT430" s="16" t="s">
        <v>697</v>
      </c>
      <c r="AU430" s="16" t="s">
        <v>84</v>
      </c>
      <c r="AY430" s="16" t="s">
        <v>697</v>
      </c>
      <c r="BE430" s="102">
        <f>IF(N430="základná",J430,0)</f>
        <v>0</v>
      </c>
      <c r="BF430" s="102">
        <f>IF(N430="znížená",J430,0)</f>
        <v>0</v>
      </c>
      <c r="BG430" s="102">
        <f>IF(N430="zákl. prenesená",J430,0)</f>
        <v>0</v>
      </c>
      <c r="BH430" s="102">
        <f>IF(N430="zníž. prenesená",J430,0)</f>
        <v>0</v>
      </c>
      <c r="BI430" s="102">
        <f>IF(N430="nulová",J430,0)</f>
        <v>0</v>
      </c>
      <c r="BJ430" s="16" t="s">
        <v>89</v>
      </c>
      <c r="BK430" s="102">
        <f>I430*H430</f>
        <v>0</v>
      </c>
    </row>
    <row r="431" spans="2:65" s="1" customFormat="1" ht="16.350000000000001" customHeight="1">
      <c r="B431" s="33"/>
      <c r="C431" s="210" t="s">
        <v>1</v>
      </c>
      <c r="D431" s="210" t="s">
        <v>206</v>
      </c>
      <c r="E431" s="211" t="s">
        <v>1</v>
      </c>
      <c r="F431" s="212" t="s">
        <v>1</v>
      </c>
      <c r="G431" s="213" t="s">
        <v>1</v>
      </c>
      <c r="H431" s="214"/>
      <c r="I431" s="215"/>
      <c r="J431" s="216">
        <f t="shared" si="15"/>
        <v>0</v>
      </c>
      <c r="K431" s="170"/>
      <c r="L431" s="33"/>
      <c r="M431" s="217" t="s">
        <v>1</v>
      </c>
      <c r="N431" s="218" t="s">
        <v>43</v>
      </c>
      <c r="T431" s="60"/>
      <c r="AT431" s="16" t="s">
        <v>697</v>
      </c>
      <c r="AU431" s="16" t="s">
        <v>84</v>
      </c>
      <c r="AY431" s="16" t="s">
        <v>697</v>
      </c>
      <c r="BE431" s="102">
        <f>IF(N431="základná",J431,0)</f>
        <v>0</v>
      </c>
      <c r="BF431" s="102">
        <f>IF(N431="znížená",J431,0)</f>
        <v>0</v>
      </c>
      <c r="BG431" s="102">
        <f>IF(N431="zákl. prenesená",J431,0)</f>
        <v>0</v>
      </c>
      <c r="BH431" s="102">
        <f>IF(N431="zníž. prenesená",J431,0)</f>
        <v>0</v>
      </c>
      <c r="BI431" s="102">
        <f>IF(N431="nulová",J431,0)</f>
        <v>0</v>
      </c>
      <c r="BJ431" s="16" t="s">
        <v>89</v>
      </c>
      <c r="BK431" s="102">
        <f>I431*H431</f>
        <v>0</v>
      </c>
    </row>
    <row r="432" spans="2:65" s="1" customFormat="1" ht="16.350000000000001" customHeight="1">
      <c r="B432" s="33"/>
      <c r="C432" s="210" t="s">
        <v>1</v>
      </c>
      <c r="D432" s="210" t="s">
        <v>206</v>
      </c>
      <c r="E432" s="211" t="s">
        <v>1</v>
      </c>
      <c r="F432" s="212" t="s">
        <v>1</v>
      </c>
      <c r="G432" s="213" t="s">
        <v>1</v>
      </c>
      <c r="H432" s="214"/>
      <c r="I432" s="215"/>
      <c r="J432" s="216">
        <f t="shared" si="15"/>
        <v>0</v>
      </c>
      <c r="K432" s="170"/>
      <c r="L432" s="33"/>
      <c r="M432" s="217" t="s">
        <v>1</v>
      </c>
      <c r="N432" s="218" t="s">
        <v>43</v>
      </c>
      <c r="T432" s="60"/>
      <c r="AT432" s="16" t="s">
        <v>697</v>
      </c>
      <c r="AU432" s="16" t="s">
        <v>84</v>
      </c>
      <c r="AY432" s="16" t="s">
        <v>697</v>
      </c>
      <c r="BE432" s="102">
        <f>IF(N432="základná",J432,0)</f>
        <v>0</v>
      </c>
      <c r="BF432" s="102">
        <f>IF(N432="znížená",J432,0)</f>
        <v>0</v>
      </c>
      <c r="BG432" s="102">
        <f>IF(N432="zákl. prenesená",J432,0)</f>
        <v>0</v>
      </c>
      <c r="BH432" s="102">
        <f>IF(N432="zníž. prenesená",J432,0)</f>
        <v>0</v>
      </c>
      <c r="BI432" s="102">
        <f>IF(N432="nulová",J432,0)</f>
        <v>0</v>
      </c>
      <c r="BJ432" s="16" t="s">
        <v>89</v>
      </c>
      <c r="BK432" s="102">
        <f>I432*H432</f>
        <v>0</v>
      </c>
    </row>
    <row r="433" spans="2:63" s="1" customFormat="1" ht="16.350000000000001" customHeight="1">
      <c r="B433" s="33"/>
      <c r="C433" s="210" t="s">
        <v>1</v>
      </c>
      <c r="D433" s="210" t="s">
        <v>206</v>
      </c>
      <c r="E433" s="211" t="s">
        <v>1</v>
      </c>
      <c r="F433" s="212" t="s">
        <v>1</v>
      </c>
      <c r="G433" s="213" t="s">
        <v>1</v>
      </c>
      <c r="H433" s="214"/>
      <c r="I433" s="215"/>
      <c r="J433" s="216">
        <f t="shared" si="15"/>
        <v>0</v>
      </c>
      <c r="K433" s="170"/>
      <c r="L433" s="33"/>
      <c r="M433" s="217" t="s">
        <v>1</v>
      </c>
      <c r="N433" s="218" t="s">
        <v>43</v>
      </c>
      <c r="T433" s="60"/>
      <c r="AT433" s="16" t="s">
        <v>697</v>
      </c>
      <c r="AU433" s="16" t="s">
        <v>84</v>
      </c>
      <c r="AY433" s="16" t="s">
        <v>697</v>
      </c>
      <c r="BE433" s="102">
        <f>IF(N433="základná",J433,0)</f>
        <v>0</v>
      </c>
      <c r="BF433" s="102">
        <f>IF(N433="znížená",J433,0)</f>
        <v>0</v>
      </c>
      <c r="BG433" s="102">
        <f>IF(N433="zákl. prenesená",J433,0)</f>
        <v>0</v>
      </c>
      <c r="BH433" s="102">
        <f>IF(N433="zníž. prenesená",J433,0)</f>
        <v>0</v>
      </c>
      <c r="BI433" s="102">
        <f>IF(N433="nulová",J433,0)</f>
        <v>0</v>
      </c>
      <c r="BJ433" s="16" t="s">
        <v>89</v>
      </c>
      <c r="BK433" s="102">
        <f>I433*H433</f>
        <v>0</v>
      </c>
    </row>
    <row r="434" spans="2:63" s="1" customFormat="1" ht="16.350000000000001" customHeight="1">
      <c r="B434" s="33"/>
      <c r="C434" s="210" t="s">
        <v>1</v>
      </c>
      <c r="D434" s="210" t="s">
        <v>206</v>
      </c>
      <c r="E434" s="211" t="s">
        <v>1</v>
      </c>
      <c r="F434" s="212" t="s">
        <v>1</v>
      </c>
      <c r="G434" s="213" t="s">
        <v>1</v>
      </c>
      <c r="H434" s="214"/>
      <c r="I434" s="215"/>
      <c r="J434" s="216">
        <f t="shared" si="15"/>
        <v>0</v>
      </c>
      <c r="K434" s="170"/>
      <c r="L434" s="33"/>
      <c r="M434" s="217" t="s">
        <v>1</v>
      </c>
      <c r="N434" s="218" t="s">
        <v>43</v>
      </c>
      <c r="O434" s="219"/>
      <c r="P434" s="219"/>
      <c r="Q434" s="219"/>
      <c r="R434" s="219"/>
      <c r="S434" s="219"/>
      <c r="T434" s="220"/>
      <c r="AT434" s="16" t="s">
        <v>697</v>
      </c>
      <c r="AU434" s="16" t="s">
        <v>84</v>
      </c>
      <c r="AY434" s="16" t="s">
        <v>697</v>
      </c>
      <c r="BE434" s="102">
        <f>IF(N434="základná",J434,0)</f>
        <v>0</v>
      </c>
      <c r="BF434" s="102">
        <f>IF(N434="znížená",J434,0)</f>
        <v>0</v>
      </c>
      <c r="BG434" s="102">
        <f>IF(N434="zákl. prenesená",J434,0)</f>
        <v>0</v>
      </c>
      <c r="BH434" s="102">
        <f>IF(N434="zníž. prenesená",J434,0)</f>
        <v>0</v>
      </c>
      <c r="BI434" s="102">
        <f>IF(N434="nulová",J434,0)</f>
        <v>0</v>
      </c>
      <c r="BJ434" s="16" t="s">
        <v>89</v>
      </c>
      <c r="BK434" s="102">
        <f>I434*H434</f>
        <v>0</v>
      </c>
    </row>
    <row r="435" spans="2:63" s="1" customFormat="1" ht="6.95" customHeight="1"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33"/>
    </row>
  </sheetData>
  <sheetProtection algorithmName="SHA-512" hashValue="BoIZys5XWAgTK0I66YHfqtXJZFt0SrmFh0kp6UeOuAHXPKGFIuF2IRk4tV49gTDXQtsXgIj4t2MzuytLtmOF3Q==" saltValue="G1rvTSR+h/PjmTyOHkBayIc4S2nSF5c5W/gkkPdfpKAo5/qDXML2fVQ3xqz4aHzkhQ+Vb++vEwOWlLPmrGUwqQ==" spinCount="100000" sheet="1" objects="1" scenarios="1" formatColumns="0" formatRows="0" autoFilter="0"/>
  <autoFilter ref="C150:K434" xr:uid="{00000000-0009-0000-0000-000001000000}"/>
  <mergeCells count="17">
    <mergeCell ref="E29:H29"/>
    <mergeCell ref="E143:H143"/>
    <mergeCell ref="L2:V2"/>
    <mergeCell ref="D125:F125"/>
    <mergeCell ref="D126:F126"/>
    <mergeCell ref="D127:F127"/>
    <mergeCell ref="E139:H139"/>
    <mergeCell ref="E141:H141"/>
    <mergeCell ref="E85:H85"/>
    <mergeCell ref="E87:H87"/>
    <mergeCell ref="E89:H89"/>
    <mergeCell ref="D123:F123"/>
    <mergeCell ref="D124:F124"/>
    <mergeCell ref="E7:H7"/>
    <mergeCell ref="E9:H9"/>
    <mergeCell ref="E11:H11"/>
    <mergeCell ref="E20:H20"/>
  </mergeCells>
  <dataValidations count="2">
    <dataValidation type="list" allowBlank="1" showInputMessage="1" showErrorMessage="1" error="Povolené sú hodnoty K, M." sqref="D430:D435" xr:uid="{00000000-0002-0000-0100-000000000000}">
      <formula1>"K, M"</formula1>
    </dataValidation>
    <dataValidation type="list" allowBlank="1" showInputMessage="1" showErrorMessage="1" error="Povolené sú hodnoty základná, znížená, nulová." sqref="N430:N435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6" t="s">
        <v>96</v>
      </c>
      <c r="AZ2" s="108" t="s">
        <v>698</v>
      </c>
      <c r="BA2" s="108" t="s">
        <v>1</v>
      </c>
      <c r="BB2" s="108" t="s">
        <v>1</v>
      </c>
      <c r="BC2" s="108" t="s">
        <v>699</v>
      </c>
      <c r="BD2" s="108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  <c r="AZ3" s="108" t="s">
        <v>700</v>
      </c>
      <c r="BA3" s="108" t="s">
        <v>1</v>
      </c>
      <c r="BB3" s="108" t="s">
        <v>1</v>
      </c>
      <c r="BC3" s="108" t="s">
        <v>493</v>
      </c>
      <c r="BD3" s="108" t="s">
        <v>89</v>
      </c>
    </row>
    <row r="4" spans="2:56" ht="24.95" customHeight="1">
      <c r="B4" s="19"/>
      <c r="D4" s="20" t="s">
        <v>120</v>
      </c>
      <c r="L4" s="19"/>
      <c r="M4" s="109" t="s">
        <v>9</v>
      </c>
      <c r="AT4" s="16" t="s">
        <v>4</v>
      </c>
      <c r="AZ4" s="108" t="s">
        <v>701</v>
      </c>
      <c r="BA4" s="108" t="s">
        <v>1</v>
      </c>
      <c r="BB4" s="108" t="s">
        <v>1</v>
      </c>
      <c r="BC4" s="108" t="s">
        <v>250</v>
      </c>
      <c r="BD4" s="108" t="s">
        <v>89</v>
      </c>
    </row>
    <row r="5" spans="2:56" ht="6.95" customHeight="1">
      <c r="B5" s="19"/>
      <c r="L5" s="19"/>
    </row>
    <row r="6" spans="2:56" ht="12" customHeight="1">
      <c r="B6" s="19"/>
      <c r="D6" s="26" t="s">
        <v>15</v>
      </c>
      <c r="L6" s="19"/>
    </row>
    <row r="7" spans="2:56" ht="16.5" customHeight="1">
      <c r="B7" s="19"/>
      <c r="E7" s="281" t="str">
        <f>'Rekapitulácia stavby'!K6</f>
        <v>Depo Jurajov Dvor</v>
      </c>
      <c r="F7" s="282"/>
      <c r="G7" s="282"/>
      <c r="H7" s="282"/>
      <c r="L7" s="19"/>
    </row>
    <row r="8" spans="2:56" ht="12.75">
      <c r="B8" s="19"/>
      <c r="D8" s="26" t="s">
        <v>130</v>
      </c>
      <c r="L8" s="19"/>
    </row>
    <row r="9" spans="2:56" ht="16.5" customHeight="1">
      <c r="B9" s="19"/>
      <c r="E9" s="281" t="s">
        <v>134</v>
      </c>
      <c r="F9" s="236"/>
      <c r="G9" s="236"/>
      <c r="H9" s="236"/>
      <c r="L9" s="19"/>
    </row>
    <row r="10" spans="2:56" ht="12" customHeight="1">
      <c r="B10" s="19"/>
      <c r="D10" s="26" t="s">
        <v>137</v>
      </c>
      <c r="L10" s="19"/>
    </row>
    <row r="11" spans="2:56" s="1" customFormat="1" ht="16.5" customHeight="1">
      <c r="B11" s="33"/>
      <c r="E11" s="233" t="s">
        <v>140</v>
      </c>
      <c r="F11" s="280"/>
      <c r="G11" s="280"/>
      <c r="H11" s="280"/>
      <c r="L11" s="33"/>
    </row>
    <row r="12" spans="2:56" s="1" customFormat="1" ht="12" customHeight="1">
      <c r="B12" s="33"/>
      <c r="D12" s="26" t="s">
        <v>702</v>
      </c>
      <c r="L12" s="33"/>
    </row>
    <row r="13" spans="2:56" s="1" customFormat="1" ht="16.5" customHeight="1">
      <c r="B13" s="33"/>
      <c r="E13" s="272" t="s">
        <v>703</v>
      </c>
      <c r="F13" s="280"/>
      <c r="G13" s="280"/>
      <c r="H13" s="280"/>
      <c r="L13" s="33"/>
    </row>
    <row r="14" spans="2:56" s="1" customFormat="1">
      <c r="B14" s="33"/>
      <c r="L14" s="33"/>
    </row>
    <row r="15" spans="2:56" s="1" customFormat="1" ht="12" customHeight="1">
      <c r="B15" s="33"/>
      <c r="D15" s="26" t="s">
        <v>17</v>
      </c>
      <c r="F15" s="24" t="s">
        <v>1</v>
      </c>
      <c r="I15" s="26" t="s">
        <v>18</v>
      </c>
      <c r="J15" s="24" t="s">
        <v>1</v>
      </c>
      <c r="L15" s="33"/>
    </row>
    <row r="16" spans="2:56" s="1" customFormat="1" ht="12" customHeight="1">
      <c r="B16" s="33"/>
      <c r="D16" s="26" t="s">
        <v>19</v>
      </c>
      <c r="F16" s="24" t="s">
        <v>31</v>
      </c>
      <c r="I16" s="26" t="s">
        <v>21</v>
      </c>
      <c r="J16" s="56" t="str">
        <f>'Rekapitulácia stavby'!AN8</f>
        <v>Vyplň údaj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6" t="s">
        <v>22</v>
      </c>
      <c r="I18" s="26" t="s">
        <v>23</v>
      </c>
      <c r="J18" s="24" t="str">
        <f>IF('Rekapitulácia stavby'!AN10="","",'Rekapitulácia stavby'!AN10)</f>
        <v>00492736</v>
      </c>
      <c r="L18" s="33"/>
    </row>
    <row r="19" spans="2:12" s="1" customFormat="1" ht="18" customHeight="1">
      <c r="B19" s="33"/>
      <c r="E19" s="24" t="str">
        <f>IF('Rekapitulácia stavby'!E11="","",'Rekapitulácia stavby'!E11)</f>
        <v>Dopravný podnik Bratislava, akciová spoločnosť</v>
      </c>
      <c r="I19" s="26" t="s">
        <v>26</v>
      </c>
      <c r="J19" s="24" t="str">
        <f>IF('Rekapitulácia stavby'!AN11="","",'Rekapitulácia stavby'!AN11)</f>
        <v>SK2020298786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6" t="s">
        <v>28</v>
      </c>
      <c r="I21" s="26" t="s">
        <v>23</v>
      </c>
      <c r="J21" s="27" t="str">
        <f>'Rekapitulácia stavby'!AN13</f>
        <v>Vyplň údaj</v>
      </c>
      <c r="L21" s="33"/>
    </row>
    <row r="22" spans="2:12" s="1" customFormat="1" ht="18" customHeight="1">
      <c r="B22" s="33"/>
      <c r="E22" s="283" t="str">
        <f>'Rekapitulácia stavby'!E14</f>
        <v>Vyplň údaj</v>
      </c>
      <c r="F22" s="260"/>
      <c r="G22" s="260"/>
      <c r="H22" s="260"/>
      <c r="I22" s="26" t="s">
        <v>26</v>
      </c>
      <c r="J22" s="27" t="str">
        <f>'Rekapitulácia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6" t="s">
        <v>30</v>
      </c>
      <c r="I24" s="26" t="s">
        <v>23</v>
      </c>
      <c r="J24" s="24" t="str">
        <f>IF('Rekapitulácia stavby'!AN16="","",'Rekapitulácia stavby'!AN16)</f>
        <v/>
      </c>
      <c r="L24" s="33"/>
    </row>
    <row r="25" spans="2:12" s="1" customFormat="1" ht="18" customHeight="1">
      <c r="B25" s="33"/>
      <c r="E25" s="24" t="str">
        <f>IF('Rekapitulácia stavby'!E17="","",'Rekapitulácia stavby'!E17)</f>
        <v xml:space="preserve"> </v>
      </c>
      <c r="I25" s="26" t="s">
        <v>26</v>
      </c>
      <c r="J25" s="24" t="str">
        <f>IF('Rekapitulácia stavby'!AN17="","",'Rekapitulácia stavby'!AN17)</f>
        <v/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6" t="s">
        <v>33</v>
      </c>
      <c r="I27" s="26" t="s">
        <v>23</v>
      </c>
      <c r="J27" s="24" t="str">
        <f>IF('Rekapitulácia stavby'!AN19="","",'Rekapitulácia stavby'!AN19)</f>
        <v/>
      </c>
      <c r="L27" s="33"/>
    </row>
    <row r="28" spans="2:12" s="1" customFormat="1" ht="18" customHeight="1">
      <c r="B28" s="33"/>
      <c r="E28" s="24" t="str">
        <f>IF('Rekapitulácia stavby'!E20="","",'Rekapitulácia stavby'!E20)</f>
        <v xml:space="preserve"> </v>
      </c>
      <c r="I28" s="26" t="s">
        <v>26</v>
      </c>
      <c r="J28" s="24" t="str">
        <f>IF('Rekapitulácia stavby'!AN20="","",'Rekapitulácia stavby'!AN20)</f>
        <v/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6" t="s">
        <v>34</v>
      </c>
      <c r="L30" s="33"/>
    </row>
    <row r="31" spans="2:12" s="7" customFormat="1" ht="16.5" customHeight="1">
      <c r="B31" s="110"/>
      <c r="E31" s="264" t="s">
        <v>1</v>
      </c>
      <c r="F31" s="264"/>
      <c r="G31" s="264"/>
      <c r="H31" s="264"/>
      <c r="L31" s="110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7"/>
      <c r="E33" s="57"/>
      <c r="F33" s="57"/>
      <c r="G33" s="57"/>
      <c r="H33" s="57"/>
      <c r="I33" s="57"/>
      <c r="J33" s="57"/>
      <c r="K33" s="57"/>
      <c r="L33" s="33"/>
    </row>
    <row r="34" spans="2:12" s="1" customFormat="1" ht="14.45" customHeight="1">
      <c r="B34" s="33"/>
      <c r="D34" s="24" t="s">
        <v>153</v>
      </c>
      <c r="J34" s="32">
        <f>J100</f>
        <v>0</v>
      </c>
      <c r="L34" s="33"/>
    </row>
    <row r="35" spans="2:12" s="1" customFormat="1" ht="14.45" customHeight="1">
      <c r="B35" s="33"/>
      <c r="D35" s="31" t="s">
        <v>108</v>
      </c>
      <c r="J35" s="32">
        <f>J116</f>
        <v>0</v>
      </c>
      <c r="L35" s="33"/>
    </row>
    <row r="36" spans="2:12" s="1" customFormat="1" ht="25.35" customHeight="1">
      <c r="B36" s="33"/>
      <c r="D36" s="111" t="s">
        <v>37</v>
      </c>
      <c r="J36" s="70">
        <f>ROUND(J34 + J35, 2)</f>
        <v>0</v>
      </c>
      <c r="L36" s="33"/>
    </row>
    <row r="37" spans="2:12" s="1" customFormat="1" ht="6.95" customHeight="1">
      <c r="B37" s="33"/>
      <c r="D37" s="57"/>
      <c r="E37" s="57"/>
      <c r="F37" s="57"/>
      <c r="G37" s="57"/>
      <c r="H37" s="57"/>
      <c r="I37" s="57"/>
      <c r="J37" s="57"/>
      <c r="K37" s="57"/>
      <c r="L37" s="33"/>
    </row>
    <row r="38" spans="2:12" s="1" customFormat="1" ht="14.45" customHeight="1">
      <c r="B38" s="33"/>
      <c r="F38" s="36" t="s">
        <v>39</v>
      </c>
      <c r="I38" s="36" t="s">
        <v>38</v>
      </c>
      <c r="J38" s="36" t="s">
        <v>40</v>
      </c>
      <c r="L38" s="33"/>
    </row>
    <row r="39" spans="2:12" s="1" customFormat="1" ht="14.45" customHeight="1">
      <c r="B39" s="33"/>
      <c r="D39" s="59" t="s">
        <v>41</v>
      </c>
      <c r="E39" s="38" t="s">
        <v>42</v>
      </c>
      <c r="F39" s="112">
        <f>ROUND((ROUND((SUM(BE116:BE123) + SUM(BE147:BE269)),  2) + SUM(BE271:BE275)), 2)</f>
        <v>0</v>
      </c>
      <c r="G39" s="113"/>
      <c r="H39" s="113"/>
      <c r="I39" s="114">
        <v>0.23</v>
      </c>
      <c r="J39" s="112">
        <f>ROUND((ROUND(((SUM(BE116:BE123) + SUM(BE147:BE269))*I39),  2) + (SUM(BE271:BE275)*I39)), 2)</f>
        <v>0</v>
      </c>
      <c r="L39" s="33"/>
    </row>
    <row r="40" spans="2:12" s="1" customFormat="1" ht="14.45" customHeight="1">
      <c r="B40" s="33"/>
      <c r="E40" s="38" t="s">
        <v>43</v>
      </c>
      <c r="F40" s="112">
        <f>ROUND((ROUND((SUM(BF116:BF123) + SUM(BF147:BF269)),  2) + SUM(BF271:BF275)), 2)</f>
        <v>0</v>
      </c>
      <c r="G40" s="113"/>
      <c r="H40" s="113"/>
      <c r="I40" s="114">
        <v>0.23</v>
      </c>
      <c r="J40" s="112">
        <f>ROUND((ROUND(((SUM(BF116:BF123) + SUM(BF147:BF269))*I40),  2) + (SUM(BF271:BF275)*I40)), 2)</f>
        <v>0</v>
      </c>
      <c r="L40" s="33"/>
    </row>
    <row r="41" spans="2:12" s="1" customFormat="1" ht="14.45" hidden="1" customHeight="1">
      <c r="B41" s="33"/>
      <c r="E41" s="26" t="s">
        <v>44</v>
      </c>
      <c r="F41" s="89">
        <f>ROUND((ROUND((SUM(BG116:BG123) + SUM(BG147:BG269)),  2) + SUM(BG271:BG275)), 2)</f>
        <v>0</v>
      </c>
      <c r="I41" s="115">
        <v>0.23</v>
      </c>
      <c r="J41" s="89">
        <f>0</f>
        <v>0</v>
      </c>
      <c r="L41" s="33"/>
    </row>
    <row r="42" spans="2:12" s="1" customFormat="1" ht="14.45" hidden="1" customHeight="1">
      <c r="B42" s="33"/>
      <c r="E42" s="26" t="s">
        <v>45</v>
      </c>
      <c r="F42" s="89">
        <f>ROUND((ROUND((SUM(BH116:BH123) + SUM(BH147:BH269)),  2) + SUM(BH271:BH275)), 2)</f>
        <v>0</v>
      </c>
      <c r="I42" s="115">
        <v>0.23</v>
      </c>
      <c r="J42" s="89">
        <f>0</f>
        <v>0</v>
      </c>
      <c r="L42" s="33"/>
    </row>
    <row r="43" spans="2:12" s="1" customFormat="1" ht="14.45" hidden="1" customHeight="1">
      <c r="B43" s="33"/>
      <c r="E43" s="38" t="s">
        <v>46</v>
      </c>
      <c r="F43" s="112">
        <f>ROUND((ROUND((SUM(BI116:BI123) + SUM(BI147:BI269)),  2) + SUM(BI271:BI275)), 2)</f>
        <v>0</v>
      </c>
      <c r="G43" s="113"/>
      <c r="H43" s="113"/>
      <c r="I43" s="114">
        <v>0</v>
      </c>
      <c r="J43" s="112">
        <f>0</f>
        <v>0</v>
      </c>
      <c r="L43" s="33"/>
    </row>
    <row r="44" spans="2:12" s="1" customFormat="1" ht="6.95" customHeight="1">
      <c r="B44" s="33"/>
      <c r="L44" s="33"/>
    </row>
    <row r="45" spans="2:12" s="1" customFormat="1" ht="25.35" customHeight="1">
      <c r="B45" s="33"/>
      <c r="C45" s="106"/>
      <c r="D45" s="116" t="s">
        <v>47</v>
      </c>
      <c r="E45" s="61"/>
      <c r="F45" s="61"/>
      <c r="G45" s="117" t="s">
        <v>48</v>
      </c>
      <c r="H45" s="118" t="s">
        <v>49</v>
      </c>
      <c r="I45" s="61"/>
      <c r="J45" s="119">
        <f>SUM(J36:J43)</f>
        <v>0</v>
      </c>
      <c r="K45" s="120"/>
      <c r="L45" s="33"/>
    </row>
    <row r="46" spans="2:12" s="1" customFormat="1" ht="14.45" customHeight="1">
      <c r="B46" s="33"/>
      <c r="L46" s="33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7" t="s">
        <v>52</v>
      </c>
      <c r="E61" s="35"/>
      <c r="F61" s="121" t="s">
        <v>53</v>
      </c>
      <c r="G61" s="47" t="s">
        <v>52</v>
      </c>
      <c r="H61" s="35"/>
      <c r="I61" s="35"/>
      <c r="J61" s="122" t="s">
        <v>53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5" t="s">
        <v>54</v>
      </c>
      <c r="E65" s="46"/>
      <c r="F65" s="46"/>
      <c r="G65" s="45" t="s">
        <v>55</v>
      </c>
      <c r="H65" s="46"/>
      <c r="I65" s="46"/>
      <c r="J65" s="46"/>
      <c r="K65" s="46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7" t="s">
        <v>52</v>
      </c>
      <c r="E76" s="35"/>
      <c r="F76" s="121" t="s">
        <v>53</v>
      </c>
      <c r="G76" s="47" t="s">
        <v>52</v>
      </c>
      <c r="H76" s="35"/>
      <c r="I76" s="35"/>
      <c r="J76" s="122" t="s">
        <v>53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154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81" t="str">
        <f>E7</f>
        <v>Depo Jurajov Dvor</v>
      </c>
      <c r="F85" s="282"/>
      <c r="G85" s="282"/>
      <c r="H85" s="282"/>
      <c r="L85" s="33"/>
    </row>
    <row r="86" spans="2:12" ht="12" customHeight="1">
      <c r="B86" s="19"/>
      <c r="C86" s="26" t="s">
        <v>130</v>
      </c>
      <c r="L86" s="19"/>
    </row>
    <row r="87" spans="2:12" ht="16.5" customHeight="1">
      <c r="B87" s="19"/>
      <c r="E87" s="281" t="s">
        <v>134</v>
      </c>
      <c r="F87" s="236"/>
      <c r="G87" s="236"/>
      <c r="H87" s="236"/>
      <c r="L87" s="19"/>
    </row>
    <row r="88" spans="2:12" ht="12" customHeight="1">
      <c r="B88" s="19"/>
      <c r="C88" s="26" t="s">
        <v>137</v>
      </c>
      <c r="L88" s="19"/>
    </row>
    <row r="89" spans="2:12" s="1" customFormat="1" ht="16.5" customHeight="1">
      <c r="B89" s="33"/>
      <c r="E89" s="233" t="s">
        <v>140</v>
      </c>
      <c r="F89" s="280"/>
      <c r="G89" s="280"/>
      <c r="H89" s="280"/>
      <c r="L89" s="33"/>
    </row>
    <row r="90" spans="2:12" s="1" customFormat="1" ht="12" customHeight="1">
      <c r="B90" s="33"/>
      <c r="C90" s="26" t="s">
        <v>702</v>
      </c>
      <c r="L90" s="33"/>
    </row>
    <row r="91" spans="2:12" s="1" customFormat="1" ht="16.5" customHeight="1">
      <c r="B91" s="33"/>
      <c r="E91" s="272" t="str">
        <f>E13</f>
        <v>01 - Zdravotechnika</v>
      </c>
      <c r="F91" s="280"/>
      <c r="G91" s="280"/>
      <c r="H91" s="280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6" t="s">
        <v>19</v>
      </c>
      <c r="F93" s="24" t="str">
        <f>F16</f>
        <v xml:space="preserve"> </v>
      </c>
      <c r="I93" s="26" t="s">
        <v>21</v>
      </c>
      <c r="J93" s="56" t="str">
        <f>IF(J16="","",J16)</f>
        <v>Vyplň údaj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6" t="s">
        <v>22</v>
      </c>
      <c r="F95" s="24" t="str">
        <f>E19</f>
        <v>Dopravný podnik Bratislava, akciová spoločnosť</v>
      </c>
      <c r="I95" s="26" t="s">
        <v>30</v>
      </c>
      <c r="J95" s="29" t="str">
        <f>E25</f>
        <v xml:space="preserve"> </v>
      </c>
      <c r="L95" s="33"/>
    </row>
    <row r="96" spans="2:12" s="1" customFormat="1" ht="15.2" customHeight="1">
      <c r="B96" s="33"/>
      <c r="C96" s="26" t="s">
        <v>28</v>
      </c>
      <c r="F96" s="24" t="str">
        <f>IF(E22="","",E22)</f>
        <v>Vyplň údaj</v>
      </c>
      <c r="I96" s="26" t="s">
        <v>33</v>
      </c>
      <c r="J96" s="29" t="str">
        <f>E28</f>
        <v xml:space="preserve"> </v>
      </c>
      <c r="L96" s="33"/>
    </row>
    <row r="97" spans="2:47" s="1" customFormat="1" ht="10.35" customHeight="1">
      <c r="B97" s="33"/>
      <c r="L97" s="33"/>
    </row>
    <row r="98" spans="2:47" s="1" customFormat="1" ht="29.25" customHeight="1">
      <c r="B98" s="33"/>
      <c r="C98" s="123" t="s">
        <v>155</v>
      </c>
      <c r="D98" s="106"/>
      <c r="E98" s="106"/>
      <c r="F98" s="106"/>
      <c r="G98" s="106"/>
      <c r="H98" s="106"/>
      <c r="I98" s="106"/>
      <c r="J98" s="124" t="s">
        <v>156</v>
      </c>
      <c r="K98" s="106"/>
      <c r="L98" s="33"/>
    </row>
    <row r="99" spans="2:47" s="1" customFormat="1" ht="10.35" customHeight="1">
      <c r="B99" s="33"/>
      <c r="L99" s="33"/>
    </row>
    <row r="100" spans="2:47" s="1" customFormat="1" ht="22.9" customHeight="1">
      <c r="B100" s="33"/>
      <c r="C100" s="125" t="s">
        <v>157</v>
      </c>
      <c r="J100" s="70">
        <f>J147</f>
        <v>0</v>
      </c>
      <c r="L100" s="33"/>
      <c r="AU100" s="16" t="s">
        <v>158</v>
      </c>
    </row>
    <row r="101" spans="2:47" s="8" customFormat="1" ht="24.95" customHeight="1">
      <c r="B101" s="126"/>
      <c r="D101" s="127" t="s">
        <v>159</v>
      </c>
      <c r="E101" s="128"/>
      <c r="F101" s="128"/>
      <c r="G101" s="128"/>
      <c r="H101" s="128"/>
      <c r="I101" s="128"/>
      <c r="J101" s="129">
        <f>J148</f>
        <v>0</v>
      </c>
      <c r="L101" s="126"/>
    </row>
    <row r="102" spans="2:47" s="9" customFormat="1" ht="19.899999999999999" customHeight="1">
      <c r="B102" s="130"/>
      <c r="D102" s="131" t="s">
        <v>160</v>
      </c>
      <c r="E102" s="132"/>
      <c r="F102" s="132"/>
      <c r="G102" s="132"/>
      <c r="H102" s="132"/>
      <c r="I102" s="132"/>
      <c r="J102" s="133">
        <f>J149</f>
        <v>0</v>
      </c>
      <c r="L102" s="130"/>
    </row>
    <row r="103" spans="2:47" s="9" customFormat="1" ht="19.899999999999999" customHeight="1">
      <c r="B103" s="130"/>
      <c r="D103" s="131" t="s">
        <v>704</v>
      </c>
      <c r="E103" s="132"/>
      <c r="F103" s="132"/>
      <c r="G103" s="132"/>
      <c r="H103" s="132"/>
      <c r="I103" s="132"/>
      <c r="J103" s="133">
        <f>J151</f>
        <v>0</v>
      </c>
      <c r="L103" s="130"/>
    </row>
    <row r="104" spans="2:47" s="9" customFormat="1" ht="19.899999999999999" customHeight="1">
      <c r="B104" s="130"/>
      <c r="D104" s="131" t="s">
        <v>161</v>
      </c>
      <c r="E104" s="132"/>
      <c r="F104" s="132"/>
      <c r="G104" s="132"/>
      <c r="H104" s="132"/>
      <c r="I104" s="132"/>
      <c r="J104" s="133">
        <f>J156</f>
        <v>0</v>
      </c>
      <c r="L104" s="130"/>
    </row>
    <row r="105" spans="2:47" s="8" customFormat="1" ht="24.95" customHeight="1">
      <c r="B105" s="126"/>
      <c r="D105" s="127" t="s">
        <v>163</v>
      </c>
      <c r="E105" s="128"/>
      <c r="F105" s="128"/>
      <c r="G105" s="128"/>
      <c r="H105" s="128"/>
      <c r="I105" s="128"/>
      <c r="J105" s="129">
        <f>J170</f>
        <v>0</v>
      </c>
      <c r="L105" s="126"/>
    </row>
    <row r="106" spans="2:47" s="9" customFormat="1" ht="19.899999999999999" customHeight="1">
      <c r="B106" s="130"/>
      <c r="D106" s="131" t="s">
        <v>165</v>
      </c>
      <c r="E106" s="132"/>
      <c r="F106" s="132"/>
      <c r="G106" s="132"/>
      <c r="H106" s="132"/>
      <c r="I106" s="132"/>
      <c r="J106" s="133">
        <f>J171</f>
        <v>0</v>
      </c>
      <c r="L106" s="130"/>
    </row>
    <row r="107" spans="2:47" s="9" customFormat="1" ht="19.899999999999999" customHeight="1">
      <c r="B107" s="130"/>
      <c r="D107" s="131" t="s">
        <v>705</v>
      </c>
      <c r="E107" s="132"/>
      <c r="F107" s="132"/>
      <c r="G107" s="132"/>
      <c r="H107" s="132"/>
      <c r="I107" s="132"/>
      <c r="J107" s="133">
        <f>J191</f>
        <v>0</v>
      </c>
      <c r="L107" s="130"/>
    </row>
    <row r="108" spans="2:47" s="9" customFormat="1" ht="19.899999999999999" customHeight="1">
      <c r="B108" s="130"/>
      <c r="D108" s="131" t="s">
        <v>166</v>
      </c>
      <c r="E108" s="132"/>
      <c r="F108" s="132"/>
      <c r="G108" s="132"/>
      <c r="H108" s="132"/>
      <c r="I108" s="132"/>
      <c r="J108" s="133">
        <f>J201</f>
        <v>0</v>
      </c>
      <c r="L108" s="130"/>
    </row>
    <row r="109" spans="2:47" s="9" customFormat="1" ht="19.899999999999999" customHeight="1">
      <c r="B109" s="130"/>
      <c r="D109" s="131" t="s">
        <v>706</v>
      </c>
      <c r="E109" s="132"/>
      <c r="F109" s="132"/>
      <c r="G109" s="132"/>
      <c r="H109" s="132"/>
      <c r="I109" s="132"/>
      <c r="J109" s="133">
        <f>J247</f>
        <v>0</v>
      </c>
      <c r="L109" s="130"/>
    </row>
    <row r="110" spans="2:47" s="9" customFormat="1" ht="19.899999999999999" customHeight="1">
      <c r="B110" s="130"/>
      <c r="D110" s="131" t="s">
        <v>707</v>
      </c>
      <c r="E110" s="132"/>
      <c r="F110" s="132"/>
      <c r="G110" s="132"/>
      <c r="H110" s="132"/>
      <c r="I110" s="132"/>
      <c r="J110" s="133">
        <f>J252</f>
        <v>0</v>
      </c>
      <c r="L110" s="130"/>
    </row>
    <row r="111" spans="2:47" s="9" customFormat="1" ht="19.899999999999999" customHeight="1">
      <c r="B111" s="130"/>
      <c r="D111" s="131" t="s">
        <v>172</v>
      </c>
      <c r="E111" s="132"/>
      <c r="F111" s="132"/>
      <c r="G111" s="132"/>
      <c r="H111" s="132"/>
      <c r="I111" s="132"/>
      <c r="J111" s="133">
        <f>J255</f>
        <v>0</v>
      </c>
      <c r="L111" s="130"/>
    </row>
    <row r="112" spans="2:47" s="8" customFormat="1" ht="24.95" customHeight="1">
      <c r="B112" s="126"/>
      <c r="D112" s="127" t="s">
        <v>178</v>
      </c>
      <c r="E112" s="128"/>
      <c r="F112" s="128"/>
      <c r="G112" s="128"/>
      <c r="H112" s="128"/>
      <c r="I112" s="128"/>
      <c r="J112" s="129">
        <f>J268</f>
        <v>0</v>
      </c>
      <c r="L112" s="126"/>
    </row>
    <row r="113" spans="2:65" s="8" customFormat="1" ht="21.75" customHeight="1">
      <c r="B113" s="126"/>
      <c r="D113" s="134" t="s">
        <v>179</v>
      </c>
      <c r="J113" s="135">
        <f>J270</f>
        <v>0</v>
      </c>
      <c r="L113" s="126"/>
    </row>
    <row r="114" spans="2:65" s="1" customFormat="1" ht="21.75" customHeight="1">
      <c r="B114" s="33"/>
      <c r="L114" s="33"/>
    </row>
    <row r="115" spans="2:65" s="1" customFormat="1" ht="6.95" customHeight="1">
      <c r="B115" s="33"/>
      <c r="L115" s="33"/>
    </row>
    <row r="116" spans="2:65" s="1" customFormat="1" ht="29.25" customHeight="1">
      <c r="B116" s="33"/>
      <c r="C116" s="125" t="s">
        <v>180</v>
      </c>
      <c r="J116" s="136">
        <f>ROUND(J117 + J118 + J119 + J120 + J121 + J122,2)</f>
        <v>0</v>
      </c>
      <c r="L116" s="33"/>
      <c r="N116" s="137" t="s">
        <v>41</v>
      </c>
    </row>
    <row r="117" spans="2:65" s="1" customFormat="1" ht="18" customHeight="1">
      <c r="B117" s="33"/>
      <c r="D117" s="269" t="s">
        <v>181</v>
      </c>
      <c r="E117" s="270"/>
      <c r="F117" s="270"/>
      <c r="J117" s="99">
        <v>0</v>
      </c>
      <c r="L117" s="138"/>
      <c r="M117" s="139"/>
      <c r="N117" s="140" t="s">
        <v>43</v>
      </c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182</v>
      </c>
      <c r="AZ117" s="139"/>
      <c r="BA117" s="139"/>
      <c r="BB117" s="139"/>
      <c r="BC117" s="139"/>
      <c r="BD117" s="139"/>
      <c r="BE117" s="142">
        <f t="shared" ref="BE117:BE122" si="0">IF(N117="základná",J117,0)</f>
        <v>0</v>
      </c>
      <c r="BF117" s="142">
        <f t="shared" ref="BF117:BF122" si="1">IF(N117="znížená",J117,0)</f>
        <v>0</v>
      </c>
      <c r="BG117" s="142">
        <f t="shared" ref="BG117:BG122" si="2">IF(N117="zákl. prenesená",J117,0)</f>
        <v>0</v>
      </c>
      <c r="BH117" s="142">
        <f t="shared" ref="BH117:BH122" si="3">IF(N117="zníž. prenesená",J117,0)</f>
        <v>0</v>
      </c>
      <c r="BI117" s="142">
        <f t="shared" ref="BI117:BI122" si="4">IF(N117="nulová",J117,0)</f>
        <v>0</v>
      </c>
      <c r="BJ117" s="141" t="s">
        <v>89</v>
      </c>
      <c r="BK117" s="139"/>
      <c r="BL117" s="139"/>
      <c r="BM117" s="139"/>
    </row>
    <row r="118" spans="2:65" s="1" customFormat="1" ht="18" customHeight="1">
      <c r="B118" s="33"/>
      <c r="D118" s="269" t="s">
        <v>183</v>
      </c>
      <c r="E118" s="270"/>
      <c r="F118" s="270"/>
      <c r="J118" s="99">
        <v>0</v>
      </c>
      <c r="L118" s="138"/>
      <c r="M118" s="139"/>
      <c r="N118" s="140" t="s">
        <v>43</v>
      </c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182</v>
      </c>
      <c r="AZ118" s="139"/>
      <c r="BA118" s="139"/>
      <c r="BB118" s="139"/>
      <c r="BC118" s="139"/>
      <c r="BD118" s="139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89</v>
      </c>
      <c r="BK118" s="139"/>
      <c r="BL118" s="139"/>
      <c r="BM118" s="139"/>
    </row>
    <row r="119" spans="2:65" s="1" customFormat="1" ht="18" customHeight="1">
      <c r="B119" s="33"/>
      <c r="D119" s="269" t="s">
        <v>184</v>
      </c>
      <c r="E119" s="270"/>
      <c r="F119" s="270"/>
      <c r="J119" s="99">
        <v>0</v>
      </c>
      <c r="L119" s="138"/>
      <c r="M119" s="139"/>
      <c r="N119" s="140" t="s">
        <v>43</v>
      </c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182</v>
      </c>
      <c r="AZ119" s="139"/>
      <c r="BA119" s="139"/>
      <c r="BB119" s="139"/>
      <c r="BC119" s="139"/>
      <c r="BD119" s="139"/>
      <c r="BE119" s="142">
        <f t="shared" si="0"/>
        <v>0</v>
      </c>
      <c r="BF119" s="142">
        <f t="shared" si="1"/>
        <v>0</v>
      </c>
      <c r="BG119" s="142">
        <f t="shared" si="2"/>
        <v>0</v>
      </c>
      <c r="BH119" s="142">
        <f t="shared" si="3"/>
        <v>0</v>
      </c>
      <c r="BI119" s="142">
        <f t="shared" si="4"/>
        <v>0</v>
      </c>
      <c r="BJ119" s="141" t="s">
        <v>89</v>
      </c>
      <c r="BK119" s="139"/>
      <c r="BL119" s="139"/>
      <c r="BM119" s="139"/>
    </row>
    <row r="120" spans="2:65" s="1" customFormat="1" ht="18" customHeight="1">
      <c r="B120" s="33"/>
      <c r="D120" s="269" t="s">
        <v>185</v>
      </c>
      <c r="E120" s="270"/>
      <c r="F120" s="270"/>
      <c r="J120" s="99">
        <v>0</v>
      </c>
      <c r="L120" s="138"/>
      <c r="M120" s="139"/>
      <c r="N120" s="140" t="s">
        <v>43</v>
      </c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182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89</v>
      </c>
      <c r="BK120" s="139"/>
      <c r="BL120" s="139"/>
      <c r="BM120" s="139"/>
    </row>
    <row r="121" spans="2:65" s="1" customFormat="1" ht="18" customHeight="1">
      <c r="B121" s="33"/>
      <c r="D121" s="269" t="s">
        <v>186</v>
      </c>
      <c r="E121" s="270"/>
      <c r="F121" s="270"/>
      <c r="J121" s="99">
        <v>0</v>
      </c>
      <c r="L121" s="138"/>
      <c r="M121" s="139"/>
      <c r="N121" s="140" t="s">
        <v>43</v>
      </c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41" t="s">
        <v>182</v>
      </c>
      <c r="AZ121" s="139"/>
      <c r="BA121" s="139"/>
      <c r="BB121" s="139"/>
      <c r="BC121" s="139"/>
      <c r="BD121" s="139"/>
      <c r="BE121" s="142">
        <f t="shared" si="0"/>
        <v>0</v>
      </c>
      <c r="BF121" s="142">
        <f t="shared" si="1"/>
        <v>0</v>
      </c>
      <c r="BG121" s="142">
        <f t="shared" si="2"/>
        <v>0</v>
      </c>
      <c r="BH121" s="142">
        <f t="shared" si="3"/>
        <v>0</v>
      </c>
      <c r="BI121" s="142">
        <f t="shared" si="4"/>
        <v>0</v>
      </c>
      <c r="BJ121" s="141" t="s">
        <v>89</v>
      </c>
      <c r="BK121" s="139"/>
      <c r="BL121" s="139"/>
      <c r="BM121" s="139"/>
    </row>
    <row r="122" spans="2:65" s="1" customFormat="1" ht="18" customHeight="1">
      <c r="B122" s="33"/>
      <c r="D122" s="98" t="s">
        <v>187</v>
      </c>
      <c r="J122" s="99">
        <f>ROUND(J34*T122,2)</f>
        <v>0</v>
      </c>
      <c r="L122" s="138"/>
      <c r="M122" s="139"/>
      <c r="N122" s="140" t="s">
        <v>43</v>
      </c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41" t="s">
        <v>188</v>
      </c>
      <c r="AZ122" s="139"/>
      <c r="BA122" s="139"/>
      <c r="BB122" s="139"/>
      <c r="BC122" s="139"/>
      <c r="BD122" s="139"/>
      <c r="BE122" s="142">
        <f t="shared" si="0"/>
        <v>0</v>
      </c>
      <c r="BF122" s="142">
        <f t="shared" si="1"/>
        <v>0</v>
      </c>
      <c r="BG122" s="142">
        <f t="shared" si="2"/>
        <v>0</v>
      </c>
      <c r="BH122" s="142">
        <f t="shared" si="3"/>
        <v>0</v>
      </c>
      <c r="BI122" s="142">
        <f t="shared" si="4"/>
        <v>0</v>
      </c>
      <c r="BJ122" s="141" t="s">
        <v>89</v>
      </c>
      <c r="BK122" s="139"/>
      <c r="BL122" s="139"/>
      <c r="BM122" s="139"/>
    </row>
    <row r="123" spans="2:65" s="1" customFormat="1">
      <c r="B123" s="33"/>
      <c r="L123" s="33"/>
    </row>
    <row r="124" spans="2:65" s="1" customFormat="1" ht="29.25" customHeight="1">
      <c r="B124" s="33"/>
      <c r="C124" s="105" t="s">
        <v>113</v>
      </c>
      <c r="D124" s="106"/>
      <c r="E124" s="106"/>
      <c r="F124" s="106"/>
      <c r="G124" s="106"/>
      <c r="H124" s="106"/>
      <c r="I124" s="106"/>
      <c r="J124" s="107">
        <f>ROUND(J100+J116,2)</f>
        <v>0</v>
      </c>
      <c r="K124" s="106"/>
      <c r="L124" s="33"/>
    </row>
    <row r="125" spans="2:65" s="1" customFormat="1" ht="6.95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33"/>
    </row>
    <row r="129" spans="2:12" s="1" customFormat="1" ht="6.95" customHeight="1"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33"/>
    </row>
    <row r="130" spans="2:12" s="1" customFormat="1" ht="24.95" customHeight="1">
      <c r="B130" s="33"/>
      <c r="C130" s="20" t="s">
        <v>189</v>
      </c>
      <c r="L130" s="33"/>
    </row>
    <row r="131" spans="2:12" s="1" customFormat="1" ht="6.95" customHeight="1">
      <c r="B131" s="33"/>
      <c r="L131" s="33"/>
    </row>
    <row r="132" spans="2:12" s="1" customFormat="1" ht="12" customHeight="1">
      <c r="B132" s="33"/>
      <c r="C132" s="26" t="s">
        <v>15</v>
      </c>
      <c r="L132" s="33"/>
    </row>
    <row r="133" spans="2:12" s="1" customFormat="1" ht="16.5" customHeight="1">
      <c r="B133" s="33"/>
      <c r="E133" s="281" t="str">
        <f>E7</f>
        <v>Depo Jurajov Dvor</v>
      </c>
      <c r="F133" s="282"/>
      <c r="G133" s="282"/>
      <c r="H133" s="282"/>
      <c r="L133" s="33"/>
    </row>
    <row r="134" spans="2:12" ht="12" customHeight="1">
      <c r="B134" s="19"/>
      <c r="C134" s="26" t="s">
        <v>130</v>
      </c>
      <c r="L134" s="19"/>
    </row>
    <row r="135" spans="2:12" ht="16.5" customHeight="1">
      <c r="B135" s="19"/>
      <c r="E135" s="281" t="s">
        <v>134</v>
      </c>
      <c r="F135" s="236"/>
      <c r="G135" s="236"/>
      <c r="H135" s="236"/>
      <c r="L135" s="19"/>
    </row>
    <row r="136" spans="2:12" ht="12" customHeight="1">
      <c r="B136" s="19"/>
      <c r="C136" s="26" t="s">
        <v>137</v>
      </c>
      <c r="L136" s="19"/>
    </row>
    <row r="137" spans="2:12" s="1" customFormat="1" ht="16.5" customHeight="1">
      <c r="B137" s="33"/>
      <c r="E137" s="233" t="s">
        <v>140</v>
      </c>
      <c r="F137" s="280"/>
      <c r="G137" s="280"/>
      <c r="H137" s="280"/>
      <c r="L137" s="33"/>
    </row>
    <row r="138" spans="2:12" s="1" customFormat="1" ht="12" customHeight="1">
      <c r="B138" s="33"/>
      <c r="C138" s="26" t="s">
        <v>702</v>
      </c>
      <c r="L138" s="33"/>
    </row>
    <row r="139" spans="2:12" s="1" customFormat="1" ht="16.5" customHeight="1">
      <c r="B139" s="33"/>
      <c r="E139" s="272" t="str">
        <f>E13</f>
        <v>01 - Zdravotechnika</v>
      </c>
      <c r="F139" s="280"/>
      <c r="G139" s="280"/>
      <c r="H139" s="280"/>
      <c r="L139" s="33"/>
    </row>
    <row r="140" spans="2:12" s="1" customFormat="1" ht="6.95" customHeight="1">
      <c r="B140" s="33"/>
      <c r="L140" s="33"/>
    </row>
    <row r="141" spans="2:12" s="1" customFormat="1" ht="12" customHeight="1">
      <c r="B141" s="33"/>
      <c r="C141" s="26" t="s">
        <v>19</v>
      </c>
      <c r="F141" s="24" t="str">
        <f>F16</f>
        <v xml:space="preserve"> </v>
      </c>
      <c r="I141" s="26" t="s">
        <v>21</v>
      </c>
      <c r="J141" s="56" t="str">
        <f>IF(J16="","",J16)</f>
        <v>Vyplň údaj</v>
      </c>
      <c r="L141" s="33"/>
    </row>
    <row r="142" spans="2:12" s="1" customFormat="1" ht="6.95" customHeight="1">
      <c r="B142" s="33"/>
      <c r="L142" s="33"/>
    </row>
    <row r="143" spans="2:12" s="1" customFormat="1" ht="15.2" customHeight="1">
      <c r="B143" s="33"/>
      <c r="C143" s="26" t="s">
        <v>22</v>
      </c>
      <c r="F143" s="24" t="str">
        <f>E19</f>
        <v>Dopravný podnik Bratislava, akciová spoločnosť</v>
      </c>
      <c r="I143" s="26" t="s">
        <v>30</v>
      </c>
      <c r="J143" s="29" t="str">
        <f>E25</f>
        <v xml:space="preserve"> </v>
      </c>
      <c r="L143" s="33"/>
    </row>
    <row r="144" spans="2:12" s="1" customFormat="1" ht="15.2" customHeight="1">
      <c r="B144" s="33"/>
      <c r="C144" s="26" t="s">
        <v>28</v>
      </c>
      <c r="F144" s="24" t="str">
        <f>IF(E22="","",E22)</f>
        <v>Vyplň údaj</v>
      </c>
      <c r="I144" s="26" t="s">
        <v>33</v>
      </c>
      <c r="J144" s="29" t="str">
        <f>E28</f>
        <v xml:space="preserve"> </v>
      </c>
      <c r="L144" s="33"/>
    </row>
    <row r="145" spans="2:65" s="1" customFormat="1" ht="10.35" customHeight="1">
      <c r="B145" s="33"/>
      <c r="L145" s="33"/>
    </row>
    <row r="146" spans="2:65" s="10" customFormat="1" ht="29.25" customHeight="1">
      <c r="B146" s="143"/>
      <c r="C146" s="144" t="s">
        <v>190</v>
      </c>
      <c r="D146" s="145" t="s">
        <v>62</v>
      </c>
      <c r="E146" s="145" t="s">
        <v>58</v>
      </c>
      <c r="F146" s="145" t="s">
        <v>59</v>
      </c>
      <c r="G146" s="145" t="s">
        <v>191</v>
      </c>
      <c r="H146" s="145" t="s">
        <v>192</v>
      </c>
      <c r="I146" s="145" t="s">
        <v>193</v>
      </c>
      <c r="J146" s="146" t="s">
        <v>156</v>
      </c>
      <c r="K146" s="147" t="s">
        <v>194</v>
      </c>
      <c r="L146" s="143"/>
      <c r="M146" s="63" t="s">
        <v>1</v>
      </c>
      <c r="N146" s="64" t="s">
        <v>41</v>
      </c>
      <c r="O146" s="64" t="s">
        <v>195</v>
      </c>
      <c r="P146" s="64" t="s">
        <v>196</v>
      </c>
      <c r="Q146" s="64" t="s">
        <v>197</v>
      </c>
      <c r="R146" s="64" t="s">
        <v>198</v>
      </c>
      <c r="S146" s="64" t="s">
        <v>199</v>
      </c>
      <c r="T146" s="65" t="s">
        <v>200</v>
      </c>
    </row>
    <row r="147" spans="2:65" s="1" customFormat="1" ht="22.9" customHeight="1">
      <c r="B147" s="33"/>
      <c r="C147" s="68" t="s">
        <v>153</v>
      </c>
      <c r="J147" s="148">
        <f>BK147</f>
        <v>0</v>
      </c>
      <c r="L147" s="33"/>
      <c r="M147" s="66"/>
      <c r="N147" s="57"/>
      <c r="O147" s="57"/>
      <c r="P147" s="149">
        <f>P148+P170+P268+P270</f>
        <v>0</v>
      </c>
      <c r="Q147" s="57"/>
      <c r="R147" s="149">
        <f>R148+R170+R268+R270</f>
        <v>0.9898063800000001</v>
      </c>
      <c r="S147" s="57"/>
      <c r="T147" s="150">
        <f>T148+T170+T268+T270</f>
        <v>0.75023000000000006</v>
      </c>
      <c r="AT147" s="16" t="s">
        <v>76</v>
      </c>
      <c r="AU147" s="16" t="s">
        <v>158</v>
      </c>
      <c r="BK147" s="151">
        <f>BK148+BK170+BK268+BK270</f>
        <v>0</v>
      </c>
    </row>
    <row r="148" spans="2:65" s="11" customFormat="1" ht="25.9" customHeight="1">
      <c r="B148" s="152"/>
      <c r="D148" s="153" t="s">
        <v>76</v>
      </c>
      <c r="E148" s="154" t="s">
        <v>201</v>
      </c>
      <c r="F148" s="154" t="s">
        <v>202</v>
      </c>
      <c r="I148" s="155"/>
      <c r="J148" s="135">
        <f>BK148</f>
        <v>0</v>
      </c>
      <c r="L148" s="152"/>
      <c r="M148" s="156"/>
      <c r="P148" s="157">
        <f>P149+P151+P156</f>
        <v>0</v>
      </c>
      <c r="R148" s="157">
        <f>R149+R151+R156</f>
        <v>0.35331499999999999</v>
      </c>
      <c r="T148" s="158">
        <f>T149+T151+T156</f>
        <v>0</v>
      </c>
      <c r="AR148" s="153" t="s">
        <v>84</v>
      </c>
      <c r="AT148" s="159" t="s">
        <v>76</v>
      </c>
      <c r="AU148" s="159" t="s">
        <v>77</v>
      </c>
      <c r="AY148" s="153" t="s">
        <v>203</v>
      </c>
      <c r="BK148" s="160">
        <f>BK149+BK151+BK156</f>
        <v>0</v>
      </c>
    </row>
    <row r="149" spans="2:65" s="11" customFormat="1" ht="22.9" customHeight="1">
      <c r="B149" s="152"/>
      <c r="D149" s="153" t="s">
        <v>76</v>
      </c>
      <c r="E149" s="161" t="s">
        <v>204</v>
      </c>
      <c r="F149" s="161" t="s">
        <v>205</v>
      </c>
      <c r="I149" s="155"/>
      <c r="J149" s="162">
        <f>BK149</f>
        <v>0</v>
      </c>
      <c r="L149" s="152"/>
      <c r="M149" s="156"/>
      <c r="P149" s="157">
        <f>P150</f>
        <v>0</v>
      </c>
      <c r="R149" s="157">
        <f>R150</f>
        <v>0.34171499999999999</v>
      </c>
      <c r="T149" s="158">
        <f>T150</f>
        <v>0</v>
      </c>
      <c r="AR149" s="153" t="s">
        <v>84</v>
      </c>
      <c r="AT149" s="159" t="s">
        <v>76</v>
      </c>
      <c r="AU149" s="159" t="s">
        <v>84</v>
      </c>
      <c r="AY149" s="153" t="s">
        <v>203</v>
      </c>
      <c r="BK149" s="160">
        <f>BK150</f>
        <v>0</v>
      </c>
    </row>
    <row r="150" spans="2:65" s="1" customFormat="1" ht="33" customHeight="1">
      <c r="B150" s="33"/>
      <c r="C150" s="163" t="s">
        <v>84</v>
      </c>
      <c r="D150" s="163" t="s">
        <v>206</v>
      </c>
      <c r="E150" s="164" t="s">
        <v>708</v>
      </c>
      <c r="F150" s="165" t="s">
        <v>709</v>
      </c>
      <c r="G150" s="166" t="s">
        <v>340</v>
      </c>
      <c r="H150" s="167">
        <v>55</v>
      </c>
      <c r="I150" s="168"/>
      <c r="J150" s="169">
        <f>ROUND(I150*H150,2)</f>
        <v>0</v>
      </c>
      <c r="K150" s="170"/>
      <c r="L150" s="33"/>
      <c r="M150" s="171" t="s">
        <v>1</v>
      </c>
      <c r="N150" s="137" t="s">
        <v>43</v>
      </c>
      <c r="P150" s="172">
        <f>O150*H150</f>
        <v>0</v>
      </c>
      <c r="Q150" s="172">
        <v>6.2129999999999998E-3</v>
      </c>
      <c r="R150" s="172">
        <f>Q150*H150</f>
        <v>0.34171499999999999</v>
      </c>
      <c r="S150" s="172">
        <v>0</v>
      </c>
      <c r="T150" s="173">
        <f>S150*H150</f>
        <v>0</v>
      </c>
      <c r="AR150" s="174" t="s">
        <v>210</v>
      </c>
      <c r="AT150" s="174" t="s">
        <v>206</v>
      </c>
      <c r="AU150" s="174" t="s">
        <v>89</v>
      </c>
      <c r="AY150" s="16" t="s">
        <v>203</v>
      </c>
      <c r="BE150" s="102">
        <f>IF(N150="základná",J150,0)</f>
        <v>0</v>
      </c>
      <c r="BF150" s="102">
        <f>IF(N150="znížená",J150,0)</f>
        <v>0</v>
      </c>
      <c r="BG150" s="102">
        <f>IF(N150="zákl. prenesená",J150,0)</f>
        <v>0</v>
      </c>
      <c r="BH150" s="102">
        <f>IF(N150="zníž. prenesená",J150,0)</f>
        <v>0</v>
      </c>
      <c r="BI150" s="102">
        <f>IF(N150="nulová",J150,0)</f>
        <v>0</v>
      </c>
      <c r="BJ150" s="16" t="s">
        <v>89</v>
      </c>
      <c r="BK150" s="102">
        <f>ROUND(I150*H150,2)</f>
        <v>0</v>
      </c>
      <c r="BL150" s="16" t="s">
        <v>210</v>
      </c>
      <c r="BM150" s="174" t="s">
        <v>710</v>
      </c>
    </row>
    <row r="151" spans="2:65" s="11" customFormat="1" ht="22.9" customHeight="1">
      <c r="B151" s="152"/>
      <c r="D151" s="153" t="s">
        <v>76</v>
      </c>
      <c r="E151" s="161" t="s">
        <v>246</v>
      </c>
      <c r="F151" s="161" t="s">
        <v>711</v>
      </c>
      <c r="I151" s="155"/>
      <c r="J151" s="162">
        <f>BK151</f>
        <v>0</v>
      </c>
      <c r="L151" s="152"/>
      <c r="M151" s="156"/>
      <c r="P151" s="157">
        <f>SUM(P152:P155)</f>
        <v>0</v>
      </c>
      <c r="R151" s="157">
        <f>SUM(R152:R155)</f>
        <v>5.9999999999999995E-4</v>
      </c>
      <c r="T151" s="158">
        <f>SUM(T152:T155)</f>
        <v>0</v>
      </c>
      <c r="AR151" s="153" t="s">
        <v>84</v>
      </c>
      <c r="AT151" s="159" t="s">
        <v>76</v>
      </c>
      <c r="AU151" s="159" t="s">
        <v>84</v>
      </c>
      <c r="AY151" s="153" t="s">
        <v>203</v>
      </c>
      <c r="BK151" s="160">
        <f>SUM(BK152:BK155)</f>
        <v>0</v>
      </c>
    </row>
    <row r="152" spans="2:65" s="1" customFormat="1" ht="24.2" customHeight="1">
      <c r="B152" s="33"/>
      <c r="C152" s="163" t="s">
        <v>89</v>
      </c>
      <c r="D152" s="163" t="s">
        <v>206</v>
      </c>
      <c r="E152" s="164" t="s">
        <v>712</v>
      </c>
      <c r="F152" s="165" t="s">
        <v>713</v>
      </c>
      <c r="G152" s="166" t="s">
        <v>340</v>
      </c>
      <c r="H152" s="167">
        <v>60</v>
      </c>
      <c r="I152" s="168"/>
      <c r="J152" s="169">
        <f>ROUND(I152*H152,2)</f>
        <v>0</v>
      </c>
      <c r="K152" s="170"/>
      <c r="L152" s="33"/>
      <c r="M152" s="171" t="s">
        <v>1</v>
      </c>
      <c r="N152" s="137" t="s">
        <v>43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AR152" s="174" t="s">
        <v>210</v>
      </c>
      <c r="AT152" s="174" t="s">
        <v>206</v>
      </c>
      <c r="AU152" s="174" t="s">
        <v>89</v>
      </c>
      <c r="AY152" s="16" t="s">
        <v>203</v>
      </c>
      <c r="BE152" s="102">
        <f>IF(N152="základná",J152,0)</f>
        <v>0</v>
      </c>
      <c r="BF152" s="102">
        <f>IF(N152="znížená",J152,0)</f>
        <v>0</v>
      </c>
      <c r="BG152" s="102">
        <f>IF(N152="zákl. prenesená",J152,0)</f>
        <v>0</v>
      </c>
      <c r="BH152" s="102">
        <f>IF(N152="zníž. prenesená",J152,0)</f>
        <v>0</v>
      </c>
      <c r="BI152" s="102">
        <f>IF(N152="nulová",J152,0)</f>
        <v>0</v>
      </c>
      <c r="BJ152" s="16" t="s">
        <v>89</v>
      </c>
      <c r="BK152" s="102">
        <f>ROUND(I152*H152,2)</f>
        <v>0</v>
      </c>
      <c r="BL152" s="16" t="s">
        <v>210</v>
      </c>
      <c r="BM152" s="174" t="s">
        <v>714</v>
      </c>
    </row>
    <row r="153" spans="2:65" s="12" customFormat="1">
      <c r="B153" s="175"/>
      <c r="D153" s="176" t="s">
        <v>212</v>
      </c>
      <c r="E153" s="177" t="s">
        <v>1</v>
      </c>
      <c r="F153" s="178" t="s">
        <v>515</v>
      </c>
      <c r="H153" s="179">
        <v>60</v>
      </c>
      <c r="I153" s="180"/>
      <c r="L153" s="175"/>
      <c r="M153" s="181"/>
      <c r="T153" s="182"/>
      <c r="AT153" s="177" t="s">
        <v>212</v>
      </c>
      <c r="AU153" s="177" t="s">
        <v>89</v>
      </c>
      <c r="AV153" s="12" t="s">
        <v>89</v>
      </c>
      <c r="AW153" s="12" t="s">
        <v>32</v>
      </c>
      <c r="AX153" s="12" t="s">
        <v>77</v>
      </c>
      <c r="AY153" s="177" t="s">
        <v>203</v>
      </c>
    </row>
    <row r="154" spans="2:65" s="13" customFormat="1">
      <c r="B154" s="183"/>
      <c r="D154" s="176" t="s">
        <v>212</v>
      </c>
      <c r="E154" s="184" t="s">
        <v>1</v>
      </c>
      <c r="F154" s="185" t="s">
        <v>217</v>
      </c>
      <c r="H154" s="186">
        <v>60</v>
      </c>
      <c r="I154" s="187"/>
      <c r="L154" s="183"/>
      <c r="M154" s="188"/>
      <c r="T154" s="189"/>
      <c r="AT154" s="184" t="s">
        <v>212</v>
      </c>
      <c r="AU154" s="184" t="s">
        <v>89</v>
      </c>
      <c r="AV154" s="13" t="s">
        <v>210</v>
      </c>
      <c r="AW154" s="13" t="s">
        <v>32</v>
      </c>
      <c r="AX154" s="13" t="s">
        <v>84</v>
      </c>
      <c r="AY154" s="184" t="s">
        <v>203</v>
      </c>
    </row>
    <row r="155" spans="2:65" s="1" customFormat="1" ht="24.2" customHeight="1">
      <c r="B155" s="33"/>
      <c r="C155" s="163" t="s">
        <v>92</v>
      </c>
      <c r="D155" s="163" t="s">
        <v>206</v>
      </c>
      <c r="E155" s="164" t="s">
        <v>715</v>
      </c>
      <c r="F155" s="165" t="s">
        <v>716</v>
      </c>
      <c r="G155" s="166" t="s">
        <v>717</v>
      </c>
      <c r="H155" s="167">
        <v>2</v>
      </c>
      <c r="I155" s="168"/>
      <c r="J155" s="169">
        <f>ROUND(I155*H155,2)</f>
        <v>0</v>
      </c>
      <c r="K155" s="170"/>
      <c r="L155" s="33"/>
      <c r="M155" s="171" t="s">
        <v>1</v>
      </c>
      <c r="N155" s="137" t="s">
        <v>43</v>
      </c>
      <c r="P155" s="172">
        <f>O155*H155</f>
        <v>0</v>
      </c>
      <c r="Q155" s="172">
        <v>2.9999999999999997E-4</v>
      </c>
      <c r="R155" s="172">
        <f>Q155*H155</f>
        <v>5.9999999999999995E-4</v>
      </c>
      <c r="S155" s="172">
        <v>0</v>
      </c>
      <c r="T155" s="173">
        <f>S155*H155</f>
        <v>0</v>
      </c>
      <c r="AR155" s="174" t="s">
        <v>210</v>
      </c>
      <c r="AT155" s="174" t="s">
        <v>206</v>
      </c>
      <c r="AU155" s="174" t="s">
        <v>89</v>
      </c>
      <c r="AY155" s="16" t="s">
        <v>203</v>
      </c>
      <c r="BE155" s="102">
        <f>IF(N155="základná",J155,0)</f>
        <v>0</v>
      </c>
      <c r="BF155" s="102">
        <f>IF(N155="znížená",J155,0)</f>
        <v>0</v>
      </c>
      <c r="BG155" s="102">
        <f>IF(N155="zákl. prenesená",J155,0)</f>
        <v>0</v>
      </c>
      <c r="BH155" s="102">
        <f>IF(N155="zníž. prenesená",J155,0)</f>
        <v>0</v>
      </c>
      <c r="BI155" s="102">
        <f>IF(N155="nulová",J155,0)</f>
        <v>0</v>
      </c>
      <c r="BJ155" s="16" t="s">
        <v>89</v>
      </c>
      <c r="BK155" s="102">
        <f>ROUND(I155*H155,2)</f>
        <v>0</v>
      </c>
      <c r="BL155" s="16" t="s">
        <v>210</v>
      </c>
      <c r="BM155" s="174" t="s">
        <v>718</v>
      </c>
    </row>
    <row r="156" spans="2:65" s="11" customFormat="1" ht="22.9" customHeight="1">
      <c r="B156" s="152"/>
      <c r="D156" s="153" t="s">
        <v>76</v>
      </c>
      <c r="E156" s="161" t="s">
        <v>250</v>
      </c>
      <c r="F156" s="161" t="s">
        <v>260</v>
      </c>
      <c r="I156" s="155"/>
      <c r="J156" s="162">
        <f>BK156</f>
        <v>0</v>
      </c>
      <c r="L156" s="152"/>
      <c r="M156" s="156"/>
      <c r="P156" s="157">
        <f>SUM(P157:P169)</f>
        <v>0</v>
      </c>
      <c r="R156" s="157">
        <f>SUM(R157:R169)</f>
        <v>1.1000000000000001E-2</v>
      </c>
      <c r="T156" s="158">
        <f>SUM(T157:T169)</f>
        <v>0</v>
      </c>
      <c r="AR156" s="153" t="s">
        <v>84</v>
      </c>
      <c r="AT156" s="159" t="s">
        <v>76</v>
      </c>
      <c r="AU156" s="159" t="s">
        <v>84</v>
      </c>
      <c r="AY156" s="153" t="s">
        <v>203</v>
      </c>
      <c r="BK156" s="160">
        <f>SUM(BK157:BK169)</f>
        <v>0</v>
      </c>
    </row>
    <row r="157" spans="2:65" s="1" customFormat="1" ht="24.2" customHeight="1">
      <c r="B157" s="33"/>
      <c r="C157" s="163" t="s">
        <v>210</v>
      </c>
      <c r="D157" s="163" t="s">
        <v>206</v>
      </c>
      <c r="E157" s="164" t="s">
        <v>719</v>
      </c>
      <c r="F157" s="165" t="s">
        <v>720</v>
      </c>
      <c r="G157" s="166" t="s">
        <v>340</v>
      </c>
      <c r="H157" s="167">
        <v>55</v>
      </c>
      <c r="I157" s="168"/>
      <c r="J157" s="169">
        <f>ROUND(I157*H157,2)</f>
        <v>0</v>
      </c>
      <c r="K157" s="170"/>
      <c r="L157" s="33"/>
      <c r="M157" s="171" t="s">
        <v>1</v>
      </c>
      <c r="N157" s="137" t="s">
        <v>43</v>
      </c>
      <c r="P157" s="172">
        <f>O157*H157</f>
        <v>0</v>
      </c>
      <c r="Q157" s="172">
        <v>2.0000000000000001E-4</v>
      </c>
      <c r="R157" s="172">
        <f>Q157*H157</f>
        <v>1.1000000000000001E-2</v>
      </c>
      <c r="S157" s="172">
        <v>0</v>
      </c>
      <c r="T157" s="173">
        <f>S157*H157</f>
        <v>0</v>
      </c>
      <c r="AR157" s="174" t="s">
        <v>210</v>
      </c>
      <c r="AT157" s="174" t="s">
        <v>206</v>
      </c>
      <c r="AU157" s="174" t="s">
        <v>89</v>
      </c>
      <c r="AY157" s="16" t="s">
        <v>203</v>
      </c>
      <c r="BE157" s="102">
        <f>IF(N157="základná",J157,0)</f>
        <v>0</v>
      </c>
      <c r="BF157" s="102">
        <f>IF(N157="znížená",J157,0)</f>
        <v>0</v>
      </c>
      <c r="BG157" s="102">
        <f>IF(N157="zákl. prenesená",J157,0)</f>
        <v>0</v>
      </c>
      <c r="BH157" s="102">
        <f>IF(N157="zníž. prenesená",J157,0)</f>
        <v>0</v>
      </c>
      <c r="BI157" s="102">
        <f>IF(N157="nulová",J157,0)</f>
        <v>0</v>
      </c>
      <c r="BJ157" s="16" t="s">
        <v>89</v>
      </c>
      <c r="BK157" s="102">
        <f>ROUND(I157*H157,2)</f>
        <v>0</v>
      </c>
      <c r="BL157" s="16" t="s">
        <v>210</v>
      </c>
      <c r="BM157" s="174" t="s">
        <v>721</v>
      </c>
    </row>
    <row r="158" spans="2:65" s="12" customFormat="1">
      <c r="B158" s="175"/>
      <c r="D158" s="176" t="s">
        <v>212</v>
      </c>
      <c r="E158" s="177" t="s">
        <v>1</v>
      </c>
      <c r="F158" s="178" t="s">
        <v>493</v>
      </c>
      <c r="H158" s="179">
        <v>55</v>
      </c>
      <c r="I158" s="180"/>
      <c r="L158" s="175"/>
      <c r="M158" s="181"/>
      <c r="T158" s="182"/>
      <c r="AT158" s="177" t="s">
        <v>212</v>
      </c>
      <c r="AU158" s="177" t="s">
        <v>89</v>
      </c>
      <c r="AV158" s="12" t="s">
        <v>89</v>
      </c>
      <c r="AW158" s="12" t="s">
        <v>32</v>
      </c>
      <c r="AX158" s="12" t="s">
        <v>77</v>
      </c>
      <c r="AY158" s="177" t="s">
        <v>203</v>
      </c>
    </row>
    <row r="159" spans="2:65" s="13" customFormat="1">
      <c r="B159" s="183"/>
      <c r="D159" s="176" t="s">
        <v>212</v>
      </c>
      <c r="E159" s="184" t="s">
        <v>1</v>
      </c>
      <c r="F159" s="185" t="s">
        <v>217</v>
      </c>
      <c r="H159" s="186">
        <v>55</v>
      </c>
      <c r="I159" s="187"/>
      <c r="L159" s="183"/>
      <c r="M159" s="188"/>
      <c r="T159" s="189"/>
      <c r="AT159" s="184" t="s">
        <v>212</v>
      </c>
      <c r="AU159" s="184" t="s">
        <v>89</v>
      </c>
      <c r="AV159" s="13" t="s">
        <v>210</v>
      </c>
      <c r="AW159" s="13" t="s">
        <v>32</v>
      </c>
      <c r="AX159" s="13" t="s">
        <v>84</v>
      </c>
      <c r="AY159" s="184" t="s">
        <v>203</v>
      </c>
    </row>
    <row r="160" spans="2:65" s="1" customFormat="1" ht="21.75" customHeight="1">
      <c r="B160" s="33"/>
      <c r="C160" s="163" t="s">
        <v>233</v>
      </c>
      <c r="D160" s="163" t="s">
        <v>206</v>
      </c>
      <c r="E160" s="164" t="s">
        <v>326</v>
      </c>
      <c r="F160" s="165" t="s">
        <v>327</v>
      </c>
      <c r="G160" s="166" t="s">
        <v>328</v>
      </c>
      <c r="H160" s="167">
        <v>0.75</v>
      </c>
      <c r="I160" s="168"/>
      <c r="J160" s="169">
        <f>ROUND(I160*H160,2)</f>
        <v>0</v>
      </c>
      <c r="K160" s="170"/>
      <c r="L160" s="33"/>
      <c r="M160" s="171" t="s">
        <v>1</v>
      </c>
      <c r="N160" s="137" t="s">
        <v>43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AR160" s="174" t="s">
        <v>210</v>
      </c>
      <c r="AT160" s="174" t="s">
        <v>206</v>
      </c>
      <c r="AU160" s="174" t="s">
        <v>89</v>
      </c>
      <c r="AY160" s="16" t="s">
        <v>203</v>
      </c>
      <c r="BE160" s="102">
        <f>IF(N160="základná",J160,0)</f>
        <v>0</v>
      </c>
      <c r="BF160" s="102">
        <f>IF(N160="znížená",J160,0)</f>
        <v>0</v>
      </c>
      <c r="BG160" s="102">
        <f>IF(N160="zákl. prenesená",J160,0)</f>
        <v>0</v>
      </c>
      <c r="BH160" s="102">
        <f>IF(N160="zníž. prenesená",J160,0)</f>
        <v>0</v>
      </c>
      <c r="BI160" s="102">
        <f>IF(N160="nulová",J160,0)</f>
        <v>0</v>
      </c>
      <c r="BJ160" s="16" t="s">
        <v>89</v>
      </c>
      <c r="BK160" s="102">
        <f>ROUND(I160*H160,2)</f>
        <v>0</v>
      </c>
      <c r="BL160" s="16" t="s">
        <v>210</v>
      </c>
      <c r="BM160" s="174" t="s">
        <v>722</v>
      </c>
    </row>
    <row r="161" spans="2:65" s="1" customFormat="1" ht="24.2" customHeight="1">
      <c r="B161" s="33"/>
      <c r="C161" s="163" t="s">
        <v>204</v>
      </c>
      <c r="D161" s="163" t="s">
        <v>206</v>
      </c>
      <c r="E161" s="164" t="s">
        <v>331</v>
      </c>
      <c r="F161" s="165" t="s">
        <v>332</v>
      </c>
      <c r="G161" s="166" t="s">
        <v>328</v>
      </c>
      <c r="H161" s="167">
        <v>0.75</v>
      </c>
      <c r="I161" s="168"/>
      <c r="J161" s="169">
        <f>ROUND(I161*H161,2)</f>
        <v>0</v>
      </c>
      <c r="K161" s="170"/>
      <c r="L161" s="33"/>
      <c r="M161" s="171" t="s">
        <v>1</v>
      </c>
      <c r="N161" s="137" t="s">
        <v>43</v>
      </c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AR161" s="174" t="s">
        <v>210</v>
      </c>
      <c r="AT161" s="174" t="s">
        <v>206</v>
      </c>
      <c r="AU161" s="174" t="s">
        <v>89</v>
      </c>
      <c r="AY161" s="16" t="s">
        <v>203</v>
      </c>
      <c r="BE161" s="102">
        <f>IF(N161="základná",J161,0)</f>
        <v>0</v>
      </c>
      <c r="BF161" s="102">
        <f>IF(N161="znížená",J161,0)</f>
        <v>0</v>
      </c>
      <c r="BG161" s="102">
        <f>IF(N161="zákl. prenesená",J161,0)</f>
        <v>0</v>
      </c>
      <c r="BH161" s="102">
        <f>IF(N161="zníž. prenesená",J161,0)</f>
        <v>0</v>
      </c>
      <c r="BI161" s="102">
        <f>IF(N161="nulová",J161,0)</f>
        <v>0</v>
      </c>
      <c r="BJ161" s="16" t="s">
        <v>89</v>
      </c>
      <c r="BK161" s="102">
        <f>ROUND(I161*H161,2)</f>
        <v>0</v>
      </c>
      <c r="BL161" s="16" t="s">
        <v>210</v>
      </c>
      <c r="BM161" s="174" t="s">
        <v>723</v>
      </c>
    </row>
    <row r="162" spans="2:65" s="1" customFormat="1" ht="21.75" customHeight="1">
      <c r="B162" s="33"/>
      <c r="C162" s="163" t="s">
        <v>242</v>
      </c>
      <c r="D162" s="163" t="s">
        <v>206</v>
      </c>
      <c r="E162" s="164" t="s">
        <v>724</v>
      </c>
      <c r="F162" s="165" t="s">
        <v>725</v>
      </c>
      <c r="G162" s="166" t="s">
        <v>328</v>
      </c>
      <c r="H162" s="167">
        <v>0.75</v>
      </c>
      <c r="I162" s="168"/>
      <c r="J162" s="169">
        <f>ROUND(I162*H162,2)</f>
        <v>0</v>
      </c>
      <c r="K162" s="170"/>
      <c r="L162" s="33"/>
      <c r="M162" s="171" t="s">
        <v>1</v>
      </c>
      <c r="N162" s="137" t="s">
        <v>43</v>
      </c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AR162" s="174" t="s">
        <v>210</v>
      </c>
      <c r="AT162" s="174" t="s">
        <v>206</v>
      </c>
      <c r="AU162" s="174" t="s">
        <v>89</v>
      </c>
      <c r="AY162" s="16" t="s">
        <v>203</v>
      </c>
      <c r="BE162" s="102">
        <f>IF(N162="základná",J162,0)</f>
        <v>0</v>
      </c>
      <c r="BF162" s="102">
        <f>IF(N162="znížená",J162,0)</f>
        <v>0</v>
      </c>
      <c r="BG162" s="102">
        <f>IF(N162="zákl. prenesená",J162,0)</f>
        <v>0</v>
      </c>
      <c r="BH162" s="102">
        <f>IF(N162="zníž. prenesená",J162,0)</f>
        <v>0</v>
      </c>
      <c r="BI162" s="102">
        <f>IF(N162="nulová",J162,0)</f>
        <v>0</v>
      </c>
      <c r="BJ162" s="16" t="s">
        <v>89</v>
      </c>
      <c r="BK162" s="102">
        <f>ROUND(I162*H162,2)</f>
        <v>0</v>
      </c>
      <c r="BL162" s="16" t="s">
        <v>210</v>
      </c>
      <c r="BM162" s="174" t="s">
        <v>726</v>
      </c>
    </row>
    <row r="163" spans="2:65" s="1" customFormat="1" ht="24.2" customHeight="1">
      <c r="B163" s="33"/>
      <c r="C163" s="163" t="s">
        <v>246</v>
      </c>
      <c r="D163" s="163" t="s">
        <v>206</v>
      </c>
      <c r="E163" s="164" t="s">
        <v>727</v>
      </c>
      <c r="F163" s="165" t="s">
        <v>728</v>
      </c>
      <c r="G163" s="166" t="s">
        <v>328</v>
      </c>
      <c r="H163" s="167">
        <v>14.25</v>
      </c>
      <c r="I163" s="168"/>
      <c r="J163" s="169">
        <f>ROUND(I163*H163,2)</f>
        <v>0</v>
      </c>
      <c r="K163" s="170"/>
      <c r="L163" s="33"/>
      <c r="M163" s="171" t="s">
        <v>1</v>
      </c>
      <c r="N163" s="137" t="s">
        <v>43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AR163" s="174" t="s">
        <v>210</v>
      </c>
      <c r="AT163" s="174" t="s">
        <v>206</v>
      </c>
      <c r="AU163" s="174" t="s">
        <v>89</v>
      </c>
      <c r="AY163" s="16" t="s">
        <v>203</v>
      </c>
      <c r="BE163" s="102">
        <f>IF(N163="základná",J163,0)</f>
        <v>0</v>
      </c>
      <c r="BF163" s="102">
        <f>IF(N163="znížená",J163,0)</f>
        <v>0</v>
      </c>
      <c r="BG163" s="102">
        <f>IF(N163="zákl. prenesená",J163,0)</f>
        <v>0</v>
      </c>
      <c r="BH163" s="102">
        <f>IF(N163="zníž. prenesená",J163,0)</f>
        <v>0</v>
      </c>
      <c r="BI163" s="102">
        <f>IF(N163="nulová",J163,0)</f>
        <v>0</v>
      </c>
      <c r="BJ163" s="16" t="s">
        <v>89</v>
      </c>
      <c r="BK163" s="102">
        <f>ROUND(I163*H163,2)</f>
        <v>0</v>
      </c>
      <c r="BL163" s="16" t="s">
        <v>210</v>
      </c>
      <c r="BM163" s="174" t="s">
        <v>729</v>
      </c>
    </row>
    <row r="164" spans="2:65" s="12" customFormat="1">
      <c r="B164" s="175"/>
      <c r="D164" s="176" t="s">
        <v>212</v>
      </c>
      <c r="F164" s="178" t="s">
        <v>730</v>
      </c>
      <c r="H164" s="179">
        <v>14.25</v>
      </c>
      <c r="I164" s="180"/>
      <c r="L164" s="175"/>
      <c r="M164" s="181"/>
      <c r="T164" s="182"/>
      <c r="AT164" s="177" t="s">
        <v>212</v>
      </c>
      <c r="AU164" s="177" t="s">
        <v>89</v>
      </c>
      <c r="AV164" s="12" t="s">
        <v>89</v>
      </c>
      <c r="AW164" s="12" t="s">
        <v>4</v>
      </c>
      <c r="AX164" s="12" t="s">
        <v>84</v>
      </c>
      <c r="AY164" s="177" t="s">
        <v>203</v>
      </c>
    </row>
    <row r="165" spans="2:65" s="1" customFormat="1" ht="24.2" customHeight="1">
      <c r="B165" s="33"/>
      <c r="C165" s="163" t="s">
        <v>250</v>
      </c>
      <c r="D165" s="163" t="s">
        <v>206</v>
      </c>
      <c r="E165" s="164" t="s">
        <v>347</v>
      </c>
      <c r="F165" s="165" t="s">
        <v>348</v>
      </c>
      <c r="G165" s="166" t="s">
        <v>328</v>
      </c>
      <c r="H165" s="167">
        <v>0.75</v>
      </c>
      <c r="I165" s="168"/>
      <c r="J165" s="169">
        <f>ROUND(I165*H165,2)</f>
        <v>0</v>
      </c>
      <c r="K165" s="170"/>
      <c r="L165" s="33"/>
      <c r="M165" s="171" t="s">
        <v>1</v>
      </c>
      <c r="N165" s="137" t="s">
        <v>43</v>
      </c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AR165" s="174" t="s">
        <v>210</v>
      </c>
      <c r="AT165" s="174" t="s">
        <v>206</v>
      </c>
      <c r="AU165" s="174" t="s">
        <v>89</v>
      </c>
      <c r="AY165" s="16" t="s">
        <v>203</v>
      </c>
      <c r="BE165" s="102">
        <f>IF(N165="základná",J165,0)</f>
        <v>0</v>
      </c>
      <c r="BF165" s="102">
        <f>IF(N165="znížená",J165,0)</f>
        <v>0</v>
      </c>
      <c r="BG165" s="102">
        <f>IF(N165="zákl. prenesená",J165,0)</f>
        <v>0</v>
      </c>
      <c r="BH165" s="102">
        <f>IF(N165="zníž. prenesená",J165,0)</f>
        <v>0</v>
      </c>
      <c r="BI165" s="102">
        <f>IF(N165="nulová",J165,0)</f>
        <v>0</v>
      </c>
      <c r="BJ165" s="16" t="s">
        <v>89</v>
      </c>
      <c r="BK165" s="102">
        <f>ROUND(I165*H165,2)</f>
        <v>0</v>
      </c>
      <c r="BL165" s="16" t="s">
        <v>210</v>
      </c>
      <c r="BM165" s="174" t="s">
        <v>731</v>
      </c>
    </row>
    <row r="166" spans="2:65" s="1" customFormat="1" ht="24.2" customHeight="1">
      <c r="B166" s="33"/>
      <c r="C166" s="163" t="s">
        <v>256</v>
      </c>
      <c r="D166" s="163" t="s">
        <v>206</v>
      </c>
      <c r="E166" s="164" t="s">
        <v>351</v>
      </c>
      <c r="F166" s="165" t="s">
        <v>352</v>
      </c>
      <c r="G166" s="166" t="s">
        <v>328</v>
      </c>
      <c r="H166" s="167">
        <v>3.75</v>
      </c>
      <c r="I166" s="168"/>
      <c r="J166" s="169">
        <f>ROUND(I166*H166,2)</f>
        <v>0</v>
      </c>
      <c r="K166" s="170"/>
      <c r="L166" s="33"/>
      <c r="M166" s="171" t="s">
        <v>1</v>
      </c>
      <c r="N166" s="137" t="s">
        <v>43</v>
      </c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AR166" s="174" t="s">
        <v>210</v>
      </c>
      <c r="AT166" s="174" t="s">
        <v>206</v>
      </c>
      <c r="AU166" s="174" t="s">
        <v>89</v>
      </c>
      <c r="AY166" s="16" t="s">
        <v>203</v>
      </c>
      <c r="BE166" s="102">
        <f>IF(N166="základná",J166,0)</f>
        <v>0</v>
      </c>
      <c r="BF166" s="102">
        <f>IF(N166="znížená",J166,0)</f>
        <v>0</v>
      </c>
      <c r="BG166" s="102">
        <f>IF(N166="zákl. prenesená",J166,0)</f>
        <v>0</v>
      </c>
      <c r="BH166" s="102">
        <f>IF(N166="zníž. prenesená",J166,0)</f>
        <v>0</v>
      </c>
      <c r="BI166" s="102">
        <f>IF(N166="nulová",J166,0)</f>
        <v>0</v>
      </c>
      <c r="BJ166" s="16" t="s">
        <v>89</v>
      </c>
      <c r="BK166" s="102">
        <f>ROUND(I166*H166,2)</f>
        <v>0</v>
      </c>
      <c r="BL166" s="16" t="s">
        <v>210</v>
      </c>
      <c r="BM166" s="174" t="s">
        <v>732</v>
      </c>
    </row>
    <row r="167" spans="2:65" s="12" customFormat="1">
      <c r="B167" s="175"/>
      <c r="D167" s="176" t="s">
        <v>212</v>
      </c>
      <c r="F167" s="178" t="s">
        <v>733</v>
      </c>
      <c r="H167" s="179">
        <v>3.75</v>
      </c>
      <c r="I167" s="180"/>
      <c r="L167" s="175"/>
      <c r="M167" s="181"/>
      <c r="T167" s="182"/>
      <c r="AT167" s="177" t="s">
        <v>212</v>
      </c>
      <c r="AU167" s="177" t="s">
        <v>89</v>
      </c>
      <c r="AV167" s="12" t="s">
        <v>89</v>
      </c>
      <c r="AW167" s="12" t="s">
        <v>4</v>
      </c>
      <c r="AX167" s="12" t="s">
        <v>84</v>
      </c>
      <c r="AY167" s="177" t="s">
        <v>203</v>
      </c>
    </row>
    <row r="168" spans="2:65" s="1" customFormat="1" ht="24.2" customHeight="1">
      <c r="B168" s="33"/>
      <c r="C168" s="163" t="s">
        <v>261</v>
      </c>
      <c r="D168" s="163" t="s">
        <v>206</v>
      </c>
      <c r="E168" s="164" t="s">
        <v>734</v>
      </c>
      <c r="F168" s="165" t="s">
        <v>735</v>
      </c>
      <c r="G168" s="166" t="s">
        <v>328</v>
      </c>
      <c r="H168" s="167">
        <v>0.75</v>
      </c>
      <c r="I168" s="168"/>
      <c r="J168" s="169">
        <f>ROUND(I168*H168,2)</f>
        <v>0</v>
      </c>
      <c r="K168" s="170"/>
      <c r="L168" s="33"/>
      <c r="M168" s="171" t="s">
        <v>1</v>
      </c>
      <c r="N168" s="137" t="s">
        <v>43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174" t="s">
        <v>210</v>
      </c>
      <c r="AT168" s="174" t="s">
        <v>206</v>
      </c>
      <c r="AU168" s="174" t="s">
        <v>89</v>
      </c>
      <c r="AY168" s="16" t="s">
        <v>203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89</v>
      </c>
      <c r="BK168" s="102">
        <f>ROUND(I168*H168,2)</f>
        <v>0</v>
      </c>
      <c r="BL168" s="16" t="s">
        <v>210</v>
      </c>
      <c r="BM168" s="174" t="s">
        <v>736</v>
      </c>
    </row>
    <row r="169" spans="2:65" s="1" customFormat="1" ht="24.2" customHeight="1">
      <c r="B169" s="33"/>
      <c r="C169" s="163" t="s">
        <v>266</v>
      </c>
      <c r="D169" s="163" t="s">
        <v>206</v>
      </c>
      <c r="E169" s="164" t="s">
        <v>360</v>
      </c>
      <c r="F169" s="165" t="s">
        <v>361</v>
      </c>
      <c r="G169" s="166" t="s">
        <v>328</v>
      </c>
      <c r="H169" s="167">
        <v>0.75</v>
      </c>
      <c r="I169" s="168"/>
      <c r="J169" s="169">
        <f>ROUND(I169*H169,2)</f>
        <v>0</v>
      </c>
      <c r="K169" s="170"/>
      <c r="L169" s="33"/>
      <c r="M169" s="171" t="s">
        <v>1</v>
      </c>
      <c r="N169" s="137" t="s">
        <v>43</v>
      </c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AR169" s="174" t="s">
        <v>210</v>
      </c>
      <c r="AT169" s="174" t="s">
        <v>206</v>
      </c>
      <c r="AU169" s="174" t="s">
        <v>89</v>
      </c>
      <c r="AY169" s="16" t="s">
        <v>203</v>
      </c>
      <c r="BE169" s="102">
        <f>IF(N169="základná",J169,0)</f>
        <v>0</v>
      </c>
      <c r="BF169" s="102">
        <f>IF(N169="znížená",J169,0)</f>
        <v>0</v>
      </c>
      <c r="BG169" s="102">
        <f>IF(N169="zákl. prenesená",J169,0)</f>
        <v>0</v>
      </c>
      <c r="BH169" s="102">
        <f>IF(N169="zníž. prenesená",J169,0)</f>
        <v>0</v>
      </c>
      <c r="BI169" s="102">
        <f>IF(N169="nulová",J169,0)</f>
        <v>0</v>
      </c>
      <c r="BJ169" s="16" t="s">
        <v>89</v>
      </c>
      <c r="BK169" s="102">
        <f>ROUND(I169*H169,2)</f>
        <v>0</v>
      </c>
      <c r="BL169" s="16" t="s">
        <v>210</v>
      </c>
      <c r="BM169" s="174" t="s">
        <v>737</v>
      </c>
    </row>
    <row r="170" spans="2:65" s="11" customFormat="1" ht="25.9" customHeight="1">
      <c r="B170" s="152"/>
      <c r="D170" s="153" t="s">
        <v>76</v>
      </c>
      <c r="E170" s="154" t="s">
        <v>373</v>
      </c>
      <c r="F170" s="154" t="s">
        <v>374</v>
      </c>
      <c r="I170" s="155"/>
      <c r="J170" s="135">
        <f>BK170</f>
        <v>0</v>
      </c>
      <c r="L170" s="152"/>
      <c r="M170" s="156"/>
      <c r="P170" s="157">
        <f>P171+P191+P201+P247+P252+P255</f>
        <v>0</v>
      </c>
      <c r="R170" s="157">
        <f>R171+R191+R201+R247+R252+R255</f>
        <v>0.63649138000000005</v>
      </c>
      <c r="T170" s="158">
        <f>T171+T191+T201+T247+T252+T255</f>
        <v>0.75023000000000006</v>
      </c>
      <c r="AR170" s="153" t="s">
        <v>89</v>
      </c>
      <c r="AT170" s="159" t="s">
        <v>76</v>
      </c>
      <c r="AU170" s="159" t="s">
        <v>77</v>
      </c>
      <c r="AY170" s="153" t="s">
        <v>203</v>
      </c>
      <c r="BK170" s="160">
        <f>BK171+BK191+BK201+BK247+BK252+BK255</f>
        <v>0</v>
      </c>
    </row>
    <row r="171" spans="2:65" s="11" customFormat="1" ht="22.9" customHeight="1">
      <c r="B171" s="152"/>
      <c r="D171" s="153" t="s">
        <v>76</v>
      </c>
      <c r="E171" s="161" t="s">
        <v>406</v>
      </c>
      <c r="F171" s="161" t="s">
        <v>407</v>
      </c>
      <c r="I171" s="155"/>
      <c r="J171" s="162">
        <f>BK171</f>
        <v>0</v>
      </c>
      <c r="L171" s="152"/>
      <c r="M171" s="156"/>
      <c r="P171" s="157">
        <f>SUM(P172:P190)</f>
        <v>0</v>
      </c>
      <c r="R171" s="157">
        <f>SUM(R172:R190)</f>
        <v>9.4549300000000003E-2</v>
      </c>
      <c r="T171" s="158">
        <f>SUM(T172:T190)</f>
        <v>0.5968</v>
      </c>
      <c r="AR171" s="153" t="s">
        <v>89</v>
      </c>
      <c r="AT171" s="159" t="s">
        <v>76</v>
      </c>
      <c r="AU171" s="159" t="s">
        <v>84</v>
      </c>
      <c r="AY171" s="153" t="s">
        <v>203</v>
      </c>
      <c r="BK171" s="160">
        <f>SUM(BK172:BK190)</f>
        <v>0</v>
      </c>
    </row>
    <row r="172" spans="2:65" s="1" customFormat="1" ht="24.2" customHeight="1">
      <c r="B172" s="33"/>
      <c r="C172" s="163" t="s">
        <v>273</v>
      </c>
      <c r="D172" s="163" t="s">
        <v>206</v>
      </c>
      <c r="E172" s="164" t="s">
        <v>738</v>
      </c>
      <c r="F172" s="165" t="s">
        <v>739</v>
      </c>
      <c r="G172" s="166" t="s">
        <v>340</v>
      </c>
      <c r="H172" s="167">
        <v>40</v>
      </c>
      <c r="I172" s="168"/>
      <c r="J172" s="169">
        <f>ROUND(I172*H172,2)</f>
        <v>0</v>
      </c>
      <c r="K172" s="170"/>
      <c r="L172" s="33"/>
      <c r="M172" s="171" t="s">
        <v>1</v>
      </c>
      <c r="N172" s="137" t="s">
        <v>43</v>
      </c>
      <c r="P172" s="172">
        <f>O172*H172</f>
        <v>0</v>
      </c>
      <c r="Q172" s="172">
        <v>0</v>
      </c>
      <c r="R172" s="172">
        <f>Q172*H172</f>
        <v>0</v>
      </c>
      <c r="S172" s="172">
        <v>1.4919999999999999E-2</v>
      </c>
      <c r="T172" s="173">
        <f>S172*H172</f>
        <v>0.5968</v>
      </c>
      <c r="AR172" s="174" t="s">
        <v>253</v>
      </c>
      <c r="AT172" s="174" t="s">
        <v>206</v>
      </c>
      <c r="AU172" s="174" t="s">
        <v>89</v>
      </c>
      <c r="AY172" s="16" t="s">
        <v>203</v>
      </c>
      <c r="BE172" s="102">
        <f>IF(N172="základná",J172,0)</f>
        <v>0</v>
      </c>
      <c r="BF172" s="102">
        <f>IF(N172="znížená",J172,0)</f>
        <v>0</v>
      </c>
      <c r="BG172" s="102">
        <f>IF(N172="zákl. prenesená",J172,0)</f>
        <v>0</v>
      </c>
      <c r="BH172" s="102">
        <f>IF(N172="zníž. prenesená",J172,0)</f>
        <v>0</v>
      </c>
      <c r="BI172" s="102">
        <f>IF(N172="nulová",J172,0)</f>
        <v>0</v>
      </c>
      <c r="BJ172" s="16" t="s">
        <v>89</v>
      </c>
      <c r="BK172" s="102">
        <f>ROUND(I172*H172,2)</f>
        <v>0</v>
      </c>
      <c r="BL172" s="16" t="s">
        <v>253</v>
      </c>
      <c r="BM172" s="174" t="s">
        <v>740</v>
      </c>
    </row>
    <row r="173" spans="2:65" s="12" customFormat="1" ht="22.5">
      <c r="B173" s="175"/>
      <c r="D173" s="176" t="s">
        <v>212</v>
      </c>
      <c r="E173" s="177" t="s">
        <v>1</v>
      </c>
      <c r="F173" s="178" t="s">
        <v>741</v>
      </c>
      <c r="H173" s="179">
        <v>25</v>
      </c>
      <c r="I173" s="180"/>
      <c r="L173" s="175"/>
      <c r="M173" s="181"/>
      <c r="T173" s="182"/>
      <c r="AT173" s="177" t="s">
        <v>212</v>
      </c>
      <c r="AU173" s="177" t="s">
        <v>89</v>
      </c>
      <c r="AV173" s="12" t="s">
        <v>89</v>
      </c>
      <c r="AW173" s="12" t="s">
        <v>32</v>
      </c>
      <c r="AX173" s="12" t="s">
        <v>77</v>
      </c>
      <c r="AY173" s="177" t="s">
        <v>203</v>
      </c>
    </row>
    <row r="174" spans="2:65" s="12" customFormat="1">
      <c r="B174" s="175"/>
      <c r="D174" s="176" t="s">
        <v>212</v>
      </c>
      <c r="E174" s="177" t="s">
        <v>1</v>
      </c>
      <c r="F174" s="178" t="s">
        <v>742</v>
      </c>
      <c r="H174" s="179">
        <v>10</v>
      </c>
      <c r="I174" s="180"/>
      <c r="L174" s="175"/>
      <c r="M174" s="181"/>
      <c r="T174" s="182"/>
      <c r="AT174" s="177" t="s">
        <v>212</v>
      </c>
      <c r="AU174" s="177" t="s">
        <v>89</v>
      </c>
      <c r="AV174" s="12" t="s">
        <v>89</v>
      </c>
      <c r="AW174" s="12" t="s">
        <v>32</v>
      </c>
      <c r="AX174" s="12" t="s">
        <v>77</v>
      </c>
      <c r="AY174" s="177" t="s">
        <v>203</v>
      </c>
    </row>
    <row r="175" spans="2:65" s="12" customFormat="1">
      <c r="B175" s="175"/>
      <c r="D175" s="176" t="s">
        <v>212</v>
      </c>
      <c r="E175" s="177" t="s">
        <v>1</v>
      </c>
      <c r="F175" s="178" t="s">
        <v>743</v>
      </c>
      <c r="H175" s="179">
        <v>5</v>
      </c>
      <c r="I175" s="180"/>
      <c r="L175" s="175"/>
      <c r="M175" s="181"/>
      <c r="T175" s="182"/>
      <c r="AT175" s="177" t="s">
        <v>212</v>
      </c>
      <c r="AU175" s="177" t="s">
        <v>89</v>
      </c>
      <c r="AV175" s="12" t="s">
        <v>89</v>
      </c>
      <c r="AW175" s="12" t="s">
        <v>32</v>
      </c>
      <c r="AX175" s="12" t="s">
        <v>77</v>
      </c>
      <c r="AY175" s="177" t="s">
        <v>203</v>
      </c>
    </row>
    <row r="176" spans="2:65" s="13" customFormat="1">
      <c r="B176" s="183"/>
      <c r="D176" s="176" t="s">
        <v>212</v>
      </c>
      <c r="E176" s="184" t="s">
        <v>744</v>
      </c>
      <c r="F176" s="185" t="s">
        <v>217</v>
      </c>
      <c r="H176" s="186">
        <v>40</v>
      </c>
      <c r="I176" s="187"/>
      <c r="L176" s="183"/>
      <c r="M176" s="188"/>
      <c r="T176" s="189"/>
      <c r="AT176" s="184" t="s">
        <v>212</v>
      </c>
      <c r="AU176" s="184" t="s">
        <v>89</v>
      </c>
      <c r="AV176" s="13" t="s">
        <v>210</v>
      </c>
      <c r="AW176" s="13" t="s">
        <v>32</v>
      </c>
      <c r="AX176" s="13" t="s">
        <v>84</v>
      </c>
      <c r="AY176" s="184" t="s">
        <v>203</v>
      </c>
    </row>
    <row r="177" spans="2:65" s="1" customFormat="1" ht="16.5" customHeight="1">
      <c r="B177" s="33"/>
      <c r="C177" s="163" t="s">
        <v>279</v>
      </c>
      <c r="D177" s="163" t="s">
        <v>206</v>
      </c>
      <c r="E177" s="164" t="s">
        <v>745</v>
      </c>
      <c r="F177" s="165" t="s">
        <v>746</v>
      </c>
      <c r="G177" s="166" t="s">
        <v>340</v>
      </c>
      <c r="H177" s="167">
        <v>25</v>
      </c>
      <c r="I177" s="168"/>
      <c r="J177" s="169">
        <f t="shared" ref="J177:J182" si="5">ROUND(I177*H177,2)</f>
        <v>0</v>
      </c>
      <c r="K177" s="170"/>
      <c r="L177" s="33"/>
      <c r="M177" s="171" t="s">
        <v>1</v>
      </c>
      <c r="N177" s="137" t="s">
        <v>43</v>
      </c>
      <c r="P177" s="172">
        <f t="shared" ref="P177:P182" si="6">O177*H177</f>
        <v>0</v>
      </c>
      <c r="Q177" s="172">
        <v>8.0999999999999996E-4</v>
      </c>
      <c r="R177" s="172">
        <f t="shared" ref="R177:R182" si="7">Q177*H177</f>
        <v>2.0249999999999997E-2</v>
      </c>
      <c r="S177" s="172">
        <v>0</v>
      </c>
      <c r="T177" s="173">
        <f t="shared" ref="T177:T182" si="8">S177*H177</f>
        <v>0</v>
      </c>
      <c r="AR177" s="174" t="s">
        <v>253</v>
      </c>
      <c r="AT177" s="174" t="s">
        <v>206</v>
      </c>
      <c r="AU177" s="174" t="s">
        <v>89</v>
      </c>
      <c r="AY177" s="16" t="s">
        <v>203</v>
      </c>
      <c r="BE177" s="102">
        <f t="shared" ref="BE177:BE182" si="9">IF(N177="základná",J177,0)</f>
        <v>0</v>
      </c>
      <c r="BF177" s="102">
        <f t="shared" ref="BF177:BF182" si="10">IF(N177="znížená",J177,0)</f>
        <v>0</v>
      </c>
      <c r="BG177" s="102">
        <f t="shared" ref="BG177:BG182" si="11">IF(N177="zákl. prenesená",J177,0)</f>
        <v>0</v>
      </c>
      <c r="BH177" s="102">
        <f t="shared" ref="BH177:BH182" si="12">IF(N177="zníž. prenesená",J177,0)</f>
        <v>0</v>
      </c>
      <c r="BI177" s="102">
        <f t="shared" ref="BI177:BI182" si="13">IF(N177="nulová",J177,0)</f>
        <v>0</v>
      </c>
      <c r="BJ177" s="16" t="s">
        <v>89</v>
      </c>
      <c r="BK177" s="102">
        <f t="shared" ref="BK177:BK182" si="14">ROUND(I177*H177,2)</f>
        <v>0</v>
      </c>
      <c r="BL177" s="16" t="s">
        <v>253</v>
      </c>
      <c r="BM177" s="174" t="s">
        <v>747</v>
      </c>
    </row>
    <row r="178" spans="2:65" s="1" customFormat="1" ht="16.5" customHeight="1">
      <c r="B178" s="33"/>
      <c r="C178" s="163" t="s">
        <v>288</v>
      </c>
      <c r="D178" s="163" t="s">
        <v>206</v>
      </c>
      <c r="E178" s="164" t="s">
        <v>748</v>
      </c>
      <c r="F178" s="165" t="s">
        <v>749</v>
      </c>
      <c r="G178" s="166" t="s">
        <v>340</v>
      </c>
      <c r="H178" s="167">
        <v>12</v>
      </c>
      <c r="I178" s="168"/>
      <c r="J178" s="169">
        <f t="shared" si="5"/>
        <v>0</v>
      </c>
      <c r="K178" s="170"/>
      <c r="L178" s="33"/>
      <c r="M178" s="171" t="s">
        <v>1</v>
      </c>
      <c r="N178" s="137" t="s">
        <v>43</v>
      </c>
      <c r="P178" s="172">
        <f t="shared" si="6"/>
        <v>0</v>
      </c>
      <c r="Q178" s="172">
        <v>8.9999999999999998E-4</v>
      </c>
      <c r="R178" s="172">
        <f t="shared" si="7"/>
        <v>1.0800000000000001E-2</v>
      </c>
      <c r="S178" s="172">
        <v>0</v>
      </c>
      <c r="T178" s="173">
        <f t="shared" si="8"/>
        <v>0</v>
      </c>
      <c r="AR178" s="174" t="s">
        <v>253</v>
      </c>
      <c r="AT178" s="174" t="s">
        <v>206</v>
      </c>
      <c r="AU178" s="174" t="s">
        <v>89</v>
      </c>
      <c r="AY178" s="16" t="s">
        <v>203</v>
      </c>
      <c r="BE178" s="102">
        <f t="shared" si="9"/>
        <v>0</v>
      </c>
      <c r="BF178" s="102">
        <f t="shared" si="10"/>
        <v>0</v>
      </c>
      <c r="BG178" s="102">
        <f t="shared" si="11"/>
        <v>0</v>
      </c>
      <c r="BH178" s="102">
        <f t="shared" si="12"/>
        <v>0</v>
      </c>
      <c r="BI178" s="102">
        <f t="shared" si="13"/>
        <v>0</v>
      </c>
      <c r="BJ178" s="16" t="s">
        <v>89</v>
      </c>
      <c r="BK178" s="102">
        <f t="shared" si="14"/>
        <v>0</v>
      </c>
      <c r="BL178" s="16" t="s">
        <v>253</v>
      </c>
      <c r="BM178" s="174" t="s">
        <v>750</v>
      </c>
    </row>
    <row r="179" spans="2:65" s="1" customFormat="1" ht="16.5" customHeight="1">
      <c r="B179" s="33"/>
      <c r="C179" s="163" t="s">
        <v>253</v>
      </c>
      <c r="D179" s="163" t="s">
        <v>206</v>
      </c>
      <c r="E179" s="164" t="s">
        <v>751</v>
      </c>
      <c r="F179" s="165" t="s">
        <v>752</v>
      </c>
      <c r="G179" s="166" t="s">
        <v>340</v>
      </c>
      <c r="H179" s="167">
        <v>12</v>
      </c>
      <c r="I179" s="168"/>
      <c r="J179" s="169">
        <f t="shared" si="5"/>
        <v>0</v>
      </c>
      <c r="K179" s="170"/>
      <c r="L179" s="33"/>
      <c r="M179" s="171" t="s">
        <v>1</v>
      </c>
      <c r="N179" s="137" t="s">
        <v>43</v>
      </c>
      <c r="P179" s="172">
        <f t="shared" si="6"/>
        <v>0</v>
      </c>
      <c r="Q179" s="172">
        <v>1.48E-3</v>
      </c>
      <c r="R179" s="172">
        <f t="shared" si="7"/>
        <v>1.7759999999999998E-2</v>
      </c>
      <c r="S179" s="172">
        <v>0</v>
      </c>
      <c r="T179" s="173">
        <f t="shared" si="8"/>
        <v>0</v>
      </c>
      <c r="AR179" s="174" t="s">
        <v>253</v>
      </c>
      <c r="AT179" s="174" t="s">
        <v>206</v>
      </c>
      <c r="AU179" s="174" t="s">
        <v>89</v>
      </c>
      <c r="AY179" s="16" t="s">
        <v>203</v>
      </c>
      <c r="BE179" s="102">
        <f t="shared" si="9"/>
        <v>0</v>
      </c>
      <c r="BF179" s="102">
        <f t="shared" si="10"/>
        <v>0</v>
      </c>
      <c r="BG179" s="102">
        <f t="shared" si="11"/>
        <v>0</v>
      </c>
      <c r="BH179" s="102">
        <f t="shared" si="12"/>
        <v>0</v>
      </c>
      <c r="BI179" s="102">
        <f t="shared" si="13"/>
        <v>0</v>
      </c>
      <c r="BJ179" s="16" t="s">
        <v>89</v>
      </c>
      <c r="BK179" s="102">
        <f t="shared" si="14"/>
        <v>0</v>
      </c>
      <c r="BL179" s="16" t="s">
        <v>253</v>
      </c>
      <c r="BM179" s="174" t="s">
        <v>753</v>
      </c>
    </row>
    <row r="180" spans="2:65" s="1" customFormat="1" ht="24.2" customHeight="1">
      <c r="B180" s="33"/>
      <c r="C180" s="163" t="s">
        <v>302</v>
      </c>
      <c r="D180" s="163" t="s">
        <v>206</v>
      </c>
      <c r="E180" s="164" t="s">
        <v>754</v>
      </c>
      <c r="F180" s="165" t="s">
        <v>755</v>
      </c>
      <c r="G180" s="166" t="s">
        <v>340</v>
      </c>
      <c r="H180" s="167">
        <v>10</v>
      </c>
      <c r="I180" s="168"/>
      <c r="J180" s="169">
        <f t="shared" si="5"/>
        <v>0</v>
      </c>
      <c r="K180" s="170"/>
      <c r="L180" s="33"/>
      <c r="M180" s="171" t="s">
        <v>1</v>
      </c>
      <c r="N180" s="137" t="s">
        <v>43</v>
      </c>
      <c r="P180" s="172">
        <f t="shared" si="6"/>
        <v>0</v>
      </c>
      <c r="Q180" s="172">
        <v>1.81193E-3</v>
      </c>
      <c r="R180" s="172">
        <f t="shared" si="7"/>
        <v>1.8119300000000001E-2</v>
      </c>
      <c r="S180" s="172">
        <v>0</v>
      </c>
      <c r="T180" s="173">
        <f t="shared" si="8"/>
        <v>0</v>
      </c>
      <c r="AR180" s="174" t="s">
        <v>253</v>
      </c>
      <c r="AT180" s="174" t="s">
        <v>206</v>
      </c>
      <c r="AU180" s="174" t="s">
        <v>89</v>
      </c>
      <c r="AY180" s="16" t="s">
        <v>203</v>
      </c>
      <c r="BE180" s="102">
        <f t="shared" si="9"/>
        <v>0</v>
      </c>
      <c r="BF180" s="102">
        <f t="shared" si="10"/>
        <v>0</v>
      </c>
      <c r="BG180" s="102">
        <f t="shared" si="11"/>
        <v>0</v>
      </c>
      <c r="BH180" s="102">
        <f t="shared" si="12"/>
        <v>0</v>
      </c>
      <c r="BI180" s="102">
        <f t="shared" si="13"/>
        <v>0</v>
      </c>
      <c r="BJ180" s="16" t="s">
        <v>89</v>
      </c>
      <c r="BK180" s="102">
        <f t="shared" si="14"/>
        <v>0</v>
      </c>
      <c r="BL180" s="16" t="s">
        <v>253</v>
      </c>
      <c r="BM180" s="174" t="s">
        <v>756</v>
      </c>
    </row>
    <row r="181" spans="2:65" s="1" customFormat="1" ht="16.5" customHeight="1">
      <c r="B181" s="33"/>
      <c r="C181" s="163" t="s">
        <v>308</v>
      </c>
      <c r="D181" s="163" t="s">
        <v>206</v>
      </c>
      <c r="E181" s="164" t="s">
        <v>757</v>
      </c>
      <c r="F181" s="165" t="s">
        <v>758</v>
      </c>
      <c r="G181" s="166" t="s">
        <v>340</v>
      </c>
      <c r="H181" s="167">
        <v>3</v>
      </c>
      <c r="I181" s="168"/>
      <c r="J181" s="169">
        <f t="shared" si="5"/>
        <v>0</v>
      </c>
      <c r="K181" s="170"/>
      <c r="L181" s="33"/>
      <c r="M181" s="171" t="s">
        <v>1</v>
      </c>
      <c r="N181" s="137" t="s">
        <v>43</v>
      </c>
      <c r="P181" s="172">
        <f t="shared" si="6"/>
        <v>0</v>
      </c>
      <c r="Q181" s="172">
        <v>1.5200000000000001E-3</v>
      </c>
      <c r="R181" s="172">
        <f t="shared" si="7"/>
        <v>4.5599999999999998E-3</v>
      </c>
      <c r="S181" s="172">
        <v>0</v>
      </c>
      <c r="T181" s="173">
        <f t="shared" si="8"/>
        <v>0</v>
      </c>
      <c r="AR181" s="174" t="s">
        <v>253</v>
      </c>
      <c r="AT181" s="174" t="s">
        <v>206</v>
      </c>
      <c r="AU181" s="174" t="s">
        <v>89</v>
      </c>
      <c r="AY181" s="16" t="s">
        <v>203</v>
      </c>
      <c r="BE181" s="102">
        <f t="shared" si="9"/>
        <v>0</v>
      </c>
      <c r="BF181" s="102">
        <f t="shared" si="10"/>
        <v>0</v>
      </c>
      <c r="BG181" s="102">
        <f t="shared" si="11"/>
        <v>0</v>
      </c>
      <c r="BH181" s="102">
        <f t="shared" si="12"/>
        <v>0</v>
      </c>
      <c r="BI181" s="102">
        <f t="shared" si="13"/>
        <v>0</v>
      </c>
      <c r="BJ181" s="16" t="s">
        <v>89</v>
      </c>
      <c r="BK181" s="102">
        <f t="shared" si="14"/>
        <v>0</v>
      </c>
      <c r="BL181" s="16" t="s">
        <v>253</v>
      </c>
      <c r="BM181" s="174" t="s">
        <v>759</v>
      </c>
    </row>
    <row r="182" spans="2:65" s="1" customFormat="1" ht="16.5" customHeight="1">
      <c r="B182" s="33"/>
      <c r="C182" s="163" t="s">
        <v>315</v>
      </c>
      <c r="D182" s="163" t="s">
        <v>206</v>
      </c>
      <c r="E182" s="164" t="s">
        <v>760</v>
      </c>
      <c r="F182" s="165" t="s">
        <v>761</v>
      </c>
      <c r="G182" s="166" t="s">
        <v>291</v>
      </c>
      <c r="H182" s="167">
        <v>13</v>
      </c>
      <c r="I182" s="168"/>
      <c r="J182" s="169">
        <f t="shared" si="5"/>
        <v>0</v>
      </c>
      <c r="K182" s="170"/>
      <c r="L182" s="33"/>
      <c r="M182" s="171" t="s">
        <v>1</v>
      </c>
      <c r="N182" s="137" t="s">
        <v>43</v>
      </c>
      <c r="P182" s="172">
        <f t="shared" si="6"/>
        <v>0</v>
      </c>
      <c r="Q182" s="172">
        <v>0</v>
      </c>
      <c r="R182" s="172">
        <f t="shared" si="7"/>
        <v>0</v>
      </c>
      <c r="S182" s="172">
        <v>0</v>
      </c>
      <c r="T182" s="173">
        <f t="shared" si="8"/>
        <v>0</v>
      </c>
      <c r="AR182" s="174" t="s">
        <v>253</v>
      </c>
      <c r="AT182" s="174" t="s">
        <v>206</v>
      </c>
      <c r="AU182" s="174" t="s">
        <v>89</v>
      </c>
      <c r="AY182" s="16" t="s">
        <v>203</v>
      </c>
      <c r="BE182" s="102">
        <f t="shared" si="9"/>
        <v>0</v>
      </c>
      <c r="BF182" s="102">
        <f t="shared" si="10"/>
        <v>0</v>
      </c>
      <c r="BG182" s="102">
        <f t="shared" si="11"/>
        <v>0</v>
      </c>
      <c r="BH182" s="102">
        <f t="shared" si="12"/>
        <v>0</v>
      </c>
      <c r="BI182" s="102">
        <f t="shared" si="13"/>
        <v>0</v>
      </c>
      <c r="BJ182" s="16" t="s">
        <v>89</v>
      </c>
      <c r="BK182" s="102">
        <f t="shared" si="14"/>
        <v>0</v>
      </c>
      <c r="BL182" s="16" t="s">
        <v>253</v>
      </c>
      <c r="BM182" s="174" t="s">
        <v>762</v>
      </c>
    </row>
    <row r="183" spans="2:65" s="12" customFormat="1">
      <c r="B183" s="175"/>
      <c r="D183" s="176" t="s">
        <v>212</v>
      </c>
      <c r="E183" s="177" t="s">
        <v>1</v>
      </c>
      <c r="F183" s="178" t="s">
        <v>763</v>
      </c>
      <c r="H183" s="179">
        <v>13</v>
      </c>
      <c r="I183" s="180"/>
      <c r="L183" s="175"/>
      <c r="M183" s="181"/>
      <c r="T183" s="182"/>
      <c r="AT183" s="177" t="s">
        <v>212</v>
      </c>
      <c r="AU183" s="177" t="s">
        <v>89</v>
      </c>
      <c r="AV183" s="12" t="s">
        <v>89</v>
      </c>
      <c r="AW183" s="12" t="s">
        <v>32</v>
      </c>
      <c r="AX183" s="12" t="s">
        <v>77</v>
      </c>
      <c r="AY183" s="177" t="s">
        <v>203</v>
      </c>
    </row>
    <row r="184" spans="2:65" s="13" customFormat="1">
      <c r="B184" s="183"/>
      <c r="D184" s="176" t="s">
        <v>212</v>
      </c>
      <c r="E184" s="184" t="s">
        <v>1</v>
      </c>
      <c r="F184" s="185" t="s">
        <v>217</v>
      </c>
      <c r="H184" s="186">
        <v>13</v>
      </c>
      <c r="I184" s="187"/>
      <c r="L184" s="183"/>
      <c r="M184" s="188"/>
      <c r="T184" s="189"/>
      <c r="AT184" s="184" t="s">
        <v>212</v>
      </c>
      <c r="AU184" s="184" t="s">
        <v>89</v>
      </c>
      <c r="AV184" s="13" t="s">
        <v>210</v>
      </c>
      <c r="AW184" s="13" t="s">
        <v>32</v>
      </c>
      <c r="AX184" s="13" t="s">
        <v>84</v>
      </c>
      <c r="AY184" s="184" t="s">
        <v>203</v>
      </c>
    </row>
    <row r="185" spans="2:65" s="1" customFormat="1" ht="24.2" customHeight="1">
      <c r="B185" s="33"/>
      <c r="C185" s="197" t="s">
        <v>325</v>
      </c>
      <c r="D185" s="197" t="s">
        <v>382</v>
      </c>
      <c r="E185" s="198" t="s">
        <v>764</v>
      </c>
      <c r="F185" s="199" t="s">
        <v>765</v>
      </c>
      <c r="G185" s="200" t="s">
        <v>291</v>
      </c>
      <c r="H185" s="201">
        <v>13</v>
      </c>
      <c r="I185" s="202"/>
      <c r="J185" s="203">
        <f t="shared" ref="J185:J190" si="15">ROUND(I185*H185,2)</f>
        <v>0</v>
      </c>
      <c r="K185" s="204"/>
      <c r="L185" s="205"/>
      <c r="M185" s="206" t="s">
        <v>1</v>
      </c>
      <c r="N185" s="207" t="s">
        <v>43</v>
      </c>
      <c r="P185" s="172">
        <f t="shared" ref="P185:P190" si="16">O185*H185</f>
        <v>0</v>
      </c>
      <c r="Q185" s="172">
        <v>4.0000000000000003E-5</v>
      </c>
      <c r="R185" s="172">
        <f t="shared" ref="R185:R190" si="17">Q185*H185</f>
        <v>5.2000000000000006E-4</v>
      </c>
      <c r="S185" s="172">
        <v>0</v>
      </c>
      <c r="T185" s="173">
        <f t="shared" ref="T185:T190" si="18">S185*H185</f>
        <v>0</v>
      </c>
      <c r="AR185" s="174" t="s">
        <v>381</v>
      </c>
      <c r="AT185" s="174" t="s">
        <v>382</v>
      </c>
      <c r="AU185" s="174" t="s">
        <v>89</v>
      </c>
      <c r="AY185" s="16" t="s">
        <v>203</v>
      </c>
      <c r="BE185" s="102">
        <f t="shared" ref="BE185:BE190" si="19">IF(N185="základná",J185,0)</f>
        <v>0</v>
      </c>
      <c r="BF185" s="102">
        <f t="shared" ref="BF185:BF190" si="20">IF(N185="znížená",J185,0)</f>
        <v>0</v>
      </c>
      <c r="BG185" s="102">
        <f t="shared" ref="BG185:BG190" si="21">IF(N185="zákl. prenesená",J185,0)</f>
        <v>0</v>
      </c>
      <c r="BH185" s="102">
        <f t="shared" ref="BH185:BH190" si="22">IF(N185="zníž. prenesená",J185,0)</f>
        <v>0</v>
      </c>
      <c r="BI185" s="102">
        <f t="shared" ref="BI185:BI190" si="23">IF(N185="nulová",J185,0)</f>
        <v>0</v>
      </c>
      <c r="BJ185" s="16" t="s">
        <v>89</v>
      </c>
      <c r="BK185" s="102">
        <f t="shared" ref="BK185:BK190" si="24">ROUND(I185*H185,2)</f>
        <v>0</v>
      </c>
      <c r="BL185" s="16" t="s">
        <v>253</v>
      </c>
      <c r="BM185" s="174" t="s">
        <v>766</v>
      </c>
    </row>
    <row r="186" spans="2:65" s="1" customFormat="1" ht="16.5" customHeight="1">
      <c r="B186" s="33"/>
      <c r="C186" s="163" t="s">
        <v>330</v>
      </c>
      <c r="D186" s="163" t="s">
        <v>206</v>
      </c>
      <c r="E186" s="164" t="s">
        <v>767</v>
      </c>
      <c r="F186" s="165" t="s">
        <v>768</v>
      </c>
      <c r="G186" s="166" t="s">
        <v>291</v>
      </c>
      <c r="H186" s="167">
        <v>4</v>
      </c>
      <c r="I186" s="168"/>
      <c r="J186" s="169">
        <f t="shared" si="15"/>
        <v>0</v>
      </c>
      <c r="K186" s="170"/>
      <c r="L186" s="33"/>
      <c r="M186" s="171" t="s">
        <v>1</v>
      </c>
      <c r="N186" s="137" t="s">
        <v>43</v>
      </c>
      <c r="P186" s="172">
        <f t="shared" si="16"/>
        <v>0</v>
      </c>
      <c r="Q186" s="172">
        <v>5.0000000000000002E-5</v>
      </c>
      <c r="R186" s="172">
        <f t="shared" si="17"/>
        <v>2.0000000000000001E-4</v>
      </c>
      <c r="S186" s="172">
        <v>0</v>
      </c>
      <c r="T186" s="173">
        <f t="shared" si="18"/>
        <v>0</v>
      </c>
      <c r="AR186" s="174" t="s">
        <v>253</v>
      </c>
      <c r="AT186" s="174" t="s">
        <v>206</v>
      </c>
      <c r="AU186" s="174" t="s">
        <v>89</v>
      </c>
      <c r="AY186" s="16" t="s">
        <v>203</v>
      </c>
      <c r="BE186" s="102">
        <f t="shared" si="19"/>
        <v>0</v>
      </c>
      <c r="BF186" s="102">
        <f t="shared" si="20"/>
        <v>0</v>
      </c>
      <c r="BG186" s="102">
        <f t="shared" si="21"/>
        <v>0</v>
      </c>
      <c r="BH186" s="102">
        <f t="shared" si="22"/>
        <v>0</v>
      </c>
      <c r="BI186" s="102">
        <f t="shared" si="23"/>
        <v>0</v>
      </c>
      <c r="BJ186" s="16" t="s">
        <v>89</v>
      </c>
      <c r="BK186" s="102">
        <f t="shared" si="24"/>
        <v>0</v>
      </c>
      <c r="BL186" s="16" t="s">
        <v>253</v>
      </c>
      <c r="BM186" s="174" t="s">
        <v>769</v>
      </c>
    </row>
    <row r="187" spans="2:65" s="1" customFormat="1" ht="24.2" customHeight="1">
      <c r="B187" s="33"/>
      <c r="C187" s="197" t="s">
        <v>334</v>
      </c>
      <c r="D187" s="197" t="s">
        <v>382</v>
      </c>
      <c r="E187" s="198" t="s">
        <v>770</v>
      </c>
      <c r="F187" s="199" t="s">
        <v>771</v>
      </c>
      <c r="G187" s="200" t="s">
        <v>291</v>
      </c>
      <c r="H187" s="201">
        <v>4</v>
      </c>
      <c r="I187" s="202"/>
      <c r="J187" s="203">
        <f t="shared" si="15"/>
        <v>0</v>
      </c>
      <c r="K187" s="204"/>
      <c r="L187" s="205"/>
      <c r="M187" s="206" t="s">
        <v>1</v>
      </c>
      <c r="N187" s="207" t="s">
        <v>43</v>
      </c>
      <c r="P187" s="172">
        <f t="shared" si="16"/>
        <v>0</v>
      </c>
      <c r="Q187" s="172">
        <v>1.4599999999999999E-3</v>
      </c>
      <c r="R187" s="172">
        <f t="shared" si="17"/>
        <v>5.8399999999999997E-3</v>
      </c>
      <c r="S187" s="172">
        <v>0</v>
      </c>
      <c r="T187" s="173">
        <f t="shared" si="18"/>
        <v>0</v>
      </c>
      <c r="AR187" s="174" t="s">
        <v>381</v>
      </c>
      <c r="AT187" s="174" t="s">
        <v>382</v>
      </c>
      <c r="AU187" s="174" t="s">
        <v>89</v>
      </c>
      <c r="AY187" s="16" t="s">
        <v>203</v>
      </c>
      <c r="BE187" s="102">
        <f t="shared" si="19"/>
        <v>0</v>
      </c>
      <c r="BF187" s="102">
        <f t="shared" si="20"/>
        <v>0</v>
      </c>
      <c r="BG187" s="102">
        <f t="shared" si="21"/>
        <v>0</v>
      </c>
      <c r="BH187" s="102">
        <f t="shared" si="22"/>
        <v>0</v>
      </c>
      <c r="BI187" s="102">
        <f t="shared" si="23"/>
        <v>0</v>
      </c>
      <c r="BJ187" s="16" t="s">
        <v>89</v>
      </c>
      <c r="BK187" s="102">
        <f t="shared" si="24"/>
        <v>0</v>
      </c>
      <c r="BL187" s="16" t="s">
        <v>253</v>
      </c>
      <c r="BM187" s="174" t="s">
        <v>772</v>
      </c>
    </row>
    <row r="188" spans="2:65" s="1" customFormat="1" ht="24.2" customHeight="1">
      <c r="B188" s="33"/>
      <c r="C188" s="163" t="s">
        <v>7</v>
      </c>
      <c r="D188" s="163" t="s">
        <v>206</v>
      </c>
      <c r="E188" s="164" t="s">
        <v>773</v>
      </c>
      <c r="F188" s="165" t="s">
        <v>774</v>
      </c>
      <c r="G188" s="166" t="s">
        <v>291</v>
      </c>
      <c r="H188" s="167">
        <v>4</v>
      </c>
      <c r="I188" s="168"/>
      <c r="J188" s="169">
        <f t="shared" si="15"/>
        <v>0</v>
      </c>
      <c r="K188" s="170"/>
      <c r="L188" s="33"/>
      <c r="M188" s="171" t="s">
        <v>1</v>
      </c>
      <c r="N188" s="137" t="s">
        <v>43</v>
      </c>
      <c r="P188" s="172">
        <f t="shared" si="16"/>
        <v>0</v>
      </c>
      <c r="Q188" s="172">
        <v>1.165E-3</v>
      </c>
      <c r="R188" s="172">
        <f t="shared" si="17"/>
        <v>4.6600000000000001E-3</v>
      </c>
      <c r="S188" s="172">
        <v>0</v>
      </c>
      <c r="T188" s="173">
        <f t="shared" si="18"/>
        <v>0</v>
      </c>
      <c r="AR188" s="174" t="s">
        <v>253</v>
      </c>
      <c r="AT188" s="174" t="s">
        <v>206</v>
      </c>
      <c r="AU188" s="174" t="s">
        <v>89</v>
      </c>
      <c r="AY188" s="16" t="s">
        <v>203</v>
      </c>
      <c r="BE188" s="102">
        <f t="shared" si="19"/>
        <v>0</v>
      </c>
      <c r="BF188" s="102">
        <f t="shared" si="20"/>
        <v>0</v>
      </c>
      <c r="BG188" s="102">
        <f t="shared" si="21"/>
        <v>0</v>
      </c>
      <c r="BH188" s="102">
        <f t="shared" si="22"/>
        <v>0</v>
      </c>
      <c r="BI188" s="102">
        <f t="shared" si="23"/>
        <v>0</v>
      </c>
      <c r="BJ188" s="16" t="s">
        <v>89</v>
      </c>
      <c r="BK188" s="102">
        <f t="shared" si="24"/>
        <v>0</v>
      </c>
      <c r="BL188" s="16" t="s">
        <v>253</v>
      </c>
      <c r="BM188" s="174" t="s">
        <v>775</v>
      </c>
    </row>
    <row r="189" spans="2:65" s="1" customFormat="1" ht="24.2" customHeight="1">
      <c r="B189" s="33"/>
      <c r="C189" s="197" t="s">
        <v>342</v>
      </c>
      <c r="D189" s="197" t="s">
        <v>382</v>
      </c>
      <c r="E189" s="198" t="s">
        <v>776</v>
      </c>
      <c r="F189" s="199" t="s">
        <v>777</v>
      </c>
      <c r="G189" s="200" t="s">
        <v>291</v>
      </c>
      <c r="H189" s="201">
        <v>4</v>
      </c>
      <c r="I189" s="202"/>
      <c r="J189" s="203">
        <f t="shared" si="15"/>
        <v>0</v>
      </c>
      <c r="K189" s="204"/>
      <c r="L189" s="205"/>
      <c r="M189" s="206" t="s">
        <v>1</v>
      </c>
      <c r="N189" s="207" t="s">
        <v>43</v>
      </c>
      <c r="P189" s="172">
        <f t="shared" si="16"/>
        <v>0</v>
      </c>
      <c r="Q189" s="172">
        <v>2.96E-3</v>
      </c>
      <c r="R189" s="172">
        <f t="shared" si="17"/>
        <v>1.184E-2</v>
      </c>
      <c r="S189" s="172">
        <v>0</v>
      </c>
      <c r="T189" s="173">
        <f t="shared" si="18"/>
        <v>0</v>
      </c>
      <c r="AR189" s="174" t="s">
        <v>381</v>
      </c>
      <c r="AT189" s="174" t="s">
        <v>382</v>
      </c>
      <c r="AU189" s="174" t="s">
        <v>89</v>
      </c>
      <c r="AY189" s="16" t="s">
        <v>203</v>
      </c>
      <c r="BE189" s="102">
        <f t="shared" si="19"/>
        <v>0</v>
      </c>
      <c r="BF189" s="102">
        <f t="shared" si="20"/>
        <v>0</v>
      </c>
      <c r="BG189" s="102">
        <f t="shared" si="21"/>
        <v>0</v>
      </c>
      <c r="BH189" s="102">
        <f t="shared" si="22"/>
        <v>0</v>
      </c>
      <c r="BI189" s="102">
        <f t="shared" si="23"/>
        <v>0</v>
      </c>
      <c r="BJ189" s="16" t="s">
        <v>89</v>
      </c>
      <c r="BK189" s="102">
        <f t="shared" si="24"/>
        <v>0</v>
      </c>
      <c r="BL189" s="16" t="s">
        <v>253</v>
      </c>
      <c r="BM189" s="174" t="s">
        <v>778</v>
      </c>
    </row>
    <row r="190" spans="2:65" s="1" customFormat="1" ht="24.2" customHeight="1">
      <c r="B190" s="33"/>
      <c r="C190" s="163" t="s">
        <v>346</v>
      </c>
      <c r="D190" s="163" t="s">
        <v>206</v>
      </c>
      <c r="E190" s="164" t="s">
        <v>779</v>
      </c>
      <c r="F190" s="165" t="s">
        <v>780</v>
      </c>
      <c r="G190" s="166" t="s">
        <v>404</v>
      </c>
      <c r="H190" s="167"/>
      <c r="I190" s="168"/>
      <c r="J190" s="169">
        <f t="shared" si="15"/>
        <v>0</v>
      </c>
      <c r="K190" s="170"/>
      <c r="L190" s="33"/>
      <c r="M190" s="171" t="s">
        <v>1</v>
      </c>
      <c r="N190" s="137" t="s">
        <v>43</v>
      </c>
      <c r="P190" s="172">
        <f t="shared" si="16"/>
        <v>0</v>
      </c>
      <c r="Q190" s="172">
        <v>0</v>
      </c>
      <c r="R190" s="172">
        <f t="shared" si="17"/>
        <v>0</v>
      </c>
      <c r="S190" s="172">
        <v>0</v>
      </c>
      <c r="T190" s="173">
        <f t="shared" si="18"/>
        <v>0</v>
      </c>
      <c r="AR190" s="174" t="s">
        <v>253</v>
      </c>
      <c r="AT190" s="174" t="s">
        <v>206</v>
      </c>
      <c r="AU190" s="174" t="s">
        <v>89</v>
      </c>
      <c r="AY190" s="16" t="s">
        <v>203</v>
      </c>
      <c r="BE190" s="102">
        <f t="shared" si="19"/>
        <v>0</v>
      </c>
      <c r="BF190" s="102">
        <f t="shared" si="20"/>
        <v>0</v>
      </c>
      <c r="BG190" s="102">
        <f t="shared" si="21"/>
        <v>0</v>
      </c>
      <c r="BH190" s="102">
        <f t="shared" si="22"/>
        <v>0</v>
      </c>
      <c r="BI190" s="102">
        <f t="shared" si="23"/>
        <v>0</v>
      </c>
      <c r="BJ190" s="16" t="s">
        <v>89</v>
      </c>
      <c r="BK190" s="102">
        <f t="shared" si="24"/>
        <v>0</v>
      </c>
      <c r="BL190" s="16" t="s">
        <v>253</v>
      </c>
      <c r="BM190" s="174" t="s">
        <v>781</v>
      </c>
    </row>
    <row r="191" spans="2:65" s="11" customFormat="1" ht="22.9" customHeight="1">
      <c r="B191" s="152"/>
      <c r="D191" s="153" t="s">
        <v>76</v>
      </c>
      <c r="E191" s="161" t="s">
        <v>782</v>
      </c>
      <c r="F191" s="161" t="s">
        <v>783</v>
      </c>
      <c r="I191" s="155"/>
      <c r="J191" s="162">
        <f>BK191</f>
        <v>0</v>
      </c>
      <c r="L191" s="152"/>
      <c r="M191" s="156"/>
      <c r="P191" s="157">
        <f>SUM(P192:P200)</f>
        <v>0</v>
      </c>
      <c r="R191" s="157">
        <f>SUM(R192:R200)</f>
        <v>4.199E-2</v>
      </c>
      <c r="T191" s="158">
        <f>SUM(T192:T200)</f>
        <v>0</v>
      </c>
      <c r="AR191" s="153" t="s">
        <v>89</v>
      </c>
      <c r="AT191" s="159" t="s">
        <v>76</v>
      </c>
      <c r="AU191" s="159" t="s">
        <v>84</v>
      </c>
      <c r="AY191" s="153" t="s">
        <v>203</v>
      </c>
      <c r="BK191" s="160">
        <f>SUM(BK192:BK200)</f>
        <v>0</v>
      </c>
    </row>
    <row r="192" spans="2:65" s="1" customFormat="1" ht="24.2" customHeight="1">
      <c r="B192" s="33"/>
      <c r="C192" s="163" t="s">
        <v>350</v>
      </c>
      <c r="D192" s="163" t="s">
        <v>206</v>
      </c>
      <c r="E192" s="164" t="s">
        <v>784</v>
      </c>
      <c r="F192" s="165" t="s">
        <v>785</v>
      </c>
      <c r="G192" s="166" t="s">
        <v>340</v>
      </c>
      <c r="H192" s="167">
        <v>20</v>
      </c>
      <c r="I192" s="168"/>
      <c r="J192" s="169">
        <f>ROUND(I192*H192,2)</f>
        <v>0</v>
      </c>
      <c r="K192" s="170"/>
      <c r="L192" s="33"/>
      <c r="M192" s="171" t="s">
        <v>1</v>
      </c>
      <c r="N192" s="137" t="s">
        <v>43</v>
      </c>
      <c r="P192" s="172">
        <f>O192*H192</f>
        <v>0</v>
      </c>
      <c r="Q192" s="172">
        <v>3.8000000000000002E-4</v>
      </c>
      <c r="R192" s="172">
        <f>Q192*H192</f>
        <v>7.6000000000000009E-3</v>
      </c>
      <c r="S192" s="172">
        <v>0</v>
      </c>
      <c r="T192" s="173">
        <f>S192*H192</f>
        <v>0</v>
      </c>
      <c r="AR192" s="174" t="s">
        <v>253</v>
      </c>
      <c r="AT192" s="174" t="s">
        <v>206</v>
      </c>
      <c r="AU192" s="174" t="s">
        <v>89</v>
      </c>
      <c r="AY192" s="16" t="s">
        <v>203</v>
      </c>
      <c r="BE192" s="102">
        <f>IF(N192="základná",J192,0)</f>
        <v>0</v>
      </c>
      <c r="BF192" s="102">
        <f>IF(N192="znížená",J192,0)</f>
        <v>0</v>
      </c>
      <c r="BG192" s="102">
        <f>IF(N192="zákl. prenesená",J192,0)</f>
        <v>0</v>
      </c>
      <c r="BH192" s="102">
        <f>IF(N192="zníž. prenesená",J192,0)</f>
        <v>0</v>
      </c>
      <c r="BI192" s="102">
        <f>IF(N192="nulová",J192,0)</f>
        <v>0</v>
      </c>
      <c r="BJ192" s="16" t="s">
        <v>89</v>
      </c>
      <c r="BK192" s="102">
        <f>ROUND(I192*H192,2)</f>
        <v>0</v>
      </c>
      <c r="BL192" s="16" t="s">
        <v>253</v>
      </c>
      <c r="BM192" s="174" t="s">
        <v>786</v>
      </c>
    </row>
    <row r="193" spans="2:65" s="1" customFormat="1" ht="24.2" customHeight="1">
      <c r="B193" s="33"/>
      <c r="C193" s="163" t="s">
        <v>355</v>
      </c>
      <c r="D193" s="163" t="s">
        <v>206</v>
      </c>
      <c r="E193" s="164" t="s">
        <v>787</v>
      </c>
      <c r="F193" s="165" t="s">
        <v>788</v>
      </c>
      <c r="G193" s="166" t="s">
        <v>340</v>
      </c>
      <c r="H193" s="167">
        <v>20</v>
      </c>
      <c r="I193" s="168"/>
      <c r="J193" s="169">
        <f>ROUND(I193*H193,2)</f>
        <v>0</v>
      </c>
      <c r="K193" s="170"/>
      <c r="L193" s="33"/>
      <c r="M193" s="171" t="s">
        <v>1</v>
      </c>
      <c r="N193" s="137" t="s">
        <v>43</v>
      </c>
      <c r="P193" s="172">
        <f>O193*H193</f>
        <v>0</v>
      </c>
      <c r="Q193" s="172">
        <v>4.8999999999999998E-4</v>
      </c>
      <c r="R193" s="172">
        <f>Q193*H193</f>
        <v>9.7999999999999997E-3</v>
      </c>
      <c r="S193" s="172">
        <v>0</v>
      </c>
      <c r="T193" s="173">
        <f>S193*H193</f>
        <v>0</v>
      </c>
      <c r="AR193" s="174" t="s">
        <v>253</v>
      </c>
      <c r="AT193" s="174" t="s">
        <v>206</v>
      </c>
      <c r="AU193" s="174" t="s">
        <v>89</v>
      </c>
      <c r="AY193" s="16" t="s">
        <v>203</v>
      </c>
      <c r="BE193" s="102">
        <f>IF(N193="základná",J193,0)</f>
        <v>0</v>
      </c>
      <c r="BF193" s="102">
        <f>IF(N193="znížená",J193,0)</f>
        <v>0</v>
      </c>
      <c r="BG193" s="102">
        <f>IF(N193="zákl. prenesená",J193,0)</f>
        <v>0</v>
      </c>
      <c r="BH193" s="102">
        <f>IF(N193="zníž. prenesená",J193,0)</f>
        <v>0</v>
      </c>
      <c r="BI193" s="102">
        <f>IF(N193="nulová",J193,0)</f>
        <v>0</v>
      </c>
      <c r="BJ193" s="16" t="s">
        <v>89</v>
      </c>
      <c r="BK193" s="102">
        <f>ROUND(I193*H193,2)</f>
        <v>0</v>
      </c>
      <c r="BL193" s="16" t="s">
        <v>253</v>
      </c>
      <c r="BM193" s="174" t="s">
        <v>789</v>
      </c>
    </row>
    <row r="194" spans="2:65" s="1" customFormat="1" ht="24.2" customHeight="1">
      <c r="B194" s="33"/>
      <c r="C194" s="163" t="s">
        <v>359</v>
      </c>
      <c r="D194" s="163" t="s">
        <v>206</v>
      </c>
      <c r="E194" s="164" t="s">
        <v>790</v>
      </c>
      <c r="F194" s="165" t="s">
        <v>791</v>
      </c>
      <c r="G194" s="166" t="s">
        <v>340</v>
      </c>
      <c r="H194" s="167">
        <v>20</v>
      </c>
      <c r="I194" s="168"/>
      <c r="J194" s="169">
        <f>ROUND(I194*H194,2)</f>
        <v>0</v>
      </c>
      <c r="K194" s="170"/>
      <c r="L194" s="33"/>
      <c r="M194" s="171" t="s">
        <v>1</v>
      </c>
      <c r="N194" s="137" t="s">
        <v>43</v>
      </c>
      <c r="P194" s="172">
        <f>O194*H194</f>
        <v>0</v>
      </c>
      <c r="Q194" s="172">
        <v>6.0999999999999997E-4</v>
      </c>
      <c r="R194" s="172">
        <f>Q194*H194</f>
        <v>1.2199999999999999E-2</v>
      </c>
      <c r="S194" s="172">
        <v>0</v>
      </c>
      <c r="T194" s="173">
        <f>S194*H194</f>
        <v>0</v>
      </c>
      <c r="AR194" s="174" t="s">
        <v>253</v>
      </c>
      <c r="AT194" s="174" t="s">
        <v>206</v>
      </c>
      <c r="AU194" s="174" t="s">
        <v>89</v>
      </c>
      <c r="AY194" s="16" t="s">
        <v>203</v>
      </c>
      <c r="BE194" s="102">
        <f>IF(N194="základná",J194,0)</f>
        <v>0</v>
      </c>
      <c r="BF194" s="102">
        <f>IF(N194="znížená",J194,0)</f>
        <v>0</v>
      </c>
      <c r="BG194" s="102">
        <f>IF(N194="zákl. prenesená",J194,0)</f>
        <v>0</v>
      </c>
      <c r="BH194" s="102">
        <f>IF(N194="zníž. prenesená",J194,0)</f>
        <v>0</v>
      </c>
      <c r="BI194" s="102">
        <f>IF(N194="nulová",J194,0)</f>
        <v>0</v>
      </c>
      <c r="BJ194" s="16" t="s">
        <v>89</v>
      </c>
      <c r="BK194" s="102">
        <f>ROUND(I194*H194,2)</f>
        <v>0</v>
      </c>
      <c r="BL194" s="16" t="s">
        <v>253</v>
      </c>
      <c r="BM194" s="174" t="s">
        <v>792</v>
      </c>
    </row>
    <row r="195" spans="2:65" s="1" customFormat="1" ht="16.5" customHeight="1">
      <c r="B195" s="33"/>
      <c r="C195" s="163" t="s">
        <v>363</v>
      </c>
      <c r="D195" s="163" t="s">
        <v>206</v>
      </c>
      <c r="E195" s="164" t="s">
        <v>793</v>
      </c>
      <c r="F195" s="165" t="s">
        <v>794</v>
      </c>
      <c r="G195" s="166" t="s">
        <v>291</v>
      </c>
      <c r="H195" s="167">
        <v>21</v>
      </c>
      <c r="I195" s="168"/>
      <c r="J195" s="169">
        <f>ROUND(I195*H195,2)</f>
        <v>0</v>
      </c>
      <c r="K195" s="170"/>
      <c r="L195" s="33"/>
      <c r="M195" s="171" t="s">
        <v>1</v>
      </c>
      <c r="N195" s="137" t="s">
        <v>43</v>
      </c>
      <c r="P195" s="172">
        <f>O195*H195</f>
        <v>0</v>
      </c>
      <c r="Q195" s="172">
        <v>1.0000000000000001E-5</v>
      </c>
      <c r="R195" s="172">
        <f>Q195*H195</f>
        <v>2.1000000000000001E-4</v>
      </c>
      <c r="S195" s="172">
        <v>0</v>
      </c>
      <c r="T195" s="173">
        <f>S195*H195</f>
        <v>0</v>
      </c>
      <c r="AR195" s="174" t="s">
        <v>253</v>
      </c>
      <c r="AT195" s="174" t="s">
        <v>206</v>
      </c>
      <c r="AU195" s="174" t="s">
        <v>89</v>
      </c>
      <c r="AY195" s="16" t="s">
        <v>203</v>
      </c>
      <c r="BE195" s="102">
        <f>IF(N195="základná",J195,0)</f>
        <v>0</v>
      </c>
      <c r="BF195" s="102">
        <f>IF(N195="znížená",J195,0)</f>
        <v>0</v>
      </c>
      <c r="BG195" s="102">
        <f>IF(N195="zákl. prenesená",J195,0)</f>
        <v>0</v>
      </c>
      <c r="BH195" s="102">
        <f>IF(N195="zníž. prenesená",J195,0)</f>
        <v>0</v>
      </c>
      <c r="BI195" s="102">
        <f>IF(N195="nulová",J195,0)</f>
        <v>0</v>
      </c>
      <c r="BJ195" s="16" t="s">
        <v>89</v>
      </c>
      <c r="BK195" s="102">
        <f>ROUND(I195*H195,2)</f>
        <v>0</v>
      </c>
      <c r="BL195" s="16" t="s">
        <v>253</v>
      </c>
      <c r="BM195" s="174" t="s">
        <v>795</v>
      </c>
    </row>
    <row r="196" spans="2:65" s="12" customFormat="1">
      <c r="B196" s="175"/>
      <c r="D196" s="176" t="s">
        <v>212</v>
      </c>
      <c r="E196" s="177" t="s">
        <v>1</v>
      </c>
      <c r="F196" s="178" t="s">
        <v>796</v>
      </c>
      <c r="H196" s="179">
        <v>3</v>
      </c>
      <c r="I196" s="180"/>
      <c r="L196" s="175"/>
      <c r="M196" s="181"/>
      <c r="T196" s="182"/>
      <c r="AT196" s="177" t="s">
        <v>212</v>
      </c>
      <c r="AU196" s="177" t="s">
        <v>89</v>
      </c>
      <c r="AV196" s="12" t="s">
        <v>89</v>
      </c>
      <c r="AW196" s="12" t="s">
        <v>32</v>
      </c>
      <c r="AX196" s="12" t="s">
        <v>77</v>
      </c>
      <c r="AY196" s="177" t="s">
        <v>203</v>
      </c>
    </row>
    <row r="197" spans="2:65" s="12" customFormat="1">
      <c r="B197" s="175"/>
      <c r="D197" s="176" t="s">
        <v>212</v>
      </c>
      <c r="E197" s="177" t="s">
        <v>1</v>
      </c>
      <c r="F197" s="178" t="s">
        <v>797</v>
      </c>
      <c r="H197" s="179">
        <v>18</v>
      </c>
      <c r="I197" s="180"/>
      <c r="L197" s="175"/>
      <c r="M197" s="181"/>
      <c r="T197" s="182"/>
      <c r="AT197" s="177" t="s">
        <v>212</v>
      </c>
      <c r="AU197" s="177" t="s">
        <v>89</v>
      </c>
      <c r="AV197" s="12" t="s">
        <v>89</v>
      </c>
      <c r="AW197" s="12" t="s">
        <v>32</v>
      </c>
      <c r="AX197" s="12" t="s">
        <v>77</v>
      </c>
      <c r="AY197" s="177" t="s">
        <v>203</v>
      </c>
    </row>
    <row r="198" spans="2:65" s="13" customFormat="1">
      <c r="B198" s="183"/>
      <c r="D198" s="176" t="s">
        <v>212</v>
      </c>
      <c r="E198" s="184" t="s">
        <v>1</v>
      </c>
      <c r="F198" s="185" t="s">
        <v>217</v>
      </c>
      <c r="H198" s="186">
        <v>21</v>
      </c>
      <c r="I198" s="187"/>
      <c r="L198" s="183"/>
      <c r="M198" s="188"/>
      <c r="T198" s="189"/>
      <c r="AT198" s="184" t="s">
        <v>212</v>
      </c>
      <c r="AU198" s="184" t="s">
        <v>89</v>
      </c>
      <c r="AV198" s="13" t="s">
        <v>210</v>
      </c>
      <c r="AW198" s="13" t="s">
        <v>32</v>
      </c>
      <c r="AX198" s="13" t="s">
        <v>84</v>
      </c>
      <c r="AY198" s="184" t="s">
        <v>203</v>
      </c>
    </row>
    <row r="199" spans="2:65" s="1" customFormat="1" ht="16.5" customHeight="1">
      <c r="B199" s="33"/>
      <c r="C199" s="197" t="s">
        <v>369</v>
      </c>
      <c r="D199" s="197" t="s">
        <v>382</v>
      </c>
      <c r="E199" s="198" t="s">
        <v>798</v>
      </c>
      <c r="F199" s="199" t="s">
        <v>799</v>
      </c>
      <c r="G199" s="200" t="s">
        <v>291</v>
      </c>
      <c r="H199" s="201">
        <v>21</v>
      </c>
      <c r="I199" s="202"/>
      <c r="J199" s="203">
        <f>ROUND(I199*H199,2)</f>
        <v>0</v>
      </c>
      <c r="K199" s="204"/>
      <c r="L199" s="205"/>
      <c r="M199" s="206" t="s">
        <v>1</v>
      </c>
      <c r="N199" s="207" t="s">
        <v>43</v>
      </c>
      <c r="P199" s="172">
        <f>O199*H199</f>
        <v>0</v>
      </c>
      <c r="Q199" s="172">
        <v>5.8E-4</v>
      </c>
      <c r="R199" s="172">
        <f>Q199*H199</f>
        <v>1.218E-2</v>
      </c>
      <c r="S199" s="172">
        <v>0</v>
      </c>
      <c r="T199" s="173">
        <f>S199*H199</f>
        <v>0</v>
      </c>
      <c r="AR199" s="174" t="s">
        <v>381</v>
      </c>
      <c r="AT199" s="174" t="s">
        <v>382</v>
      </c>
      <c r="AU199" s="174" t="s">
        <v>89</v>
      </c>
      <c r="AY199" s="16" t="s">
        <v>203</v>
      </c>
      <c r="BE199" s="102">
        <f>IF(N199="základná",J199,0)</f>
        <v>0</v>
      </c>
      <c r="BF199" s="102">
        <f>IF(N199="znížená",J199,0)</f>
        <v>0</v>
      </c>
      <c r="BG199" s="102">
        <f>IF(N199="zákl. prenesená",J199,0)</f>
        <v>0</v>
      </c>
      <c r="BH199" s="102">
        <f>IF(N199="zníž. prenesená",J199,0)</f>
        <v>0</v>
      </c>
      <c r="BI199" s="102">
        <f>IF(N199="nulová",J199,0)</f>
        <v>0</v>
      </c>
      <c r="BJ199" s="16" t="s">
        <v>89</v>
      </c>
      <c r="BK199" s="102">
        <f>ROUND(I199*H199,2)</f>
        <v>0</v>
      </c>
      <c r="BL199" s="16" t="s">
        <v>253</v>
      </c>
      <c r="BM199" s="174" t="s">
        <v>800</v>
      </c>
    </row>
    <row r="200" spans="2:65" s="1" customFormat="1" ht="24.2" customHeight="1">
      <c r="B200" s="33"/>
      <c r="C200" s="163" t="s">
        <v>377</v>
      </c>
      <c r="D200" s="163" t="s">
        <v>206</v>
      </c>
      <c r="E200" s="164" t="s">
        <v>801</v>
      </c>
      <c r="F200" s="165" t="s">
        <v>802</v>
      </c>
      <c r="G200" s="166" t="s">
        <v>404</v>
      </c>
      <c r="H200" s="167"/>
      <c r="I200" s="168"/>
      <c r="J200" s="169">
        <f>ROUND(I200*H200,2)</f>
        <v>0</v>
      </c>
      <c r="K200" s="170"/>
      <c r="L200" s="33"/>
      <c r="M200" s="171" t="s">
        <v>1</v>
      </c>
      <c r="N200" s="137" t="s">
        <v>43</v>
      </c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AR200" s="174" t="s">
        <v>253</v>
      </c>
      <c r="AT200" s="174" t="s">
        <v>206</v>
      </c>
      <c r="AU200" s="174" t="s">
        <v>89</v>
      </c>
      <c r="AY200" s="16" t="s">
        <v>203</v>
      </c>
      <c r="BE200" s="102">
        <f>IF(N200="základná",J200,0)</f>
        <v>0</v>
      </c>
      <c r="BF200" s="102">
        <f>IF(N200="znížená",J200,0)</f>
        <v>0</v>
      </c>
      <c r="BG200" s="102">
        <f>IF(N200="zákl. prenesená",J200,0)</f>
        <v>0</v>
      </c>
      <c r="BH200" s="102">
        <f>IF(N200="zníž. prenesená",J200,0)</f>
        <v>0</v>
      </c>
      <c r="BI200" s="102">
        <f>IF(N200="nulová",J200,0)</f>
        <v>0</v>
      </c>
      <c r="BJ200" s="16" t="s">
        <v>89</v>
      </c>
      <c r="BK200" s="102">
        <f>ROUND(I200*H200,2)</f>
        <v>0</v>
      </c>
      <c r="BL200" s="16" t="s">
        <v>253</v>
      </c>
      <c r="BM200" s="174" t="s">
        <v>803</v>
      </c>
    </row>
    <row r="201" spans="2:65" s="11" customFormat="1" ht="22.9" customHeight="1">
      <c r="B201" s="152"/>
      <c r="D201" s="153" t="s">
        <v>76</v>
      </c>
      <c r="E201" s="161" t="s">
        <v>417</v>
      </c>
      <c r="F201" s="161" t="s">
        <v>418</v>
      </c>
      <c r="I201" s="155"/>
      <c r="J201" s="162">
        <f>BK201</f>
        <v>0</v>
      </c>
      <c r="L201" s="152"/>
      <c r="M201" s="156"/>
      <c r="P201" s="157">
        <f>SUM(P202:P246)</f>
        <v>0</v>
      </c>
      <c r="R201" s="157">
        <f>SUM(R202:R246)</f>
        <v>0.46438360000000001</v>
      </c>
      <c r="T201" s="158">
        <f>SUM(T202:T246)</f>
        <v>3.4299999999999999E-3</v>
      </c>
      <c r="AR201" s="153" t="s">
        <v>89</v>
      </c>
      <c r="AT201" s="159" t="s">
        <v>76</v>
      </c>
      <c r="AU201" s="159" t="s">
        <v>84</v>
      </c>
      <c r="AY201" s="153" t="s">
        <v>203</v>
      </c>
      <c r="BK201" s="160">
        <f>SUM(BK202:BK246)</f>
        <v>0</v>
      </c>
    </row>
    <row r="202" spans="2:65" s="1" customFormat="1" ht="16.5" customHeight="1">
      <c r="B202" s="33"/>
      <c r="C202" s="163" t="s">
        <v>381</v>
      </c>
      <c r="D202" s="163" t="s">
        <v>206</v>
      </c>
      <c r="E202" s="164" t="s">
        <v>804</v>
      </c>
      <c r="F202" s="165" t="s">
        <v>805</v>
      </c>
      <c r="G202" s="166" t="s">
        <v>291</v>
      </c>
      <c r="H202" s="167">
        <v>3</v>
      </c>
      <c r="I202" s="168"/>
      <c r="J202" s="169">
        <f t="shared" ref="J202:J208" si="25">ROUND(I202*H202,2)</f>
        <v>0</v>
      </c>
      <c r="K202" s="170"/>
      <c r="L202" s="33"/>
      <c r="M202" s="171" t="s">
        <v>1</v>
      </c>
      <c r="N202" s="137" t="s">
        <v>43</v>
      </c>
      <c r="P202" s="172">
        <f t="shared" ref="P202:P208" si="26">O202*H202</f>
        <v>0</v>
      </c>
      <c r="Q202" s="172">
        <v>7.2999999999999996E-4</v>
      </c>
      <c r="R202" s="172">
        <f t="shared" ref="R202:R208" si="27">Q202*H202</f>
        <v>2.1900000000000001E-3</v>
      </c>
      <c r="S202" s="172">
        <v>0</v>
      </c>
      <c r="T202" s="173">
        <f t="shared" ref="T202:T208" si="28">S202*H202</f>
        <v>0</v>
      </c>
      <c r="AR202" s="174" t="s">
        <v>253</v>
      </c>
      <c r="AT202" s="174" t="s">
        <v>206</v>
      </c>
      <c r="AU202" s="174" t="s">
        <v>89</v>
      </c>
      <c r="AY202" s="16" t="s">
        <v>203</v>
      </c>
      <c r="BE202" s="102">
        <f t="shared" ref="BE202:BE208" si="29">IF(N202="základná",J202,0)</f>
        <v>0</v>
      </c>
      <c r="BF202" s="102">
        <f t="shared" ref="BF202:BF208" si="30">IF(N202="znížená",J202,0)</f>
        <v>0</v>
      </c>
      <c r="BG202" s="102">
        <f t="shared" ref="BG202:BG208" si="31">IF(N202="zákl. prenesená",J202,0)</f>
        <v>0</v>
      </c>
      <c r="BH202" s="102">
        <f t="shared" ref="BH202:BH208" si="32">IF(N202="zníž. prenesená",J202,0)</f>
        <v>0</v>
      </c>
      <c r="BI202" s="102">
        <f t="shared" ref="BI202:BI208" si="33">IF(N202="nulová",J202,0)</f>
        <v>0</v>
      </c>
      <c r="BJ202" s="16" t="s">
        <v>89</v>
      </c>
      <c r="BK202" s="102">
        <f t="shared" ref="BK202:BK208" si="34">ROUND(I202*H202,2)</f>
        <v>0</v>
      </c>
      <c r="BL202" s="16" t="s">
        <v>253</v>
      </c>
      <c r="BM202" s="174" t="s">
        <v>806</v>
      </c>
    </row>
    <row r="203" spans="2:65" s="1" customFormat="1" ht="16.5" customHeight="1">
      <c r="B203" s="33"/>
      <c r="C203" s="197" t="s">
        <v>387</v>
      </c>
      <c r="D203" s="197" t="s">
        <v>382</v>
      </c>
      <c r="E203" s="198" t="s">
        <v>807</v>
      </c>
      <c r="F203" s="199" t="s">
        <v>808</v>
      </c>
      <c r="G203" s="200" t="s">
        <v>291</v>
      </c>
      <c r="H203" s="201">
        <v>3</v>
      </c>
      <c r="I203" s="202"/>
      <c r="J203" s="203">
        <f t="shared" si="25"/>
        <v>0</v>
      </c>
      <c r="K203" s="204"/>
      <c r="L203" s="205"/>
      <c r="M203" s="206" t="s">
        <v>1</v>
      </c>
      <c r="N203" s="207" t="s">
        <v>43</v>
      </c>
      <c r="P203" s="172">
        <f t="shared" si="26"/>
        <v>0</v>
      </c>
      <c r="Q203" s="172">
        <v>1.9300000000000001E-2</v>
      </c>
      <c r="R203" s="172">
        <f t="shared" si="27"/>
        <v>5.7900000000000007E-2</v>
      </c>
      <c r="S203" s="172">
        <v>0</v>
      </c>
      <c r="T203" s="173">
        <f t="shared" si="28"/>
        <v>0</v>
      </c>
      <c r="AR203" s="174" t="s">
        <v>381</v>
      </c>
      <c r="AT203" s="174" t="s">
        <v>382</v>
      </c>
      <c r="AU203" s="174" t="s">
        <v>89</v>
      </c>
      <c r="AY203" s="16" t="s">
        <v>203</v>
      </c>
      <c r="BE203" s="102">
        <f t="shared" si="29"/>
        <v>0</v>
      </c>
      <c r="BF203" s="102">
        <f t="shared" si="30"/>
        <v>0</v>
      </c>
      <c r="BG203" s="102">
        <f t="shared" si="31"/>
        <v>0</v>
      </c>
      <c r="BH203" s="102">
        <f t="shared" si="32"/>
        <v>0</v>
      </c>
      <c r="BI203" s="102">
        <f t="shared" si="33"/>
        <v>0</v>
      </c>
      <c r="BJ203" s="16" t="s">
        <v>89</v>
      </c>
      <c r="BK203" s="102">
        <f t="shared" si="34"/>
        <v>0</v>
      </c>
      <c r="BL203" s="16" t="s">
        <v>253</v>
      </c>
      <c r="BM203" s="174" t="s">
        <v>809</v>
      </c>
    </row>
    <row r="204" spans="2:65" s="1" customFormat="1" ht="24.2" customHeight="1">
      <c r="B204" s="33"/>
      <c r="C204" s="163" t="s">
        <v>391</v>
      </c>
      <c r="D204" s="163" t="s">
        <v>206</v>
      </c>
      <c r="E204" s="164" t="s">
        <v>810</v>
      </c>
      <c r="F204" s="165" t="s">
        <v>811</v>
      </c>
      <c r="G204" s="166" t="s">
        <v>291</v>
      </c>
      <c r="H204" s="167">
        <v>4</v>
      </c>
      <c r="I204" s="168"/>
      <c r="J204" s="169">
        <f t="shared" si="25"/>
        <v>0</v>
      </c>
      <c r="K204" s="170"/>
      <c r="L204" s="33"/>
      <c r="M204" s="171" t="s">
        <v>1</v>
      </c>
      <c r="N204" s="137" t="s">
        <v>43</v>
      </c>
      <c r="P204" s="172">
        <f t="shared" si="26"/>
        <v>0</v>
      </c>
      <c r="Q204" s="172">
        <v>0</v>
      </c>
      <c r="R204" s="172">
        <f t="shared" si="27"/>
        <v>0</v>
      </c>
      <c r="S204" s="172">
        <v>0</v>
      </c>
      <c r="T204" s="173">
        <f t="shared" si="28"/>
        <v>0</v>
      </c>
      <c r="AR204" s="174" t="s">
        <v>253</v>
      </c>
      <c r="AT204" s="174" t="s">
        <v>206</v>
      </c>
      <c r="AU204" s="174" t="s">
        <v>89</v>
      </c>
      <c r="AY204" s="16" t="s">
        <v>203</v>
      </c>
      <c r="BE204" s="102">
        <f t="shared" si="29"/>
        <v>0</v>
      </c>
      <c r="BF204" s="102">
        <f t="shared" si="30"/>
        <v>0</v>
      </c>
      <c r="BG204" s="102">
        <f t="shared" si="31"/>
        <v>0</v>
      </c>
      <c r="BH204" s="102">
        <f t="shared" si="32"/>
        <v>0</v>
      </c>
      <c r="BI204" s="102">
        <f t="shared" si="33"/>
        <v>0</v>
      </c>
      <c r="BJ204" s="16" t="s">
        <v>89</v>
      </c>
      <c r="BK204" s="102">
        <f t="shared" si="34"/>
        <v>0</v>
      </c>
      <c r="BL204" s="16" t="s">
        <v>253</v>
      </c>
      <c r="BM204" s="174" t="s">
        <v>812</v>
      </c>
    </row>
    <row r="205" spans="2:65" s="1" customFormat="1" ht="16.5" customHeight="1">
      <c r="B205" s="33"/>
      <c r="C205" s="197" t="s">
        <v>399</v>
      </c>
      <c r="D205" s="197" t="s">
        <v>382</v>
      </c>
      <c r="E205" s="198" t="s">
        <v>813</v>
      </c>
      <c r="F205" s="199" t="s">
        <v>814</v>
      </c>
      <c r="G205" s="200" t="s">
        <v>291</v>
      </c>
      <c r="H205" s="201">
        <v>4</v>
      </c>
      <c r="I205" s="202"/>
      <c r="J205" s="203">
        <f t="shared" si="25"/>
        <v>0</v>
      </c>
      <c r="K205" s="204"/>
      <c r="L205" s="205"/>
      <c r="M205" s="206" t="s">
        <v>1</v>
      </c>
      <c r="N205" s="207" t="s">
        <v>43</v>
      </c>
      <c r="P205" s="172">
        <f t="shared" si="26"/>
        <v>0</v>
      </c>
      <c r="Q205" s="172">
        <v>0.02</v>
      </c>
      <c r="R205" s="172">
        <f t="shared" si="27"/>
        <v>0.08</v>
      </c>
      <c r="S205" s="172">
        <v>0</v>
      </c>
      <c r="T205" s="173">
        <f t="shared" si="28"/>
        <v>0</v>
      </c>
      <c r="AR205" s="174" t="s">
        <v>381</v>
      </c>
      <c r="AT205" s="174" t="s">
        <v>382</v>
      </c>
      <c r="AU205" s="174" t="s">
        <v>89</v>
      </c>
      <c r="AY205" s="16" t="s">
        <v>203</v>
      </c>
      <c r="BE205" s="102">
        <f t="shared" si="29"/>
        <v>0</v>
      </c>
      <c r="BF205" s="102">
        <f t="shared" si="30"/>
        <v>0</v>
      </c>
      <c r="BG205" s="102">
        <f t="shared" si="31"/>
        <v>0</v>
      </c>
      <c r="BH205" s="102">
        <f t="shared" si="32"/>
        <v>0</v>
      </c>
      <c r="BI205" s="102">
        <f t="shared" si="33"/>
        <v>0</v>
      </c>
      <c r="BJ205" s="16" t="s">
        <v>89</v>
      </c>
      <c r="BK205" s="102">
        <f t="shared" si="34"/>
        <v>0</v>
      </c>
      <c r="BL205" s="16" t="s">
        <v>253</v>
      </c>
      <c r="BM205" s="174" t="s">
        <v>815</v>
      </c>
    </row>
    <row r="206" spans="2:65" s="1" customFormat="1" ht="16.5" customHeight="1">
      <c r="B206" s="33"/>
      <c r="C206" s="163" t="s">
        <v>401</v>
      </c>
      <c r="D206" s="163" t="s">
        <v>206</v>
      </c>
      <c r="E206" s="164" t="s">
        <v>816</v>
      </c>
      <c r="F206" s="165" t="s">
        <v>817</v>
      </c>
      <c r="G206" s="166" t="s">
        <v>291</v>
      </c>
      <c r="H206" s="167">
        <v>3</v>
      </c>
      <c r="I206" s="168"/>
      <c r="J206" s="169">
        <f t="shared" si="25"/>
        <v>0</v>
      </c>
      <c r="K206" s="170"/>
      <c r="L206" s="33"/>
      <c r="M206" s="171" t="s">
        <v>1</v>
      </c>
      <c r="N206" s="137" t="s">
        <v>43</v>
      </c>
      <c r="P206" s="172">
        <f t="shared" si="26"/>
        <v>0</v>
      </c>
      <c r="Q206" s="172">
        <v>0</v>
      </c>
      <c r="R206" s="172">
        <f t="shared" si="27"/>
        <v>0</v>
      </c>
      <c r="S206" s="172">
        <v>0</v>
      </c>
      <c r="T206" s="173">
        <f t="shared" si="28"/>
        <v>0</v>
      </c>
      <c r="AR206" s="174" t="s">
        <v>253</v>
      </c>
      <c r="AT206" s="174" t="s">
        <v>206</v>
      </c>
      <c r="AU206" s="174" t="s">
        <v>89</v>
      </c>
      <c r="AY206" s="16" t="s">
        <v>203</v>
      </c>
      <c r="BE206" s="102">
        <f t="shared" si="29"/>
        <v>0</v>
      </c>
      <c r="BF206" s="102">
        <f t="shared" si="30"/>
        <v>0</v>
      </c>
      <c r="BG206" s="102">
        <f t="shared" si="31"/>
        <v>0</v>
      </c>
      <c r="BH206" s="102">
        <f t="shared" si="32"/>
        <v>0</v>
      </c>
      <c r="BI206" s="102">
        <f t="shared" si="33"/>
        <v>0</v>
      </c>
      <c r="BJ206" s="16" t="s">
        <v>89</v>
      </c>
      <c r="BK206" s="102">
        <f t="shared" si="34"/>
        <v>0</v>
      </c>
      <c r="BL206" s="16" t="s">
        <v>253</v>
      </c>
      <c r="BM206" s="174" t="s">
        <v>818</v>
      </c>
    </row>
    <row r="207" spans="2:65" s="1" customFormat="1" ht="16.5" customHeight="1">
      <c r="B207" s="33"/>
      <c r="C207" s="197" t="s">
        <v>408</v>
      </c>
      <c r="D207" s="197" t="s">
        <v>382</v>
      </c>
      <c r="E207" s="198" t="s">
        <v>819</v>
      </c>
      <c r="F207" s="199" t="s">
        <v>820</v>
      </c>
      <c r="G207" s="200" t="s">
        <v>291</v>
      </c>
      <c r="H207" s="201">
        <v>3</v>
      </c>
      <c r="I207" s="202"/>
      <c r="J207" s="203">
        <f t="shared" si="25"/>
        <v>0</v>
      </c>
      <c r="K207" s="204"/>
      <c r="L207" s="205"/>
      <c r="M207" s="206" t="s">
        <v>1</v>
      </c>
      <c r="N207" s="207" t="s">
        <v>43</v>
      </c>
      <c r="P207" s="172">
        <f t="shared" si="26"/>
        <v>0</v>
      </c>
      <c r="Q207" s="172">
        <v>1.47E-2</v>
      </c>
      <c r="R207" s="172">
        <f t="shared" si="27"/>
        <v>4.41E-2</v>
      </c>
      <c r="S207" s="172">
        <v>0</v>
      </c>
      <c r="T207" s="173">
        <f t="shared" si="28"/>
        <v>0</v>
      </c>
      <c r="AR207" s="174" t="s">
        <v>381</v>
      </c>
      <c r="AT207" s="174" t="s">
        <v>382</v>
      </c>
      <c r="AU207" s="174" t="s">
        <v>89</v>
      </c>
      <c r="AY207" s="16" t="s">
        <v>203</v>
      </c>
      <c r="BE207" s="102">
        <f t="shared" si="29"/>
        <v>0</v>
      </c>
      <c r="BF207" s="102">
        <f t="shared" si="30"/>
        <v>0</v>
      </c>
      <c r="BG207" s="102">
        <f t="shared" si="31"/>
        <v>0</v>
      </c>
      <c r="BH207" s="102">
        <f t="shared" si="32"/>
        <v>0</v>
      </c>
      <c r="BI207" s="102">
        <f t="shared" si="33"/>
        <v>0</v>
      </c>
      <c r="BJ207" s="16" t="s">
        <v>89</v>
      </c>
      <c r="BK207" s="102">
        <f t="shared" si="34"/>
        <v>0</v>
      </c>
      <c r="BL207" s="16" t="s">
        <v>253</v>
      </c>
      <c r="BM207" s="174" t="s">
        <v>821</v>
      </c>
    </row>
    <row r="208" spans="2:65" s="1" customFormat="1" ht="24.2" customHeight="1">
      <c r="B208" s="33"/>
      <c r="C208" s="163" t="s">
        <v>412</v>
      </c>
      <c r="D208" s="163" t="s">
        <v>206</v>
      </c>
      <c r="E208" s="164" t="s">
        <v>822</v>
      </c>
      <c r="F208" s="165" t="s">
        <v>823</v>
      </c>
      <c r="G208" s="166" t="s">
        <v>291</v>
      </c>
      <c r="H208" s="167">
        <v>9</v>
      </c>
      <c r="I208" s="168"/>
      <c r="J208" s="169">
        <f t="shared" si="25"/>
        <v>0</v>
      </c>
      <c r="K208" s="170"/>
      <c r="L208" s="33"/>
      <c r="M208" s="171" t="s">
        <v>1</v>
      </c>
      <c r="N208" s="137" t="s">
        <v>43</v>
      </c>
      <c r="P208" s="172">
        <f t="shared" si="26"/>
        <v>0</v>
      </c>
      <c r="Q208" s="172">
        <v>2.3E-3</v>
      </c>
      <c r="R208" s="172">
        <f t="shared" si="27"/>
        <v>2.07E-2</v>
      </c>
      <c r="S208" s="172">
        <v>0</v>
      </c>
      <c r="T208" s="173">
        <f t="shared" si="28"/>
        <v>0</v>
      </c>
      <c r="AR208" s="174" t="s">
        <v>253</v>
      </c>
      <c r="AT208" s="174" t="s">
        <v>206</v>
      </c>
      <c r="AU208" s="174" t="s">
        <v>89</v>
      </c>
      <c r="AY208" s="16" t="s">
        <v>203</v>
      </c>
      <c r="BE208" s="102">
        <f t="shared" si="29"/>
        <v>0</v>
      </c>
      <c r="BF208" s="102">
        <f t="shared" si="30"/>
        <v>0</v>
      </c>
      <c r="BG208" s="102">
        <f t="shared" si="31"/>
        <v>0</v>
      </c>
      <c r="BH208" s="102">
        <f t="shared" si="32"/>
        <v>0</v>
      </c>
      <c r="BI208" s="102">
        <f t="shared" si="33"/>
        <v>0</v>
      </c>
      <c r="BJ208" s="16" t="s">
        <v>89</v>
      </c>
      <c r="BK208" s="102">
        <f t="shared" si="34"/>
        <v>0</v>
      </c>
      <c r="BL208" s="16" t="s">
        <v>253</v>
      </c>
      <c r="BM208" s="174" t="s">
        <v>824</v>
      </c>
    </row>
    <row r="209" spans="2:65" s="12" customFormat="1">
      <c r="B209" s="175"/>
      <c r="D209" s="176" t="s">
        <v>212</v>
      </c>
      <c r="E209" s="177" t="s">
        <v>1</v>
      </c>
      <c r="F209" s="178" t="s">
        <v>825</v>
      </c>
      <c r="H209" s="179">
        <v>9</v>
      </c>
      <c r="I209" s="180"/>
      <c r="L209" s="175"/>
      <c r="M209" s="181"/>
      <c r="T209" s="182"/>
      <c r="AT209" s="177" t="s">
        <v>212</v>
      </c>
      <c r="AU209" s="177" t="s">
        <v>89</v>
      </c>
      <c r="AV209" s="12" t="s">
        <v>89</v>
      </c>
      <c r="AW209" s="12" t="s">
        <v>32</v>
      </c>
      <c r="AX209" s="12" t="s">
        <v>77</v>
      </c>
      <c r="AY209" s="177" t="s">
        <v>203</v>
      </c>
    </row>
    <row r="210" spans="2:65" s="13" customFormat="1">
      <c r="B210" s="183"/>
      <c r="D210" s="176" t="s">
        <v>212</v>
      </c>
      <c r="E210" s="184" t="s">
        <v>701</v>
      </c>
      <c r="F210" s="185" t="s">
        <v>217</v>
      </c>
      <c r="H210" s="186">
        <v>9</v>
      </c>
      <c r="I210" s="187"/>
      <c r="L210" s="183"/>
      <c r="M210" s="188"/>
      <c r="T210" s="189"/>
      <c r="AT210" s="184" t="s">
        <v>212</v>
      </c>
      <c r="AU210" s="184" t="s">
        <v>89</v>
      </c>
      <c r="AV210" s="13" t="s">
        <v>210</v>
      </c>
      <c r="AW210" s="13" t="s">
        <v>32</v>
      </c>
      <c r="AX210" s="13" t="s">
        <v>84</v>
      </c>
      <c r="AY210" s="184" t="s">
        <v>203</v>
      </c>
    </row>
    <row r="211" spans="2:65" s="1" customFormat="1" ht="16.5" customHeight="1">
      <c r="B211" s="33"/>
      <c r="C211" s="197" t="s">
        <v>419</v>
      </c>
      <c r="D211" s="197" t="s">
        <v>382</v>
      </c>
      <c r="E211" s="198" t="s">
        <v>826</v>
      </c>
      <c r="F211" s="199" t="s">
        <v>827</v>
      </c>
      <c r="G211" s="200" t="s">
        <v>291</v>
      </c>
      <c r="H211" s="201">
        <v>9</v>
      </c>
      <c r="I211" s="202"/>
      <c r="J211" s="203">
        <f>ROUND(I211*H211,2)</f>
        <v>0</v>
      </c>
      <c r="K211" s="204"/>
      <c r="L211" s="205"/>
      <c r="M211" s="206" t="s">
        <v>1</v>
      </c>
      <c r="N211" s="207" t="s">
        <v>43</v>
      </c>
      <c r="P211" s="172">
        <f>O211*H211</f>
        <v>0</v>
      </c>
      <c r="Q211" s="172">
        <v>1.41E-2</v>
      </c>
      <c r="R211" s="172">
        <f>Q211*H211</f>
        <v>0.12689999999999999</v>
      </c>
      <c r="S211" s="172">
        <v>0</v>
      </c>
      <c r="T211" s="173">
        <f>S211*H211</f>
        <v>0</v>
      </c>
      <c r="AR211" s="174" t="s">
        <v>381</v>
      </c>
      <c r="AT211" s="174" t="s">
        <v>382</v>
      </c>
      <c r="AU211" s="174" t="s">
        <v>89</v>
      </c>
      <c r="AY211" s="16" t="s">
        <v>203</v>
      </c>
      <c r="BE211" s="102">
        <f>IF(N211="základná",J211,0)</f>
        <v>0</v>
      </c>
      <c r="BF211" s="102">
        <f>IF(N211="znížená",J211,0)</f>
        <v>0</v>
      </c>
      <c r="BG211" s="102">
        <f>IF(N211="zákl. prenesená",J211,0)</f>
        <v>0</v>
      </c>
      <c r="BH211" s="102">
        <f>IF(N211="zníž. prenesená",J211,0)</f>
        <v>0</v>
      </c>
      <c r="BI211" s="102">
        <f>IF(N211="nulová",J211,0)</f>
        <v>0</v>
      </c>
      <c r="BJ211" s="16" t="s">
        <v>89</v>
      </c>
      <c r="BK211" s="102">
        <f>ROUND(I211*H211,2)</f>
        <v>0</v>
      </c>
      <c r="BL211" s="16" t="s">
        <v>253</v>
      </c>
      <c r="BM211" s="174" t="s">
        <v>828</v>
      </c>
    </row>
    <row r="212" spans="2:65" s="1" customFormat="1" ht="16.5" customHeight="1">
      <c r="B212" s="33"/>
      <c r="C212" s="163" t="s">
        <v>424</v>
      </c>
      <c r="D212" s="163" t="s">
        <v>206</v>
      </c>
      <c r="E212" s="164" t="s">
        <v>829</v>
      </c>
      <c r="F212" s="165" t="s">
        <v>830</v>
      </c>
      <c r="G212" s="166" t="s">
        <v>291</v>
      </c>
      <c r="H212" s="167">
        <v>3</v>
      </c>
      <c r="I212" s="168"/>
      <c r="J212" s="169">
        <f>ROUND(I212*H212,2)</f>
        <v>0</v>
      </c>
      <c r="K212" s="170"/>
      <c r="L212" s="33"/>
      <c r="M212" s="171" t="s">
        <v>1</v>
      </c>
      <c r="N212" s="137" t="s">
        <v>43</v>
      </c>
      <c r="P212" s="172">
        <f>O212*H212</f>
        <v>0</v>
      </c>
      <c r="Q212" s="172">
        <v>0</v>
      </c>
      <c r="R212" s="172">
        <f>Q212*H212</f>
        <v>0</v>
      </c>
      <c r="S212" s="172">
        <v>0</v>
      </c>
      <c r="T212" s="173">
        <f>S212*H212</f>
        <v>0</v>
      </c>
      <c r="AR212" s="174" t="s">
        <v>253</v>
      </c>
      <c r="AT212" s="174" t="s">
        <v>206</v>
      </c>
      <c r="AU212" s="174" t="s">
        <v>89</v>
      </c>
      <c r="AY212" s="16" t="s">
        <v>203</v>
      </c>
      <c r="BE212" s="102">
        <f>IF(N212="základná",J212,0)</f>
        <v>0</v>
      </c>
      <c r="BF212" s="102">
        <f>IF(N212="znížená",J212,0)</f>
        <v>0</v>
      </c>
      <c r="BG212" s="102">
        <f>IF(N212="zákl. prenesená",J212,0)</f>
        <v>0</v>
      </c>
      <c r="BH212" s="102">
        <f>IF(N212="zníž. prenesená",J212,0)</f>
        <v>0</v>
      </c>
      <c r="BI212" s="102">
        <f>IF(N212="nulová",J212,0)</f>
        <v>0</v>
      </c>
      <c r="BJ212" s="16" t="s">
        <v>89</v>
      </c>
      <c r="BK212" s="102">
        <f>ROUND(I212*H212,2)</f>
        <v>0</v>
      </c>
      <c r="BL212" s="16" t="s">
        <v>253</v>
      </c>
      <c r="BM212" s="174" t="s">
        <v>831</v>
      </c>
    </row>
    <row r="213" spans="2:65" s="1" customFormat="1" ht="16.5" customHeight="1">
      <c r="B213" s="33"/>
      <c r="C213" s="197" t="s">
        <v>429</v>
      </c>
      <c r="D213" s="197" t="s">
        <v>382</v>
      </c>
      <c r="E213" s="198" t="s">
        <v>832</v>
      </c>
      <c r="F213" s="199" t="s">
        <v>833</v>
      </c>
      <c r="G213" s="200" t="s">
        <v>291</v>
      </c>
      <c r="H213" s="201">
        <v>3</v>
      </c>
      <c r="I213" s="202"/>
      <c r="J213" s="203">
        <f>ROUND(I213*H213,2)</f>
        <v>0</v>
      </c>
      <c r="K213" s="204"/>
      <c r="L213" s="205"/>
      <c r="M213" s="206" t="s">
        <v>1</v>
      </c>
      <c r="N213" s="207" t="s">
        <v>43</v>
      </c>
      <c r="P213" s="172">
        <f>O213*H213</f>
        <v>0</v>
      </c>
      <c r="Q213" s="172">
        <v>2E-3</v>
      </c>
      <c r="R213" s="172">
        <f>Q213*H213</f>
        <v>6.0000000000000001E-3</v>
      </c>
      <c r="S213" s="172">
        <v>0</v>
      </c>
      <c r="T213" s="173">
        <f>S213*H213</f>
        <v>0</v>
      </c>
      <c r="AR213" s="174" t="s">
        <v>381</v>
      </c>
      <c r="AT213" s="174" t="s">
        <v>382</v>
      </c>
      <c r="AU213" s="174" t="s">
        <v>89</v>
      </c>
      <c r="AY213" s="16" t="s">
        <v>203</v>
      </c>
      <c r="BE213" s="102">
        <f>IF(N213="základná",J213,0)</f>
        <v>0</v>
      </c>
      <c r="BF213" s="102">
        <f>IF(N213="znížená",J213,0)</f>
        <v>0</v>
      </c>
      <c r="BG213" s="102">
        <f>IF(N213="zákl. prenesená",J213,0)</f>
        <v>0</v>
      </c>
      <c r="BH213" s="102">
        <f>IF(N213="zníž. prenesená",J213,0)</f>
        <v>0</v>
      </c>
      <c r="BI213" s="102">
        <f>IF(N213="nulová",J213,0)</f>
        <v>0</v>
      </c>
      <c r="BJ213" s="16" t="s">
        <v>89</v>
      </c>
      <c r="BK213" s="102">
        <f>ROUND(I213*H213,2)</f>
        <v>0</v>
      </c>
      <c r="BL213" s="16" t="s">
        <v>253</v>
      </c>
      <c r="BM213" s="174" t="s">
        <v>834</v>
      </c>
    </row>
    <row r="214" spans="2:65" s="1" customFormat="1" ht="24.2" customHeight="1">
      <c r="B214" s="33"/>
      <c r="C214" s="163" t="s">
        <v>434</v>
      </c>
      <c r="D214" s="163" t="s">
        <v>206</v>
      </c>
      <c r="E214" s="164" t="s">
        <v>835</v>
      </c>
      <c r="F214" s="165" t="s">
        <v>836</v>
      </c>
      <c r="G214" s="166" t="s">
        <v>291</v>
      </c>
      <c r="H214" s="167">
        <v>40</v>
      </c>
      <c r="I214" s="168"/>
      <c r="J214" s="169">
        <f>ROUND(I214*H214,2)</f>
        <v>0</v>
      </c>
      <c r="K214" s="170"/>
      <c r="L214" s="33"/>
      <c r="M214" s="171" t="s">
        <v>1</v>
      </c>
      <c r="N214" s="137" t="s">
        <v>43</v>
      </c>
      <c r="P214" s="172">
        <f>O214*H214</f>
        <v>0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AR214" s="174" t="s">
        <v>253</v>
      </c>
      <c r="AT214" s="174" t="s">
        <v>206</v>
      </c>
      <c r="AU214" s="174" t="s">
        <v>89</v>
      </c>
      <c r="AY214" s="16" t="s">
        <v>203</v>
      </c>
      <c r="BE214" s="102">
        <f>IF(N214="základná",J214,0)</f>
        <v>0</v>
      </c>
      <c r="BF214" s="102">
        <f>IF(N214="znížená",J214,0)</f>
        <v>0</v>
      </c>
      <c r="BG214" s="102">
        <f>IF(N214="zákl. prenesená",J214,0)</f>
        <v>0</v>
      </c>
      <c r="BH214" s="102">
        <f>IF(N214="zníž. prenesená",J214,0)</f>
        <v>0</v>
      </c>
      <c r="BI214" s="102">
        <f>IF(N214="nulová",J214,0)</f>
        <v>0</v>
      </c>
      <c r="BJ214" s="16" t="s">
        <v>89</v>
      </c>
      <c r="BK214" s="102">
        <f>ROUND(I214*H214,2)</f>
        <v>0</v>
      </c>
      <c r="BL214" s="16" t="s">
        <v>253</v>
      </c>
      <c r="BM214" s="174" t="s">
        <v>837</v>
      </c>
    </row>
    <row r="215" spans="2:65" s="12" customFormat="1">
      <c r="B215" s="175"/>
      <c r="D215" s="176" t="s">
        <v>212</v>
      </c>
      <c r="E215" s="177" t="s">
        <v>1</v>
      </c>
      <c r="F215" s="178" t="s">
        <v>838</v>
      </c>
      <c r="H215" s="179">
        <v>8</v>
      </c>
      <c r="I215" s="180"/>
      <c r="L215" s="175"/>
      <c r="M215" s="181"/>
      <c r="T215" s="182"/>
      <c r="AT215" s="177" t="s">
        <v>212</v>
      </c>
      <c r="AU215" s="177" t="s">
        <v>89</v>
      </c>
      <c r="AV215" s="12" t="s">
        <v>89</v>
      </c>
      <c r="AW215" s="12" t="s">
        <v>32</v>
      </c>
      <c r="AX215" s="12" t="s">
        <v>77</v>
      </c>
      <c r="AY215" s="177" t="s">
        <v>203</v>
      </c>
    </row>
    <row r="216" spans="2:65" s="12" customFormat="1">
      <c r="B216" s="175"/>
      <c r="D216" s="176" t="s">
        <v>212</v>
      </c>
      <c r="E216" s="177" t="s">
        <v>1</v>
      </c>
      <c r="F216" s="178" t="s">
        <v>839</v>
      </c>
      <c r="H216" s="179">
        <v>12</v>
      </c>
      <c r="I216" s="180"/>
      <c r="L216" s="175"/>
      <c r="M216" s="181"/>
      <c r="T216" s="182"/>
      <c r="AT216" s="177" t="s">
        <v>212</v>
      </c>
      <c r="AU216" s="177" t="s">
        <v>89</v>
      </c>
      <c r="AV216" s="12" t="s">
        <v>89</v>
      </c>
      <c r="AW216" s="12" t="s">
        <v>32</v>
      </c>
      <c r="AX216" s="12" t="s">
        <v>77</v>
      </c>
      <c r="AY216" s="177" t="s">
        <v>203</v>
      </c>
    </row>
    <row r="217" spans="2:65" s="12" customFormat="1">
      <c r="B217" s="175"/>
      <c r="D217" s="176" t="s">
        <v>212</v>
      </c>
      <c r="E217" s="177" t="s">
        <v>1</v>
      </c>
      <c r="F217" s="178" t="s">
        <v>840</v>
      </c>
      <c r="H217" s="179">
        <v>13</v>
      </c>
      <c r="I217" s="180"/>
      <c r="L217" s="175"/>
      <c r="M217" s="181"/>
      <c r="T217" s="182"/>
      <c r="AT217" s="177" t="s">
        <v>212</v>
      </c>
      <c r="AU217" s="177" t="s">
        <v>89</v>
      </c>
      <c r="AV217" s="12" t="s">
        <v>89</v>
      </c>
      <c r="AW217" s="12" t="s">
        <v>32</v>
      </c>
      <c r="AX217" s="12" t="s">
        <v>77</v>
      </c>
      <c r="AY217" s="177" t="s">
        <v>203</v>
      </c>
    </row>
    <row r="218" spans="2:65" s="12" customFormat="1">
      <c r="B218" s="175"/>
      <c r="D218" s="176" t="s">
        <v>212</v>
      </c>
      <c r="E218" s="177" t="s">
        <v>1</v>
      </c>
      <c r="F218" s="178" t="s">
        <v>841</v>
      </c>
      <c r="H218" s="179">
        <v>4</v>
      </c>
      <c r="I218" s="180"/>
      <c r="L218" s="175"/>
      <c r="M218" s="181"/>
      <c r="T218" s="182"/>
      <c r="AT218" s="177" t="s">
        <v>212</v>
      </c>
      <c r="AU218" s="177" t="s">
        <v>89</v>
      </c>
      <c r="AV218" s="12" t="s">
        <v>89</v>
      </c>
      <c r="AW218" s="12" t="s">
        <v>32</v>
      </c>
      <c r="AX218" s="12" t="s">
        <v>77</v>
      </c>
      <c r="AY218" s="177" t="s">
        <v>203</v>
      </c>
    </row>
    <row r="219" spans="2:65" s="12" customFormat="1">
      <c r="B219" s="175"/>
      <c r="D219" s="176" t="s">
        <v>212</v>
      </c>
      <c r="E219" s="177" t="s">
        <v>1</v>
      </c>
      <c r="F219" s="178" t="s">
        <v>842</v>
      </c>
      <c r="H219" s="179">
        <v>3</v>
      </c>
      <c r="I219" s="180"/>
      <c r="L219" s="175"/>
      <c r="M219" s="181"/>
      <c r="T219" s="182"/>
      <c r="AT219" s="177" t="s">
        <v>212</v>
      </c>
      <c r="AU219" s="177" t="s">
        <v>89</v>
      </c>
      <c r="AV219" s="12" t="s">
        <v>89</v>
      </c>
      <c r="AW219" s="12" t="s">
        <v>32</v>
      </c>
      <c r="AX219" s="12" t="s">
        <v>77</v>
      </c>
      <c r="AY219" s="177" t="s">
        <v>203</v>
      </c>
    </row>
    <row r="220" spans="2:65" s="13" customFormat="1">
      <c r="B220" s="183"/>
      <c r="D220" s="176" t="s">
        <v>212</v>
      </c>
      <c r="E220" s="184" t="s">
        <v>1</v>
      </c>
      <c r="F220" s="185" t="s">
        <v>217</v>
      </c>
      <c r="H220" s="186">
        <v>40</v>
      </c>
      <c r="I220" s="187"/>
      <c r="L220" s="183"/>
      <c r="M220" s="188"/>
      <c r="T220" s="189"/>
      <c r="AT220" s="184" t="s">
        <v>212</v>
      </c>
      <c r="AU220" s="184" t="s">
        <v>89</v>
      </c>
      <c r="AV220" s="13" t="s">
        <v>210</v>
      </c>
      <c r="AW220" s="13" t="s">
        <v>32</v>
      </c>
      <c r="AX220" s="13" t="s">
        <v>84</v>
      </c>
      <c r="AY220" s="184" t="s">
        <v>203</v>
      </c>
    </row>
    <row r="221" spans="2:65" s="1" customFormat="1" ht="24.2" customHeight="1">
      <c r="B221" s="33"/>
      <c r="C221" s="197" t="s">
        <v>439</v>
      </c>
      <c r="D221" s="197" t="s">
        <v>382</v>
      </c>
      <c r="E221" s="198" t="s">
        <v>843</v>
      </c>
      <c r="F221" s="199" t="s">
        <v>844</v>
      </c>
      <c r="G221" s="200" t="s">
        <v>291</v>
      </c>
      <c r="H221" s="201">
        <v>8</v>
      </c>
      <c r="I221" s="202"/>
      <c r="J221" s="203">
        <f t="shared" ref="J221:J226" si="35">ROUND(I221*H221,2)</f>
        <v>0</v>
      </c>
      <c r="K221" s="204"/>
      <c r="L221" s="205"/>
      <c r="M221" s="206" t="s">
        <v>1</v>
      </c>
      <c r="N221" s="207" t="s">
        <v>43</v>
      </c>
      <c r="P221" s="172">
        <f t="shared" ref="P221:P226" si="36">O221*H221</f>
        <v>0</v>
      </c>
      <c r="Q221" s="172">
        <v>2.5000000000000001E-4</v>
      </c>
      <c r="R221" s="172">
        <f t="shared" ref="R221:R226" si="37">Q221*H221</f>
        <v>2E-3</v>
      </c>
      <c r="S221" s="172">
        <v>0</v>
      </c>
      <c r="T221" s="173">
        <f t="shared" ref="T221:T226" si="38">S221*H221</f>
        <v>0</v>
      </c>
      <c r="AR221" s="174" t="s">
        <v>381</v>
      </c>
      <c r="AT221" s="174" t="s">
        <v>382</v>
      </c>
      <c r="AU221" s="174" t="s">
        <v>89</v>
      </c>
      <c r="AY221" s="16" t="s">
        <v>203</v>
      </c>
      <c r="BE221" s="102">
        <f t="shared" ref="BE221:BE226" si="39">IF(N221="základná",J221,0)</f>
        <v>0</v>
      </c>
      <c r="BF221" s="102">
        <f t="shared" ref="BF221:BF226" si="40">IF(N221="znížená",J221,0)</f>
        <v>0</v>
      </c>
      <c r="BG221" s="102">
        <f t="shared" ref="BG221:BG226" si="41">IF(N221="zákl. prenesená",J221,0)</f>
        <v>0</v>
      </c>
      <c r="BH221" s="102">
        <f t="shared" ref="BH221:BH226" si="42">IF(N221="zníž. prenesená",J221,0)</f>
        <v>0</v>
      </c>
      <c r="BI221" s="102">
        <f t="shared" ref="BI221:BI226" si="43">IF(N221="nulová",J221,0)</f>
        <v>0</v>
      </c>
      <c r="BJ221" s="16" t="s">
        <v>89</v>
      </c>
      <c r="BK221" s="102">
        <f t="shared" ref="BK221:BK226" si="44">ROUND(I221*H221,2)</f>
        <v>0</v>
      </c>
      <c r="BL221" s="16" t="s">
        <v>253</v>
      </c>
      <c r="BM221" s="174" t="s">
        <v>845</v>
      </c>
    </row>
    <row r="222" spans="2:65" s="1" customFormat="1" ht="24.2" customHeight="1">
      <c r="B222" s="33"/>
      <c r="C222" s="197" t="s">
        <v>444</v>
      </c>
      <c r="D222" s="197" t="s">
        <v>382</v>
      </c>
      <c r="E222" s="198" t="s">
        <v>846</v>
      </c>
      <c r="F222" s="199" t="s">
        <v>847</v>
      </c>
      <c r="G222" s="200" t="s">
        <v>291</v>
      </c>
      <c r="H222" s="201">
        <v>12</v>
      </c>
      <c r="I222" s="202"/>
      <c r="J222" s="203">
        <f t="shared" si="35"/>
        <v>0</v>
      </c>
      <c r="K222" s="204"/>
      <c r="L222" s="205"/>
      <c r="M222" s="206" t="s">
        <v>1</v>
      </c>
      <c r="N222" s="207" t="s">
        <v>43</v>
      </c>
      <c r="P222" s="172">
        <f t="shared" si="36"/>
        <v>0</v>
      </c>
      <c r="Q222" s="172">
        <v>2.5000000000000001E-4</v>
      </c>
      <c r="R222" s="172">
        <f t="shared" si="37"/>
        <v>3.0000000000000001E-3</v>
      </c>
      <c r="S222" s="172">
        <v>0</v>
      </c>
      <c r="T222" s="173">
        <f t="shared" si="38"/>
        <v>0</v>
      </c>
      <c r="AR222" s="174" t="s">
        <v>381</v>
      </c>
      <c r="AT222" s="174" t="s">
        <v>382</v>
      </c>
      <c r="AU222" s="174" t="s">
        <v>89</v>
      </c>
      <c r="AY222" s="16" t="s">
        <v>203</v>
      </c>
      <c r="BE222" s="102">
        <f t="shared" si="39"/>
        <v>0</v>
      </c>
      <c r="BF222" s="102">
        <f t="shared" si="40"/>
        <v>0</v>
      </c>
      <c r="BG222" s="102">
        <f t="shared" si="41"/>
        <v>0</v>
      </c>
      <c r="BH222" s="102">
        <f t="shared" si="42"/>
        <v>0</v>
      </c>
      <c r="BI222" s="102">
        <f t="shared" si="43"/>
        <v>0</v>
      </c>
      <c r="BJ222" s="16" t="s">
        <v>89</v>
      </c>
      <c r="BK222" s="102">
        <f t="shared" si="44"/>
        <v>0</v>
      </c>
      <c r="BL222" s="16" t="s">
        <v>253</v>
      </c>
      <c r="BM222" s="174" t="s">
        <v>848</v>
      </c>
    </row>
    <row r="223" spans="2:65" s="1" customFormat="1" ht="24.2" customHeight="1">
      <c r="B223" s="33"/>
      <c r="C223" s="197" t="s">
        <v>448</v>
      </c>
      <c r="D223" s="197" t="s">
        <v>382</v>
      </c>
      <c r="E223" s="198" t="s">
        <v>849</v>
      </c>
      <c r="F223" s="199" t="s">
        <v>850</v>
      </c>
      <c r="G223" s="200" t="s">
        <v>291</v>
      </c>
      <c r="H223" s="201">
        <v>13</v>
      </c>
      <c r="I223" s="202"/>
      <c r="J223" s="203">
        <f t="shared" si="35"/>
        <v>0</v>
      </c>
      <c r="K223" s="204"/>
      <c r="L223" s="205"/>
      <c r="M223" s="206" t="s">
        <v>1</v>
      </c>
      <c r="N223" s="207" t="s">
        <v>43</v>
      </c>
      <c r="P223" s="172">
        <f t="shared" si="36"/>
        <v>0</v>
      </c>
      <c r="Q223" s="172">
        <v>2.5000000000000001E-4</v>
      </c>
      <c r="R223" s="172">
        <f t="shared" si="37"/>
        <v>3.2500000000000003E-3</v>
      </c>
      <c r="S223" s="172">
        <v>0</v>
      </c>
      <c r="T223" s="173">
        <f t="shared" si="38"/>
        <v>0</v>
      </c>
      <c r="AR223" s="174" t="s">
        <v>381</v>
      </c>
      <c r="AT223" s="174" t="s">
        <v>382</v>
      </c>
      <c r="AU223" s="174" t="s">
        <v>89</v>
      </c>
      <c r="AY223" s="16" t="s">
        <v>203</v>
      </c>
      <c r="BE223" s="102">
        <f t="shared" si="39"/>
        <v>0</v>
      </c>
      <c r="BF223" s="102">
        <f t="shared" si="40"/>
        <v>0</v>
      </c>
      <c r="BG223" s="102">
        <f t="shared" si="41"/>
        <v>0</v>
      </c>
      <c r="BH223" s="102">
        <f t="shared" si="42"/>
        <v>0</v>
      </c>
      <c r="BI223" s="102">
        <f t="shared" si="43"/>
        <v>0</v>
      </c>
      <c r="BJ223" s="16" t="s">
        <v>89</v>
      </c>
      <c r="BK223" s="102">
        <f t="shared" si="44"/>
        <v>0</v>
      </c>
      <c r="BL223" s="16" t="s">
        <v>253</v>
      </c>
      <c r="BM223" s="174" t="s">
        <v>851</v>
      </c>
    </row>
    <row r="224" spans="2:65" s="1" customFormat="1" ht="24.2" customHeight="1">
      <c r="B224" s="33"/>
      <c r="C224" s="197" t="s">
        <v>454</v>
      </c>
      <c r="D224" s="197" t="s">
        <v>382</v>
      </c>
      <c r="E224" s="198" t="s">
        <v>852</v>
      </c>
      <c r="F224" s="199" t="s">
        <v>853</v>
      </c>
      <c r="G224" s="200" t="s">
        <v>291</v>
      </c>
      <c r="H224" s="201">
        <v>4</v>
      </c>
      <c r="I224" s="202"/>
      <c r="J224" s="203">
        <f t="shared" si="35"/>
        <v>0</v>
      </c>
      <c r="K224" s="204"/>
      <c r="L224" s="205"/>
      <c r="M224" s="206" t="s">
        <v>1</v>
      </c>
      <c r="N224" s="207" t="s">
        <v>43</v>
      </c>
      <c r="P224" s="172">
        <f t="shared" si="36"/>
        <v>0</v>
      </c>
      <c r="Q224" s="172">
        <v>2.5000000000000001E-4</v>
      </c>
      <c r="R224" s="172">
        <f t="shared" si="37"/>
        <v>1E-3</v>
      </c>
      <c r="S224" s="172">
        <v>0</v>
      </c>
      <c r="T224" s="173">
        <f t="shared" si="38"/>
        <v>0</v>
      </c>
      <c r="AR224" s="174" t="s">
        <v>381</v>
      </c>
      <c r="AT224" s="174" t="s">
        <v>382</v>
      </c>
      <c r="AU224" s="174" t="s">
        <v>89</v>
      </c>
      <c r="AY224" s="16" t="s">
        <v>203</v>
      </c>
      <c r="BE224" s="102">
        <f t="shared" si="39"/>
        <v>0</v>
      </c>
      <c r="BF224" s="102">
        <f t="shared" si="40"/>
        <v>0</v>
      </c>
      <c r="BG224" s="102">
        <f t="shared" si="41"/>
        <v>0</v>
      </c>
      <c r="BH224" s="102">
        <f t="shared" si="42"/>
        <v>0</v>
      </c>
      <c r="BI224" s="102">
        <f t="shared" si="43"/>
        <v>0</v>
      </c>
      <c r="BJ224" s="16" t="s">
        <v>89</v>
      </c>
      <c r="BK224" s="102">
        <f t="shared" si="44"/>
        <v>0</v>
      </c>
      <c r="BL224" s="16" t="s">
        <v>253</v>
      </c>
      <c r="BM224" s="174" t="s">
        <v>854</v>
      </c>
    </row>
    <row r="225" spans="2:65" s="1" customFormat="1" ht="16.5" customHeight="1">
      <c r="B225" s="33"/>
      <c r="C225" s="197" t="s">
        <v>458</v>
      </c>
      <c r="D225" s="197" t="s">
        <v>382</v>
      </c>
      <c r="E225" s="198" t="s">
        <v>855</v>
      </c>
      <c r="F225" s="199" t="s">
        <v>856</v>
      </c>
      <c r="G225" s="200" t="s">
        <v>291</v>
      </c>
      <c r="H225" s="201">
        <v>3</v>
      </c>
      <c r="I225" s="202"/>
      <c r="J225" s="203">
        <f t="shared" si="35"/>
        <v>0</v>
      </c>
      <c r="K225" s="204"/>
      <c r="L225" s="205"/>
      <c r="M225" s="206" t="s">
        <v>1</v>
      </c>
      <c r="N225" s="207" t="s">
        <v>43</v>
      </c>
      <c r="P225" s="172">
        <f t="shared" si="36"/>
        <v>0</v>
      </c>
      <c r="Q225" s="172">
        <v>5.0000000000000001E-4</v>
      </c>
      <c r="R225" s="172">
        <f t="shared" si="37"/>
        <v>1.5E-3</v>
      </c>
      <c r="S225" s="172">
        <v>0</v>
      </c>
      <c r="T225" s="173">
        <f t="shared" si="38"/>
        <v>0</v>
      </c>
      <c r="AR225" s="174" t="s">
        <v>381</v>
      </c>
      <c r="AT225" s="174" t="s">
        <v>382</v>
      </c>
      <c r="AU225" s="174" t="s">
        <v>89</v>
      </c>
      <c r="AY225" s="16" t="s">
        <v>203</v>
      </c>
      <c r="BE225" s="102">
        <f t="shared" si="39"/>
        <v>0</v>
      </c>
      <c r="BF225" s="102">
        <f t="shared" si="40"/>
        <v>0</v>
      </c>
      <c r="BG225" s="102">
        <f t="shared" si="41"/>
        <v>0</v>
      </c>
      <c r="BH225" s="102">
        <f t="shared" si="42"/>
        <v>0</v>
      </c>
      <c r="BI225" s="102">
        <f t="shared" si="43"/>
        <v>0</v>
      </c>
      <c r="BJ225" s="16" t="s">
        <v>89</v>
      </c>
      <c r="BK225" s="102">
        <f t="shared" si="44"/>
        <v>0</v>
      </c>
      <c r="BL225" s="16" t="s">
        <v>253</v>
      </c>
      <c r="BM225" s="174" t="s">
        <v>857</v>
      </c>
    </row>
    <row r="226" spans="2:65" s="1" customFormat="1" ht="21.75" customHeight="1">
      <c r="B226" s="33"/>
      <c r="C226" s="163" t="s">
        <v>462</v>
      </c>
      <c r="D226" s="163" t="s">
        <v>206</v>
      </c>
      <c r="E226" s="164" t="s">
        <v>858</v>
      </c>
      <c r="F226" s="165" t="s">
        <v>859</v>
      </c>
      <c r="G226" s="166" t="s">
        <v>291</v>
      </c>
      <c r="H226" s="167">
        <v>4</v>
      </c>
      <c r="I226" s="168"/>
      <c r="J226" s="169">
        <f t="shared" si="35"/>
        <v>0</v>
      </c>
      <c r="K226" s="170"/>
      <c r="L226" s="33"/>
      <c r="M226" s="171" t="s">
        <v>1</v>
      </c>
      <c r="N226" s="137" t="s">
        <v>43</v>
      </c>
      <c r="P226" s="172">
        <f t="shared" si="36"/>
        <v>0</v>
      </c>
      <c r="Q226" s="172">
        <v>0</v>
      </c>
      <c r="R226" s="172">
        <f t="shared" si="37"/>
        <v>0</v>
      </c>
      <c r="S226" s="172">
        <v>0</v>
      </c>
      <c r="T226" s="173">
        <f t="shared" si="38"/>
        <v>0</v>
      </c>
      <c r="AR226" s="174" t="s">
        <v>253</v>
      </c>
      <c r="AT226" s="174" t="s">
        <v>206</v>
      </c>
      <c r="AU226" s="174" t="s">
        <v>89</v>
      </c>
      <c r="AY226" s="16" t="s">
        <v>203</v>
      </c>
      <c r="BE226" s="102">
        <f t="shared" si="39"/>
        <v>0</v>
      </c>
      <c r="BF226" s="102">
        <f t="shared" si="40"/>
        <v>0</v>
      </c>
      <c r="BG226" s="102">
        <f t="shared" si="41"/>
        <v>0</v>
      </c>
      <c r="BH226" s="102">
        <f t="shared" si="42"/>
        <v>0</v>
      </c>
      <c r="BI226" s="102">
        <f t="shared" si="43"/>
        <v>0</v>
      </c>
      <c r="BJ226" s="16" t="s">
        <v>89</v>
      </c>
      <c r="BK226" s="102">
        <f t="shared" si="44"/>
        <v>0</v>
      </c>
      <c r="BL226" s="16" t="s">
        <v>253</v>
      </c>
      <c r="BM226" s="174" t="s">
        <v>860</v>
      </c>
    </row>
    <row r="227" spans="2:65" s="12" customFormat="1">
      <c r="B227" s="175"/>
      <c r="D227" s="176" t="s">
        <v>212</v>
      </c>
      <c r="E227" s="177" t="s">
        <v>1</v>
      </c>
      <c r="F227" s="178" t="s">
        <v>861</v>
      </c>
      <c r="H227" s="179">
        <v>4</v>
      </c>
      <c r="I227" s="180"/>
      <c r="L227" s="175"/>
      <c r="M227" s="181"/>
      <c r="T227" s="182"/>
      <c r="AT227" s="177" t="s">
        <v>212</v>
      </c>
      <c r="AU227" s="177" t="s">
        <v>89</v>
      </c>
      <c r="AV227" s="12" t="s">
        <v>89</v>
      </c>
      <c r="AW227" s="12" t="s">
        <v>32</v>
      </c>
      <c r="AX227" s="12" t="s">
        <v>77</v>
      </c>
      <c r="AY227" s="177" t="s">
        <v>203</v>
      </c>
    </row>
    <row r="228" spans="2:65" s="13" customFormat="1">
      <c r="B228" s="183"/>
      <c r="D228" s="176" t="s">
        <v>212</v>
      </c>
      <c r="E228" s="184" t="s">
        <v>1</v>
      </c>
      <c r="F228" s="185" t="s">
        <v>217</v>
      </c>
      <c r="H228" s="186">
        <v>4</v>
      </c>
      <c r="I228" s="187"/>
      <c r="L228" s="183"/>
      <c r="M228" s="188"/>
      <c r="T228" s="189"/>
      <c r="AT228" s="184" t="s">
        <v>212</v>
      </c>
      <c r="AU228" s="184" t="s">
        <v>89</v>
      </c>
      <c r="AV228" s="13" t="s">
        <v>210</v>
      </c>
      <c r="AW228" s="13" t="s">
        <v>32</v>
      </c>
      <c r="AX228" s="13" t="s">
        <v>84</v>
      </c>
      <c r="AY228" s="184" t="s">
        <v>203</v>
      </c>
    </row>
    <row r="229" spans="2:65" s="1" customFormat="1" ht="24.2" customHeight="1">
      <c r="B229" s="33"/>
      <c r="C229" s="197" t="s">
        <v>466</v>
      </c>
      <c r="D229" s="197" t="s">
        <v>382</v>
      </c>
      <c r="E229" s="198" t="s">
        <v>862</v>
      </c>
      <c r="F229" s="199" t="s">
        <v>863</v>
      </c>
      <c r="G229" s="200" t="s">
        <v>291</v>
      </c>
      <c r="H229" s="201">
        <v>4</v>
      </c>
      <c r="I229" s="202"/>
      <c r="J229" s="203">
        <f>ROUND(I229*H229,2)</f>
        <v>0</v>
      </c>
      <c r="K229" s="204"/>
      <c r="L229" s="205"/>
      <c r="M229" s="206" t="s">
        <v>1</v>
      </c>
      <c r="N229" s="207" t="s">
        <v>43</v>
      </c>
      <c r="P229" s="172">
        <f>O229*H229</f>
        <v>0</v>
      </c>
      <c r="Q229" s="172">
        <v>3.5E-4</v>
      </c>
      <c r="R229" s="172">
        <f>Q229*H229</f>
        <v>1.4E-3</v>
      </c>
      <c r="S229" s="172">
        <v>0</v>
      </c>
      <c r="T229" s="173">
        <f>S229*H229</f>
        <v>0</v>
      </c>
      <c r="AR229" s="174" t="s">
        <v>381</v>
      </c>
      <c r="AT229" s="174" t="s">
        <v>382</v>
      </c>
      <c r="AU229" s="174" t="s">
        <v>89</v>
      </c>
      <c r="AY229" s="16" t="s">
        <v>203</v>
      </c>
      <c r="BE229" s="102">
        <f>IF(N229="základná",J229,0)</f>
        <v>0</v>
      </c>
      <c r="BF229" s="102">
        <f>IF(N229="znížená",J229,0)</f>
        <v>0</v>
      </c>
      <c r="BG229" s="102">
        <f>IF(N229="zákl. prenesená",J229,0)</f>
        <v>0</v>
      </c>
      <c r="BH229" s="102">
        <f>IF(N229="zníž. prenesená",J229,0)</f>
        <v>0</v>
      </c>
      <c r="BI229" s="102">
        <f>IF(N229="nulová",J229,0)</f>
        <v>0</v>
      </c>
      <c r="BJ229" s="16" t="s">
        <v>89</v>
      </c>
      <c r="BK229" s="102">
        <f>ROUND(I229*H229,2)</f>
        <v>0</v>
      </c>
      <c r="BL229" s="16" t="s">
        <v>253</v>
      </c>
      <c r="BM229" s="174" t="s">
        <v>864</v>
      </c>
    </row>
    <row r="230" spans="2:65" s="1" customFormat="1" ht="21.75" customHeight="1">
      <c r="B230" s="33"/>
      <c r="C230" s="163" t="s">
        <v>470</v>
      </c>
      <c r="D230" s="163" t="s">
        <v>206</v>
      </c>
      <c r="E230" s="164" t="s">
        <v>865</v>
      </c>
      <c r="F230" s="165" t="s">
        <v>866</v>
      </c>
      <c r="G230" s="166" t="s">
        <v>291</v>
      </c>
      <c r="H230" s="167">
        <v>7</v>
      </c>
      <c r="I230" s="168"/>
      <c r="J230" s="169">
        <f>ROUND(I230*H230,2)</f>
        <v>0</v>
      </c>
      <c r="K230" s="170"/>
      <c r="L230" s="33"/>
      <c r="M230" s="171" t="s">
        <v>1</v>
      </c>
      <c r="N230" s="137" t="s">
        <v>43</v>
      </c>
      <c r="P230" s="172">
        <f>O230*H230</f>
        <v>0</v>
      </c>
      <c r="Q230" s="172">
        <v>0</v>
      </c>
      <c r="R230" s="172">
        <f>Q230*H230</f>
        <v>0</v>
      </c>
      <c r="S230" s="172">
        <v>4.8999999999999998E-4</v>
      </c>
      <c r="T230" s="173">
        <f>S230*H230</f>
        <v>3.4299999999999999E-3</v>
      </c>
      <c r="AR230" s="174" t="s">
        <v>253</v>
      </c>
      <c r="AT230" s="174" t="s">
        <v>206</v>
      </c>
      <c r="AU230" s="174" t="s">
        <v>89</v>
      </c>
      <c r="AY230" s="16" t="s">
        <v>203</v>
      </c>
      <c r="BE230" s="102">
        <f>IF(N230="základná",J230,0)</f>
        <v>0</v>
      </c>
      <c r="BF230" s="102">
        <f>IF(N230="znížená",J230,0)</f>
        <v>0</v>
      </c>
      <c r="BG230" s="102">
        <f>IF(N230="zákl. prenesená",J230,0)</f>
        <v>0</v>
      </c>
      <c r="BH230" s="102">
        <f>IF(N230="zníž. prenesená",J230,0)</f>
        <v>0</v>
      </c>
      <c r="BI230" s="102">
        <f>IF(N230="nulová",J230,0)</f>
        <v>0</v>
      </c>
      <c r="BJ230" s="16" t="s">
        <v>89</v>
      </c>
      <c r="BK230" s="102">
        <f>ROUND(I230*H230,2)</f>
        <v>0</v>
      </c>
      <c r="BL230" s="16" t="s">
        <v>253</v>
      </c>
      <c r="BM230" s="174" t="s">
        <v>867</v>
      </c>
    </row>
    <row r="231" spans="2:65" s="1" customFormat="1" ht="16.5" customHeight="1">
      <c r="B231" s="33"/>
      <c r="C231" s="163" t="s">
        <v>476</v>
      </c>
      <c r="D231" s="163" t="s">
        <v>206</v>
      </c>
      <c r="E231" s="164" t="s">
        <v>868</v>
      </c>
      <c r="F231" s="165" t="s">
        <v>869</v>
      </c>
      <c r="G231" s="166" t="s">
        <v>291</v>
      </c>
      <c r="H231" s="167">
        <v>7</v>
      </c>
      <c r="I231" s="168"/>
      <c r="J231" s="169">
        <f>ROUND(I231*H231,2)</f>
        <v>0</v>
      </c>
      <c r="K231" s="170"/>
      <c r="L231" s="33"/>
      <c r="M231" s="171" t="s">
        <v>1</v>
      </c>
      <c r="N231" s="137" t="s">
        <v>43</v>
      </c>
      <c r="P231" s="172">
        <f>O231*H231</f>
        <v>0</v>
      </c>
      <c r="Q231" s="172">
        <v>8.0000000000000007E-5</v>
      </c>
      <c r="R231" s="172">
        <f>Q231*H231</f>
        <v>5.6000000000000006E-4</v>
      </c>
      <c r="S231" s="172">
        <v>0</v>
      </c>
      <c r="T231" s="173">
        <f>S231*H231</f>
        <v>0</v>
      </c>
      <c r="AR231" s="174" t="s">
        <v>253</v>
      </c>
      <c r="AT231" s="174" t="s">
        <v>206</v>
      </c>
      <c r="AU231" s="174" t="s">
        <v>89</v>
      </c>
      <c r="AY231" s="16" t="s">
        <v>203</v>
      </c>
      <c r="BE231" s="102">
        <f>IF(N231="základná",J231,0)</f>
        <v>0</v>
      </c>
      <c r="BF231" s="102">
        <f>IF(N231="znížená",J231,0)</f>
        <v>0</v>
      </c>
      <c r="BG231" s="102">
        <f>IF(N231="zákl. prenesená",J231,0)</f>
        <v>0</v>
      </c>
      <c r="BH231" s="102">
        <f>IF(N231="zníž. prenesená",J231,0)</f>
        <v>0</v>
      </c>
      <c r="BI231" s="102">
        <f>IF(N231="nulová",J231,0)</f>
        <v>0</v>
      </c>
      <c r="BJ231" s="16" t="s">
        <v>89</v>
      </c>
      <c r="BK231" s="102">
        <f>ROUND(I231*H231,2)</f>
        <v>0</v>
      </c>
      <c r="BL231" s="16" t="s">
        <v>253</v>
      </c>
      <c r="BM231" s="174" t="s">
        <v>870</v>
      </c>
    </row>
    <row r="232" spans="2:65" s="1" customFormat="1" ht="24.2" customHeight="1">
      <c r="B232" s="33"/>
      <c r="C232" s="197" t="s">
        <v>481</v>
      </c>
      <c r="D232" s="197" t="s">
        <v>382</v>
      </c>
      <c r="E232" s="198" t="s">
        <v>871</v>
      </c>
      <c r="F232" s="199" t="s">
        <v>872</v>
      </c>
      <c r="G232" s="200" t="s">
        <v>291</v>
      </c>
      <c r="H232" s="201">
        <v>7</v>
      </c>
      <c r="I232" s="202"/>
      <c r="J232" s="203">
        <f>ROUND(I232*H232,2)</f>
        <v>0</v>
      </c>
      <c r="K232" s="204"/>
      <c r="L232" s="205"/>
      <c r="M232" s="206" t="s">
        <v>1</v>
      </c>
      <c r="N232" s="207" t="s">
        <v>43</v>
      </c>
      <c r="P232" s="172">
        <f>O232*H232</f>
        <v>0</v>
      </c>
      <c r="Q232" s="172">
        <v>2.1000000000000001E-4</v>
      </c>
      <c r="R232" s="172">
        <f>Q232*H232</f>
        <v>1.47E-3</v>
      </c>
      <c r="S232" s="172">
        <v>0</v>
      </c>
      <c r="T232" s="173">
        <f>S232*H232</f>
        <v>0</v>
      </c>
      <c r="AR232" s="174" t="s">
        <v>381</v>
      </c>
      <c r="AT232" s="174" t="s">
        <v>382</v>
      </c>
      <c r="AU232" s="174" t="s">
        <v>89</v>
      </c>
      <c r="AY232" s="16" t="s">
        <v>203</v>
      </c>
      <c r="BE232" s="102">
        <f>IF(N232="základná",J232,0)</f>
        <v>0</v>
      </c>
      <c r="BF232" s="102">
        <f>IF(N232="znížená",J232,0)</f>
        <v>0</v>
      </c>
      <c r="BG232" s="102">
        <f>IF(N232="zákl. prenesená",J232,0)</f>
        <v>0</v>
      </c>
      <c r="BH232" s="102">
        <f>IF(N232="zníž. prenesená",J232,0)</f>
        <v>0</v>
      </c>
      <c r="BI232" s="102">
        <f>IF(N232="nulová",J232,0)</f>
        <v>0</v>
      </c>
      <c r="BJ232" s="16" t="s">
        <v>89</v>
      </c>
      <c r="BK232" s="102">
        <f>ROUND(I232*H232,2)</f>
        <v>0</v>
      </c>
      <c r="BL232" s="16" t="s">
        <v>253</v>
      </c>
      <c r="BM232" s="174" t="s">
        <v>873</v>
      </c>
    </row>
    <row r="233" spans="2:65" s="1" customFormat="1" ht="16.5" customHeight="1">
      <c r="B233" s="33"/>
      <c r="C233" s="163" t="s">
        <v>485</v>
      </c>
      <c r="D233" s="163" t="s">
        <v>206</v>
      </c>
      <c r="E233" s="164" t="s">
        <v>874</v>
      </c>
      <c r="F233" s="165" t="s">
        <v>875</v>
      </c>
      <c r="G233" s="166" t="s">
        <v>291</v>
      </c>
      <c r="H233" s="167">
        <v>20</v>
      </c>
      <c r="I233" s="168"/>
      <c r="J233" s="169">
        <f>ROUND(I233*H233,2)</f>
        <v>0</v>
      </c>
      <c r="K233" s="170"/>
      <c r="L233" s="33"/>
      <c r="M233" s="171" t="s">
        <v>1</v>
      </c>
      <c r="N233" s="137" t="s">
        <v>43</v>
      </c>
      <c r="P233" s="172">
        <f>O233*H233</f>
        <v>0</v>
      </c>
      <c r="Q233" s="172">
        <v>8.0000000000000007E-5</v>
      </c>
      <c r="R233" s="172">
        <f>Q233*H233</f>
        <v>1.6000000000000001E-3</v>
      </c>
      <c r="S233" s="172">
        <v>0</v>
      </c>
      <c r="T233" s="173">
        <f>S233*H233</f>
        <v>0</v>
      </c>
      <c r="AR233" s="174" t="s">
        <v>253</v>
      </c>
      <c r="AT233" s="174" t="s">
        <v>206</v>
      </c>
      <c r="AU233" s="174" t="s">
        <v>89</v>
      </c>
      <c r="AY233" s="16" t="s">
        <v>203</v>
      </c>
      <c r="BE233" s="102">
        <f>IF(N233="základná",J233,0)</f>
        <v>0</v>
      </c>
      <c r="BF233" s="102">
        <f>IF(N233="znížená",J233,0)</f>
        <v>0</v>
      </c>
      <c r="BG233" s="102">
        <f>IF(N233="zákl. prenesená",J233,0)</f>
        <v>0</v>
      </c>
      <c r="BH233" s="102">
        <f>IF(N233="zníž. prenesená",J233,0)</f>
        <v>0</v>
      </c>
      <c r="BI233" s="102">
        <f>IF(N233="nulová",J233,0)</f>
        <v>0</v>
      </c>
      <c r="BJ233" s="16" t="s">
        <v>89</v>
      </c>
      <c r="BK233" s="102">
        <f>ROUND(I233*H233,2)</f>
        <v>0</v>
      </c>
      <c r="BL233" s="16" t="s">
        <v>253</v>
      </c>
      <c r="BM233" s="174" t="s">
        <v>876</v>
      </c>
    </row>
    <row r="234" spans="2:65" s="12" customFormat="1">
      <c r="B234" s="175"/>
      <c r="D234" s="176" t="s">
        <v>212</v>
      </c>
      <c r="E234" s="177" t="s">
        <v>1</v>
      </c>
      <c r="F234" s="178" t="s">
        <v>877</v>
      </c>
      <c r="H234" s="179">
        <v>9</v>
      </c>
      <c r="I234" s="180"/>
      <c r="L234" s="175"/>
      <c r="M234" s="181"/>
      <c r="T234" s="182"/>
      <c r="AT234" s="177" t="s">
        <v>212</v>
      </c>
      <c r="AU234" s="177" t="s">
        <v>89</v>
      </c>
      <c r="AV234" s="12" t="s">
        <v>89</v>
      </c>
      <c r="AW234" s="12" t="s">
        <v>32</v>
      </c>
      <c r="AX234" s="12" t="s">
        <v>77</v>
      </c>
      <c r="AY234" s="177" t="s">
        <v>203</v>
      </c>
    </row>
    <row r="235" spans="2:65" s="12" customFormat="1">
      <c r="B235" s="175"/>
      <c r="D235" s="176" t="s">
        <v>212</v>
      </c>
      <c r="E235" s="177" t="s">
        <v>1</v>
      </c>
      <c r="F235" s="178" t="s">
        <v>796</v>
      </c>
      <c r="H235" s="179">
        <v>3</v>
      </c>
      <c r="I235" s="180"/>
      <c r="L235" s="175"/>
      <c r="M235" s="181"/>
      <c r="T235" s="182"/>
      <c r="AT235" s="177" t="s">
        <v>212</v>
      </c>
      <c r="AU235" s="177" t="s">
        <v>89</v>
      </c>
      <c r="AV235" s="12" t="s">
        <v>89</v>
      </c>
      <c r="AW235" s="12" t="s">
        <v>32</v>
      </c>
      <c r="AX235" s="12" t="s">
        <v>77</v>
      </c>
      <c r="AY235" s="177" t="s">
        <v>203</v>
      </c>
    </row>
    <row r="236" spans="2:65" s="12" customFormat="1">
      <c r="B236" s="175"/>
      <c r="D236" s="176" t="s">
        <v>212</v>
      </c>
      <c r="E236" s="177" t="s">
        <v>1</v>
      </c>
      <c r="F236" s="178" t="s">
        <v>878</v>
      </c>
      <c r="H236" s="179">
        <v>4</v>
      </c>
      <c r="I236" s="180"/>
      <c r="L236" s="175"/>
      <c r="M236" s="181"/>
      <c r="T236" s="182"/>
      <c r="AT236" s="177" t="s">
        <v>212</v>
      </c>
      <c r="AU236" s="177" t="s">
        <v>89</v>
      </c>
      <c r="AV236" s="12" t="s">
        <v>89</v>
      </c>
      <c r="AW236" s="12" t="s">
        <v>32</v>
      </c>
      <c r="AX236" s="12" t="s">
        <v>77</v>
      </c>
      <c r="AY236" s="177" t="s">
        <v>203</v>
      </c>
    </row>
    <row r="237" spans="2:65" s="12" customFormat="1">
      <c r="B237" s="175"/>
      <c r="D237" s="176" t="s">
        <v>212</v>
      </c>
      <c r="E237" s="177" t="s">
        <v>1</v>
      </c>
      <c r="F237" s="178" t="s">
        <v>879</v>
      </c>
      <c r="H237" s="179">
        <v>4</v>
      </c>
      <c r="I237" s="180"/>
      <c r="L237" s="175"/>
      <c r="M237" s="181"/>
      <c r="T237" s="182"/>
      <c r="AT237" s="177" t="s">
        <v>212</v>
      </c>
      <c r="AU237" s="177" t="s">
        <v>89</v>
      </c>
      <c r="AV237" s="12" t="s">
        <v>89</v>
      </c>
      <c r="AW237" s="12" t="s">
        <v>32</v>
      </c>
      <c r="AX237" s="12" t="s">
        <v>77</v>
      </c>
      <c r="AY237" s="177" t="s">
        <v>203</v>
      </c>
    </row>
    <row r="238" spans="2:65" s="13" customFormat="1">
      <c r="B238" s="183"/>
      <c r="D238" s="176" t="s">
        <v>212</v>
      </c>
      <c r="E238" s="184" t="s">
        <v>1</v>
      </c>
      <c r="F238" s="185" t="s">
        <v>217</v>
      </c>
      <c r="H238" s="186">
        <v>20</v>
      </c>
      <c r="I238" s="187"/>
      <c r="L238" s="183"/>
      <c r="M238" s="188"/>
      <c r="T238" s="189"/>
      <c r="AT238" s="184" t="s">
        <v>212</v>
      </c>
      <c r="AU238" s="184" t="s">
        <v>89</v>
      </c>
      <c r="AV238" s="13" t="s">
        <v>210</v>
      </c>
      <c r="AW238" s="13" t="s">
        <v>32</v>
      </c>
      <c r="AX238" s="13" t="s">
        <v>84</v>
      </c>
      <c r="AY238" s="184" t="s">
        <v>203</v>
      </c>
    </row>
    <row r="239" spans="2:65" s="1" customFormat="1" ht="24.2" customHeight="1">
      <c r="B239" s="33"/>
      <c r="C239" s="197" t="s">
        <v>489</v>
      </c>
      <c r="D239" s="197" t="s">
        <v>382</v>
      </c>
      <c r="E239" s="198" t="s">
        <v>880</v>
      </c>
      <c r="F239" s="199" t="s">
        <v>881</v>
      </c>
      <c r="G239" s="200" t="s">
        <v>291</v>
      </c>
      <c r="H239" s="201">
        <v>20</v>
      </c>
      <c r="I239" s="202"/>
      <c r="J239" s="203">
        <f t="shared" ref="J239:J246" si="45">ROUND(I239*H239,2)</f>
        <v>0</v>
      </c>
      <c r="K239" s="204"/>
      <c r="L239" s="205"/>
      <c r="M239" s="206" t="s">
        <v>1</v>
      </c>
      <c r="N239" s="207" t="s">
        <v>43</v>
      </c>
      <c r="P239" s="172">
        <f t="shared" ref="P239:P246" si="46">O239*H239</f>
        <v>0</v>
      </c>
      <c r="Q239" s="172">
        <v>3.5999999999999999E-3</v>
      </c>
      <c r="R239" s="172">
        <f t="shared" ref="R239:R246" si="47">Q239*H239</f>
        <v>7.1999999999999995E-2</v>
      </c>
      <c r="S239" s="172">
        <v>0</v>
      </c>
      <c r="T239" s="173">
        <f t="shared" ref="T239:T246" si="48">S239*H239</f>
        <v>0</v>
      </c>
      <c r="AR239" s="174" t="s">
        <v>381</v>
      </c>
      <c r="AT239" s="174" t="s">
        <v>382</v>
      </c>
      <c r="AU239" s="174" t="s">
        <v>89</v>
      </c>
      <c r="AY239" s="16" t="s">
        <v>203</v>
      </c>
      <c r="BE239" s="102">
        <f t="shared" ref="BE239:BE246" si="49">IF(N239="základná",J239,0)</f>
        <v>0</v>
      </c>
      <c r="BF239" s="102">
        <f t="shared" ref="BF239:BF246" si="50">IF(N239="znížená",J239,0)</f>
        <v>0</v>
      </c>
      <c r="BG239" s="102">
        <f t="shared" ref="BG239:BG246" si="51">IF(N239="zákl. prenesená",J239,0)</f>
        <v>0</v>
      </c>
      <c r="BH239" s="102">
        <f t="shared" ref="BH239:BH246" si="52">IF(N239="zníž. prenesená",J239,0)</f>
        <v>0</v>
      </c>
      <c r="BI239" s="102">
        <f t="shared" ref="BI239:BI246" si="53">IF(N239="nulová",J239,0)</f>
        <v>0</v>
      </c>
      <c r="BJ239" s="16" t="s">
        <v>89</v>
      </c>
      <c r="BK239" s="102">
        <f t="shared" ref="BK239:BK246" si="54">ROUND(I239*H239,2)</f>
        <v>0</v>
      </c>
      <c r="BL239" s="16" t="s">
        <v>253</v>
      </c>
      <c r="BM239" s="174" t="s">
        <v>882</v>
      </c>
    </row>
    <row r="240" spans="2:65" s="1" customFormat="1" ht="33" customHeight="1">
      <c r="B240" s="33"/>
      <c r="C240" s="163" t="s">
        <v>493</v>
      </c>
      <c r="D240" s="163" t="s">
        <v>206</v>
      </c>
      <c r="E240" s="164" t="s">
        <v>883</v>
      </c>
      <c r="F240" s="165" t="s">
        <v>884</v>
      </c>
      <c r="G240" s="166" t="s">
        <v>291</v>
      </c>
      <c r="H240" s="167">
        <v>9</v>
      </c>
      <c r="I240" s="168"/>
      <c r="J240" s="169">
        <f t="shared" si="45"/>
        <v>0</v>
      </c>
      <c r="K240" s="170"/>
      <c r="L240" s="33"/>
      <c r="M240" s="171" t="s">
        <v>1</v>
      </c>
      <c r="N240" s="137" t="s">
        <v>43</v>
      </c>
      <c r="P240" s="172">
        <f t="shared" si="46"/>
        <v>0</v>
      </c>
      <c r="Q240" s="172">
        <v>1E-4</v>
      </c>
      <c r="R240" s="172">
        <f t="shared" si="47"/>
        <v>9.0000000000000008E-4</v>
      </c>
      <c r="S240" s="172">
        <v>0</v>
      </c>
      <c r="T240" s="173">
        <f t="shared" si="48"/>
        <v>0</v>
      </c>
      <c r="AR240" s="174" t="s">
        <v>253</v>
      </c>
      <c r="AT240" s="174" t="s">
        <v>206</v>
      </c>
      <c r="AU240" s="174" t="s">
        <v>89</v>
      </c>
      <c r="AY240" s="16" t="s">
        <v>203</v>
      </c>
      <c r="BE240" s="102">
        <f t="shared" si="49"/>
        <v>0</v>
      </c>
      <c r="BF240" s="102">
        <f t="shared" si="50"/>
        <v>0</v>
      </c>
      <c r="BG240" s="102">
        <f t="shared" si="51"/>
        <v>0</v>
      </c>
      <c r="BH240" s="102">
        <f t="shared" si="52"/>
        <v>0</v>
      </c>
      <c r="BI240" s="102">
        <f t="shared" si="53"/>
        <v>0</v>
      </c>
      <c r="BJ240" s="16" t="s">
        <v>89</v>
      </c>
      <c r="BK240" s="102">
        <f t="shared" si="54"/>
        <v>0</v>
      </c>
      <c r="BL240" s="16" t="s">
        <v>253</v>
      </c>
      <c r="BM240" s="174" t="s">
        <v>885</v>
      </c>
    </row>
    <row r="241" spans="2:65" s="1" customFormat="1" ht="16.5" customHeight="1">
      <c r="B241" s="33"/>
      <c r="C241" s="197" t="s">
        <v>497</v>
      </c>
      <c r="D241" s="197" t="s">
        <v>382</v>
      </c>
      <c r="E241" s="198" t="s">
        <v>886</v>
      </c>
      <c r="F241" s="199" t="s">
        <v>887</v>
      </c>
      <c r="G241" s="200" t="s">
        <v>291</v>
      </c>
      <c r="H241" s="201">
        <v>9</v>
      </c>
      <c r="I241" s="202"/>
      <c r="J241" s="203">
        <f t="shared" si="45"/>
        <v>0</v>
      </c>
      <c r="K241" s="204"/>
      <c r="L241" s="205"/>
      <c r="M241" s="206" t="s">
        <v>1</v>
      </c>
      <c r="N241" s="207" t="s">
        <v>43</v>
      </c>
      <c r="P241" s="172">
        <f t="shared" si="46"/>
        <v>0</v>
      </c>
      <c r="Q241" s="172">
        <v>2E-3</v>
      </c>
      <c r="R241" s="172">
        <f t="shared" si="47"/>
        <v>1.8000000000000002E-2</v>
      </c>
      <c r="S241" s="172">
        <v>0</v>
      </c>
      <c r="T241" s="173">
        <f t="shared" si="48"/>
        <v>0</v>
      </c>
      <c r="AR241" s="174" t="s">
        <v>381</v>
      </c>
      <c r="AT241" s="174" t="s">
        <v>382</v>
      </c>
      <c r="AU241" s="174" t="s">
        <v>89</v>
      </c>
      <c r="AY241" s="16" t="s">
        <v>203</v>
      </c>
      <c r="BE241" s="102">
        <f t="shared" si="49"/>
        <v>0</v>
      </c>
      <c r="BF241" s="102">
        <f t="shared" si="50"/>
        <v>0</v>
      </c>
      <c r="BG241" s="102">
        <f t="shared" si="51"/>
        <v>0</v>
      </c>
      <c r="BH241" s="102">
        <f t="shared" si="52"/>
        <v>0</v>
      </c>
      <c r="BI241" s="102">
        <f t="shared" si="53"/>
        <v>0</v>
      </c>
      <c r="BJ241" s="16" t="s">
        <v>89</v>
      </c>
      <c r="BK241" s="102">
        <f t="shared" si="54"/>
        <v>0</v>
      </c>
      <c r="BL241" s="16" t="s">
        <v>253</v>
      </c>
      <c r="BM241" s="174" t="s">
        <v>888</v>
      </c>
    </row>
    <row r="242" spans="2:65" s="1" customFormat="1" ht="21.75" customHeight="1">
      <c r="B242" s="33"/>
      <c r="C242" s="163" t="s">
        <v>503</v>
      </c>
      <c r="D242" s="163" t="s">
        <v>206</v>
      </c>
      <c r="E242" s="164" t="s">
        <v>889</v>
      </c>
      <c r="F242" s="165" t="s">
        <v>890</v>
      </c>
      <c r="G242" s="166" t="s">
        <v>291</v>
      </c>
      <c r="H242" s="167">
        <v>4</v>
      </c>
      <c r="I242" s="168"/>
      <c r="J242" s="169">
        <f t="shared" si="45"/>
        <v>0</v>
      </c>
      <c r="K242" s="170"/>
      <c r="L242" s="33"/>
      <c r="M242" s="171" t="s">
        <v>1</v>
      </c>
      <c r="N242" s="137" t="s">
        <v>43</v>
      </c>
      <c r="P242" s="172">
        <f t="shared" si="46"/>
        <v>0</v>
      </c>
      <c r="Q242" s="172">
        <v>4.1999999999999996E-6</v>
      </c>
      <c r="R242" s="172">
        <f t="shared" si="47"/>
        <v>1.6799999999999998E-5</v>
      </c>
      <c r="S242" s="172">
        <v>0</v>
      </c>
      <c r="T242" s="173">
        <f t="shared" si="48"/>
        <v>0</v>
      </c>
      <c r="AR242" s="174" t="s">
        <v>253</v>
      </c>
      <c r="AT242" s="174" t="s">
        <v>206</v>
      </c>
      <c r="AU242" s="174" t="s">
        <v>89</v>
      </c>
      <c r="AY242" s="16" t="s">
        <v>203</v>
      </c>
      <c r="BE242" s="102">
        <f t="shared" si="49"/>
        <v>0</v>
      </c>
      <c r="BF242" s="102">
        <f t="shared" si="50"/>
        <v>0</v>
      </c>
      <c r="BG242" s="102">
        <f t="shared" si="51"/>
        <v>0</v>
      </c>
      <c r="BH242" s="102">
        <f t="shared" si="52"/>
        <v>0</v>
      </c>
      <c r="BI242" s="102">
        <f t="shared" si="53"/>
        <v>0</v>
      </c>
      <c r="BJ242" s="16" t="s">
        <v>89</v>
      </c>
      <c r="BK242" s="102">
        <f t="shared" si="54"/>
        <v>0</v>
      </c>
      <c r="BL242" s="16" t="s">
        <v>253</v>
      </c>
      <c r="BM242" s="174" t="s">
        <v>891</v>
      </c>
    </row>
    <row r="243" spans="2:65" s="1" customFormat="1" ht="16.5" customHeight="1">
      <c r="B243" s="33"/>
      <c r="C243" s="197" t="s">
        <v>507</v>
      </c>
      <c r="D243" s="197" t="s">
        <v>382</v>
      </c>
      <c r="E243" s="198" t="s">
        <v>892</v>
      </c>
      <c r="F243" s="199" t="s">
        <v>893</v>
      </c>
      <c r="G243" s="200" t="s">
        <v>291</v>
      </c>
      <c r="H243" s="201">
        <v>4</v>
      </c>
      <c r="I243" s="202"/>
      <c r="J243" s="203">
        <f t="shared" si="45"/>
        <v>0</v>
      </c>
      <c r="K243" s="204"/>
      <c r="L243" s="205"/>
      <c r="M243" s="206" t="s">
        <v>1</v>
      </c>
      <c r="N243" s="207" t="s">
        <v>43</v>
      </c>
      <c r="P243" s="172">
        <f t="shared" si="46"/>
        <v>0</v>
      </c>
      <c r="Q243" s="172">
        <v>1.4E-3</v>
      </c>
      <c r="R243" s="172">
        <f t="shared" si="47"/>
        <v>5.5999999999999999E-3</v>
      </c>
      <c r="S243" s="172">
        <v>0</v>
      </c>
      <c r="T243" s="173">
        <f t="shared" si="48"/>
        <v>0</v>
      </c>
      <c r="AR243" s="174" t="s">
        <v>381</v>
      </c>
      <c r="AT243" s="174" t="s">
        <v>382</v>
      </c>
      <c r="AU243" s="174" t="s">
        <v>89</v>
      </c>
      <c r="AY243" s="16" t="s">
        <v>203</v>
      </c>
      <c r="BE243" s="102">
        <f t="shared" si="49"/>
        <v>0</v>
      </c>
      <c r="BF243" s="102">
        <f t="shared" si="50"/>
        <v>0</v>
      </c>
      <c r="BG243" s="102">
        <f t="shared" si="51"/>
        <v>0</v>
      </c>
      <c r="BH243" s="102">
        <f t="shared" si="52"/>
        <v>0</v>
      </c>
      <c r="BI243" s="102">
        <f t="shared" si="53"/>
        <v>0</v>
      </c>
      <c r="BJ243" s="16" t="s">
        <v>89</v>
      </c>
      <c r="BK243" s="102">
        <f t="shared" si="54"/>
        <v>0</v>
      </c>
      <c r="BL243" s="16" t="s">
        <v>253</v>
      </c>
      <c r="BM243" s="174" t="s">
        <v>894</v>
      </c>
    </row>
    <row r="244" spans="2:65" s="1" customFormat="1" ht="24.2" customHeight="1">
      <c r="B244" s="33"/>
      <c r="C244" s="163" t="s">
        <v>511</v>
      </c>
      <c r="D244" s="163" t="s">
        <v>206</v>
      </c>
      <c r="E244" s="164" t="s">
        <v>895</v>
      </c>
      <c r="F244" s="165" t="s">
        <v>896</v>
      </c>
      <c r="G244" s="166" t="s">
        <v>291</v>
      </c>
      <c r="H244" s="167">
        <v>4</v>
      </c>
      <c r="I244" s="168"/>
      <c r="J244" s="169">
        <f t="shared" si="45"/>
        <v>0</v>
      </c>
      <c r="K244" s="170"/>
      <c r="L244" s="33"/>
      <c r="M244" s="171" t="s">
        <v>1</v>
      </c>
      <c r="N244" s="137" t="s">
        <v>43</v>
      </c>
      <c r="P244" s="172">
        <f t="shared" si="46"/>
        <v>0</v>
      </c>
      <c r="Q244" s="172">
        <v>4.1999999999999996E-6</v>
      </c>
      <c r="R244" s="172">
        <f t="shared" si="47"/>
        <v>1.6799999999999998E-5</v>
      </c>
      <c r="S244" s="172">
        <v>0</v>
      </c>
      <c r="T244" s="173">
        <f t="shared" si="48"/>
        <v>0</v>
      </c>
      <c r="AR244" s="174" t="s">
        <v>253</v>
      </c>
      <c r="AT244" s="174" t="s">
        <v>206</v>
      </c>
      <c r="AU244" s="174" t="s">
        <v>89</v>
      </c>
      <c r="AY244" s="16" t="s">
        <v>203</v>
      </c>
      <c r="BE244" s="102">
        <f t="shared" si="49"/>
        <v>0</v>
      </c>
      <c r="BF244" s="102">
        <f t="shared" si="50"/>
        <v>0</v>
      </c>
      <c r="BG244" s="102">
        <f t="shared" si="51"/>
        <v>0</v>
      </c>
      <c r="BH244" s="102">
        <f t="shared" si="52"/>
        <v>0</v>
      </c>
      <c r="BI244" s="102">
        <f t="shared" si="53"/>
        <v>0</v>
      </c>
      <c r="BJ244" s="16" t="s">
        <v>89</v>
      </c>
      <c r="BK244" s="102">
        <f t="shared" si="54"/>
        <v>0</v>
      </c>
      <c r="BL244" s="16" t="s">
        <v>253</v>
      </c>
      <c r="BM244" s="174" t="s">
        <v>897</v>
      </c>
    </row>
    <row r="245" spans="2:65" s="1" customFormat="1" ht="24.2" customHeight="1">
      <c r="B245" s="33"/>
      <c r="C245" s="197" t="s">
        <v>515</v>
      </c>
      <c r="D245" s="197" t="s">
        <v>382</v>
      </c>
      <c r="E245" s="198" t="s">
        <v>898</v>
      </c>
      <c r="F245" s="199" t="s">
        <v>899</v>
      </c>
      <c r="G245" s="200" t="s">
        <v>291</v>
      </c>
      <c r="H245" s="201">
        <v>4</v>
      </c>
      <c r="I245" s="202"/>
      <c r="J245" s="203">
        <f t="shared" si="45"/>
        <v>0</v>
      </c>
      <c r="K245" s="204"/>
      <c r="L245" s="205"/>
      <c r="M245" s="206" t="s">
        <v>1</v>
      </c>
      <c r="N245" s="207" t="s">
        <v>43</v>
      </c>
      <c r="P245" s="172">
        <f t="shared" si="46"/>
        <v>0</v>
      </c>
      <c r="Q245" s="172">
        <v>3.5699999999999998E-3</v>
      </c>
      <c r="R245" s="172">
        <f t="shared" si="47"/>
        <v>1.4279999999999999E-2</v>
      </c>
      <c r="S245" s="172">
        <v>0</v>
      </c>
      <c r="T245" s="173">
        <f t="shared" si="48"/>
        <v>0</v>
      </c>
      <c r="AR245" s="174" t="s">
        <v>381</v>
      </c>
      <c r="AT245" s="174" t="s">
        <v>382</v>
      </c>
      <c r="AU245" s="174" t="s">
        <v>89</v>
      </c>
      <c r="AY245" s="16" t="s">
        <v>203</v>
      </c>
      <c r="BE245" s="102">
        <f t="shared" si="49"/>
        <v>0</v>
      </c>
      <c r="BF245" s="102">
        <f t="shared" si="50"/>
        <v>0</v>
      </c>
      <c r="BG245" s="102">
        <f t="shared" si="51"/>
        <v>0</v>
      </c>
      <c r="BH245" s="102">
        <f t="shared" si="52"/>
        <v>0</v>
      </c>
      <c r="BI245" s="102">
        <f t="shared" si="53"/>
        <v>0</v>
      </c>
      <c r="BJ245" s="16" t="s">
        <v>89</v>
      </c>
      <c r="BK245" s="102">
        <f t="shared" si="54"/>
        <v>0</v>
      </c>
      <c r="BL245" s="16" t="s">
        <v>253</v>
      </c>
      <c r="BM245" s="174" t="s">
        <v>900</v>
      </c>
    </row>
    <row r="246" spans="2:65" s="1" customFormat="1" ht="24.2" customHeight="1">
      <c r="B246" s="33"/>
      <c r="C246" s="163" t="s">
        <v>521</v>
      </c>
      <c r="D246" s="163" t="s">
        <v>206</v>
      </c>
      <c r="E246" s="164" t="s">
        <v>471</v>
      </c>
      <c r="F246" s="165" t="s">
        <v>472</v>
      </c>
      <c r="G246" s="166" t="s">
        <v>404</v>
      </c>
      <c r="H246" s="167"/>
      <c r="I246" s="168"/>
      <c r="J246" s="169">
        <f t="shared" si="45"/>
        <v>0</v>
      </c>
      <c r="K246" s="170"/>
      <c r="L246" s="33"/>
      <c r="M246" s="171" t="s">
        <v>1</v>
      </c>
      <c r="N246" s="137" t="s">
        <v>43</v>
      </c>
      <c r="P246" s="172">
        <f t="shared" si="46"/>
        <v>0</v>
      </c>
      <c r="Q246" s="172">
        <v>0</v>
      </c>
      <c r="R246" s="172">
        <f t="shared" si="47"/>
        <v>0</v>
      </c>
      <c r="S246" s="172">
        <v>0</v>
      </c>
      <c r="T246" s="173">
        <f t="shared" si="48"/>
        <v>0</v>
      </c>
      <c r="AR246" s="174" t="s">
        <v>253</v>
      </c>
      <c r="AT246" s="174" t="s">
        <v>206</v>
      </c>
      <c r="AU246" s="174" t="s">
        <v>89</v>
      </c>
      <c r="AY246" s="16" t="s">
        <v>203</v>
      </c>
      <c r="BE246" s="102">
        <f t="shared" si="49"/>
        <v>0</v>
      </c>
      <c r="BF246" s="102">
        <f t="shared" si="50"/>
        <v>0</v>
      </c>
      <c r="BG246" s="102">
        <f t="shared" si="51"/>
        <v>0</v>
      </c>
      <c r="BH246" s="102">
        <f t="shared" si="52"/>
        <v>0</v>
      </c>
      <c r="BI246" s="102">
        <f t="shared" si="53"/>
        <v>0</v>
      </c>
      <c r="BJ246" s="16" t="s">
        <v>89</v>
      </c>
      <c r="BK246" s="102">
        <f t="shared" si="54"/>
        <v>0</v>
      </c>
      <c r="BL246" s="16" t="s">
        <v>253</v>
      </c>
      <c r="BM246" s="174" t="s">
        <v>901</v>
      </c>
    </row>
    <row r="247" spans="2:65" s="11" customFormat="1" ht="22.9" customHeight="1">
      <c r="B247" s="152"/>
      <c r="D247" s="153" t="s">
        <v>76</v>
      </c>
      <c r="E247" s="161" t="s">
        <v>902</v>
      </c>
      <c r="F247" s="161" t="s">
        <v>903</v>
      </c>
      <c r="I247" s="155"/>
      <c r="J247" s="162">
        <f>BK247</f>
        <v>0</v>
      </c>
      <c r="L247" s="152"/>
      <c r="M247" s="156"/>
      <c r="P247" s="157">
        <f>SUM(P248:P251)</f>
        <v>0</v>
      </c>
      <c r="R247" s="157">
        <f>SUM(R248:R251)</f>
        <v>8.1678400000000009E-3</v>
      </c>
      <c r="T247" s="158">
        <f>SUM(T248:T251)</f>
        <v>9.6000000000000002E-2</v>
      </c>
      <c r="AR247" s="153" t="s">
        <v>89</v>
      </c>
      <c r="AT247" s="159" t="s">
        <v>76</v>
      </c>
      <c r="AU247" s="159" t="s">
        <v>84</v>
      </c>
      <c r="AY247" s="153" t="s">
        <v>203</v>
      </c>
      <c r="BK247" s="160">
        <f>SUM(BK248:BK251)</f>
        <v>0</v>
      </c>
    </row>
    <row r="248" spans="2:65" s="1" customFormat="1" ht="16.5" customHeight="1">
      <c r="B248" s="33"/>
      <c r="C248" s="163" t="s">
        <v>525</v>
      </c>
      <c r="D248" s="163" t="s">
        <v>206</v>
      </c>
      <c r="E248" s="164" t="s">
        <v>904</v>
      </c>
      <c r="F248" s="165" t="s">
        <v>905</v>
      </c>
      <c r="G248" s="166" t="s">
        <v>291</v>
      </c>
      <c r="H248" s="167">
        <v>8</v>
      </c>
      <c r="I248" s="168"/>
      <c r="J248" s="169">
        <f>ROUND(I248*H248,2)</f>
        <v>0</v>
      </c>
      <c r="K248" s="170"/>
      <c r="L248" s="33"/>
      <c r="M248" s="171" t="s">
        <v>1</v>
      </c>
      <c r="N248" s="137" t="s">
        <v>43</v>
      </c>
      <c r="P248" s="172">
        <f>O248*H248</f>
        <v>0</v>
      </c>
      <c r="Q248" s="172">
        <v>1.6779999999999999E-5</v>
      </c>
      <c r="R248" s="172">
        <f>Q248*H248</f>
        <v>1.3423999999999999E-4</v>
      </c>
      <c r="S248" s="172">
        <v>1.2E-2</v>
      </c>
      <c r="T248" s="173">
        <f>S248*H248</f>
        <v>9.6000000000000002E-2</v>
      </c>
      <c r="AR248" s="174" t="s">
        <v>253</v>
      </c>
      <c r="AT248" s="174" t="s">
        <v>206</v>
      </c>
      <c r="AU248" s="174" t="s">
        <v>89</v>
      </c>
      <c r="AY248" s="16" t="s">
        <v>203</v>
      </c>
      <c r="BE248" s="102">
        <f>IF(N248="základná",J248,0)</f>
        <v>0</v>
      </c>
      <c r="BF248" s="102">
        <f>IF(N248="znížená",J248,0)</f>
        <v>0</v>
      </c>
      <c r="BG248" s="102">
        <f>IF(N248="zákl. prenesená",J248,0)</f>
        <v>0</v>
      </c>
      <c r="BH248" s="102">
        <f>IF(N248="zníž. prenesená",J248,0)</f>
        <v>0</v>
      </c>
      <c r="BI248" s="102">
        <f>IF(N248="nulová",J248,0)</f>
        <v>0</v>
      </c>
      <c r="BJ248" s="16" t="s">
        <v>89</v>
      </c>
      <c r="BK248" s="102">
        <f>ROUND(I248*H248,2)</f>
        <v>0</v>
      </c>
      <c r="BL248" s="16" t="s">
        <v>253</v>
      </c>
      <c r="BM248" s="174" t="s">
        <v>906</v>
      </c>
    </row>
    <row r="249" spans="2:65" s="1" customFormat="1" ht="24.2" customHeight="1">
      <c r="B249" s="33"/>
      <c r="C249" s="163" t="s">
        <v>530</v>
      </c>
      <c r="D249" s="163" t="s">
        <v>206</v>
      </c>
      <c r="E249" s="164" t="s">
        <v>907</v>
      </c>
      <c r="F249" s="165" t="s">
        <v>908</v>
      </c>
      <c r="G249" s="166" t="s">
        <v>291</v>
      </c>
      <c r="H249" s="167">
        <v>8</v>
      </c>
      <c r="I249" s="168"/>
      <c r="J249" s="169">
        <f>ROUND(I249*H249,2)</f>
        <v>0</v>
      </c>
      <c r="K249" s="170"/>
      <c r="L249" s="33"/>
      <c r="M249" s="171" t="s">
        <v>1</v>
      </c>
      <c r="N249" s="137" t="s">
        <v>43</v>
      </c>
      <c r="P249" s="172">
        <f>O249*H249</f>
        <v>0</v>
      </c>
      <c r="Q249" s="172">
        <v>4.1999999999999996E-6</v>
      </c>
      <c r="R249" s="172">
        <f>Q249*H249</f>
        <v>3.3599999999999997E-5</v>
      </c>
      <c r="S249" s="172">
        <v>0</v>
      </c>
      <c r="T249" s="173">
        <f>S249*H249</f>
        <v>0</v>
      </c>
      <c r="AR249" s="174" t="s">
        <v>253</v>
      </c>
      <c r="AT249" s="174" t="s">
        <v>206</v>
      </c>
      <c r="AU249" s="174" t="s">
        <v>89</v>
      </c>
      <c r="AY249" s="16" t="s">
        <v>203</v>
      </c>
      <c r="BE249" s="102">
        <f>IF(N249="základná",J249,0)</f>
        <v>0</v>
      </c>
      <c r="BF249" s="102">
        <f>IF(N249="znížená",J249,0)</f>
        <v>0</v>
      </c>
      <c r="BG249" s="102">
        <f>IF(N249="zákl. prenesená",J249,0)</f>
        <v>0</v>
      </c>
      <c r="BH249" s="102">
        <f>IF(N249="zníž. prenesená",J249,0)</f>
        <v>0</v>
      </c>
      <c r="BI249" s="102">
        <f>IF(N249="nulová",J249,0)</f>
        <v>0</v>
      </c>
      <c r="BJ249" s="16" t="s">
        <v>89</v>
      </c>
      <c r="BK249" s="102">
        <f>ROUND(I249*H249,2)</f>
        <v>0</v>
      </c>
      <c r="BL249" s="16" t="s">
        <v>253</v>
      </c>
      <c r="BM249" s="174" t="s">
        <v>909</v>
      </c>
    </row>
    <row r="250" spans="2:65" s="1" customFormat="1" ht="33" customHeight="1">
      <c r="B250" s="33"/>
      <c r="C250" s="197" t="s">
        <v>536</v>
      </c>
      <c r="D250" s="197" t="s">
        <v>382</v>
      </c>
      <c r="E250" s="198" t="s">
        <v>910</v>
      </c>
      <c r="F250" s="199" t="s">
        <v>911</v>
      </c>
      <c r="G250" s="200" t="s">
        <v>291</v>
      </c>
      <c r="H250" s="201">
        <v>8</v>
      </c>
      <c r="I250" s="202"/>
      <c r="J250" s="203">
        <f>ROUND(I250*H250,2)</f>
        <v>0</v>
      </c>
      <c r="K250" s="204"/>
      <c r="L250" s="205"/>
      <c r="M250" s="206" t="s">
        <v>1</v>
      </c>
      <c r="N250" s="207" t="s">
        <v>43</v>
      </c>
      <c r="P250" s="172">
        <f>O250*H250</f>
        <v>0</v>
      </c>
      <c r="Q250" s="172">
        <v>1E-3</v>
      </c>
      <c r="R250" s="172">
        <f>Q250*H250</f>
        <v>8.0000000000000002E-3</v>
      </c>
      <c r="S250" s="172">
        <v>0</v>
      </c>
      <c r="T250" s="173">
        <f>S250*H250</f>
        <v>0</v>
      </c>
      <c r="AR250" s="174" t="s">
        <v>381</v>
      </c>
      <c r="AT250" s="174" t="s">
        <v>382</v>
      </c>
      <c r="AU250" s="174" t="s">
        <v>89</v>
      </c>
      <c r="AY250" s="16" t="s">
        <v>203</v>
      </c>
      <c r="BE250" s="102">
        <f>IF(N250="základná",J250,0)</f>
        <v>0</v>
      </c>
      <c r="BF250" s="102">
        <f>IF(N250="znížená",J250,0)</f>
        <v>0</v>
      </c>
      <c r="BG250" s="102">
        <f>IF(N250="zákl. prenesená",J250,0)</f>
        <v>0</v>
      </c>
      <c r="BH250" s="102">
        <f>IF(N250="zníž. prenesená",J250,0)</f>
        <v>0</v>
      </c>
      <c r="BI250" s="102">
        <f>IF(N250="nulová",J250,0)</f>
        <v>0</v>
      </c>
      <c r="BJ250" s="16" t="s">
        <v>89</v>
      </c>
      <c r="BK250" s="102">
        <f>ROUND(I250*H250,2)</f>
        <v>0</v>
      </c>
      <c r="BL250" s="16" t="s">
        <v>253</v>
      </c>
      <c r="BM250" s="174" t="s">
        <v>912</v>
      </c>
    </row>
    <row r="251" spans="2:65" s="1" customFormat="1" ht="21.75" customHeight="1">
      <c r="B251" s="33"/>
      <c r="C251" s="163" t="s">
        <v>543</v>
      </c>
      <c r="D251" s="163" t="s">
        <v>206</v>
      </c>
      <c r="E251" s="164" t="s">
        <v>913</v>
      </c>
      <c r="F251" s="165" t="s">
        <v>914</v>
      </c>
      <c r="G251" s="166" t="s">
        <v>404</v>
      </c>
      <c r="H251" s="167"/>
      <c r="I251" s="168"/>
      <c r="J251" s="169">
        <f>ROUND(I251*H251,2)</f>
        <v>0</v>
      </c>
      <c r="K251" s="170"/>
      <c r="L251" s="33"/>
      <c r="M251" s="171" t="s">
        <v>1</v>
      </c>
      <c r="N251" s="137" t="s">
        <v>43</v>
      </c>
      <c r="P251" s="172">
        <f>O251*H251</f>
        <v>0</v>
      </c>
      <c r="Q251" s="172">
        <v>0</v>
      </c>
      <c r="R251" s="172">
        <f>Q251*H251</f>
        <v>0</v>
      </c>
      <c r="S251" s="172">
        <v>0</v>
      </c>
      <c r="T251" s="173">
        <f>S251*H251</f>
        <v>0</v>
      </c>
      <c r="AR251" s="174" t="s">
        <v>253</v>
      </c>
      <c r="AT251" s="174" t="s">
        <v>206</v>
      </c>
      <c r="AU251" s="174" t="s">
        <v>89</v>
      </c>
      <c r="AY251" s="16" t="s">
        <v>203</v>
      </c>
      <c r="BE251" s="102">
        <f>IF(N251="základná",J251,0)</f>
        <v>0</v>
      </c>
      <c r="BF251" s="102">
        <f>IF(N251="znížená",J251,0)</f>
        <v>0</v>
      </c>
      <c r="BG251" s="102">
        <f>IF(N251="zákl. prenesená",J251,0)</f>
        <v>0</v>
      </c>
      <c r="BH251" s="102">
        <f>IF(N251="zníž. prenesená",J251,0)</f>
        <v>0</v>
      </c>
      <c r="BI251" s="102">
        <f>IF(N251="nulová",J251,0)</f>
        <v>0</v>
      </c>
      <c r="BJ251" s="16" t="s">
        <v>89</v>
      </c>
      <c r="BK251" s="102">
        <f>ROUND(I251*H251,2)</f>
        <v>0</v>
      </c>
      <c r="BL251" s="16" t="s">
        <v>253</v>
      </c>
      <c r="BM251" s="174" t="s">
        <v>915</v>
      </c>
    </row>
    <row r="252" spans="2:65" s="11" customFormat="1" ht="22.9" customHeight="1">
      <c r="B252" s="152"/>
      <c r="D252" s="153" t="s">
        <v>76</v>
      </c>
      <c r="E252" s="161" t="s">
        <v>916</v>
      </c>
      <c r="F252" s="161" t="s">
        <v>917</v>
      </c>
      <c r="I252" s="155"/>
      <c r="J252" s="162">
        <f>BK252</f>
        <v>0</v>
      </c>
      <c r="L252" s="152"/>
      <c r="M252" s="156"/>
      <c r="P252" s="157">
        <f>SUM(P253:P254)</f>
        <v>0</v>
      </c>
      <c r="R252" s="157">
        <f>SUM(R253:R254)</f>
        <v>3.3055999999999998E-4</v>
      </c>
      <c r="T252" s="158">
        <f>SUM(T253:T254)</f>
        <v>5.3999999999999999E-2</v>
      </c>
      <c r="AR252" s="153" t="s">
        <v>89</v>
      </c>
      <c r="AT252" s="159" t="s">
        <v>76</v>
      </c>
      <c r="AU252" s="159" t="s">
        <v>84</v>
      </c>
      <c r="AY252" s="153" t="s">
        <v>203</v>
      </c>
      <c r="BK252" s="160">
        <f>SUM(BK253:BK254)</f>
        <v>0</v>
      </c>
    </row>
    <row r="253" spans="2:65" s="1" customFormat="1" ht="21.75" customHeight="1">
      <c r="B253" s="33"/>
      <c r="C253" s="163" t="s">
        <v>547</v>
      </c>
      <c r="D253" s="163" t="s">
        <v>206</v>
      </c>
      <c r="E253" s="164" t="s">
        <v>918</v>
      </c>
      <c r="F253" s="165" t="s">
        <v>919</v>
      </c>
      <c r="G253" s="166" t="s">
        <v>291</v>
      </c>
      <c r="H253" s="167">
        <v>4</v>
      </c>
      <c r="I253" s="168"/>
      <c r="J253" s="169">
        <f>ROUND(I253*H253,2)</f>
        <v>0</v>
      </c>
      <c r="K253" s="170"/>
      <c r="L253" s="33"/>
      <c r="M253" s="171" t="s">
        <v>1</v>
      </c>
      <c r="N253" s="137" t="s">
        <v>43</v>
      </c>
      <c r="P253" s="172">
        <f>O253*H253</f>
        <v>0</v>
      </c>
      <c r="Q253" s="172">
        <v>8.2639999999999995E-5</v>
      </c>
      <c r="R253" s="172">
        <f>Q253*H253</f>
        <v>3.3055999999999998E-4</v>
      </c>
      <c r="S253" s="172">
        <v>1.35E-2</v>
      </c>
      <c r="T253" s="173">
        <f>S253*H253</f>
        <v>5.3999999999999999E-2</v>
      </c>
      <c r="AR253" s="174" t="s">
        <v>253</v>
      </c>
      <c r="AT253" s="174" t="s">
        <v>206</v>
      </c>
      <c r="AU253" s="174" t="s">
        <v>89</v>
      </c>
      <c r="AY253" s="16" t="s">
        <v>203</v>
      </c>
      <c r="BE253" s="102">
        <f>IF(N253="základná",J253,0)</f>
        <v>0</v>
      </c>
      <c r="BF253" s="102">
        <f>IF(N253="znížená",J253,0)</f>
        <v>0</v>
      </c>
      <c r="BG253" s="102">
        <f>IF(N253="zákl. prenesená",J253,0)</f>
        <v>0</v>
      </c>
      <c r="BH253" s="102">
        <f>IF(N253="zníž. prenesená",J253,0)</f>
        <v>0</v>
      </c>
      <c r="BI253" s="102">
        <f>IF(N253="nulová",J253,0)</f>
        <v>0</v>
      </c>
      <c r="BJ253" s="16" t="s">
        <v>89</v>
      </c>
      <c r="BK253" s="102">
        <f>ROUND(I253*H253,2)</f>
        <v>0</v>
      </c>
      <c r="BL253" s="16" t="s">
        <v>253</v>
      </c>
      <c r="BM253" s="174" t="s">
        <v>920</v>
      </c>
    </row>
    <row r="254" spans="2:65" s="1" customFormat="1" ht="24.2" customHeight="1">
      <c r="B254" s="33"/>
      <c r="C254" s="163" t="s">
        <v>552</v>
      </c>
      <c r="D254" s="163" t="s">
        <v>206</v>
      </c>
      <c r="E254" s="164" t="s">
        <v>921</v>
      </c>
      <c r="F254" s="165" t="s">
        <v>922</v>
      </c>
      <c r="G254" s="166" t="s">
        <v>404</v>
      </c>
      <c r="H254" s="167"/>
      <c r="I254" s="168"/>
      <c r="J254" s="169">
        <f>ROUND(I254*H254,2)</f>
        <v>0</v>
      </c>
      <c r="K254" s="170"/>
      <c r="L254" s="33"/>
      <c r="M254" s="171" t="s">
        <v>1</v>
      </c>
      <c r="N254" s="137" t="s">
        <v>43</v>
      </c>
      <c r="P254" s="172">
        <f>O254*H254</f>
        <v>0</v>
      </c>
      <c r="Q254" s="172">
        <v>0</v>
      </c>
      <c r="R254" s="172">
        <f>Q254*H254</f>
        <v>0</v>
      </c>
      <c r="S254" s="172">
        <v>0</v>
      </c>
      <c r="T254" s="173">
        <f>S254*H254</f>
        <v>0</v>
      </c>
      <c r="AR254" s="174" t="s">
        <v>253</v>
      </c>
      <c r="AT254" s="174" t="s">
        <v>206</v>
      </c>
      <c r="AU254" s="174" t="s">
        <v>89</v>
      </c>
      <c r="AY254" s="16" t="s">
        <v>203</v>
      </c>
      <c r="BE254" s="102">
        <f>IF(N254="základná",J254,0)</f>
        <v>0</v>
      </c>
      <c r="BF254" s="102">
        <f>IF(N254="znížená",J254,0)</f>
        <v>0</v>
      </c>
      <c r="BG254" s="102">
        <f>IF(N254="zákl. prenesená",J254,0)</f>
        <v>0</v>
      </c>
      <c r="BH254" s="102">
        <f>IF(N254="zníž. prenesená",J254,0)</f>
        <v>0</v>
      </c>
      <c r="BI254" s="102">
        <f>IF(N254="nulová",J254,0)</f>
        <v>0</v>
      </c>
      <c r="BJ254" s="16" t="s">
        <v>89</v>
      </c>
      <c r="BK254" s="102">
        <f>ROUND(I254*H254,2)</f>
        <v>0</v>
      </c>
      <c r="BL254" s="16" t="s">
        <v>253</v>
      </c>
      <c r="BM254" s="174" t="s">
        <v>923</v>
      </c>
    </row>
    <row r="255" spans="2:65" s="11" customFormat="1" ht="22.9" customHeight="1">
      <c r="B255" s="152"/>
      <c r="D255" s="153" t="s">
        <v>76</v>
      </c>
      <c r="E255" s="161" t="s">
        <v>598</v>
      </c>
      <c r="F255" s="161" t="s">
        <v>599</v>
      </c>
      <c r="I255" s="155"/>
      <c r="J255" s="162">
        <f>BK255</f>
        <v>0</v>
      </c>
      <c r="L255" s="152"/>
      <c r="M255" s="156"/>
      <c r="P255" s="157">
        <f>SUM(P256:P267)</f>
        <v>0</v>
      </c>
      <c r="R255" s="157">
        <f>SUM(R256:R267)</f>
        <v>2.707008E-2</v>
      </c>
      <c r="T255" s="158">
        <f>SUM(T256:T267)</f>
        <v>0</v>
      </c>
      <c r="AR255" s="153" t="s">
        <v>89</v>
      </c>
      <c r="AT255" s="159" t="s">
        <v>76</v>
      </c>
      <c r="AU255" s="159" t="s">
        <v>84</v>
      </c>
      <c r="AY255" s="153" t="s">
        <v>203</v>
      </c>
      <c r="BK255" s="160">
        <f>SUM(BK256:BK267)</f>
        <v>0</v>
      </c>
    </row>
    <row r="256" spans="2:65" s="1" customFormat="1" ht="24.2" customHeight="1">
      <c r="B256" s="33"/>
      <c r="C256" s="163" t="s">
        <v>559</v>
      </c>
      <c r="D256" s="163" t="s">
        <v>206</v>
      </c>
      <c r="E256" s="164" t="s">
        <v>924</v>
      </c>
      <c r="F256" s="165" t="s">
        <v>925</v>
      </c>
      <c r="G256" s="166" t="s">
        <v>209</v>
      </c>
      <c r="H256" s="167">
        <v>19.2</v>
      </c>
      <c r="I256" s="168"/>
      <c r="J256" s="169">
        <f>ROUND(I256*H256,2)</f>
        <v>0</v>
      </c>
      <c r="K256" s="170"/>
      <c r="L256" s="33"/>
      <c r="M256" s="171" t="s">
        <v>1</v>
      </c>
      <c r="N256" s="137" t="s">
        <v>43</v>
      </c>
      <c r="P256" s="172">
        <f>O256*H256</f>
        <v>0</v>
      </c>
      <c r="Q256" s="172">
        <v>9.0614999999999999E-4</v>
      </c>
      <c r="R256" s="172">
        <f>Q256*H256</f>
        <v>1.739808E-2</v>
      </c>
      <c r="S256" s="172">
        <v>0</v>
      </c>
      <c r="T256" s="173">
        <f>S256*H256</f>
        <v>0</v>
      </c>
      <c r="AR256" s="174" t="s">
        <v>253</v>
      </c>
      <c r="AT256" s="174" t="s">
        <v>206</v>
      </c>
      <c r="AU256" s="174" t="s">
        <v>89</v>
      </c>
      <c r="AY256" s="16" t="s">
        <v>203</v>
      </c>
      <c r="BE256" s="102">
        <f>IF(N256="základná",J256,0)</f>
        <v>0</v>
      </c>
      <c r="BF256" s="102">
        <f>IF(N256="znížená",J256,0)</f>
        <v>0</v>
      </c>
      <c r="BG256" s="102">
        <f>IF(N256="zákl. prenesená",J256,0)</f>
        <v>0</v>
      </c>
      <c r="BH256" s="102">
        <f>IF(N256="zníž. prenesená",J256,0)</f>
        <v>0</v>
      </c>
      <c r="BI256" s="102">
        <f>IF(N256="nulová",J256,0)</f>
        <v>0</v>
      </c>
      <c r="BJ256" s="16" t="s">
        <v>89</v>
      </c>
      <c r="BK256" s="102">
        <f>ROUND(I256*H256,2)</f>
        <v>0</v>
      </c>
      <c r="BL256" s="16" t="s">
        <v>253</v>
      </c>
      <c r="BM256" s="174" t="s">
        <v>926</v>
      </c>
    </row>
    <row r="257" spans="2:65" s="12" customFormat="1">
      <c r="B257" s="175"/>
      <c r="D257" s="176" t="s">
        <v>212</v>
      </c>
      <c r="E257" s="177" t="s">
        <v>1</v>
      </c>
      <c r="F257" s="178" t="s">
        <v>698</v>
      </c>
      <c r="H257" s="179">
        <v>19.2</v>
      </c>
      <c r="I257" s="180"/>
      <c r="L257" s="175"/>
      <c r="M257" s="181"/>
      <c r="T257" s="182"/>
      <c r="AT257" s="177" t="s">
        <v>212</v>
      </c>
      <c r="AU257" s="177" t="s">
        <v>89</v>
      </c>
      <c r="AV257" s="12" t="s">
        <v>89</v>
      </c>
      <c r="AW257" s="12" t="s">
        <v>32</v>
      </c>
      <c r="AX257" s="12" t="s">
        <v>84</v>
      </c>
      <c r="AY257" s="177" t="s">
        <v>203</v>
      </c>
    </row>
    <row r="258" spans="2:65" s="1" customFormat="1" ht="24.2" customHeight="1">
      <c r="B258" s="33"/>
      <c r="C258" s="163" t="s">
        <v>563</v>
      </c>
      <c r="D258" s="163" t="s">
        <v>206</v>
      </c>
      <c r="E258" s="164" t="s">
        <v>927</v>
      </c>
      <c r="F258" s="165" t="s">
        <v>928</v>
      </c>
      <c r="G258" s="166" t="s">
        <v>209</v>
      </c>
      <c r="H258" s="167">
        <v>19.2</v>
      </c>
      <c r="I258" s="168"/>
      <c r="J258" s="169">
        <f>ROUND(I258*H258,2)</f>
        <v>0</v>
      </c>
      <c r="K258" s="170"/>
      <c r="L258" s="33"/>
      <c r="M258" s="171" t="s">
        <v>1</v>
      </c>
      <c r="N258" s="137" t="s">
        <v>43</v>
      </c>
      <c r="P258" s="172">
        <f>O258*H258</f>
        <v>0</v>
      </c>
      <c r="Q258" s="172">
        <v>1.6000000000000001E-4</v>
      </c>
      <c r="R258" s="172">
        <f>Q258*H258</f>
        <v>3.0720000000000001E-3</v>
      </c>
      <c r="S258" s="172">
        <v>0</v>
      </c>
      <c r="T258" s="173">
        <f>S258*H258</f>
        <v>0</v>
      </c>
      <c r="AR258" s="174" t="s">
        <v>253</v>
      </c>
      <c r="AT258" s="174" t="s">
        <v>206</v>
      </c>
      <c r="AU258" s="174" t="s">
        <v>89</v>
      </c>
      <c r="AY258" s="16" t="s">
        <v>203</v>
      </c>
      <c r="BE258" s="102">
        <f>IF(N258="základná",J258,0)</f>
        <v>0</v>
      </c>
      <c r="BF258" s="102">
        <f>IF(N258="znížená",J258,0)</f>
        <v>0</v>
      </c>
      <c r="BG258" s="102">
        <f>IF(N258="zákl. prenesená",J258,0)</f>
        <v>0</v>
      </c>
      <c r="BH258" s="102">
        <f>IF(N258="zníž. prenesená",J258,0)</f>
        <v>0</v>
      </c>
      <c r="BI258" s="102">
        <f>IF(N258="nulová",J258,0)</f>
        <v>0</v>
      </c>
      <c r="BJ258" s="16" t="s">
        <v>89</v>
      </c>
      <c r="BK258" s="102">
        <f>ROUND(I258*H258,2)</f>
        <v>0</v>
      </c>
      <c r="BL258" s="16" t="s">
        <v>253</v>
      </c>
      <c r="BM258" s="174" t="s">
        <v>929</v>
      </c>
    </row>
    <row r="259" spans="2:65" s="12" customFormat="1">
      <c r="B259" s="175"/>
      <c r="D259" s="176" t="s">
        <v>212</v>
      </c>
      <c r="E259" s="177" t="s">
        <v>1</v>
      </c>
      <c r="F259" s="178" t="s">
        <v>930</v>
      </c>
      <c r="H259" s="179">
        <v>19.2</v>
      </c>
      <c r="I259" s="180"/>
      <c r="L259" s="175"/>
      <c r="M259" s="181"/>
      <c r="T259" s="182"/>
      <c r="AT259" s="177" t="s">
        <v>212</v>
      </c>
      <c r="AU259" s="177" t="s">
        <v>89</v>
      </c>
      <c r="AV259" s="12" t="s">
        <v>89</v>
      </c>
      <c r="AW259" s="12" t="s">
        <v>32</v>
      </c>
      <c r="AX259" s="12" t="s">
        <v>77</v>
      </c>
      <c r="AY259" s="177" t="s">
        <v>203</v>
      </c>
    </row>
    <row r="260" spans="2:65" s="13" customFormat="1">
      <c r="B260" s="183"/>
      <c r="D260" s="176" t="s">
        <v>212</v>
      </c>
      <c r="E260" s="184" t="s">
        <v>698</v>
      </c>
      <c r="F260" s="185" t="s">
        <v>217</v>
      </c>
      <c r="H260" s="186">
        <v>19.2</v>
      </c>
      <c r="I260" s="187"/>
      <c r="L260" s="183"/>
      <c r="M260" s="188"/>
      <c r="T260" s="189"/>
      <c r="AT260" s="184" t="s">
        <v>212</v>
      </c>
      <c r="AU260" s="184" t="s">
        <v>89</v>
      </c>
      <c r="AV260" s="13" t="s">
        <v>210</v>
      </c>
      <c r="AW260" s="13" t="s">
        <v>32</v>
      </c>
      <c r="AX260" s="13" t="s">
        <v>84</v>
      </c>
      <c r="AY260" s="184" t="s">
        <v>203</v>
      </c>
    </row>
    <row r="261" spans="2:65" s="1" customFormat="1" ht="24.2" customHeight="1">
      <c r="B261" s="33"/>
      <c r="C261" s="163" t="s">
        <v>566</v>
      </c>
      <c r="D261" s="163" t="s">
        <v>206</v>
      </c>
      <c r="E261" s="164" t="s">
        <v>931</v>
      </c>
      <c r="F261" s="165" t="s">
        <v>932</v>
      </c>
      <c r="G261" s="166" t="s">
        <v>340</v>
      </c>
      <c r="H261" s="167">
        <v>55</v>
      </c>
      <c r="I261" s="168"/>
      <c r="J261" s="169">
        <f>ROUND(I261*H261,2)</f>
        <v>0</v>
      </c>
      <c r="K261" s="170"/>
      <c r="L261" s="33"/>
      <c r="M261" s="171" t="s">
        <v>1</v>
      </c>
      <c r="N261" s="137" t="s">
        <v>43</v>
      </c>
      <c r="P261" s="172">
        <f>O261*H261</f>
        <v>0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AR261" s="174" t="s">
        <v>253</v>
      </c>
      <c r="AT261" s="174" t="s">
        <v>206</v>
      </c>
      <c r="AU261" s="174" t="s">
        <v>89</v>
      </c>
      <c r="AY261" s="16" t="s">
        <v>203</v>
      </c>
      <c r="BE261" s="102">
        <f>IF(N261="základná",J261,0)</f>
        <v>0</v>
      </c>
      <c r="BF261" s="102">
        <f>IF(N261="znížená",J261,0)</f>
        <v>0</v>
      </c>
      <c r="BG261" s="102">
        <f>IF(N261="zákl. prenesená",J261,0)</f>
        <v>0</v>
      </c>
      <c r="BH261" s="102">
        <f>IF(N261="zníž. prenesená",J261,0)</f>
        <v>0</v>
      </c>
      <c r="BI261" s="102">
        <f>IF(N261="nulová",J261,0)</f>
        <v>0</v>
      </c>
      <c r="BJ261" s="16" t="s">
        <v>89</v>
      </c>
      <c r="BK261" s="102">
        <f>ROUND(I261*H261,2)</f>
        <v>0</v>
      </c>
      <c r="BL261" s="16" t="s">
        <v>253</v>
      </c>
      <c r="BM261" s="174" t="s">
        <v>933</v>
      </c>
    </row>
    <row r="262" spans="2:65" s="12" customFormat="1">
      <c r="B262" s="175"/>
      <c r="D262" s="176" t="s">
        <v>212</v>
      </c>
      <c r="E262" s="177" t="s">
        <v>1</v>
      </c>
      <c r="F262" s="178" t="s">
        <v>934</v>
      </c>
      <c r="H262" s="179">
        <v>55</v>
      </c>
      <c r="I262" s="180"/>
      <c r="L262" s="175"/>
      <c r="M262" s="181"/>
      <c r="T262" s="182"/>
      <c r="AT262" s="177" t="s">
        <v>212</v>
      </c>
      <c r="AU262" s="177" t="s">
        <v>89</v>
      </c>
      <c r="AV262" s="12" t="s">
        <v>89</v>
      </c>
      <c r="AW262" s="12" t="s">
        <v>32</v>
      </c>
      <c r="AX262" s="12" t="s">
        <v>77</v>
      </c>
      <c r="AY262" s="177" t="s">
        <v>203</v>
      </c>
    </row>
    <row r="263" spans="2:65" s="13" customFormat="1">
      <c r="B263" s="183"/>
      <c r="D263" s="176" t="s">
        <v>212</v>
      </c>
      <c r="E263" s="184" t="s">
        <v>700</v>
      </c>
      <c r="F263" s="185" t="s">
        <v>217</v>
      </c>
      <c r="H263" s="186">
        <v>55</v>
      </c>
      <c r="I263" s="187"/>
      <c r="L263" s="183"/>
      <c r="M263" s="188"/>
      <c r="T263" s="189"/>
      <c r="AT263" s="184" t="s">
        <v>212</v>
      </c>
      <c r="AU263" s="184" t="s">
        <v>89</v>
      </c>
      <c r="AV263" s="13" t="s">
        <v>210</v>
      </c>
      <c r="AW263" s="13" t="s">
        <v>32</v>
      </c>
      <c r="AX263" s="13" t="s">
        <v>84</v>
      </c>
      <c r="AY263" s="184" t="s">
        <v>203</v>
      </c>
    </row>
    <row r="264" spans="2:65" s="1" customFormat="1" ht="21.75" customHeight="1">
      <c r="B264" s="33"/>
      <c r="C264" s="163" t="s">
        <v>570</v>
      </c>
      <c r="D264" s="163" t="s">
        <v>206</v>
      </c>
      <c r="E264" s="164" t="s">
        <v>935</v>
      </c>
      <c r="F264" s="165" t="s">
        <v>936</v>
      </c>
      <c r="G264" s="166" t="s">
        <v>340</v>
      </c>
      <c r="H264" s="167">
        <v>55</v>
      </c>
      <c r="I264" s="168"/>
      <c r="J264" s="169">
        <f>ROUND(I264*H264,2)</f>
        <v>0</v>
      </c>
      <c r="K264" s="170"/>
      <c r="L264" s="33"/>
      <c r="M264" s="171" t="s">
        <v>1</v>
      </c>
      <c r="N264" s="137" t="s">
        <v>43</v>
      </c>
      <c r="P264" s="172">
        <f>O264*H264</f>
        <v>0</v>
      </c>
      <c r="Q264" s="172">
        <v>9.0000000000000006E-5</v>
      </c>
      <c r="R264" s="172">
        <f>Q264*H264</f>
        <v>4.9500000000000004E-3</v>
      </c>
      <c r="S264" s="172">
        <v>0</v>
      </c>
      <c r="T264" s="173">
        <f>S264*H264</f>
        <v>0</v>
      </c>
      <c r="AR264" s="174" t="s">
        <v>253</v>
      </c>
      <c r="AT264" s="174" t="s">
        <v>206</v>
      </c>
      <c r="AU264" s="174" t="s">
        <v>89</v>
      </c>
      <c r="AY264" s="16" t="s">
        <v>203</v>
      </c>
      <c r="BE264" s="102">
        <f>IF(N264="základná",J264,0)</f>
        <v>0</v>
      </c>
      <c r="BF264" s="102">
        <f>IF(N264="znížená",J264,0)</f>
        <v>0</v>
      </c>
      <c r="BG264" s="102">
        <f>IF(N264="zákl. prenesená",J264,0)</f>
        <v>0</v>
      </c>
      <c r="BH264" s="102">
        <f>IF(N264="zníž. prenesená",J264,0)</f>
        <v>0</v>
      </c>
      <c r="BI264" s="102">
        <f>IF(N264="nulová",J264,0)</f>
        <v>0</v>
      </c>
      <c r="BJ264" s="16" t="s">
        <v>89</v>
      </c>
      <c r="BK264" s="102">
        <f>ROUND(I264*H264,2)</f>
        <v>0</v>
      </c>
      <c r="BL264" s="16" t="s">
        <v>253</v>
      </c>
      <c r="BM264" s="174" t="s">
        <v>937</v>
      </c>
    </row>
    <row r="265" spans="2:65" s="12" customFormat="1">
      <c r="B265" s="175"/>
      <c r="D265" s="176" t="s">
        <v>212</v>
      </c>
      <c r="E265" s="177" t="s">
        <v>1</v>
      </c>
      <c r="F265" s="178" t="s">
        <v>700</v>
      </c>
      <c r="H265" s="179">
        <v>55</v>
      </c>
      <c r="I265" s="180"/>
      <c r="L265" s="175"/>
      <c r="M265" s="181"/>
      <c r="T265" s="182"/>
      <c r="AT265" s="177" t="s">
        <v>212</v>
      </c>
      <c r="AU265" s="177" t="s">
        <v>89</v>
      </c>
      <c r="AV265" s="12" t="s">
        <v>89</v>
      </c>
      <c r="AW265" s="12" t="s">
        <v>32</v>
      </c>
      <c r="AX265" s="12" t="s">
        <v>84</v>
      </c>
      <c r="AY265" s="177" t="s">
        <v>203</v>
      </c>
    </row>
    <row r="266" spans="2:65" s="1" customFormat="1" ht="24.2" customHeight="1">
      <c r="B266" s="33"/>
      <c r="C266" s="163" t="s">
        <v>574</v>
      </c>
      <c r="D266" s="163" t="s">
        <v>206</v>
      </c>
      <c r="E266" s="164" t="s">
        <v>938</v>
      </c>
      <c r="F266" s="165" t="s">
        <v>939</v>
      </c>
      <c r="G266" s="166" t="s">
        <v>340</v>
      </c>
      <c r="H266" s="167">
        <v>55</v>
      </c>
      <c r="I266" s="168"/>
      <c r="J266" s="169">
        <f>ROUND(I266*H266,2)</f>
        <v>0</v>
      </c>
      <c r="K266" s="170"/>
      <c r="L266" s="33"/>
      <c r="M266" s="171" t="s">
        <v>1</v>
      </c>
      <c r="N266" s="137" t="s">
        <v>43</v>
      </c>
      <c r="P266" s="172">
        <f>O266*H266</f>
        <v>0</v>
      </c>
      <c r="Q266" s="172">
        <v>3.0000000000000001E-5</v>
      </c>
      <c r="R266" s="172">
        <f>Q266*H266</f>
        <v>1.65E-3</v>
      </c>
      <c r="S266" s="172">
        <v>0</v>
      </c>
      <c r="T266" s="173">
        <f>S266*H266</f>
        <v>0</v>
      </c>
      <c r="AR266" s="174" t="s">
        <v>253</v>
      </c>
      <c r="AT266" s="174" t="s">
        <v>206</v>
      </c>
      <c r="AU266" s="174" t="s">
        <v>89</v>
      </c>
      <c r="AY266" s="16" t="s">
        <v>203</v>
      </c>
      <c r="BE266" s="102">
        <f>IF(N266="základná",J266,0)</f>
        <v>0</v>
      </c>
      <c r="BF266" s="102">
        <f>IF(N266="znížená",J266,0)</f>
        <v>0</v>
      </c>
      <c r="BG266" s="102">
        <f>IF(N266="zákl. prenesená",J266,0)</f>
        <v>0</v>
      </c>
      <c r="BH266" s="102">
        <f>IF(N266="zníž. prenesená",J266,0)</f>
        <v>0</v>
      </c>
      <c r="BI266" s="102">
        <f>IF(N266="nulová",J266,0)</f>
        <v>0</v>
      </c>
      <c r="BJ266" s="16" t="s">
        <v>89</v>
      </c>
      <c r="BK266" s="102">
        <f>ROUND(I266*H266,2)</f>
        <v>0</v>
      </c>
      <c r="BL266" s="16" t="s">
        <v>253</v>
      </c>
      <c r="BM266" s="174" t="s">
        <v>940</v>
      </c>
    </row>
    <row r="267" spans="2:65" s="12" customFormat="1">
      <c r="B267" s="175"/>
      <c r="D267" s="176" t="s">
        <v>212</v>
      </c>
      <c r="E267" s="177" t="s">
        <v>1</v>
      </c>
      <c r="F267" s="178" t="s">
        <v>700</v>
      </c>
      <c r="H267" s="179">
        <v>55</v>
      </c>
      <c r="I267" s="180"/>
      <c r="L267" s="175"/>
      <c r="M267" s="181"/>
      <c r="T267" s="182"/>
      <c r="AT267" s="177" t="s">
        <v>212</v>
      </c>
      <c r="AU267" s="177" t="s">
        <v>89</v>
      </c>
      <c r="AV267" s="12" t="s">
        <v>89</v>
      </c>
      <c r="AW267" s="12" t="s">
        <v>32</v>
      </c>
      <c r="AX267" s="12" t="s">
        <v>84</v>
      </c>
      <c r="AY267" s="177" t="s">
        <v>203</v>
      </c>
    </row>
    <row r="268" spans="2:65" s="11" customFormat="1" ht="25.9" customHeight="1">
      <c r="B268" s="152"/>
      <c r="D268" s="153" t="s">
        <v>76</v>
      </c>
      <c r="E268" s="154" t="s">
        <v>683</v>
      </c>
      <c r="F268" s="154" t="s">
        <v>684</v>
      </c>
      <c r="I268" s="155"/>
      <c r="J268" s="135">
        <f>BK268</f>
        <v>0</v>
      </c>
      <c r="L268" s="152"/>
      <c r="M268" s="156"/>
      <c r="P268" s="157">
        <f>P269</f>
        <v>0</v>
      </c>
      <c r="R268" s="157">
        <f>R269</f>
        <v>0</v>
      </c>
      <c r="T268" s="158">
        <f>T269</f>
        <v>0</v>
      </c>
      <c r="AR268" s="153" t="s">
        <v>84</v>
      </c>
      <c r="AT268" s="159" t="s">
        <v>76</v>
      </c>
      <c r="AU268" s="159" t="s">
        <v>77</v>
      </c>
      <c r="AY268" s="153" t="s">
        <v>203</v>
      </c>
      <c r="BK268" s="160">
        <f>BK269</f>
        <v>0</v>
      </c>
    </row>
    <row r="269" spans="2:65" s="1" customFormat="1" ht="49.15" customHeight="1">
      <c r="B269" s="33"/>
      <c r="C269" s="163" t="s">
        <v>579</v>
      </c>
      <c r="D269" s="163" t="s">
        <v>206</v>
      </c>
      <c r="E269" s="164" t="s">
        <v>941</v>
      </c>
      <c r="F269" s="165" t="s">
        <v>942</v>
      </c>
      <c r="G269" s="166" t="s">
        <v>1</v>
      </c>
      <c r="H269" s="167">
        <v>0</v>
      </c>
      <c r="I269" s="168"/>
      <c r="J269" s="169">
        <f>ROUND(I269*H269,2)</f>
        <v>0</v>
      </c>
      <c r="K269" s="170"/>
      <c r="L269" s="33"/>
      <c r="M269" s="171" t="s">
        <v>1</v>
      </c>
      <c r="N269" s="137" t="s">
        <v>43</v>
      </c>
      <c r="P269" s="172">
        <f>O269*H269</f>
        <v>0</v>
      </c>
      <c r="Q269" s="172">
        <v>0</v>
      </c>
      <c r="R269" s="172">
        <f>Q269*H269</f>
        <v>0</v>
      </c>
      <c r="S269" s="172">
        <v>0</v>
      </c>
      <c r="T269" s="173">
        <f>S269*H269</f>
        <v>0</v>
      </c>
      <c r="AR269" s="174" t="s">
        <v>670</v>
      </c>
      <c r="AT269" s="174" t="s">
        <v>206</v>
      </c>
      <c r="AU269" s="174" t="s">
        <v>84</v>
      </c>
      <c r="AY269" s="16" t="s">
        <v>203</v>
      </c>
      <c r="BE269" s="102">
        <f>IF(N269="základná",J269,0)</f>
        <v>0</v>
      </c>
      <c r="BF269" s="102">
        <f>IF(N269="znížená",J269,0)</f>
        <v>0</v>
      </c>
      <c r="BG269" s="102">
        <f>IF(N269="zákl. prenesená",J269,0)</f>
        <v>0</v>
      </c>
      <c r="BH269" s="102">
        <f>IF(N269="zníž. prenesená",J269,0)</f>
        <v>0</v>
      </c>
      <c r="BI269" s="102">
        <f>IF(N269="nulová",J269,0)</f>
        <v>0</v>
      </c>
      <c r="BJ269" s="16" t="s">
        <v>89</v>
      </c>
      <c r="BK269" s="102">
        <f>ROUND(I269*H269,2)</f>
        <v>0</v>
      </c>
      <c r="BL269" s="16" t="s">
        <v>670</v>
      </c>
      <c r="BM269" s="174" t="s">
        <v>943</v>
      </c>
    </row>
    <row r="270" spans="2:65" s="1" customFormat="1" ht="49.9" customHeight="1">
      <c r="B270" s="33"/>
      <c r="E270" s="154" t="s">
        <v>695</v>
      </c>
      <c r="F270" s="154" t="s">
        <v>696</v>
      </c>
      <c r="J270" s="135">
        <f t="shared" ref="J270:J275" si="55">BK270</f>
        <v>0</v>
      </c>
      <c r="L270" s="33"/>
      <c r="M270" s="209"/>
      <c r="T270" s="60"/>
      <c r="AT270" s="16" t="s">
        <v>76</v>
      </c>
      <c r="AU270" s="16" t="s">
        <v>77</v>
      </c>
      <c r="AY270" s="16" t="s">
        <v>697</v>
      </c>
      <c r="BK270" s="102">
        <f>SUM(BK271:BK275)</f>
        <v>0</v>
      </c>
    </row>
    <row r="271" spans="2:65" s="1" customFormat="1" ht="16.350000000000001" customHeight="1">
      <c r="B271" s="33"/>
      <c r="C271" s="210" t="s">
        <v>1</v>
      </c>
      <c r="D271" s="210" t="s">
        <v>206</v>
      </c>
      <c r="E271" s="211" t="s">
        <v>1</v>
      </c>
      <c r="F271" s="212" t="s">
        <v>1</v>
      </c>
      <c r="G271" s="213" t="s">
        <v>1</v>
      </c>
      <c r="H271" s="214"/>
      <c r="I271" s="215"/>
      <c r="J271" s="216">
        <f t="shared" si="55"/>
        <v>0</v>
      </c>
      <c r="K271" s="170"/>
      <c r="L271" s="33"/>
      <c r="M271" s="217" t="s">
        <v>1</v>
      </c>
      <c r="N271" s="218" t="s">
        <v>43</v>
      </c>
      <c r="T271" s="60"/>
      <c r="AT271" s="16" t="s">
        <v>697</v>
      </c>
      <c r="AU271" s="16" t="s">
        <v>84</v>
      </c>
      <c r="AY271" s="16" t="s">
        <v>697</v>
      </c>
      <c r="BE271" s="102">
        <f>IF(N271="základná",J271,0)</f>
        <v>0</v>
      </c>
      <c r="BF271" s="102">
        <f>IF(N271="znížená",J271,0)</f>
        <v>0</v>
      </c>
      <c r="BG271" s="102">
        <f>IF(N271="zákl. prenesená",J271,0)</f>
        <v>0</v>
      </c>
      <c r="BH271" s="102">
        <f>IF(N271="zníž. prenesená",J271,0)</f>
        <v>0</v>
      </c>
      <c r="BI271" s="102">
        <f>IF(N271="nulová",J271,0)</f>
        <v>0</v>
      </c>
      <c r="BJ271" s="16" t="s">
        <v>89</v>
      </c>
      <c r="BK271" s="102">
        <f>I271*H271</f>
        <v>0</v>
      </c>
    </row>
    <row r="272" spans="2:65" s="1" customFormat="1" ht="16.350000000000001" customHeight="1">
      <c r="B272" s="33"/>
      <c r="C272" s="210" t="s">
        <v>1</v>
      </c>
      <c r="D272" s="210" t="s">
        <v>206</v>
      </c>
      <c r="E272" s="211" t="s">
        <v>1</v>
      </c>
      <c r="F272" s="212" t="s">
        <v>1</v>
      </c>
      <c r="G272" s="213" t="s">
        <v>1</v>
      </c>
      <c r="H272" s="214"/>
      <c r="I272" s="215"/>
      <c r="J272" s="216">
        <f t="shared" si="55"/>
        <v>0</v>
      </c>
      <c r="K272" s="170"/>
      <c r="L272" s="33"/>
      <c r="M272" s="217" t="s">
        <v>1</v>
      </c>
      <c r="N272" s="218" t="s">
        <v>43</v>
      </c>
      <c r="T272" s="60"/>
      <c r="AT272" s="16" t="s">
        <v>697</v>
      </c>
      <c r="AU272" s="16" t="s">
        <v>84</v>
      </c>
      <c r="AY272" s="16" t="s">
        <v>697</v>
      </c>
      <c r="BE272" s="102">
        <f>IF(N272="základná",J272,0)</f>
        <v>0</v>
      </c>
      <c r="BF272" s="102">
        <f>IF(N272="znížená",J272,0)</f>
        <v>0</v>
      </c>
      <c r="BG272" s="102">
        <f>IF(N272="zákl. prenesená",J272,0)</f>
        <v>0</v>
      </c>
      <c r="BH272" s="102">
        <f>IF(N272="zníž. prenesená",J272,0)</f>
        <v>0</v>
      </c>
      <c r="BI272" s="102">
        <f>IF(N272="nulová",J272,0)</f>
        <v>0</v>
      </c>
      <c r="BJ272" s="16" t="s">
        <v>89</v>
      </c>
      <c r="BK272" s="102">
        <f>I272*H272</f>
        <v>0</v>
      </c>
    </row>
    <row r="273" spans="2:63" s="1" customFormat="1" ht="16.350000000000001" customHeight="1">
      <c r="B273" s="33"/>
      <c r="C273" s="210" t="s">
        <v>1</v>
      </c>
      <c r="D273" s="210" t="s">
        <v>206</v>
      </c>
      <c r="E273" s="211" t="s">
        <v>1</v>
      </c>
      <c r="F273" s="212" t="s">
        <v>1</v>
      </c>
      <c r="G273" s="213" t="s">
        <v>1</v>
      </c>
      <c r="H273" s="214"/>
      <c r="I273" s="215"/>
      <c r="J273" s="216">
        <f t="shared" si="55"/>
        <v>0</v>
      </c>
      <c r="K273" s="170"/>
      <c r="L273" s="33"/>
      <c r="M273" s="217" t="s">
        <v>1</v>
      </c>
      <c r="N273" s="218" t="s">
        <v>43</v>
      </c>
      <c r="T273" s="60"/>
      <c r="AT273" s="16" t="s">
        <v>697</v>
      </c>
      <c r="AU273" s="16" t="s">
        <v>84</v>
      </c>
      <c r="AY273" s="16" t="s">
        <v>697</v>
      </c>
      <c r="BE273" s="102">
        <f>IF(N273="základná",J273,0)</f>
        <v>0</v>
      </c>
      <c r="BF273" s="102">
        <f>IF(N273="znížená",J273,0)</f>
        <v>0</v>
      </c>
      <c r="BG273" s="102">
        <f>IF(N273="zákl. prenesená",J273,0)</f>
        <v>0</v>
      </c>
      <c r="BH273" s="102">
        <f>IF(N273="zníž. prenesená",J273,0)</f>
        <v>0</v>
      </c>
      <c r="BI273" s="102">
        <f>IF(N273="nulová",J273,0)</f>
        <v>0</v>
      </c>
      <c r="BJ273" s="16" t="s">
        <v>89</v>
      </c>
      <c r="BK273" s="102">
        <f>I273*H273</f>
        <v>0</v>
      </c>
    </row>
    <row r="274" spans="2:63" s="1" customFormat="1" ht="16.350000000000001" customHeight="1">
      <c r="B274" s="33"/>
      <c r="C274" s="210" t="s">
        <v>1</v>
      </c>
      <c r="D274" s="210" t="s">
        <v>206</v>
      </c>
      <c r="E274" s="211" t="s">
        <v>1</v>
      </c>
      <c r="F274" s="212" t="s">
        <v>1</v>
      </c>
      <c r="G274" s="213" t="s">
        <v>1</v>
      </c>
      <c r="H274" s="214"/>
      <c r="I274" s="215"/>
      <c r="J274" s="216">
        <f t="shared" si="55"/>
        <v>0</v>
      </c>
      <c r="K274" s="170"/>
      <c r="L274" s="33"/>
      <c r="M274" s="217" t="s">
        <v>1</v>
      </c>
      <c r="N274" s="218" t="s">
        <v>43</v>
      </c>
      <c r="T274" s="60"/>
      <c r="AT274" s="16" t="s">
        <v>697</v>
      </c>
      <c r="AU274" s="16" t="s">
        <v>84</v>
      </c>
      <c r="AY274" s="16" t="s">
        <v>697</v>
      </c>
      <c r="BE274" s="102">
        <f>IF(N274="základná",J274,0)</f>
        <v>0</v>
      </c>
      <c r="BF274" s="102">
        <f>IF(N274="znížená",J274,0)</f>
        <v>0</v>
      </c>
      <c r="BG274" s="102">
        <f>IF(N274="zákl. prenesená",J274,0)</f>
        <v>0</v>
      </c>
      <c r="BH274" s="102">
        <f>IF(N274="zníž. prenesená",J274,0)</f>
        <v>0</v>
      </c>
      <c r="BI274" s="102">
        <f>IF(N274="nulová",J274,0)</f>
        <v>0</v>
      </c>
      <c r="BJ274" s="16" t="s">
        <v>89</v>
      </c>
      <c r="BK274" s="102">
        <f>I274*H274</f>
        <v>0</v>
      </c>
    </row>
    <row r="275" spans="2:63" s="1" customFormat="1" ht="16.350000000000001" customHeight="1">
      <c r="B275" s="33"/>
      <c r="C275" s="210" t="s">
        <v>1</v>
      </c>
      <c r="D275" s="210" t="s">
        <v>206</v>
      </c>
      <c r="E275" s="211" t="s">
        <v>1</v>
      </c>
      <c r="F275" s="212" t="s">
        <v>1</v>
      </c>
      <c r="G275" s="213" t="s">
        <v>1</v>
      </c>
      <c r="H275" s="214"/>
      <c r="I275" s="215"/>
      <c r="J275" s="216">
        <f t="shared" si="55"/>
        <v>0</v>
      </c>
      <c r="K275" s="170"/>
      <c r="L275" s="33"/>
      <c r="M275" s="217" t="s">
        <v>1</v>
      </c>
      <c r="N275" s="218" t="s">
        <v>43</v>
      </c>
      <c r="O275" s="219"/>
      <c r="P275" s="219"/>
      <c r="Q275" s="219"/>
      <c r="R275" s="219"/>
      <c r="S275" s="219"/>
      <c r="T275" s="220"/>
      <c r="AT275" s="16" t="s">
        <v>697</v>
      </c>
      <c r="AU275" s="16" t="s">
        <v>84</v>
      </c>
      <c r="AY275" s="16" t="s">
        <v>697</v>
      </c>
      <c r="BE275" s="102">
        <f>IF(N275="základná",J275,0)</f>
        <v>0</v>
      </c>
      <c r="BF275" s="102">
        <f>IF(N275="znížená",J275,0)</f>
        <v>0</v>
      </c>
      <c r="BG275" s="102">
        <f>IF(N275="zákl. prenesená",J275,0)</f>
        <v>0</v>
      </c>
      <c r="BH275" s="102">
        <f>IF(N275="zníž. prenesená",J275,0)</f>
        <v>0</v>
      </c>
      <c r="BI275" s="102">
        <f>IF(N275="nulová",J275,0)</f>
        <v>0</v>
      </c>
      <c r="BJ275" s="16" t="s">
        <v>89</v>
      </c>
      <c r="BK275" s="102">
        <f>I275*H275</f>
        <v>0</v>
      </c>
    </row>
    <row r="276" spans="2:63" s="1" customFormat="1" ht="6.95" customHeight="1"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33"/>
    </row>
  </sheetData>
  <sheetProtection algorithmName="SHA-512" hashValue="zjrOpp3NzifKVG8qdAl5MZNKRp3aIE62OrmmuMH4g+9QfcjZBN/KD/OGghYN5RYC9L5OqUGzBZd8bxA0tjut3g==" saltValue="baa/8BBKnyL2dJTqTeHnzOrk50kGWt3MFH1Mwgc/7JJP1mPSWhgRP9H7+/5tjKl4jk1/NMZE67joafUZKpjq8g==" spinCount="100000" sheet="1" objects="1" scenarios="1" formatColumns="0" formatRows="0" autoFilter="0"/>
  <autoFilter ref="C146:K275" xr:uid="{00000000-0009-0000-0000-000002000000}"/>
  <mergeCells count="20">
    <mergeCell ref="E11:H11"/>
    <mergeCell ref="E9:H9"/>
    <mergeCell ref="E13:H13"/>
    <mergeCell ref="E22:H22"/>
    <mergeCell ref="E133:H133"/>
    <mergeCell ref="E137:H137"/>
    <mergeCell ref="E135:H135"/>
    <mergeCell ref="E139:H139"/>
    <mergeCell ref="L2:V2"/>
    <mergeCell ref="D117:F117"/>
    <mergeCell ref="D118:F118"/>
    <mergeCell ref="D119:F119"/>
    <mergeCell ref="D120:F120"/>
    <mergeCell ref="D121:F121"/>
    <mergeCell ref="E31:H31"/>
    <mergeCell ref="E85:H85"/>
    <mergeCell ref="E89:H89"/>
    <mergeCell ref="E87:H87"/>
    <mergeCell ref="E91:H91"/>
    <mergeCell ref="E7:H7"/>
  </mergeCells>
  <dataValidations count="2">
    <dataValidation type="list" allowBlank="1" showInputMessage="1" showErrorMessage="1" error="Povolené sú hodnoty K, M." sqref="D271:D276" xr:uid="{00000000-0002-0000-0200-000000000000}">
      <formula1>"K, M"</formula1>
    </dataValidation>
    <dataValidation type="list" allowBlank="1" showInputMessage="1" showErrorMessage="1" error="Povolené sú hodnoty základná, znížená, nulová." sqref="N271:N276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customHeight="1">
      <c r="B4" s="19"/>
      <c r="D4" s="20" t="s">
        <v>120</v>
      </c>
      <c r="L4" s="19"/>
      <c r="M4" s="109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81" t="str">
        <f>'Rekapitulácia stavby'!K6</f>
        <v>Depo Jurajov Dvor</v>
      </c>
      <c r="F7" s="282"/>
      <c r="G7" s="282"/>
      <c r="H7" s="282"/>
      <c r="L7" s="19"/>
    </row>
    <row r="8" spans="2:46" ht="12.75">
      <c r="B8" s="19"/>
      <c r="D8" s="26" t="s">
        <v>130</v>
      </c>
      <c r="L8" s="19"/>
    </row>
    <row r="9" spans="2:46" ht="16.5" customHeight="1">
      <c r="B9" s="19"/>
      <c r="E9" s="281" t="s">
        <v>134</v>
      </c>
      <c r="F9" s="236"/>
      <c r="G9" s="236"/>
      <c r="H9" s="236"/>
      <c r="L9" s="19"/>
    </row>
    <row r="10" spans="2:46" ht="12" customHeight="1">
      <c r="B10" s="19"/>
      <c r="D10" s="26" t="s">
        <v>137</v>
      </c>
      <c r="L10" s="19"/>
    </row>
    <row r="11" spans="2:46" s="1" customFormat="1" ht="16.5" customHeight="1">
      <c r="B11" s="33"/>
      <c r="E11" s="233" t="s">
        <v>140</v>
      </c>
      <c r="F11" s="280"/>
      <c r="G11" s="280"/>
      <c r="H11" s="280"/>
      <c r="L11" s="33"/>
    </row>
    <row r="12" spans="2:46" s="1" customFormat="1" ht="12" customHeight="1">
      <c r="B12" s="33"/>
      <c r="D12" s="26" t="s">
        <v>702</v>
      </c>
      <c r="L12" s="33"/>
    </row>
    <row r="13" spans="2:46" s="1" customFormat="1" ht="16.5" customHeight="1">
      <c r="B13" s="33"/>
      <c r="E13" s="272" t="s">
        <v>944</v>
      </c>
      <c r="F13" s="280"/>
      <c r="G13" s="280"/>
      <c r="H13" s="280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6" t="s">
        <v>17</v>
      </c>
      <c r="F15" s="24" t="s">
        <v>1</v>
      </c>
      <c r="I15" s="26" t="s">
        <v>18</v>
      </c>
      <c r="J15" s="24" t="s">
        <v>1</v>
      </c>
      <c r="L15" s="33"/>
    </row>
    <row r="16" spans="2:46" s="1" customFormat="1" ht="12" customHeight="1">
      <c r="B16" s="33"/>
      <c r="D16" s="26" t="s">
        <v>19</v>
      </c>
      <c r="F16" s="24" t="s">
        <v>31</v>
      </c>
      <c r="I16" s="26" t="s">
        <v>21</v>
      </c>
      <c r="J16" s="56" t="str">
        <f>'Rekapitulácia stavby'!AN8</f>
        <v>Vyplň údaj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6" t="s">
        <v>22</v>
      </c>
      <c r="I18" s="26" t="s">
        <v>23</v>
      </c>
      <c r="J18" s="24" t="str">
        <f>IF('Rekapitulácia stavby'!AN10="","",'Rekapitulácia stavby'!AN10)</f>
        <v>00492736</v>
      </c>
      <c r="L18" s="33"/>
    </row>
    <row r="19" spans="2:12" s="1" customFormat="1" ht="18" customHeight="1">
      <c r="B19" s="33"/>
      <c r="E19" s="24" t="str">
        <f>IF('Rekapitulácia stavby'!E11="","",'Rekapitulácia stavby'!E11)</f>
        <v>Dopravný podnik Bratislava, akciová spoločnosť</v>
      </c>
      <c r="I19" s="26" t="s">
        <v>26</v>
      </c>
      <c r="J19" s="24" t="str">
        <f>IF('Rekapitulácia stavby'!AN11="","",'Rekapitulácia stavby'!AN11)</f>
        <v>SK2020298786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6" t="s">
        <v>28</v>
      </c>
      <c r="I21" s="26" t="s">
        <v>23</v>
      </c>
      <c r="J21" s="27" t="str">
        <f>'Rekapitulácia stavby'!AN13</f>
        <v>Vyplň údaj</v>
      </c>
      <c r="L21" s="33"/>
    </row>
    <row r="22" spans="2:12" s="1" customFormat="1" ht="18" customHeight="1">
      <c r="B22" s="33"/>
      <c r="E22" s="283" t="str">
        <f>'Rekapitulácia stavby'!E14</f>
        <v>Vyplň údaj</v>
      </c>
      <c r="F22" s="260"/>
      <c r="G22" s="260"/>
      <c r="H22" s="260"/>
      <c r="I22" s="26" t="s">
        <v>26</v>
      </c>
      <c r="J22" s="27" t="str">
        <f>'Rekapitulácia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6" t="s">
        <v>30</v>
      </c>
      <c r="I24" s="26" t="s">
        <v>23</v>
      </c>
      <c r="J24" s="24" t="str">
        <f>IF('Rekapitulácia stavby'!AN16="","",'Rekapitulácia stavby'!AN16)</f>
        <v/>
      </c>
      <c r="L24" s="33"/>
    </row>
    <row r="25" spans="2:12" s="1" customFormat="1" ht="18" customHeight="1">
      <c r="B25" s="33"/>
      <c r="E25" s="24" t="str">
        <f>IF('Rekapitulácia stavby'!E17="","",'Rekapitulácia stavby'!E17)</f>
        <v xml:space="preserve"> </v>
      </c>
      <c r="I25" s="26" t="s">
        <v>26</v>
      </c>
      <c r="J25" s="24" t="str">
        <f>IF('Rekapitulácia stavby'!AN17="","",'Rekapitulácia stavby'!AN17)</f>
        <v/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6" t="s">
        <v>33</v>
      </c>
      <c r="I27" s="26" t="s">
        <v>23</v>
      </c>
      <c r="J27" s="24" t="str">
        <f>IF('Rekapitulácia stavby'!AN19="","",'Rekapitulácia stavby'!AN19)</f>
        <v/>
      </c>
      <c r="L27" s="33"/>
    </row>
    <row r="28" spans="2:12" s="1" customFormat="1" ht="18" customHeight="1">
      <c r="B28" s="33"/>
      <c r="E28" s="24" t="str">
        <f>IF('Rekapitulácia stavby'!E20="","",'Rekapitulácia stavby'!E20)</f>
        <v xml:space="preserve"> </v>
      </c>
      <c r="I28" s="26" t="s">
        <v>26</v>
      </c>
      <c r="J28" s="24" t="str">
        <f>IF('Rekapitulácia stavby'!AN20="","",'Rekapitulácia stavby'!AN20)</f>
        <v/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6" t="s">
        <v>34</v>
      </c>
      <c r="L30" s="33"/>
    </row>
    <row r="31" spans="2:12" s="7" customFormat="1" ht="16.5" customHeight="1">
      <c r="B31" s="110"/>
      <c r="E31" s="264" t="s">
        <v>1</v>
      </c>
      <c r="F31" s="264"/>
      <c r="G31" s="264"/>
      <c r="H31" s="264"/>
      <c r="L31" s="110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7"/>
      <c r="E33" s="57"/>
      <c r="F33" s="57"/>
      <c r="G33" s="57"/>
      <c r="H33" s="57"/>
      <c r="I33" s="57"/>
      <c r="J33" s="57"/>
      <c r="K33" s="57"/>
      <c r="L33" s="33"/>
    </row>
    <row r="34" spans="2:12" s="1" customFormat="1" ht="14.45" customHeight="1">
      <c r="B34" s="33"/>
      <c r="D34" s="24" t="s">
        <v>153</v>
      </c>
      <c r="J34" s="32">
        <f>J100</f>
        <v>0</v>
      </c>
      <c r="L34" s="33"/>
    </row>
    <row r="35" spans="2:12" s="1" customFormat="1" ht="14.45" customHeight="1">
      <c r="B35" s="33"/>
      <c r="D35" s="31" t="s">
        <v>108</v>
      </c>
      <c r="J35" s="32">
        <f>J107</f>
        <v>0</v>
      </c>
      <c r="L35" s="33"/>
    </row>
    <row r="36" spans="2:12" s="1" customFormat="1" ht="25.35" customHeight="1">
      <c r="B36" s="33"/>
      <c r="D36" s="111" t="s">
        <v>37</v>
      </c>
      <c r="J36" s="70">
        <f>ROUND(J34 + J35, 2)</f>
        <v>0</v>
      </c>
      <c r="L36" s="33"/>
    </row>
    <row r="37" spans="2:12" s="1" customFormat="1" ht="6.95" customHeight="1">
      <c r="B37" s="33"/>
      <c r="D37" s="57"/>
      <c r="E37" s="57"/>
      <c r="F37" s="57"/>
      <c r="G37" s="57"/>
      <c r="H37" s="57"/>
      <c r="I37" s="57"/>
      <c r="J37" s="57"/>
      <c r="K37" s="57"/>
      <c r="L37" s="33"/>
    </row>
    <row r="38" spans="2:12" s="1" customFormat="1" ht="14.45" customHeight="1">
      <c r="B38" s="33"/>
      <c r="F38" s="36" t="s">
        <v>39</v>
      </c>
      <c r="I38" s="36" t="s">
        <v>38</v>
      </c>
      <c r="J38" s="36" t="s">
        <v>40</v>
      </c>
      <c r="L38" s="33"/>
    </row>
    <row r="39" spans="2:12" s="1" customFormat="1" ht="14.45" customHeight="1">
      <c r="B39" s="33"/>
      <c r="D39" s="59" t="s">
        <v>41</v>
      </c>
      <c r="E39" s="38" t="s">
        <v>42</v>
      </c>
      <c r="F39" s="112">
        <f>ROUND((ROUND((SUM(BE107:BE114) + SUM(BE138:BE206)),  2) + SUM(BE208:BE212)), 2)</f>
        <v>0</v>
      </c>
      <c r="G39" s="113"/>
      <c r="H39" s="113"/>
      <c r="I39" s="114">
        <v>0.23</v>
      </c>
      <c r="J39" s="112">
        <f>ROUND((ROUND(((SUM(BE107:BE114) + SUM(BE138:BE206))*I39),  2) + (SUM(BE208:BE212)*I39)), 2)</f>
        <v>0</v>
      </c>
      <c r="L39" s="33"/>
    </row>
    <row r="40" spans="2:12" s="1" customFormat="1" ht="14.45" customHeight="1">
      <c r="B40" s="33"/>
      <c r="E40" s="38" t="s">
        <v>43</v>
      </c>
      <c r="F40" s="112">
        <f>ROUND((ROUND((SUM(BF107:BF114) + SUM(BF138:BF206)),  2) + SUM(BF208:BF212)), 2)</f>
        <v>0</v>
      </c>
      <c r="G40" s="113"/>
      <c r="H40" s="113"/>
      <c r="I40" s="114">
        <v>0.23</v>
      </c>
      <c r="J40" s="112">
        <f>ROUND((ROUND(((SUM(BF107:BF114) + SUM(BF138:BF206))*I40),  2) + (SUM(BF208:BF212)*I40)), 2)</f>
        <v>0</v>
      </c>
      <c r="L40" s="33"/>
    </row>
    <row r="41" spans="2:12" s="1" customFormat="1" ht="14.45" hidden="1" customHeight="1">
      <c r="B41" s="33"/>
      <c r="E41" s="26" t="s">
        <v>44</v>
      </c>
      <c r="F41" s="89">
        <f>ROUND((ROUND((SUM(BG107:BG114) + SUM(BG138:BG206)),  2) + SUM(BG208:BG212)), 2)</f>
        <v>0</v>
      </c>
      <c r="I41" s="115">
        <v>0.23</v>
      </c>
      <c r="J41" s="89">
        <f>0</f>
        <v>0</v>
      </c>
      <c r="L41" s="33"/>
    </row>
    <row r="42" spans="2:12" s="1" customFormat="1" ht="14.45" hidden="1" customHeight="1">
      <c r="B42" s="33"/>
      <c r="E42" s="26" t="s">
        <v>45</v>
      </c>
      <c r="F42" s="89">
        <f>ROUND((ROUND((SUM(BH107:BH114) + SUM(BH138:BH206)),  2) + SUM(BH208:BH212)), 2)</f>
        <v>0</v>
      </c>
      <c r="I42" s="115">
        <v>0.23</v>
      </c>
      <c r="J42" s="89">
        <f>0</f>
        <v>0</v>
      </c>
      <c r="L42" s="33"/>
    </row>
    <row r="43" spans="2:12" s="1" customFormat="1" ht="14.45" hidden="1" customHeight="1">
      <c r="B43" s="33"/>
      <c r="E43" s="38" t="s">
        <v>46</v>
      </c>
      <c r="F43" s="112">
        <f>ROUND((ROUND((SUM(BI107:BI114) + SUM(BI138:BI206)),  2) + SUM(BI208:BI212)), 2)</f>
        <v>0</v>
      </c>
      <c r="G43" s="113"/>
      <c r="H43" s="113"/>
      <c r="I43" s="114">
        <v>0</v>
      </c>
      <c r="J43" s="112">
        <f>0</f>
        <v>0</v>
      </c>
      <c r="L43" s="33"/>
    </row>
    <row r="44" spans="2:12" s="1" customFormat="1" ht="6.95" customHeight="1">
      <c r="B44" s="33"/>
      <c r="L44" s="33"/>
    </row>
    <row r="45" spans="2:12" s="1" customFormat="1" ht="25.35" customHeight="1">
      <c r="B45" s="33"/>
      <c r="C45" s="106"/>
      <c r="D45" s="116" t="s">
        <v>47</v>
      </c>
      <c r="E45" s="61"/>
      <c r="F45" s="61"/>
      <c r="G45" s="117" t="s">
        <v>48</v>
      </c>
      <c r="H45" s="118" t="s">
        <v>49</v>
      </c>
      <c r="I45" s="61"/>
      <c r="J45" s="119">
        <f>SUM(J36:J43)</f>
        <v>0</v>
      </c>
      <c r="K45" s="120"/>
      <c r="L45" s="33"/>
    </row>
    <row r="46" spans="2:12" s="1" customFormat="1" ht="14.45" customHeight="1">
      <c r="B46" s="33"/>
      <c r="L46" s="33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7" t="s">
        <v>52</v>
      </c>
      <c r="E61" s="35"/>
      <c r="F61" s="121" t="s">
        <v>53</v>
      </c>
      <c r="G61" s="47" t="s">
        <v>52</v>
      </c>
      <c r="H61" s="35"/>
      <c r="I61" s="35"/>
      <c r="J61" s="122" t="s">
        <v>53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5" t="s">
        <v>54</v>
      </c>
      <c r="E65" s="46"/>
      <c r="F65" s="46"/>
      <c r="G65" s="45" t="s">
        <v>55</v>
      </c>
      <c r="H65" s="46"/>
      <c r="I65" s="46"/>
      <c r="J65" s="46"/>
      <c r="K65" s="46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7" t="s">
        <v>52</v>
      </c>
      <c r="E76" s="35"/>
      <c r="F76" s="121" t="s">
        <v>53</v>
      </c>
      <c r="G76" s="47" t="s">
        <v>52</v>
      </c>
      <c r="H76" s="35"/>
      <c r="I76" s="35"/>
      <c r="J76" s="122" t="s">
        <v>53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154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81" t="str">
        <f>E7</f>
        <v>Depo Jurajov Dvor</v>
      </c>
      <c r="F85" s="282"/>
      <c r="G85" s="282"/>
      <c r="H85" s="282"/>
      <c r="L85" s="33"/>
    </row>
    <row r="86" spans="2:12" ht="12" customHeight="1">
      <c r="B86" s="19"/>
      <c r="C86" s="26" t="s">
        <v>130</v>
      </c>
      <c r="L86" s="19"/>
    </row>
    <row r="87" spans="2:12" ht="16.5" customHeight="1">
      <c r="B87" s="19"/>
      <c r="E87" s="281" t="s">
        <v>134</v>
      </c>
      <c r="F87" s="236"/>
      <c r="G87" s="236"/>
      <c r="H87" s="236"/>
      <c r="L87" s="19"/>
    </row>
    <row r="88" spans="2:12" ht="12" customHeight="1">
      <c r="B88" s="19"/>
      <c r="C88" s="26" t="s">
        <v>137</v>
      </c>
      <c r="L88" s="19"/>
    </row>
    <row r="89" spans="2:12" s="1" customFormat="1" ht="16.5" customHeight="1">
      <c r="B89" s="33"/>
      <c r="E89" s="233" t="s">
        <v>140</v>
      </c>
      <c r="F89" s="280"/>
      <c r="G89" s="280"/>
      <c r="H89" s="280"/>
      <c r="L89" s="33"/>
    </row>
    <row r="90" spans="2:12" s="1" customFormat="1" ht="12" customHeight="1">
      <c r="B90" s="33"/>
      <c r="C90" s="26" t="s">
        <v>702</v>
      </c>
      <c r="L90" s="33"/>
    </row>
    <row r="91" spans="2:12" s="1" customFormat="1" ht="16.5" customHeight="1">
      <c r="B91" s="33"/>
      <c r="E91" s="272" t="str">
        <f>E13</f>
        <v>02 - Elektroinštalácia</v>
      </c>
      <c r="F91" s="280"/>
      <c r="G91" s="280"/>
      <c r="H91" s="280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6" t="s">
        <v>19</v>
      </c>
      <c r="F93" s="24" t="str">
        <f>F16</f>
        <v xml:space="preserve"> </v>
      </c>
      <c r="I93" s="26" t="s">
        <v>21</v>
      </c>
      <c r="J93" s="56" t="str">
        <f>IF(J16="","",J16)</f>
        <v>Vyplň údaj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6" t="s">
        <v>22</v>
      </c>
      <c r="F95" s="24" t="str">
        <f>E19</f>
        <v>Dopravný podnik Bratislava, akciová spoločnosť</v>
      </c>
      <c r="I95" s="26" t="s">
        <v>30</v>
      </c>
      <c r="J95" s="29" t="str">
        <f>E25</f>
        <v xml:space="preserve"> </v>
      </c>
      <c r="L95" s="33"/>
    </row>
    <row r="96" spans="2:12" s="1" customFormat="1" ht="15.2" customHeight="1">
      <c r="B96" s="33"/>
      <c r="C96" s="26" t="s">
        <v>28</v>
      </c>
      <c r="F96" s="24" t="str">
        <f>IF(E22="","",E22)</f>
        <v>Vyplň údaj</v>
      </c>
      <c r="I96" s="26" t="s">
        <v>33</v>
      </c>
      <c r="J96" s="29" t="str">
        <f>E28</f>
        <v xml:space="preserve"> </v>
      </c>
      <c r="L96" s="33"/>
    </row>
    <row r="97" spans="2:65" s="1" customFormat="1" ht="10.35" customHeight="1">
      <c r="B97" s="33"/>
      <c r="L97" s="33"/>
    </row>
    <row r="98" spans="2:65" s="1" customFormat="1" ht="29.25" customHeight="1">
      <c r="B98" s="33"/>
      <c r="C98" s="123" t="s">
        <v>155</v>
      </c>
      <c r="D98" s="106"/>
      <c r="E98" s="106"/>
      <c r="F98" s="106"/>
      <c r="G98" s="106"/>
      <c r="H98" s="106"/>
      <c r="I98" s="106"/>
      <c r="J98" s="124" t="s">
        <v>156</v>
      </c>
      <c r="K98" s="106"/>
      <c r="L98" s="33"/>
    </row>
    <row r="99" spans="2:65" s="1" customFormat="1" ht="10.35" customHeight="1">
      <c r="B99" s="33"/>
      <c r="L99" s="33"/>
    </row>
    <row r="100" spans="2:65" s="1" customFormat="1" ht="22.9" customHeight="1">
      <c r="B100" s="33"/>
      <c r="C100" s="125" t="s">
        <v>157</v>
      </c>
      <c r="J100" s="70">
        <f>J138</f>
        <v>0</v>
      </c>
      <c r="L100" s="33"/>
      <c r="AU100" s="16" t="s">
        <v>158</v>
      </c>
    </row>
    <row r="101" spans="2:65" s="8" customFormat="1" ht="24.95" customHeight="1">
      <c r="B101" s="126"/>
      <c r="D101" s="127" t="s">
        <v>945</v>
      </c>
      <c r="E101" s="128"/>
      <c r="F101" s="128"/>
      <c r="G101" s="128"/>
      <c r="H101" s="128"/>
      <c r="I101" s="128"/>
      <c r="J101" s="129">
        <f>J139</f>
        <v>0</v>
      </c>
      <c r="L101" s="126"/>
    </row>
    <row r="102" spans="2:65" s="8" customFormat="1" ht="24.95" customHeight="1">
      <c r="B102" s="126"/>
      <c r="D102" s="127" t="s">
        <v>946</v>
      </c>
      <c r="E102" s="128"/>
      <c r="F102" s="128"/>
      <c r="G102" s="128"/>
      <c r="H102" s="128"/>
      <c r="I102" s="128"/>
      <c r="J102" s="129">
        <f>J148</f>
        <v>0</v>
      </c>
      <c r="L102" s="126"/>
    </row>
    <row r="103" spans="2:65" s="8" customFormat="1" ht="24.95" customHeight="1">
      <c r="B103" s="126"/>
      <c r="D103" s="127" t="s">
        <v>178</v>
      </c>
      <c r="E103" s="128"/>
      <c r="F103" s="128"/>
      <c r="G103" s="128"/>
      <c r="H103" s="128"/>
      <c r="I103" s="128"/>
      <c r="J103" s="129">
        <f>J205</f>
        <v>0</v>
      </c>
      <c r="L103" s="126"/>
    </row>
    <row r="104" spans="2:65" s="8" customFormat="1" ht="21.75" customHeight="1">
      <c r="B104" s="126"/>
      <c r="D104" s="134" t="s">
        <v>179</v>
      </c>
      <c r="J104" s="135">
        <f>J207</f>
        <v>0</v>
      </c>
      <c r="L104" s="126"/>
    </row>
    <row r="105" spans="2:65" s="1" customFormat="1" ht="21.75" customHeight="1">
      <c r="B105" s="33"/>
      <c r="L105" s="33"/>
    </row>
    <row r="106" spans="2:65" s="1" customFormat="1" ht="6.95" customHeight="1">
      <c r="B106" s="33"/>
      <c r="L106" s="33"/>
    </row>
    <row r="107" spans="2:65" s="1" customFormat="1" ht="29.25" customHeight="1">
      <c r="B107" s="33"/>
      <c r="C107" s="125" t="s">
        <v>180</v>
      </c>
      <c r="J107" s="136">
        <f>ROUND(J108 + J109 + J110 + J111 + J112 + J113,2)</f>
        <v>0</v>
      </c>
      <c r="L107" s="33"/>
      <c r="N107" s="137" t="s">
        <v>41</v>
      </c>
    </row>
    <row r="108" spans="2:65" s="1" customFormat="1" ht="18" customHeight="1">
      <c r="B108" s="33"/>
      <c r="D108" s="269" t="s">
        <v>181</v>
      </c>
      <c r="E108" s="270"/>
      <c r="F108" s="270"/>
      <c r="J108" s="99">
        <v>0</v>
      </c>
      <c r="L108" s="138"/>
      <c r="M108" s="139"/>
      <c r="N108" s="140" t="s">
        <v>43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182</v>
      </c>
      <c r="AZ108" s="139"/>
      <c r="BA108" s="139"/>
      <c r="BB108" s="139"/>
      <c r="BC108" s="139"/>
      <c r="BD108" s="139"/>
      <c r="BE108" s="142">
        <f t="shared" ref="BE108:BE113" si="0">IF(N108="základná",J108,0)</f>
        <v>0</v>
      </c>
      <c r="BF108" s="142">
        <f t="shared" ref="BF108:BF113" si="1">IF(N108="znížená",J108,0)</f>
        <v>0</v>
      </c>
      <c r="BG108" s="142">
        <f t="shared" ref="BG108:BG113" si="2">IF(N108="zákl. prenesená",J108,0)</f>
        <v>0</v>
      </c>
      <c r="BH108" s="142">
        <f t="shared" ref="BH108:BH113" si="3">IF(N108="zníž. prenesená",J108,0)</f>
        <v>0</v>
      </c>
      <c r="BI108" s="142">
        <f t="shared" ref="BI108:BI113" si="4">IF(N108="nulová",J108,0)</f>
        <v>0</v>
      </c>
      <c r="BJ108" s="141" t="s">
        <v>89</v>
      </c>
      <c r="BK108" s="139"/>
      <c r="BL108" s="139"/>
      <c r="BM108" s="139"/>
    </row>
    <row r="109" spans="2:65" s="1" customFormat="1" ht="18" customHeight="1">
      <c r="B109" s="33"/>
      <c r="D109" s="269" t="s">
        <v>183</v>
      </c>
      <c r="E109" s="270"/>
      <c r="F109" s="270"/>
      <c r="J109" s="99">
        <v>0</v>
      </c>
      <c r="L109" s="138"/>
      <c r="M109" s="139"/>
      <c r="N109" s="140" t="s">
        <v>43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182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89</v>
      </c>
      <c r="BK109" s="139"/>
      <c r="BL109" s="139"/>
      <c r="BM109" s="139"/>
    </row>
    <row r="110" spans="2:65" s="1" customFormat="1" ht="18" customHeight="1">
      <c r="B110" s="33"/>
      <c r="D110" s="269" t="s">
        <v>184</v>
      </c>
      <c r="E110" s="270"/>
      <c r="F110" s="270"/>
      <c r="J110" s="99">
        <v>0</v>
      </c>
      <c r="L110" s="138"/>
      <c r="M110" s="139"/>
      <c r="N110" s="140" t="s">
        <v>43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182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89</v>
      </c>
      <c r="BK110" s="139"/>
      <c r="BL110" s="139"/>
      <c r="BM110" s="139"/>
    </row>
    <row r="111" spans="2:65" s="1" customFormat="1" ht="18" customHeight="1">
      <c r="B111" s="33"/>
      <c r="D111" s="269" t="s">
        <v>185</v>
      </c>
      <c r="E111" s="270"/>
      <c r="F111" s="270"/>
      <c r="J111" s="99">
        <v>0</v>
      </c>
      <c r="L111" s="138"/>
      <c r="M111" s="139"/>
      <c r="N111" s="140" t="s">
        <v>43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182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89</v>
      </c>
      <c r="BK111" s="139"/>
      <c r="BL111" s="139"/>
      <c r="BM111" s="139"/>
    </row>
    <row r="112" spans="2:65" s="1" customFormat="1" ht="18" customHeight="1">
      <c r="B112" s="33"/>
      <c r="D112" s="269" t="s">
        <v>186</v>
      </c>
      <c r="E112" s="270"/>
      <c r="F112" s="270"/>
      <c r="J112" s="99">
        <v>0</v>
      </c>
      <c r="L112" s="138"/>
      <c r="M112" s="139"/>
      <c r="N112" s="140" t="s">
        <v>43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182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89</v>
      </c>
      <c r="BK112" s="139"/>
      <c r="BL112" s="139"/>
      <c r="BM112" s="139"/>
    </row>
    <row r="113" spans="2:65" s="1" customFormat="1" ht="18" customHeight="1">
      <c r="B113" s="33"/>
      <c r="D113" s="98" t="s">
        <v>187</v>
      </c>
      <c r="J113" s="99">
        <f>ROUND(J34*T113,2)</f>
        <v>0</v>
      </c>
      <c r="L113" s="138"/>
      <c r="M113" s="139"/>
      <c r="N113" s="140" t="s">
        <v>43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188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89</v>
      </c>
      <c r="BK113" s="139"/>
      <c r="BL113" s="139"/>
      <c r="BM113" s="139"/>
    </row>
    <row r="114" spans="2:65" s="1" customFormat="1">
      <c r="B114" s="33"/>
      <c r="L114" s="33"/>
    </row>
    <row r="115" spans="2:65" s="1" customFormat="1" ht="29.25" customHeight="1">
      <c r="B115" s="33"/>
      <c r="C115" s="105" t="s">
        <v>113</v>
      </c>
      <c r="D115" s="106"/>
      <c r="E115" s="106"/>
      <c r="F115" s="106"/>
      <c r="G115" s="106"/>
      <c r="H115" s="106"/>
      <c r="I115" s="106"/>
      <c r="J115" s="107">
        <f>ROUND(J100+J107,2)</f>
        <v>0</v>
      </c>
      <c r="K115" s="106"/>
      <c r="L115" s="33"/>
    </row>
    <row r="116" spans="2:65" s="1" customFormat="1" ht="6.95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3"/>
    </row>
    <row r="120" spans="2:65" s="1" customFormat="1" ht="6.95" customHeight="1"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33"/>
    </row>
    <row r="121" spans="2:65" s="1" customFormat="1" ht="24.95" customHeight="1">
      <c r="B121" s="33"/>
      <c r="C121" s="20" t="s">
        <v>189</v>
      </c>
      <c r="L121" s="33"/>
    </row>
    <row r="122" spans="2:65" s="1" customFormat="1" ht="6.95" customHeight="1">
      <c r="B122" s="33"/>
      <c r="L122" s="33"/>
    </row>
    <row r="123" spans="2:65" s="1" customFormat="1" ht="12" customHeight="1">
      <c r="B123" s="33"/>
      <c r="C123" s="26" t="s">
        <v>15</v>
      </c>
      <c r="L123" s="33"/>
    </row>
    <row r="124" spans="2:65" s="1" customFormat="1" ht="16.5" customHeight="1">
      <c r="B124" s="33"/>
      <c r="E124" s="281" t="str">
        <f>E7</f>
        <v>Depo Jurajov Dvor</v>
      </c>
      <c r="F124" s="282"/>
      <c r="G124" s="282"/>
      <c r="H124" s="282"/>
      <c r="L124" s="33"/>
    </row>
    <row r="125" spans="2:65" ht="12" customHeight="1">
      <c r="B125" s="19"/>
      <c r="C125" s="26" t="s">
        <v>130</v>
      </c>
      <c r="L125" s="19"/>
    </row>
    <row r="126" spans="2:65" ht="16.5" customHeight="1">
      <c r="B126" s="19"/>
      <c r="E126" s="281" t="s">
        <v>134</v>
      </c>
      <c r="F126" s="236"/>
      <c r="G126" s="236"/>
      <c r="H126" s="236"/>
      <c r="L126" s="19"/>
    </row>
    <row r="127" spans="2:65" ht="12" customHeight="1">
      <c r="B127" s="19"/>
      <c r="C127" s="26" t="s">
        <v>137</v>
      </c>
      <c r="L127" s="19"/>
    </row>
    <row r="128" spans="2:65" s="1" customFormat="1" ht="16.5" customHeight="1">
      <c r="B128" s="33"/>
      <c r="E128" s="233" t="s">
        <v>140</v>
      </c>
      <c r="F128" s="280"/>
      <c r="G128" s="280"/>
      <c r="H128" s="280"/>
      <c r="L128" s="33"/>
    </row>
    <row r="129" spans="2:65" s="1" customFormat="1" ht="12" customHeight="1">
      <c r="B129" s="33"/>
      <c r="C129" s="26" t="s">
        <v>702</v>
      </c>
      <c r="L129" s="33"/>
    </row>
    <row r="130" spans="2:65" s="1" customFormat="1" ht="16.5" customHeight="1">
      <c r="B130" s="33"/>
      <c r="E130" s="272" t="str">
        <f>E13</f>
        <v>02 - Elektroinštalácia</v>
      </c>
      <c r="F130" s="280"/>
      <c r="G130" s="280"/>
      <c r="H130" s="280"/>
      <c r="L130" s="33"/>
    </row>
    <row r="131" spans="2:65" s="1" customFormat="1" ht="6.95" customHeight="1">
      <c r="B131" s="33"/>
      <c r="L131" s="33"/>
    </row>
    <row r="132" spans="2:65" s="1" customFormat="1" ht="12" customHeight="1">
      <c r="B132" s="33"/>
      <c r="C132" s="26" t="s">
        <v>19</v>
      </c>
      <c r="F132" s="24" t="str">
        <f>F16</f>
        <v xml:space="preserve"> </v>
      </c>
      <c r="I132" s="26" t="s">
        <v>21</v>
      </c>
      <c r="J132" s="56" t="str">
        <f>IF(J16="","",J16)</f>
        <v>Vyplň údaj</v>
      </c>
      <c r="L132" s="33"/>
    </row>
    <row r="133" spans="2:65" s="1" customFormat="1" ht="6.95" customHeight="1">
      <c r="B133" s="33"/>
      <c r="L133" s="33"/>
    </row>
    <row r="134" spans="2:65" s="1" customFormat="1" ht="15.2" customHeight="1">
      <c r="B134" s="33"/>
      <c r="C134" s="26" t="s">
        <v>22</v>
      </c>
      <c r="F134" s="24" t="str">
        <f>E19</f>
        <v>Dopravný podnik Bratislava, akciová spoločnosť</v>
      </c>
      <c r="I134" s="26" t="s">
        <v>30</v>
      </c>
      <c r="J134" s="29" t="str">
        <f>E25</f>
        <v xml:space="preserve"> </v>
      </c>
      <c r="L134" s="33"/>
    </row>
    <row r="135" spans="2:65" s="1" customFormat="1" ht="15.2" customHeight="1">
      <c r="B135" s="33"/>
      <c r="C135" s="26" t="s">
        <v>28</v>
      </c>
      <c r="F135" s="24" t="str">
        <f>IF(E22="","",E22)</f>
        <v>Vyplň údaj</v>
      </c>
      <c r="I135" s="26" t="s">
        <v>33</v>
      </c>
      <c r="J135" s="29" t="str">
        <f>E28</f>
        <v xml:space="preserve"> </v>
      </c>
      <c r="L135" s="33"/>
    </row>
    <row r="136" spans="2:65" s="1" customFormat="1" ht="10.35" customHeight="1">
      <c r="B136" s="33"/>
      <c r="L136" s="33"/>
    </row>
    <row r="137" spans="2:65" s="10" customFormat="1" ht="29.25" customHeight="1">
      <c r="B137" s="143"/>
      <c r="C137" s="144" t="s">
        <v>190</v>
      </c>
      <c r="D137" s="145" t="s">
        <v>62</v>
      </c>
      <c r="E137" s="145" t="s">
        <v>58</v>
      </c>
      <c r="F137" s="145" t="s">
        <v>59</v>
      </c>
      <c r="G137" s="145" t="s">
        <v>191</v>
      </c>
      <c r="H137" s="145" t="s">
        <v>192</v>
      </c>
      <c r="I137" s="145" t="s">
        <v>193</v>
      </c>
      <c r="J137" s="146" t="s">
        <v>156</v>
      </c>
      <c r="K137" s="147" t="s">
        <v>194</v>
      </c>
      <c r="L137" s="143"/>
      <c r="M137" s="63" t="s">
        <v>1</v>
      </c>
      <c r="N137" s="64" t="s">
        <v>41</v>
      </c>
      <c r="O137" s="64" t="s">
        <v>195</v>
      </c>
      <c r="P137" s="64" t="s">
        <v>196</v>
      </c>
      <c r="Q137" s="64" t="s">
        <v>197</v>
      </c>
      <c r="R137" s="64" t="s">
        <v>198</v>
      </c>
      <c r="S137" s="64" t="s">
        <v>199</v>
      </c>
      <c r="T137" s="65" t="s">
        <v>200</v>
      </c>
    </row>
    <row r="138" spans="2:65" s="1" customFormat="1" ht="22.9" customHeight="1">
      <c r="B138" s="33"/>
      <c r="C138" s="68" t="s">
        <v>153</v>
      </c>
      <c r="J138" s="148">
        <f>BK138</f>
        <v>0</v>
      </c>
      <c r="L138" s="33"/>
      <c r="M138" s="66"/>
      <c r="N138" s="57"/>
      <c r="O138" s="57"/>
      <c r="P138" s="149">
        <f>P139+P148+P205+P207</f>
        <v>0</v>
      </c>
      <c r="Q138" s="57"/>
      <c r="R138" s="149">
        <f>R139+R148+R205+R207</f>
        <v>0</v>
      </c>
      <c r="S138" s="57"/>
      <c r="T138" s="150">
        <f>T139+T148+T205+T207</f>
        <v>0</v>
      </c>
      <c r="AT138" s="16" t="s">
        <v>76</v>
      </c>
      <c r="AU138" s="16" t="s">
        <v>158</v>
      </c>
      <c r="BK138" s="151">
        <f>BK139+BK148+BK205+BK207</f>
        <v>0</v>
      </c>
    </row>
    <row r="139" spans="2:65" s="11" customFormat="1" ht="25.9" customHeight="1">
      <c r="B139" s="152"/>
      <c r="D139" s="153" t="s">
        <v>76</v>
      </c>
      <c r="E139" s="154" t="s">
        <v>250</v>
      </c>
      <c r="F139" s="154" t="s">
        <v>947</v>
      </c>
      <c r="I139" s="155"/>
      <c r="J139" s="135">
        <f>BK139</f>
        <v>0</v>
      </c>
      <c r="L139" s="152"/>
      <c r="M139" s="156"/>
      <c r="P139" s="157">
        <f>SUM(P140:P147)</f>
        <v>0</v>
      </c>
      <c r="R139" s="157">
        <f>SUM(R140:R147)</f>
        <v>0</v>
      </c>
      <c r="T139" s="158">
        <f>SUM(T140:T147)</f>
        <v>0</v>
      </c>
      <c r="AR139" s="153" t="s">
        <v>84</v>
      </c>
      <c r="AT139" s="159" t="s">
        <v>76</v>
      </c>
      <c r="AU139" s="159" t="s">
        <v>77</v>
      </c>
      <c r="AY139" s="153" t="s">
        <v>203</v>
      </c>
      <c r="BK139" s="160">
        <f>SUM(BK140:BK147)</f>
        <v>0</v>
      </c>
    </row>
    <row r="140" spans="2:65" s="1" customFormat="1" ht="24.2" customHeight="1">
      <c r="B140" s="33"/>
      <c r="C140" s="163" t="s">
        <v>84</v>
      </c>
      <c r="D140" s="163" t="s">
        <v>206</v>
      </c>
      <c r="E140" s="164" t="s">
        <v>948</v>
      </c>
      <c r="F140" s="165" t="s">
        <v>949</v>
      </c>
      <c r="G140" s="166" t="s">
        <v>209</v>
      </c>
      <c r="H140" s="167">
        <v>0.32500000000000001</v>
      </c>
      <c r="I140" s="168"/>
      <c r="J140" s="169">
        <f t="shared" ref="J140:J147" si="5">ROUND(I140*H140,2)</f>
        <v>0</v>
      </c>
      <c r="K140" s="170"/>
      <c r="L140" s="33"/>
      <c r="M140" s="171" t="s">
        <v>1</v>
      </c>
      <c r="N140" s="137" t="s">
        <v>43</v>
      </c>
      <c r="P140" s="172">
        <f t="shared" ref="P140:P147" si="6">O140*H140</f>
        <v>0</v>
      </c>
      <c r="Q140" s="172">
        <v>0</v>
      </c>
      <c r="R140" s="172">
        <f t="shared" ref="R140:R147" si="7">Q140*H140</f>
        <v>0</v>
      </c>
      <c r="S140" s="172">
        <v>0</v>
      </c>
      <c r="T140" s="173">
        <f t="shared" ref="T140:T147" si="8">S140*H140</f>
        <v>0</v>
      </c>
      <c r="AR140" s="174" t="s">
        <v>210</v>
      </c>
      <c r="AT140" s="174" t="s">
        <v>206</v>
      </c>
      <c r="AU140" s="174" t="s">
        <v>84</v>
      </c>
      <c r="AY140" s="16" t="s">
        <v>203</v>
      </c>
      <c r="BE140" s="102">
        <f t="shared" ref="BE140:BE147" si="9">IF(N140="základná",J140,0)</f>
        <v>0</v>
      </c>
      <c r="BF140" s="102">
        <f t="shared" ref="BF140:BF147" si="10">IF(N140="znížená",J140,0)</f>
        <v>0</v>
      </c>
      <c r="BG140" s="102">
        <f t="shared" ref="BG140:BG147" si="11">IF(N140="zákl. prenesená",J140,0)</f>
        <v>0</v>
      </c>
      <c r="BH140" s="102">
        <f t="shared" ref="BH140:BH147" si="12">IF(N140="zníž. prenesená",J140,0)</f>
        <v>0</v>
      </c>
      <c r="BI140" s="102">
        <f t="shared" ref="BI140:BI147" si="13">IF(N140="nulová",J140,0)</f>
        <v>0</v>
      </c>
      <c r="BJ140" s="16" t="s">
        <v>89</v>
      </c>
      <c r="BK140" s="102">
        <f t="shared" ref="BK140:BK147" si="14">ROUND(I140*H140,2)</f>
        <v>0</v>
      </c>
      <c r="BL140" s="16" t="s">
        <v>210</v>
      </c>
      <c r="BM140" s="174" t="s">
        <v>89</v>
      </c>
    </row>
    <row r="141" spans="2:65" s="1" customFormat="1" ht="24.2" customHeight="1">
      <c r="B141" s="33"/>
      <c r="C141" s="163" t="s">
        <v>89</v>
      </c>
      <c r="D141" s="163" t="s">
        <v>206</v>
      </c>
      <c r="E141" s="164" t="s">
        <v>950</v>
      </c>
      <c r="F141" s="165" t="s">
        <v>951</v>
      </c>
      <c r="G141" s="166" t="s">
        <v>952</v>
      </c>
      <c r="H141" s="167">
        <v>3.9</v>
      </c>
      <c r="I141" s="168"/>
      <c r="J141" s="169">
        <f t="shared" si="5"/>
        <v>0</v>
      </c>
      <c r="K141" s="170"/>
      <c r="L141" s="33"/>
      <c r="M141" s="171" t="s">
        <v>1</v>
      </c>
      <c r="N141" s="137" t="s">
        <v>43</v>
      </c>
      <c r="P141" s="172">
        <f t="shared" si="6"/>
        <v>0</v>
      </c>
      <c r="Q141" s="172">
        <v>0</v>
      </c>
      <c r="R141" s="172">
        <f t="shared" si="7"/>
        <v>0</v>
      </c>
      <c r="S141" s="172">
        <v>0</v>
      </c>
      <c r="T141" s="173">
        <f t="shared" si="8"/>
        <v>0</v>
      </c>
      <c r="AR141" s="174" t="s">
        <v>210</v>
      </c>
      <c r="AT141" s="174" t="s">
        <v>206</v>
      </c>
      <c r="AU141" s="174" t="s">
        <v>84</v>
      </c>
      <c r="AY141" s="16" t="s">
        <v>203</v>
      </c>
      <c r="BE141" s="102">
        <f t="shared" si="9"/>
        <v>0</v>
      </c>
      <c r="BF141" s="102">
        <f t="shared" si="10"/>
        <v>0</v>
      </c>
      <c r="BG141" s="102">
        <f t="shared" si="11"/>
        <v>0</v>
      </c>
      <c r="BH141" s="102">
        <f t="shared" si="12"/>
        <v>0</v>
      </c>
      <c r="BI141" s="102">
        <f t="shared" si="13"/>
        <v>0</v>
      </c>
      <c r="BJ141" s="16" t="s">
        <v>89</v>
      </c>
      <c r="BK141" s="102">
        <f t="shared" si="14"/>
        <v>0</v>
      </c>
      <c r="BL141" s="16" t="s">
        <v>210</v>
      </c>
      <c r="BM141" s="174" t="s">
        <v>210</v>
      </c>
    </row>
    <row r="142" spans="2:65" s="1" customFormat="1" ht="24.2" customHeight="1">
      <c r="B142" s="33"/>
      <c r="C142" s="163" t="s">
        <v>92</v>
      </c>
      <c r="D142" s="163" t="s">
        <v>206</v>
      </c>
      <c r="E142" s="164" t="s">
        <v>953</v>
      </c>
      <c r="F142" s="165" t="s">
        <v>954</v>
      </c>
      <c r="G142" s="166" t="s">
        <v>952</v>
      </c>
      <c r="H142" s="167">
        <v>1.95</v>
      </c>
      <c r="I142" s="168"/>
      <c r="J142" s="169">
        <f t="shared" si="5"/>
        <v>0</v>
      </c>
      <c r="K142" s="170"/>
      <c r="L142" s="33"/>
      <c r="M142" s="171" t="s">
        <v>1</v>
      </c>
      <c r="N142" s="137" t="s">
        <v>43</v>
      </c>
      <c r="P142" s="172">
        <f t="shared" si="6"/>
        <v>0</v>
      </c>
      <c r="Q142" s="172">
        <v>0</v>
      </c>
      <c r="R142" s="172">
        <f t="shared" si="7"/>
        <v>0</v>
      </c>
      <c r="S142" s="172">
        <v>0</v>
      </c>
      <c r="T142" s="173">
        <f t="shared" si="8"/>
        <v>0</v>
      </c>
      <c r="AR142" s="174" t="s">
        <v>210</v>
      </c>
      <c r="AT142" s="174" t="s">
        <v>206</v>
      </c>
      <c r="AU142" s="174" t="s">
        <v>84</v>
      </c>
      <c r="AY142" s="16" t="s">
        <v>203</v>
      </c>
      <c r="BE142" s="102">
        <f t="shared" si="9"/>
        <v>0</v>
      </c>
      <c r="BF142" s="102">
        <f t="shared" si="10"/>
        <v>0</v>
      </c>
      <c r="BG142" s="102">
        <f t="shared" si="11"/>
        <v>0</v>
      </c>
      <c r="BH142" s="102">
        <f t="shared" si="12"/>
        <v>0</v>
      </c>
      <c r="BI142" s="102">
        <f t="shared" si="13"/>
        <v>0</v>
      </c>
      <c r="BJ142" s="16" t="s">
        <v>89</v>
      </c>
      <c r="BK142" s="102">
        <f t="shared" si="14"/>
        <v>0</v>
      </c>
      <c r="BL142" s="16" t="s">
        <v>210</v>
      </c>
      <c r="BM142" s="174" t="s">
        <v>204</v>
      </c>
    </row>
    <row r="143" spans="2:65" s="1" customFormat="1" ht="24.2" customHeight="1">
      <c r="B143" s="33"/>
      <c r="C143" s="163" t="s">
        <v>210</v>
      </c>
      <c r="D143" s="163" t="s">
        <v>206</v>
      </c>
      <c r="E143" s="164" t="s">
        <v>955</v>
      </c>
      <c r="F143" s="165" t="s">
        <v>956</v>
      </c>
      <c r="G143" s="166" t="s">
        <v>952</v>
      </c>
      <c r="H143" s="167">
        <v>7.8</v>
      </c>
      <c r="I143" s="168"/>
      <c r="J143" s="169">
        <f t="shared" si="5"/>
        <v>0</v>
      </c>
      <c r="K143" s="170"/>
      <c r="L143" s="33"/>
      <c r="M143" s="171" t="s">
        <v>1</v>
      </c>
      <c r="N143" s="137" t="s">
        <v>43</v>
      </c>
      <c r="P143" s="172">
        <f t="shared" si="6"/>
        <v>0</v>
      </c>
      <c r="Q143" s="172">
        <v>0</v>
      </c>
      <c r="R143" s="172">
        <f t="shared" si="7"/>
        <v>0</v>
      </c>
      <c r="S143" s="172">
        <v>0</v>
      </c>
      <c r="T143" s="173">
        <f t="shared" si="8"/>
        <v>0</v>
      </c>
      <c r="AR143" s="174" t="s">
        <v>210</v>
      </c>
      <c r="AT143" s="174" t="s">
        <v>206</v>
      </c>
      <c r="AU143" s="174" t="s">
        <v>84</v>
      </c>
      <c r="AY143" s="16" t="s">
        <v>203</v>
      </c>
      <c r="BE143" s="102">
        <f t="shared" si="9"/>
        <v>0</v>
      </c>
      <c r="BF143" s="102">
        <f t="shared" si="10"/>
        <v>0</v>
      </c>
      <c r="BG143" s="102">
        <f t="shared" si="11"/>
        <v>0</v>
      </c>
      <c r="BH143" s="102">
        <f t="shared" si="12"/>
        <v>0</v>
      </c>
      <c r="BI143" s="102">
        <f t="shared" si="13"/>
        <v>0</v>
      </c>
      <c r="BJ143" s="16" t="s">
        <v>89</v>
      </c>
      <c r="BK143" s="102">
        <f t="shared" si="14"/>
        <v>0</v>
      </c>
      <c r="BL143" s="16" t="s">
        <v>210</v>
      </c>
      <c r="BM143" s="174" t="s">
        <v>246</v>
      </c>
    </row>
    <row r="144" spans="2:65" s="1" customFormat="1" ht="21.75" customHeight="1">
      <c r="B144" s="33"/>
      <c r="C144" s="163" t="s">
        <v>233</v>
      </c>
      <c r="D144" s="163" t="s">
        <v>206</v>
      </c>
      <c r="E144" s="164" t="s">
        <v>957</v>
      </c>
      <c r="F144" s="165" t="s">
        <v>958</v>
      </c>
      <c r="G144" s="166" t="s">
        <v>340</v>
      </c>
      <c r="H144" s="167">
        <v>58.5</v>
      </c>
      <c r="I144" s="168"/>
      <c r="J144" s="169">
        <f t="shared" si="5"/>
        <v>0</v>
      </c>
      <c r="K144" s="170"/>
      <c r="L144" s="33"/>
      <c r="M144" s="171" t="s">
        <v>1</v>
      </c>
      <c r="N144" s="137" t="s">
        <v>43</v>
      </c>
      <c r="P144" s="172">
        <f t="shared" si="6"/>
        <v>0</v>
      </c>
      <c r="Q144" s="172">
        <v>0</v>
      </c>
      <c r="R144" s="172">
        <f t="shared" si="7"/>
        <v>0</v>
      </c>
      <c r="S144" s="172">
        <v>0</v>
      </c>
      <c r="T144" s="173">
        <f t="shared" si="8"/>
        <v>0</v>
      </c>
      <c r="AR144" s="174" t="s">
        <v>210</v>
      </c>
      <c r="AT144" s="174" t="s">
        <v>206</v>
      </c>
      <c r="AU144" s="174" t="s">
        <v>84</v>
      </c>
      <c r="AY144" s="16" t="s">
        <v>203</v>
      </c>
      <c r="BE144" s="102">
        <f t="shared" si="9"/>
        <v>0</v>
      </c>
      <c r="BF144" s="102">
        <f t="shared" si="10"/>
        <v>0</v>
      </c>
      <c r="BG144" s="102">
        <f t="shared" si="11"/>
        <v>0</v>
      </c>
      <c r="BH144" s="102">
        <f t="shared" si="12"/>
        <v>0</v>
      </c>
      <c r="BI144" s="102">
        <f t="shared" si="13"/>
        <v>0</v>
      </c>
      <c r="BJ144" s="16" t="s">
        <v>89</v>
      </c>
      <c r="BK144" s="102">
        <f t="shared" si="14"/>
        <v>0</v>
      </c>
      <c r="BL144" s="16" t="s">
        <v>210</v>
      </c>
      <c r="BM144" s="174" t="s">
        <v>256</v>
      </c>
    </row>
    <row r="145" spans="2:65" s="1" customFormat="1" ht="16.5" customHeight="1">
      <c r="B145" s="33"/>
      <c r="C145" s="163" t="s">
        <v>204</v>
      </c>
      <c r="D145" s="163" t="s">
        <v>206</v>
      </c>
      <c r="E145" s="164" t="s">
        <v>664</v>
      </c>
      <c r="F145" s="165" t="s">
        <v>959</v>
      </c>
      <c r="G145" s="166" t="s">
        <v>669</v>
      </c>
      <c r="H145" s="167">
        <v>2.6</v>
      </c>
      <c r="I145" s="168"/>
      <c r="J145" s="169">
        <f t="shared" si="5"/>
        <v>0</v>
      </c>
      <c r="K145" s="170"/>
      <c r="L145" s="33"/>
      <c r="M145" s="171" t="s">
        <v>1</v>
      </c>
      <c r="N145" s="137" t="s">
        <v>43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0</v>
      </c>
      <c r="T145" s="173">
        <f t="shared" si="8"/>
        <v>0</v>
      </c>
      <c r="AR145" s="174" t="s">
        <v>210</v>
      </c>
      <c r="AT145" s="174" t="s">
        <v>206</v>
      </c>
      <c r="AU145" s="174" t="s">
        <v>84</v>
      </c>
      <c r="AY145" s="16" t="s">
        <v>203</v>
      </c>
      <c r="BE145" s="102">
        <f t="shared" si="9"/>
        <v>0</v>
      </c>
      <c r="BF145" s="102">
        <f t="shared" si="10"/>
        <v>0</v>
      </c>
      <c r="BG145" s="102">
        <f t="shared" si="11"/>
        <v>0</v>
      </c>
      <c r="BH145" s="102">
        <f t="shared" si="12"/>
        <v>0</v>
      </c>
      <c r="BI145" s="102">
        <f t="shared" si="13"/>
        <v>0</v>
      </c>
      <c r="BJ145" s="16" t="s">
        <v>89</v>
      </c>
      <c r="BK145" s="102">
        <f t="shared" si="14"/>
        <v>0</v>
      </c>
      <c r="BL145" s="16" t="s">
        <v>210</v>
      </c>
      <c r="BM145" s="174" t="s">
        <v>266</v>
      </c>
    </row>
    <row r="146" spans="2:65" s="1" customFormat="1" ht="16.5" customHeight="1">
      <c r="B146" s="33"/>
      <c r="C146" s="163" t="s">
        <v>242</v>
      </c>
      <c r="D146" s="163" t="s">
        <v>206</v>
      </c>
      <c r="E146" s="164" t="s">
        <v>960</v>
      </c>
      <c r="F146" s="165" t="s">
        <v>961</v>
      </c>
      <c r="G146" s="166" t="s">
        <v>404</v>
      </c>
      <c r="H146" s="167"/>
      <c r="I146" s="168"/>
      <c r="J146" s="169">
        <f t="shared" si="5"/>
        <v>0</v>
      </c>
      <c r="K146" s="170"/>
      <c r="L146" s="33"/>
      <c r="M146" s="171" t="s">
        <v>1</v>
      </c>
      <c r="N146" s="137" t="s">
        <v>43</v>
      </c>
      <c r="P146" s="172">
        <f t="shared" si="6"/>
        <v>0</v>
      </c>
      <c r="Q146" s="172">
        <v>0</v>
      </c>
      <c r="R146" s="172">
        <f t="shared" si="7"/>
        <v>0</v>
      </c>
      <c r="S146" s="172">
        <v>0</v>
      </c>
      <c r="T146" s="173">
        <f t="shared" si="8"/>
        <v>0</v>
      </c>
      <c r="AR146" s="174" t="s">
        <v>210</v>
      </c>
      <c r="AT146" s="174" t="s">
        <v>206</v>
      </c>
      <c r="AU146" s="174" t="s">
        <v>84</v>
      </c>
      <c r="AY146" s="16" t="s">
        <v>203</v>
      </c>
      <c r="BE146" s="102">
        <f t="shared" si="9"/>
        <v>0</v>
      </c>
      <c r="BF146" s="102">
        <f t="shared" si="10"/>
        <v>0</v>
      </c>
      <c r="BG146" s="102">
        <f t="shared" si="11"/>
        <v>0</v>
      </c>
      <c r="BH146" s="102">
        <f t="shared" si="12"/>
        <v>0</v>
      </c>
      <c r="BI146" s="102">
        <f t="shared" si="13"/>
        <v>0</v>
      </c>
      <c r="BJ146" s="16" t="s">
        <v>89</v>
      </c>
      <c r="BK146" s="102">
        <f t="shared" si="14"/>
        <v>0</v>
      </c>
      <c r="BL146" s="16" t="s">
        <v>210</v>
      </c>
      <c r="BM146" s="174" t="s">
        <v>279</v>
      </c>
    </row>
    <row r="147" spans="2:65" s="1" customFormat="1" ht="16.5" customHeight="1">
      <c r="B147" s="33"/>
      <c r="C147" s="163" t="s">
        <v>246</v>
      </c>
      <c r="D147" s="163" t="s">
        <v>206</v>
      </c>
      <c r="E147" s="164" t="s">
        <v>962</v>
      </c>
      <c r="F147" s="165" t="s">
        <v>963</v>
      </c>
      <c r="G147" s="166" t="s">
        <v>404</v>
      </c>
      <c r="H147" s="167"/>
      <c r="I147" s="168"/>
      <c r="J147" s="169">
        <f t="shared" si="5"/>
        <v>0</v>
      </c>
      <c r="K147" s="170"/>
      <c r="L147" s="33"/>
      <c r="M147" s="171" t="s">
        <v>1</v>
      </c>
      <c r="N147" s="137" t="s">
        <v>43</v>
      </c>
      <c r="P147" s="172">
        <f t="shared" si="6"/>
        <v>0</v>
      </c>
      <c r="Q147" s="172">
        <v>0</v>
      </c>
      <c r="R147" s="172">
        <f t="shared" si="7"/>
        <v>0</v>
      </c>
      <c r="S147" s="172">
        <v>0</v>
      </c>
      <c r="T147" s="173">
        <f t="shared" si="8"/>
        <v>0</v>
      </c>
      <c r="AR147" s="174" t="s">
        <v>210</v>
      </c>
      <c r="AT147" s="174" t="s">
        <v>206</v>
      </c>
      <c r="AU147" s="174" t="s">
        <v>84</v>
      </c>
      <c r="AY147" s="16" t="s">
        <v>203</v>
      </c>
      <c r="BE147" s="102">
        <f t="shared" si="9"/>
        <v>0</v>
      </c>
      <c r="BF147" s="102">
        <f t="shared" si="10"/>
        <v>0</v>
      </c>
      <c r="BG147" s="102">
        <f t="shared" si="11"/>
        <v>0</v>
      </c>
      <c r="BH147" s="102">
        <f t="shared" si="12"/>
        <v>0</v>
      </c>
      <c r="BI147" s="102">
        <f t="shared" si="13"/>
        <v>0</v>
      </c>
      <c r="BJ147" s="16" t="s">
        <v>89</v>
      </c>
      <c r="BK147" s="102">
        <f t="shared" si="14"/>
        <v>0</v>
      </c>
      <c r="BL147" s="16" t="s">
        <v>210</v>
      </c>
      <c r="BM147" s="174" t="s">
        <v>253</v>
      </c>
    </row>
    <row r="148" spans="2:65" s="11" customFormat="1" ht="25.9" customHeight="1">
      <c r="B148" s="152"/>
      <c r="D148" s="153" t="s">
        <v>76</v>
      </c>
      <c r="E148" s="154" t="s">
        <v>648</v>
      </c>
      <c r="F148" s="154" t="s">
        <v>964</v>
      </c>
      <c r="I148" s="155"/>
      <c r="J148" s="135">
        <f>BK148</f>
        <v>0</v>
      </c>
      <c r="L148" s="152"/>
      <c r="M148" s="156"/>
      <c r="P148" s="157">
        <f>SUM(P149:P204)</f>
        <v>0</v>
      </c>
      <c r="R148" s="157">
        <f>SUM(R149:R204)</f>
        <v>0</v>
      </c>
      <c r="T148" s="158">
        <f>SUM(T149:T204)</f>
        <v>0</v>
      </c>
      <c r="AR148" s="153" t="s">
        <v>92</v>
      </c>
      <c r="AT148" s="159" t="s">
        <v>76</v>
      </c>
      <c r="AU148" s="159" t="s">
        <v>77</v>
      </c>
      <c r="AY148" s="153" t="s">
        <v>203</v>
      </c>
      <c r="BK148" s="160">
        <f>SUM(BK149:BK204)</f>
        <v>0</v>
      </c>
    </row>
    <row r="149" spans="2:65" s="1" customFormat="1" ht="24.2" customHeight="1">
      <c r="B149" s="33"/>
      <c r="C149" s="163" t="s">
        <v>250</v>
      </c>
      <c r="D149" s="163" t="s">
        <v>206</v>
      </c>
      <c r="E149" s="164" t="s">
        <v>965</v>
      </c>
      <c r="F149" s="165" t="s">
        <v>966</v>
      </c>
      <c r="G149" s="166" t="s">
        <v>340</v>
      </c>
      <c r="H149" s="167">
        <v>52</v>
      </c>
      <c r="I149" s="168"/>
      <c r="J149" s="169">
        <f t="shared" ref="J149:J180" si="15">ROUND(I149*H149,2)</f>
        <v>0</v>
      </c>
      <c r="K149" s="170"/>
      <c r="L149" s="33"/>
      <c r="M149" s="171" t="s">
        <v>1</v>
      </c>
      <c r="N149" s="137" t="s">
        <v>43</v>
      </c>
      <c r="P149" s="172">
        <f t="shared" ref="P149:P180" si="16">O149*H149</f>
        <v>0</v>
      </c>
      <c r="Q149" s="172">
        <v>0</v>
      </c>
      <c r="R149" s="172">
        <f t="shared" ref="R149:R180" si="17">Q149*H149</f>
        <v>0</v>
      </c>
      <c r="S149" s="172">
        <v>0</v>
      </c>
      <c r="T149" s="173">
        <f t="shared" ref="T149:T180" si="18">S149*H149</f>
        <v>0</v>
      </c>
      <c r="AR149" s="174" t="s">
        <v>536</v>
      </c>
      <c r="AT149" s="174" t="s">
        <v>206</v>
      </c>
      <c r="AU149" s="174" t="s">
        <v>84</v>
      </c>
      <c r="AY149" s="16" t="s">
        <v>203</v>
      </c>
      <c r="BE149" s="102">
        <f t="shared" ref="BE149:BE180" si="19">IF(N149="základná",J149,0)</f>
        <v>0</v>
      </c>
      <c r="BF149" s="102">
        <f t="shared" ref="BF149:BF180" si="20">IF(N149="znížená",J149,0)</f>
        <v>0</v>
      </c>
      <c r="BG149" s="102">
        <f t="shared" ref="BG149:BG180" si="21">IF(N149="zákl. prenesená",J149,0)</f>
        <v>0</v>
      </c>
      <c r="BH149" s="102">
        <f t="shared" ref="BH149:BH180" si="22">IF(N149="zníž. prenesená",J149,0)</f>
        <v>0</v>
      </c>
      <c r="BI149" s="102">
        <f t="shared" ref="BI149:BI180" si="23">IF(N149="nulová",J149,0)</f>
        <v>0</v>
      </c>
      <c r="BJ149" s="16" t="s">
        <v>89</v>
      </c>
      <c r="BK149" s="102">
        <f t="shared" ref="BK149:BK180" si="24">ROUND(I149*H149,2)</f>
        <v>0</v>
      </c>
      <c r="BL149" s="16" t="s">
        <v>536</v>
      </c>
      <c r="BM149" s="174" t="s">
        <v>308</v>
      </c>
    </row>
    <row r="150" spans="2:65" s="1" customFormat="1" ht="24.2" customHeight="1">
      <c r="B150" s="33"/>
      <c r="C150" s="197" t="s">
        <v>256</v>
      </c>
      <c r="D150" s="197" t="s">
        <v>382</v>
      </c>
      <c r="E150" s="198" t="s">
        <v>967</v>
      </c>
      <c r="F150" s="199" t="s">
        <v>968</v>
      </c>
      <c r="G150" s="200" t="s">
        <v>340</v>
      </c>
      <c r="H150" s="201">
        <v>52</v>
      </c>
      <c r="I150" s="202"/>
      <c r="J150" s="203">
        <f t="shared" si="15"/>
        <v>0</v>
      </c>
      <c r="K150" s="204"/>
      <c r="L150" s="205"/>
      <c r="M150" s="206" t="s">
        <v>1</v>
      </c>
      <c r="N150" s="207" t="s">
        <v>43</v>
      </c>
      <c r="P150" s="172">
        <f t="shared" si="16"/>
        <v>0</v>
      </c>
      <c r="Q150" s="172">
        <v>0</v>
      </c>
      <c r="R150" s="172">
        <f t="shared" si="17"/>
        <v>0</v>
      </c>
      <c r="S150" s="172">
        <v>0</v>
      </c>
      <c r="T150" s="173">
        <f t="shared" si="18"/>
        <v>0</v>
      </c>
      <c r="AR150" s="174" t="s">
        <v>969</v>
      </c>
      <c r="AT150" s="174" t="s">
        <v>382</v>
      </c>
      <c r="AU150" s="174" t="s">
        <v>84</v>
      </c>
      <c r="AY150" s="16" t="s">
        <v>203</v>
      </c>
      <c r="BE150" s="102">
        <f t="shared" si="19"/>
        <v>0</v>
      </c>
      <c r="BF150" s="102">
        <f t="shared" si="20"/>
        <v>0</v>
      </c>
      <c r="BG150" s="102">
        <f t="shared" si="21"/>
        <v>0</v>
      </c>
      <c r="BH150" s="102">
        <f t="shared" si="22"/>
        <v>0</v>
      </c>
      <c r="BI150" s="102">
        <f t="shared" si="23"/>
        <v>0</v>
      </c>
      <c r="BJ150" s="16" t="s">
        <v>89</v>
      </c>
      <c r="BK150" s="102">
        <f t="shared" si="24"/>
        <v>0</v>
      </c>
      <c r="BL150" s="16" t="s">
        <v>536</v>
      </c>
      <c r="BM150" s="174" t="s">
        <v>325</v>
      </c>
    </row>
    <row r="151" spans="2:65" s="1" customFormat="1" ht="16.5" customHeight="1">
      <c r="B151" s="33"/>
      <c r="C151" s="197" t="s">
        <v>261</v>
      </c>
      <c r="D151" s="197" t="s">
        <v>382</v>
      </c>
      <c r="E151" s="198" t="s">
        <v>970</v>
      </c>
      <c r="F151" s="199" t="s">
        <v>971</v>
      </c>
      <c r="G151" s="200" t="s">
        <v>291</v>
      </c>
      <c r="H151" s="201">
        <v>104</v>
      </c>
      <c r="I151" s="202"/>
      <c r="J151" s="203">
        <f t="shared" si="15"/>
        <v>0</v>
      </c>
      <c r="K151" s="204"/>
      <c r="L151" s="205"/>
      <c r="M151" s="206" t="s">
        <v>1</v>
      </c>
      <c r="N151" s="207" t="s">
        <v>43</v>
      </c>
      <c r="P151" s="172">
        <f t="shared" si="16"/>
        <v>0</v>
      </c>
      <c r="Q151" s="172">
        <v>0</v>
      </c>
      <c r="R151" s="172">
        <f t="shared" si="17"/>
        <v>0</v>
      </c>
      <c r="S151" s="172">
        <v>0</v>
      </c>
      <c r="T151" s="173">
        <f t="shared" si="18"/>
        <v>0</v>
      </c>
      <c r="AR151" s="174" t="s">
        <v>969</v>
      </c>
      <c r="AT151" s="174" t="s">
        <v>382</v>
      </c>
      <c r="AU151" s="174" t="s">
        <v>84</v>
      </c>
      <c r="AY151" s="16" t="s">
        <v>203</v>
      </c>
      <c r="BE151" s="102">
        <f t="shared" si="19"/>
        <v>0</v>
      </c>
      <c r="BF151" s="102">
        <f t="shared" si="20"/>
        <v>0</v>
      </c>
      <c r="BG151" s="102">
        <f t="shared" si="21"/>
        <v>0</v>
      </c>
      <c r="BH151" s="102">
        <f t="shared" si="22"/>
        <v>0</v>
      </c>
      <c r="BI151" s="102">
        <f t="shared" si="23"/>
        <v>0</v>
      </c>
      <c r="BJ151" s="16" t="s">
        <v>89</v>
      </c>
      <c r="BK151" s="102">
        <f t="shared" si="24"/>
        <v>0</v>
      </c>
      <c r="BL151" s="16" t="s">
        <v>536</v>
      </c>
      <c r="BM151" s="174" t="s">
        <v>334</v>
      </c>
    </row>
    <row r="152" spans="2:65" s="1" customFormat="1" ht="24.2" customHeight="1">
      <c r="B152" s="33"/>
      <c r="C152" s="163" t="s">
        <v>266</v>
      </c>
      <c r="D152" s="163" t="s">
        <v>206</v>
      </c>
      <c r="E152" s="164" t="s">
        <v>972</v>
      </c>
      <c r="F152" s="165" t="s">
        <v>973</v>
      </c>
      <c r="G152" s="166" t="s">
        <v>340</v>
      </c>
      <c r="H152" s="167">
        <v>7.8</v>
      </c>
      <c r="I152" s="168"/>
      <c r="J152" s="169">
        <f t="shared" si="15"/>
        <v>0</v>
      </c>
      <c r="K152" s="170"/>
      <c r="L152" s="33"/>
      <c r="M152" s="171" t="s">
        <v>1</v>
      </c>
      <c r="N152" s="137" t="s">
        <v>43</v>
      </c>
      <c r="P152" s="172">
        <f t="shared" si="16"/>
        <v>0</v>
      </c>
      <c r="Q152" s="172">
        <v>0</v>
      </c>
      <c r="R152" s="172">
        <f t="shared" si="17"/>
        <v>0</v>
      </c>
      <c r="S152" s="172">
        <v>0</v>
      </c>
      <c r="T152" s="173">
        <f t="shared" si="18"/>
        <v>0</v>
      </c>
      <c r="AR152" s="174" t="s">
        <v>536</v>
      </c>
      <c r="AT152" s="174" t="s">
        <v>206</v>
      </c>
      <c r="AU152" s="174" t="s">
        <v>84</v>
      </c>
      <c r="AY152" s="16" t="s">
        <v>203</v>
      </c>
      <c r="BE152" s="102">
        <f t="shared" si="19"/>
        <v>0</v>
      </c>
      <c r="BF152" s="102">
        <f t="shared" si="20"/>
        <v>0</v>
      </c>
      <c r="BG152" s="102">
        <f t="shared" si="21"/>
        <v>0</v>
      </c>
      <c r="BH152" s="102">
        <f t="shared" si="22"/>
        <v>0</v>
      </c>
      <c r="BI152" s="102">
        <f t="shared" si="23"/>
        <v>0</v>
      </c>
      <c r="BJ152" s="16" t="s">
        <v>89</v>
      </c>
      <c r="BK152" s="102">
        <f t="shared" si="24"/>
        <v>0</v>
      </c>
      <c r="BL152" s="16" t="s">
        <v>536</v>
      </c>
      <c r="BM152" s="174" t="s">
        <v>342</v>
      </c>
    </row>
    <row r="153" spans="2:65" s="1" customFormat="1" ht="21.75" customHeight="1">
      <c r="B153" s="33"/>
      <c r="C153" s="197" t="s">
        <v>273</v>
      </c>
      <c r="D153" s="197" t="s">
        <v>382</v>
      </c>
      <c r="E153" s="198" t="s">
        <v>974</v>
      </c>
      <c r="F153" s="199" t="s">
        <v>975</v>
      </c>
      <c r="G153" s="200" t="s">
        <v>340</v>
      </c>
      <c r="H153" s="201">
        <v>7.8</v>
      </c>
      <c r="I153" s="202"/>
      <c r="J153" s="203">
        <f t="shared" si="15"/>
        <v>0</v>
      </c>
      <c r="K153" s="204"/>
      <c r="L153" s="205"/>
      <c r="M153" s="206" t="s">
        <v>1</v>
      </c>
      <c r="N153" s="207" t="s">
        <v>43</v>
      </c>
      <c r="P153" s="172">
        <f t="shared" si="16"/>
        <v>0</v>
      </c>
      <c r="Q153" s="172">
        <v>0</v>
      </c>
      <c r="R153" s="172">
        <f t="shared" si="17"/>
        <v>0</v>
      </c>
      <c r="S153" s="172">
        <v>0</v>
      </c>
      <c r="T153" s="173">
        <f t="shared" si="18"/>
        <v>0</v>
      </c>
      <c r="AR153" s="174" t="s">
        <v>969</v>
      </c>
      <c r="AT153" s="174" t="s">
        <v>382</v>
      </c>
      <c r="AU153" s="174" t="s">
        <v>84</v>
      </c>
      <c r="AY153" s="16" t="s">
        <v>203</v>
      </c>
      <c r="BE153" s="102">
        <f t="shared" si="19"/>
        <v>0</v>
      </c>
      <c r="BF153" s="102">
        <f t="shared" si="20"/>
        <v>0</v>
      </c>
      <c r="BG153" s="102">
        <f t="shared" si="21"/>
        <v>0</v>
      </c>
      <c r="BH153" s="102">
        <f t="shared" si="22"/>
        <v>0</v>
      </c>
      <c r="BI153" s="102">
        <f t="shared" si="23"/>
        <v>0</v>
      </c>
      <c r="BJ153" s="16" t="s">
        <v>89</v>
      </c>
      <c r="BK153" s="102">
        <f t="shared" si="24"/>
        <v>0</v>
      </c>
      <c r="BL153" s="16" t="s">
        <v>536</v>
      </c>
      <c r="BM153" s="174" t="s">
        <v>350</v>
      </c>
    </row>
    <row r="154" spans="2:65" s="1" customFormat="1" ht="24.2" customHeight="1">
      <c r="B154" s="33"/>
      <c r="C154" s="163" t="s">
        <v>279</v>
      </c>
      <c r="D154" s="163" t="s">
        <v>206</v>
      </c>
      <c r="E154" s="164" t="s">
        <v>976</v>
      </c>
      <c r="F154" s="165" t="s">
        <v>977</v>
      </c>
      <c r="G154" s="166" t="s">
        <v>340</v>
      </c>
      <c r="H154" s="167">
        <v>3.9</v>
      </c>
      <c r="I154" s="168"/>
      <c r="J154" s="169">
        <f t="shared" si="15"/>
        <v>0</v>
      </c>
      <c r="K154" s="170"/>
      <c r="L154" s="33"/>
      <c r="M154" s="171" t="s">
        <v>1</v>
      </c>
      <c r="N154" s="137" t="s">
        <v>43</v>
      </c>
      <c r="P154" s="172">
        <f t="shared" si="16"/>
        <v>0</v>
      </c>
      <c r="Q154" s="172">
        <v>0</v>
      </c>
      <c r="R154" s="172">
        <f t="shared" si="17"/>
        <v>0</v>
      </c>
      <c r="S154" s="172">
        <v>0</v>
      </c>
      <c r="T154" s="173">
        <f t="shared" si="18"/>
        <v>0</v>
      </c>
      <c r="AR154" s="174" t="s">
        <v>536</v>
      </c>
      <c r="AT154" s="174" t="s">
        <v>206</v>
      </c>
      <c r="AU154" s="174" t="s">
        <v>84</v>
      </c>
      <c r="AY154" s="16" t="s">
        <v>203</v>
      </c>
      <c r="BE154" s="102">
        <f t="shared" si="19"/>
        <v>0</v>
      </c>
      <c r="BF154" s="102">
        <f t="shared" si="20"/>
        <v>0</v>
      </c>
      <c r="BG154" s="102">
        <f t="shared" si="21"/>
        <v>0</v>
      </c>
      <c r="BH154" s="102">
        <f t="shared" si="22"/>
        <v>0</v>
      </c>
      <c r="BI154" s="102">
        <f t="shared" si="23"/>
        <v>0</v>
      </c>
      <c r="BJ154" s="16" t="s">
        <v>89</v>
      </c>
      <c r="BK154" s="102">
        <f t="shared" si="24"/>
        <v>0</v>
      </c>
      <c r="BL154" s="16" t="s">
        <v>536</v>
      </c>
      <c r="BM154" s="174" t="s">
        <v>359</v>
      </c>
    </row>
    <row r="155" spans="2:65" s="1" customFormat="1" ht="16.5" customHeight="1">
      <c r="B155" s="33"/>
      <c r="C155" s="197" t="s">
        <v>288</v>
      </c>
      <c r="D155" s="197" t="s">
        <v>382</v>
      </c>
      <c r="E155" s="198" t="s">
        <v>978</v>
      </c>
      <c r="F155" s="199" t="s">
        <v>979</v>
      </c>
      <c r="G155" s="200" t="s">
        <v>340</v>
      </c>
      <c r="H155" s="201">
        <v>3.9</v>
      </c>
      <c r="I155" s="202"/>
      <c r="J155" s="203">
        <f t="shared" si="15"/>
        <v>0</v>
      </c>
      <c r="K155" s="204"/>
      <c r="L155" s="205"/>
      <c r="M155" s="206" t="s">
        <v>1</v>
      </c>
      <c r="N155" s="207" t="s">
        <v>43</v>
      </c>
      <c r="P155" s="172">
        <f t="shared" si="16"/>
        <v>0</v>
      </c>
      <c r="Q155" s="172">
        <v>0</v>
      </c>
      <c r="R155" s="172">
        <f t="shared" si="17"/>
        <v>0</v>
      </c>
      <c r="S155" s="172">
        <v>0</v>
      </c>
      <c r="T155" s="173">
        <f t="shared" si="18"/>
        <v>0</v>
      </c>
      <c r="AR155" s="174" t="s">
        <v>969</v>
      </c>
      <c r="AT155" s="174" t="s">
        <v>382</v>
      </c>
      <c r="AU155" s="174" t="s">
        <v>84</v>
      </c>
      <c r="AY155" s="16" t="s">
        <v>203</v>
      </c>
      <c r="BE155" s="102">
        <f t="shared" si="19"/>
        <v>0</v>
      </c>
      <c r="BF155" s="102">
        <f t="shared" si="20"/>
        <v>0</v>
      </c>
      <c r="BG155" s="102">
        <f t="shared" si="21"/>
        <v>0</v>
      </c>
      <c r="BH155" s="102">
        <f t="shared" si="22"/>
        <v>0</v>
      </c>
      <c r="BI155" s="102">
        <f t="shared" si="23"/>
        <v>0</v>
      </c>
      <c r="BJ155" s="16" t="s">
        <v>89</v>
      </c>
      <c r="BK155" s="102">
        <f t="shared" si="24"/>
        <v>0</v>
      </c>
      <c r="BL155" s="16" t="s">
        <v>536</v>
      </c>
      <c r="BM155" s="174" t="s">
        <v>369</v>
      </c>
    </row>
    <row r="156" spans="2:65" s="1" customFormat="1" ht="37.9" customHeight="1">
      <c r="B156" s="33"/>
      <c r="C156" s="163" t="s">
        <v>253</v>
      </c>
      <c r="D156" s="163" t="s">
        <v>206</v>
      </c>
      <c r="E156" s="164" t="s">
        <v>980</v>
      </c>
      <c r="F156" s="165" t="s">
        <v>981</v>
      </c>
      <c r="G156" s="166" t="s">
        <v>291</v>
      </c>
      <c r="H156" s="167">
        <v>2</v>
      </c>
      <c r="I156" s="168"/>
      <c r="J156" s="169">
        <f t="shared" si="15"/>
        <v>0</v>
      </c>
      <c r="K156" s="170"/>
      <c r="L156" s="33"/>
      <c r="M156" s="171" t="s">
        <v>1</v>
      </c>
      <c r="N156" s="137" t="s">
        <v>43</v>
      </c>
      <c r="P156" s="172">
        <f t="shared" si="16"/>
        <v>0</v>
      </c>
      <c r="Q156" s="172">
        <v>0</v>
      </c>
      <c r="R156" s="172">
        <f t="shared" si="17"/>
        <v>0</v>
      </c>
      <c r="S156" s="172">
        <v>0</v>
      </c>
      <c r="T156" s="173">
        <f t="shared" si="18"/>
        <v>0</v>
      </c>
      <c r="AR156" s="174" t="s">
        <v>536</v>
      </c>
      <c r="AT156" s="174" t="s">
        <v>206</v>
      </c>
      <c r="AU156" s="174" t="s">
        <v>84</v>
      </c>
      <c r="AY156" s="16" t="s">
        <v>203</v>
      </c>
      <c r="BE156" s="102">
        <f t="shared" si="19"/>
        <v>0</v>
      </c>
      <c r="BF156" s="102">
        <f t="shared" si="20"/>
        <v>0</v>
      </c>
      <c r="BG156" s="102">
        <f t="shared" si="21"/>
        <v>0</v>
      </c>
      <c r="BH156" s="102">
        <f t="shared" si="22"/>
        <v>0</v>
      </c>
      <c r="BI156" s="102">
        <f t="shared" si="23"/>
        <v>0</v>
      </c>
      <c r="BJ156" s="16" t="s">
        <v>89</v>
      </c>
      <c r="BK156" s="102">
        <f t="shared" si="24"/>
        <v>0</v>
      </c>
      <c r="BL156" s="16" t="s">
        <v>536</v>
      </c>
      <c r="BM156" s="174" t="s">
        <v>381</v>
      </c>
    </row>
    <row r="157" spans="2:65" s="1" customFormat="1" ht="16.5" customHeight="1">
      <c r="B157" s="33"/>
      <c r="C157" s="197" t="s">
        <v>302</v>
      </c>
      <c r="D157" s="197" t="s">
        <v>382</v>
      </c>
      <c r="E157" s="198" t="s">
        <v>982</v>
      </c>
      <c r="F157" s="199" t="s">
        <v>983</v>
      </c>
      <c r="G157" s="200" t="s">
        <v>291</v>
      </c>
      <c r="H157" s="201">
        <v>2</v>
      </c>
      <c r="I157" s="202"/>
      <c r="J157" s="203">
        <f t="shared" si="15"/>
        <v>0</v>
      </c>
      <c r="K157" s="204"/>
      <c r="L157" s="205"/>
      <c r="M157" s="206" t="s">
        <v>1</v>
      </c>
      <c r="N157" s="207" t="s">
        <v>43</v>
      </c>
      <c r="P157" s="172">
        <f t="shared" si="16"/>
        <v>0</v>
      </c>
      <c r="Q157" s="172">
        <v>0</v>
      </c>
      <c r="R157" s="172">
        <f t="shared" si="17"/>
        <v>0</v>
      </c>
      <c r="S157" s="172">
        <v>0</v>
      </c>
      <c r="T157" s="173">
        <f t="shared" si="18"/>
        <v>0</v>
      </c>
      <c r="AR157" s="174" t="s">
        <v>969</v>
      </c>
      <c r="AT157" s="174" t="s">
        <v>382</v>
      </c>
      <c r="AU157" s="174" t="s">
        <v>84</v>
      </c>
      <c r="AY157" s="16" t="s">
        <v>203</v>
      </c>
      <c r="BE157" s="102">
        <f t="shared" si="19"/>
        <v>0</v>
      </c>
      <c r="BF157" s="102">
        <f t="shared" si="20"/>
        <v>0</v>
      </c>
      <c r="BG157" s="102">
        <f t="shared" si="21"/>
        <v>0</v>
      </c>
      <c r="BH157" s="102">
        <f t="shared" si="22"/>
        <v>0</v>
      </c>
      <c r="BI157" s="102">
        <f t="shared" si="23"/>
        <v>0</v>
      </c>
      <c r="BJ157" s="16" t="s">
        <v>89</v>
      </c>
      <c r="BK157" s="102">
        <f t="shared" si="24"/>
        <v>0</v>
      </c>
      <c r="BL157" s="16" t="s">
        <v>536</v>
      </c>
      <c r="BM157" s="174" t="s">
        <v>391</v>
      </c>
    </row>
    <row r="158" spans="2:65" s="1" customFormat="1" ht="24.2" customHeight="1">
      <c r="B158" s="33"/>
      <c r="C158" s="163" t="s">
        <v>308</v>
      </c>
      <c r="D158" s="163" t="s">
        <v>206</v>
      </c>
      <c r="E158" s="164" t="s">
        <v>984</v>
      </c>
      <c r="F158" s="165" t="s">
        <v>985</v>
      </c>
      <c r="G158" s="166" t="s">
        <v>291</v>
      </c>
      <c r="H158" s="167">
        <v>1</v>
      </c>
      <c r="I158" s="168"/>
      <c r="J158" s="169">
        <f t="shared" si="15"/>
        <v>0</v>
      </c>
      <c r="K158" s="170"/>
      <c r="L158" s="33"/>
      <c r="M158" s="171" t="s">
        <v>1</v>
      </c>
      <c r="N158" s="137" t="s">
        <v>43</v>
      </c>
      <c r="P158" s="172">
        <f t="shared" si="16"/>
        <v>0</v>
      </c>
      <c r="Q158" s="172">
        <v>0</v>
      </c>
      <c r="R158" s="172">
        <f t="shared" si="17"/>
        <v>0</v>
      </c>
      <c r="S158" s="172">
        <v>0</v>
      </c>
      <c r="T158" s="173">
        <f t="shared" si="18"/>
        <v>0</v>
      </c>
      <c r="AR158" s="174" t="s">
        <v>536</v>
      </c>
      <c r="AT158" s="174" t="s">
        <v>206</v>
      </c>
      <c r="AU158" s="174" t="s">
        <v>84</v>
      </c>
      <c r="AY158" s="16" t="s">
        <v>203</v>
      </c>
      <c r="BE158" s="102">
        <f t="shared" si="19"/>
        <v>0</v>
      </c>
      <c r="BF158" s="102">
        <f t="shared" si="20"/>
        <v>0</v>
      </c>
      <c r="BG158" s="102">
        <f t="shared" si="21"/>
        <v>0</v>
      </c>
      <c r="BH158" s="102">
        <f t="shared" si="22"/>
        <v>0</v>
      </c>
      <c r="BI158" s="102">
        <f t="shared" si="23"/>
        <v>0</v>
      </c>
      <c r="BJ158" s="16" t="s">
        <v>89</v>
      </c>
      <c r="BK158" s="102">
        <f t="shared" si="24"/>
        <v>0</v>
      </c>
      <c r="BL158" s="16" t="s">
        <v>536</v>
      </c>
      <c r="BM158" s="174" t="s">
        <v>401</v>
      </c>
    </row>
    <row r="159" spans="2:65" s="1" customFormat="1" ht="24.2" customHeight="1">
      <c r="B159" s="33"/>
      <c r="C159" s="197" t="s">
        <v>315</v>
      </c>
      <c r="D159" s="197" t="s">
        <v>382</v>
      </c>
      <c r="E159" s="198" t="s">
        <v>986</v>
      </c>
      <c r="F159" s="199" t="s">
        <v>987</v>
      </c>
      <c r="G159" s="200" t="s">
        <v>291</v>
      </c>
      <c r="H159" s="201">
        <v>1</v>
      </c>
      <c r="I159" s="202"/>
      <c r="J159" s="203">
        <f t="shared" si="15"/>
        <v>0</v>
      </c>
      <c r="K159" s="204"/>
      <c r="L159" s="205"/>
      <c r="M159" s="206" t="s">
        <v>1</v>
      </c>
      <c r="N159" s="207" t="s">
        <v>43</v>
      </c>
      <c r="P159" s="172">
        <f t="shared" si="16"/>
        <v>0</v>
      </c>
      <c r="Q159" s="172">
        <v>0</v>
      </c>
      <c r="R159" s="172">
        <f t="shared" si="17"/>
        <v>0</v>
      </c>
      <c r="S159" s="172">
        <v>0</v>
      </c>
      <c r="T159" s="173">
        <f t="shared" si="18"/>
        <v>0</v>
      </c>
      <c r="AR159" s="174" t="s">
        <v>969</v>
      </c>
      <c r="AT159" s="174" t="s">
        <v>382</v>
      </c>
      <c r="AU159" s="174" t="s">
        <v>84</v>
      </c>
      <c r="AY159" s="16" t="s">
        <v>203</v>
      </c>
      <c r="BE159" s="102">
        <f t="shared" si="19"/>
        <v>0</v>
      </c>
      <c r="BF159" s="102">
        <f t="shared" si="20"/>
        <v>0</v>
      </c>
      <c r="BG159" s="102">
        <f t="shared" si="21"/>
        <v>0</v>
      </c>
      <c r="BH159" s="102">
        <f t="shared" si="22"/>
        <v>0</v>
      </c>
      <c r="BI159" s="102">
        <f t="shared" si="23"/>
        <v>0</v>
      </c>
      <c r="BJ159" s="16" t="s">
        <v>89</v>
      </c>
      <c r="BK159" s="102">
        <f t="shared" si="24"/>
        <v>0</v>
      </c>
      <c r="BL159" s="16" t="s">
        <v>536</v>
      </c>
      <c r="BM159" s="174" t="s">
        <v>412</v>
      </c>
    </row>
    <row r="160" spans="2:65" s="1" customFormat="1" ht="33" customHeight="1">
      <c r="B160" s="33"/>
      <c r="C160" s="163" t="s">
        <v>325</v>
      </c>
      <c r="D160" s="163" t="s">
        <v>206</v>
      </c>
      <c r="E160" s="164" t="s">
        <v>988</v>
      </c>
      <c r="F160" s="165" t="s">
        <v>989</v>
      </c>
      <c r="G160" s="166" t="s">
        <v>291</v>
      </c>
      <c r="H160" s="167">
        <v>65</v>
      </c>
      <c r="I160" s="168"/>
      <c r="J160" s="169">
        <f t="shared" si="15"/>
        <v>0</v>
      </c>
      <c r="K160" s="170"/>
      <c r="L160" s="33"/>
      <c r="M160" s="171" t="s">
        <v>1</v>
      </c>
      <c r="N160" s="137" t="s">
        <v>43</v>
      </c>
      <c r="P160" s="172">
        <f t="shared" si="16"/>
        <v>0</v>
      </c>
      <c r="Q160" s="172">
        <v>0</v>
      </c>
      <c r="R160" s="172">
        <f t="shared" si="17"/>
        <v>0</v>
      </c>
      <c r="S160" s="172">
        <v>0</v>
      </c>
      <c r="T160" s="173">
        <f t="shared" si="18"/>
        <v>0</v>
      </c>
      <c r="AR160" s="174" t="s">
        <v>536</v>
      </c>
      <c r="AT160" s="174" t="s">
        <v>206</v>
      </c>
      <c r="AU160" s="174" t="s">
        <v>84</v>
      </c>
      <c r="AY160" s="16" t="s">
        <v>203</v>
      </c>
      <c r="BE160" s="102">
        <f t="shared" si="19"/>
        <v>0</v>
      </c>
      <c r="BF160" s="102">
        <f t="shared" si="20"/>
        <v>0</v>
      </c>
      <c r="BG160" s="102">
        <f t="shared" si="21"/>
        <v>0</v>
      </c>
      <c r="BH160" s="102">
        <f t="shared" si="22"/>
        <v>0</v>
      </c>
      <c r="BI160" s="102">
        <f t="shared" si="23"/>
        <v>0</v>
      </c>
      <c r="BJ160" s="16" t="s">
        <v>89</v>
      </c>
      <c r="BK160" s="102">
        <f t="shared" si="24"/>
        <v>0</v>
      </c>
      <c r="BL160" s="16" t="s">
        <v>536</v>
      </c>
      <c r="BM160" s="174" t="s">
        <v>424</v>
      </c>
    </row>
    <row r="161" spans="2:65" s="1" customFormat="1" ht="16.5" customHeight="1">
      <c r="B161" s="33"/>
      <c r="C161" s="197" t="s">
        <v>330</v>
      </c>
      <c r="D161" s="197" t="s">
        <v>382</v>
      </c>
      <c r="E161" s="198" t="s">
        <v>990</v>
      </c>
      <c r="F161" s="199" t="s">
        <v>991</v>
      </c>
      <c r="G161" s="200" t="s">
        <v>291</v>
      </c>
      <c r="H161" s="201">
        <v>6</v>
      </c>
      <c r="I161" s="202"/>
      <c r="J161" s="203">
        <f t="shared" si="15"/>
        <v>0</v>
      </c>
      <c r="K161" s="204"/>
      <c r="L161" s="205"/>
      <c r="M161" s="206" t="s">
        <v>1</v>
      </c>
      <c r="N161" s="207" t="s">
        <v>43</v>
      </c>
      <c r="P161" s="172">
        <f t="shared" si="16"/>
        <v>0</v>
      </c>
      <c r="Q161" s="172">
        <v>0</v>
      </c>
      <c r="R161" s="172">
        <f t="shared" si="17"/>
        <v>0</v>
      </c>
      <c r="S161" s="172">
        <v>0</v>
      </c>
      <c r="T161" s="173">
        <f t="shared" si="18"/>
        <v>0</v>
      </c>
      <c r="AR161" s="174" t="s">
        <v>969</v>
      </c>
      <c r="AT161" s="174" t="s">
        <v>382</v>
      </c>
      <c r="AU161" s="174" t="s">
        <v>84</v>
      </c>
      <c r="AY161" s="16" t="s">
        <v>203</v>
      </c>
      <c r="BE161" s="102">
        <f t="shared" si="19"/>
        <v>0</v>
      </c>
      <c r="BF161" s="102">
        <f t="shared" si="20"/>
        <v>0</v>
      </c>
      <c r="BG161" s="102">
        <f t="shared" si="21"/>
        <v>0</v>
      </c>
      <c r="BH161" s="102">
        <f t="shared" si="22"/>
        <v>0</v>
      </c>
      <c r="BI161" s="102">
        <f t="shared" si="23"/>
        <v>0</v>
      </c>
      <c r="BJ161" s="16" t="s">
        <v>89</v>
      </c>
      <c r="BK161" s="102">
        <f t="shared" si="24"/>
        <v>0</v>
      </c>
      <c r="BL161" s="16" t="s">
        <v>536</v>
      </c>
      <c r="BM161" s="174" t="s">
        <v>434</v>
      </c>
    </row>
    <row r="162" spans="2:65" s="1" customFormat="1" ht="21.75" customHeight="1">
      <c r="B162" s="33"/>
      <c r="C162" s="163" t="s">
        <v>334</v>
      </c>
      <c r="D162" s="163" t="s">
        <v>206</v>
      </c>
      <c r="E162" s="164" t="s">
        <v>992</v>
      </c>
      <c r="F162" s="165" t="s">
        <v>993</v>
      </c>
      <c r="G162" s="166" t="s">
        <v>291</v>
      </c>
      <c r="H162" s="167">
        <v>6</v>
      </c>
      <c r="I162" s="168"/>
      <c r="J162" s="169">
        <f t="shared" si="15"/>
        <v>0</v>
      </c>
      <c r="K162" s="170"/>
      <c r="L162" s="33"/>
      <c r="M162" s="171" t="s">
        <v>1</v>
      </c>
      <c r="N162" s="137" t="s">
        <v>43</v>
      </c>
      <c r="P162" s="172">
        <f t="shared" si="16"/>
        <v>0</v>
      </c>
      <c r="Q162" s="172">
        <v>0</v>
      </c>
      <c r="R162" s="172">
        <f t="shared" si="17"/>
        <v>0</v>
      </c>
      <c r="S162" s="172">
        <v>0</v>
      </c>
      <c r="T162" s="173">
        <f t="shared" si="18"/>
        <v>0</v>
      </c>
      <c r="AR162" s="174" t="s">
        <v>536</v>
      </c>
      <c r="AT162" s="174" t="s">
        <v>206</v>
      </c>
      <c r="AU162" s="174" t="s">
        <v>84</v>
      </c>
      <c r="AY162" s="16" t="s">
        <v>203</v>
      </c>
      <c r="BE162" s="102">
        <f t="shared" si="19"/>
        <v>0</v>
      </c>
      <c r="BF162" s="102">
        <f t="shared" si="20"/>
        <v>0</v>
      </c>
      <c r="BG162" s="102">
        <f t="shared" si="21"/>
        <v>0</v>
      </c>
      <c r="BH162" s="102">
        <f t="shared" si="22"/>
        <v>0</v>
      </c>
      <c r="BI162" s="102">
        <f t="shared" si="23"/>
        <v>0</v>
      </c>
      <c r="BJ162" s="16" t="s">
        <v>89</v>
      </c>
      <c r="BK162" s="102">
        <f t="shared" si="24"/>
        <v>0</v>
      </c>
      <c r="BL162" s="16" t="s">
        <v>536</v>
      </c>
      <c r="BM162" s="174" t="s">
        <v>444</v>
      </c>
    </row>
    <row r="163" spans="2:65" s="1" customFormat="1" ht="24.2" customHeight="1">
      <c r="B163" s="33"/>
      <c r="C163" s="197" t="s">
        <v>7</v>
      </c>
      <c r="D163" s="197" t="s">
        <v>382</v>
      </c>
      <c r="E163" s="198" t="s">
        <v>994</v>
      </c>
      <c r="F163" s="199" t="s">
        <v>995</v>
      </c>
      <c r="G163" s="200" t="s">
        <v>952</v>
      </c>
      <c r="H163" s="201">
        <v>6</v>
      </c>
      <c r="I163" s="202"/>
      <c r="J163" s="203">
        <f t="shared" si="15"/>
        <v>0</v>
      </c>
      <c r="K163" s="204"/>
      <c r="L163" s="205"/>
      <c r="M163" s="206" t="s">
        <v>1</v>
      </c>
      <c r="N163" s="207" t="s">
        <v>43</v>
      </c>
      <c r="P163" s="172">
        <f t="shared" si="16"/>
        <v>0</v>
      </c>
      <c r="Q163" s="172">
        <v>0</v>
      </c>
      <c r="R163" s="172">
        <f t="shared" si="17"/>
        <v>0</v>
      </c>
      <c r="S163" s="172">
        <v>0</v>
      </c>
      <c r="T163" s="173">
        <f t="shared" si="18"/>
        <v>0</v>
      </c>
      <c r="AR163" s="174" t="s">
        <v>969</v>
      </c>
      <c r="AT163" s="174" t="s">
        <v>382</v>
      </c>
      <c r="AU163" s="174" t="s">
        <v>84</v>
      </c>
      <c r="AY163" s="16" t="s">
        <v>203</v>
      </c>
      <c r="BE163" s="102">
        <f t="shared" si="19"/>
        <v>0</v>
      </c>
      <c r="BF163" s="102">
        <f t="shared" si="20"/>
        <v>0</v>
      </c>
      <c r="BG163" s="102">
        <f t="shared" si="21"/>
        <v>0</v>
      </c>
      <c r="BH163" s="102">
        <f t="shared" si="22"/>
        <v>0</v>
      </c>
      <c r="BI163" s="102">
        <f t="shared" si="23"/>
        <v>0</v>
      </c>
      <c r="BJ163" s="16" t="s">
        <v>89</v>
      </c>
      <c r="BK163" s="102">
        <f t="shared" si="24"/>
        <v>0</v>
      </c>
      <c r="BL163" s="16" t="s">
        <v>536</v>
      </c>
      <c r="BM163" s="174" t="s">
        <v>454</v>
      </c>
    </row>
    <row r="164" spans="2:65" s="1" customFormat="1" ht="24.2" customHeight="1">
      <c r="B164" s="33"/>
      <c r="C164" s="163" t="s">
        <v>342</v>
      </c>
      <c r="D164" s="163" t="s">
        <v>206</v>
      </c>
      <c r="E164" s="164" t="s">
        <v>996</v>
      </c>
      <c r="F164" s="165" t="s">
        <v>997</v>
      </c>
      <c r="G164" s="166" t="s">
        <v>291</v>
      </c>
      <c r="H164" s="167">
        <v>10</v>
      </c>
      <c r="I164" s="168"/>
      <c r="J164" s="169">
        <f t="shared" si="15"/>
        <v>0</v>
      </c>
      <c r="K164" s="170"/>
      <c r="L164" s="33"/>
      <c r="M164" s="171" t="s">
        <v>1</v>
      </c>
      <c r="N164" s="137" t="s">
        <v>43</v>
      </c>
      <c r="P164" s="172">
        <f t="shared" si="16"/>
        <v>0</v>
      </c>
      <c r="Q164" s="172">
        <v>0</v>
      </c>
      <c r="R164" s="172">
        <f t="shared" si="17"/>
        <v>0</v>
      </c>
      <c r="S164" s="172">
        <v>0</v>
      </c>
      <c r="T164" s="173">
        <f t="shared" si="18"/>
        <v>0</v>
      </c>
      <c r="AR164" s="174" t="s">
        <v>536</v>
      </c>
      <c r="AT164" s="174" t="s">
        <v>206</v>
      </c>
      <c r="AU164" s="174" t="s">
        <v>84</v>
      </c>
      <c r="AY164" s="16" t="s">
        <v>203</v>
      </c>
      <c r="BE164" s="102">
        <f t="shared" si="19"/>
        <v>0</v>
      </c>
      <c r="BF164" s="102">
        <f t="shared" si="20"/>
        <v>0</v>
      </c>
      <c r="BG164" s="102">
        <f t="shared" si="21"/>
        <v>0</v>
      </c>
      <c r="BH164" s="102">
        <f t="shared" si="22"/>
        <v>0</v>
      </c>
      <c r="BI164" s="102">
        <f t="shared" si="23"/>
        <v>0</v>
      </c>
      <c r="BJ164" s="16" t="s">
        <v>89</v>
      </c>
      <c r="BK164" s="102">
        <f t="shared" si="24"/>
        <v>0</v>
      </c>
      <c r="BL164" s="16" t="s">
        <v>536</v>
      </c>
      <c r="BM164" s="174" t="s">
        <v>462</v>
      </c>
    </row>
    <row r="165" spans="2:65" s="1" customFormat="1" ht="24.2" customHeight="1">
      <c r="B165" s="33"/>
      <c r="C165" s="197" t="s">
        <v>346</v>
      </c>
      <c r="D165" s="197" t="s">
        <v>382</v>
      </c>
      <c r="E165" s="198" t="s">
        <v>998</v>
      </c>
      <c r="F165" s="199" t="s">
        <v>999</v>
      </c>
      <c r="G165" s="200" t="s">
        <v>291</v>
      </c>
      <c r="H165" s="201">
        <v>7</v>
      </c>
      <c r="I165" s="202"/>
      <c r="J165" s="203">
        <f t="shared" si="15"/>
        <v>0</v>
      </c>
      <c r="K165" s="204"/>
      <c r="L165" s="205"/>
      <c r="M165" s="206" t="s">
        <v>1</v>
      </c>
      <c r="N165" s="207" t="s">
        <v>43</v>
      </c>
      <c r="P165" s="172">
        <f t="shared" si="16"/>
        <v>0</v>
      </c>
      <c r="Q165" s="172">
        <v>0</v>
      </c>
      <c r="R165" s="172">
        <f t="shared" si="17"/>
        <v>0</v>
      </c>
      <c r="S165" s="172">
        <v>0</v>
      </c>
      <c r="T165" s="173">
        <f t="shared" si="18"/>
        <v>0</v>
      </c>
      <c r="AR165" s="174" t="s">
        <v>969</v>
      </c>
      <c r="AT165" s="174" t="s">
        <v>382</v>
      </c>
      <c r="AU165" s="174" t="s">
        <v>84</v>
      </c>
      <c r="AY165" s="16" t="s">
        <v>203</v>
      </c>
      <c r="BE165" s="102">
        <f t="shared" si="19"/>
        <v>0</v>
      </c>
      <c r="BF165" s="102">
        <f t="shared" si="20"/>
        <v>0</v>
      </c>
      <c r="BG165" s="102">
        <f t="shared" si="21"/>
        <v>0</v>
      </c>
      <c r="BH165" s="102">
        <f t="shared" si="22"/>
        <v>0</v>
      </c>
      <c r="BI165" s="102">
        <f t="shared" si="23"/>
        <v>0</v>
      </c>
      <c r="BJ165" s="16" t="s">
        <v>89</v>
      </c>
      <c r="BK165" s="102">
        <f t="shared" si="24"/>
        <v>0</v>
      </c>
      <c r="BL165" s="16" t="s">
        <v>536</v>
      </c>
      <c r="BM165" s="174" t="s">
        <v>470</v>
      </c>
    </row>
    <row r="166" spans="2:65" s="1" customFormat="1" ht="21.75" customHeight="1">
      <c r="B166" s="33"/>
      <c r="C166" s="197" t="s">
        <v>350</v>
      </c>
      <c r="D166" s="197" t="s">
        <v>382</v>
      </c>
      <c r="E166" s="198" t="s">
        <v>1000</v>
      </c>
      <c r="F166" s="199" t="s">
        <v>1001</v>
      </c>
      <c r="G166" s="200" t="s">
        <v>952</v>
      </c>
      <c r="H166" s="201">
        <v>3</v>
      </c>
      <c r="I166" s="202"/>
      <c r="J166" s="203">
        <f t="shared" si="15"/>
        <v>0</v>
      </c>
      <c r="K166" s="204"/>
      <c r="L166" s="205"/>
      <c r="M166" s="206" t="s">
        <v>1</v>
      </c>
      <c r="N166" s="207" t="s">
        <v>43</v>
      </c>
      <c r="P166" s="172">
        <f t="shared" si="16"/>
        <v>0</v>
      </c>
      <c r="Q166" s="172">
        <v>0</v>
      </c>
      <c r="R166" s="172">
        <f t="shared" si="17"/>
        <v>0</v>
      </c>
      <c r="S166" s="172">
        <v>0</v>
      </c>
      <c r="T166" s="173">
        <f t="shared" si="18"/>
        <v>0</v>
      </c>
      <c r="AR166" s="174" t="s">
        <v>969</v>
      </c>
      <c r="AT166" s="174" t="s">
        <v>382</v>
      </c>
      <c r="AU166" s="174" t="s">
        <v>84</v>
      </c>
      <c r="AY166" s="16" t="s">
        <v>203</v>
      </c>
      <c r="BE166" s="102">
        <f t="shared" si="19"/>
        <v>0</v>
      </c>
      <c r="BF166" s="102">
        <f t="shared" si="20"/>
        <v>0</v>
      </c>
      <c r="BG166" s="102">
        <f t="shared" si="21"/>
        <v>0</v>
      </c>
      <c r="BH166" s="102">
        <f t="shared" si="22"/>
        <v>0</v>
      </c>
      <c r="BI166" s="102">
        <f t="shared" si="23"/>
        <v>0</v>
      </c>
      <c r="BJ166" s="16" t="s">
        <v>89</v>
      </c>
      <c r="BK166" s="102">
        <f t="shared" si="24"/>
        <v>0</v>
      </c>
      <c r="BL166" s="16" t="s">
        <v>536</v>
      </c>
      <c r="BM166" s="174" t="s">
        <v>481</v>
      </c>
    </row>
    <row r="167" spans="2:65" s="1" customFormat="1" ht="24.2" customHeight="1">
      <c r="B167" s="33"/>
      <c r="C167" s="163" t="s">
        <v>355</v>
      </c>
      <c r="D167" s="163" t="s">
        <v>206</v>
      </c>
      <c r="E167" s="164" t="s">
        <v>1002</v>
      </c>
      <c r="F167" s="165" t="s">
        <v>1003</v>
      </c>
      <c r="G167" s="166" t="s">
        <v>291</v>
      </c>
      <c r="H167" s="167">
        <v>2</v>
      </c>
      <c r="I167" s="168"/>
      <c r="J167" s="169">
        <f t="shared" si="15"/>
        <v>0</v>
      </c>
      <c r="K167" s="170"/>
      <c r="L167" s="33"/>
      <c r="M167" s="171" t="s">
        <v>1</v>
      </c>
      <c r="N167" s="137" t="s">
        <v>43</v>
      </c>
      <c r="P167" s="172">
        <f t="shared" si="16"/>
        <v>0</v>
      </c>
      <c r="Q167" s="172">
        <v>0</v>
      </c>
      <c r="R167" s="172">
        <f t="shared" si="17"/>
        <v>0</v>
      </c>
      <c r="S167" s="172">
        <v>0</v>
      </c>
      <c r="T167" s="173">
        <f t="shared" si="18"/>
        <v>0</v>
      </c>
      <c r="AR167" s="174" t="s">
        <v>536</v>
      </c>
      <c r="AT167" s="174" t="s">
        <v>206</v>
      </c>
      <c r="AU167" s="174" t="s">
        <v>84</v>
      </c>
      <c r="AY167" s="16" t="s">
        <v>203</v>
      </c>
      <c r="BE167" s="102">
        <f t="shared" si="19"/>
        <v>0</v>
      </c>
      <c r="BF167" s="102">
        <f t="shared" si="20"/>
        <v>0</v>
      </c>
      <c r="BG167" s="102">
        <f t="shared" si="21"/>
        <v>0</v>
      </c>
      <c r="BH167" s="102">
        <f t="shared" si="22"/>
        <v>0</v>
      </c>
      <c r="BI167" s="102">
        <f t="shared" si="23"/>
        <v>0</v>
      </c>
      <c r="BJ167" s="16" t="s">
        <v>89</v>
      </c>
      <c r="BK167" s="102">
        <f t="shared" si="24"/>
        <v>0</v>
      </c>
      <c r="BL167" s="16" t="s">
        <v>536</v>
      </c>
      <c r="BM167" s="174" t="s">
        <v>489</v>
      </c>
    </row>
    <row r="168" spans="2:65" s="1" customFormat="1" ht="16.5" customHeight="1">
      <c r="B168" s="33"/>
      <c r="C168" s="197" t="s">
        <v>359</v>
      </c>
      <c r="D168" s="197" t="s">
        <v>382</v>
      </c>
      <c r="E168" s="198" t="s">
        <v>1004</v>
      </c>
      <c r="F168" s="199" t="s">
        <v>1005</v>
      </c>
      <c r="G168" s="200" t="s">
        <v>291</v>
      </c>
      <c r="H168" s="201">
        <v>2</v>
      </c>
      <c r="I168" s="202"/>
      <c r="J168" s="203">
        <f t="shared" si="15"/>
        <v>0</v>
      </c>
      <c r="K168" s="204"/>
      <c r="L168" s="205"/>
      <c r="M168" s="206" t="s">
        <v>1</v>
      </c>
      <c r="N168" s="207" t="s">
        <v>43</v>
      </c>
      <c r="P168" s="172">
        <f t="shared" si="16"/>
        <v>0</v>
      </c>
      <c r="Q168" s="172">
        <v>0</v>
      </c>
      <c r="R168" s="172">
        <f t="shared" si="17"/>
        <v>0</v>
      </c>
      <c r="S168" s="172">
        <v>0</v>
      </c>
      <c r="T168" s="173">
        <f t="shared" si="18"/>
        <v>0</v>
      </c>
      <c r="AR168" s="174" t="s">
        <v>969</v>
      </c>
      <c r="AT168" s="174" t="s">
        <v>382</v>
      </c>
      <c r="AU168" s="174" t="s">
        <v>84</v>
      </c>
      <c r="AY168" s="16" t="s">
        <v>203</v>
      </c>
      <c r="BE168" s="102">
        <f t="shared" si="19"/>
        <v>0</v>
      </c>
      <c r="BF168" s="102">
        <f t="shared" si="20"/>
        <v>0</v>
      </c>
      <c r="BG168" s="102">
        <f t="shared" si="21"/>
        <v>0</v>
      </c>
      <c r="BH168" s="102">
        <f t="shared" si="22"/>
        <v>0</v>
      </c>
      <c r="BI168" s="102">
        <f t="shared" si="23"/>
        <v>0</v>
      </c>
      <c r="BJ168" s="16" t="s">
        <v>89</v>
      </c>
      <c r="BK168" s="102">
        <f t="shared" si="24"/>
        <v>0</v>
      </c>
      <c r="BL168" s="16" t="s">
        <v>536</v>
      </c>
      <c r="BM168" s="174" t="s">
        <v>497</v>
      </c>
    </row>
    <row r="169" spans="2:65" s="1" customFormat="1" ht="24.2" customHeight="1">
      <c r="B169" s="33"/>
      <c r="C169" s="163" t="s">
        <v>363</v>
      </c>
      <c r="D169" s="163" t="s">
        <v>206</v>
      </c>
      <c r="E169" s="164" t="s">
        <v>1006</v>
      </c>
      <c r="F169" s="165" t="s">
        <v>1007</v>
      </c>
      <c r="G169" s="166" t="s">
        <v>291</v>
      </c>
      <c r="H169" s="167">
        <v>2</v>
      </c>
      <c r="I169" s="168"/>
      <c r="J169" s="169">
        <f t="shared" si="15"/>
        <v>0</v>
      </c>
      <c r="K169" s="170"/>
      <c r="L169" s="33"/>
      <c r="M169" s="171" t="s">
        <v>1</v>
      </c>
      <c r="N169" s="137" t="s">
        <v>43</v>
      </c>
      <c r="P169" s="172">
        <f t="shared" si="16"/>
        <v>0</v>
      </c>
      <c r="Q169" s="172">
        <v>0</v>
      </c>
      <c r="R169" s="172">
        <f t="shared" si="17"/>
        <v>0</v>
      </c>
      <c r="S169" s="172">
        <v>0</v>
      </c>
      <c r="T169" s="173">
        <f t="shared" si="18"/>
        <v>0</v>
      </c>
      <c r="AR169" s="174" t="s">
        <v>536</v>
      </c>
      <c r="AT169" s="174" t="s">
        <v>206</v>
      </c>
      <c r="AU169" s="174" t="s">
        <v>84</v>
      </c>
      <c r="AY169" s="16" t="s">
        <v>203</v>
      </c>
      <c r="BE169" s="102">
        <f t="shared" si="19"/>
        <v>0</v>
      </c>
      <c r="BF169" s="102">
        <f t="shared" si="20"/>
        <v>0</v>
      </c>
      <c r="BG169" s="102">
        <f t="shared" si="21"/>
        <v>0</v>
      </c>
      <c r="BH169" s="102">
        <f t="shared" si="22"/>
        <v>0</v>
      </c>
      <c r="BI169" s="102">
        <f t="shared" si="23"/>
        <v>0</v>
      </c>
      <c r="BJ169" s="16" t="s">
        <v>89</v>
      </c>
      <c r="BK169" s="102">
        <f t="shared" si="24"/>
        <v>0</v>
      </c>
      <c r="BL169" s="16" t="s">
        <v>536</v>
      </c>
      <c r="BM169" s="174" t="s">
        <v>507</v>
      </c>
    </row>
    <row r="170" spans="2:65" s="1" customFormat="1" ht="16.5" customHeight="1">
      <c r="B170" s="33"/>
      <c r="C170" s="197" t="s">
        <v>369</v>
      </c>
      <c r="D170" s="197" t="s">
        <v>382</v>
      </c>
      <c r="E170" s="198" t="s">
        <v>1008</v>
      </c>
      <c r="F170" s="199" t="s">
        <v>1009</v>
      </c>
      <c r="G170" s="200" t="s">
        <v>291</v>
      </c>
      <c r="H170" s="201">
        <v>2</v>
      </c>
      <c r="I170" s="202"/>
      <c r="J170" s="203">
        <f t="shared" si="15"/>
        <v>0</v>
      </c>
      <c r="K170" s="204"/>
      <c r="L170" s="205"/>
      <c r="M170" s="206" t="s">
        <v>1</v>
      </c>
      <c r="N170" s="207" t="s">
        <v>43</v>
      </c>
      <c r="P170" s="172">
        <f t="shared" si="16"/>
        <v>0</v>
      </c>
      <c r="Q170" s="172">
        <v>0</v>
      </c>
      <c r="R170" s="172">
        <f t="shared" si="17"/>
        <v>0</v>
      </c>
      <c r="S170" s="172">
        <v>0</v>
      </c>
      <c r="T170" s="173">
        <f t="shared" si="18"/>
        <v>0</v>
      </c>
      <c r="AR170" s="174" t="s">
        <v>969</v>
      </c>
      <c r="AT170" s="174" t="s">
        <v>382</v>
      </c>
      <c r="AU170" s="174" t="s">
        <v>84</v>
      </c>
      <c r="AY170" s="16" t="s">
        <v>203</v>
      </c>
      <c r="BE170" s="102">
        <f t="shared" si="19"/>
        <v>0</v>
      </c>
      <c r="BF170" s="102">
        <f t="shared" si="20"/>
        <v>0</v>
      </c>
      <c r="BG170" s="102">
        <f t="shared" si="21"/>
        <v>0</v>
      </c>
      <c r="BH170" s="102">
        <f t="shared" si="22"/>
        <v>0</v>
      </c>
      <c r="BI170" s="102">
        <f t="shared" si="23"/>
        <v>0</v>
      </c>
      <c r="BJ170" s="16" t="s">
        <v>89</v>
      </c>
      <c r="BK170" s="102">
        <f t="shared" si="24"/>
        <v>0</v>
      </c>
      <c r="BL170" s="16" t="s">
        <v>536</v>
      </c>
      <c r="BM170" s="174" t="s">
        <v>515</v>
      </c>
    </row>
    <row r="171" spans="2:65" s="1" customFormat="1" ht="16.5" customHeight="1">
      <c r="B171" s="33"/>
      <c r="C171" s="163" t="s">
        <v>377</v>
      </c>
      <c r="D171" s="163" t="s">
        <v>206</v>
      </c>
      <c r="E171" s="164" t="s">
        <v>1010</v>
      </c>
      <c r="F171" s="165" t="s">
        <v>1011</v>
      </c>
      <c r="G171" s="166" t="s">
        <v>291</v>
      </c>
      <c r="H171" s="167">
        <v>1</v>
      </c>
      <c r="I171" s="168"/>
      <c r="J171" s="169">
        <f t="shared" si="15"/>
        <v>0</v>
      </c>
      <c r="K171" s="170"/>
      <c r="L171" s="33"/>
      <c r="M171" s="171" t="s">
        <v>1</v>
      </c>
      <c r="N171" s="137" t="s">
        <v>43</v>
      </c>
      <c r="P171" s="172">
        <f t="shared" si="16"/>
        <v>0</v>
      </c>
      <c r="Q171" s="172">
        <v>0</v>
      </c>
      <c r="R171" s="172">
        <f t="shared" si="17"/>
        <v>0</v>
      </c>
      <c r="S171" s="172">
        <v>0</v>
      </c>
      <c r="T171" s="173">
        <f t="shared" si="18"/>
        <v>0</v>
      </c>
      <c r="AR171" s="174" t="s">
        <v>536</v>
      </c>
      <c r="AT171" s="174" t="s">
        <v>206</v>
      </c>
      <c r="AU171" s="174" t="s">
        <v>84</v>
      </c>
      <c r="AY171" s="16" t="s">
        <v>203</v>
      </c>
      <c r="BE171" s="102">
        <f t="shared" si="19"/>
        <v>0</v>
      </c>
      <c r="BF171" s="102">
        <f t="shared" si="20"/>
        <v>0</v>
      </c>
      <c r="BG171" s="102">
        <f t="shared" si="21"/>
        <v>0</v>
      </c>
      <c r="BH171" s="102">
        <f t="shared" si="22"/>
        <v>0</v>
      </c>
      <c r="BI171" s="102">
        <f t="shared" si="23"/>
        <v>0</v>
      </c>
      <c r="BJ171" s="16" t="s">
        <v>89</v>
      </c>
      <c r="BK171" s="102">
        <f t="shared" si="24"/>
        <v>0</v>
      </c>
      <c r="BL171" s="16" t="s">
        <v>536</v>
      </c>
      <c r="BM171" s="174" t="s">
        <v>525</v>
      </c>
    </row>
    <row r="172" spans="2:65" s="1" customFormat="1" ht="21.75" customHeight="1">
      <c r="B172" s="33"/>
      <c r="C172" s="197" t="s">
        <v>381</v>
      </c>
      <c r="D172" s="197" t="s">
        <v>382</v>
      </c>
      <c r="E172" s="198" t="s">
        <v>1012</v>
      </c>
      <c r="F172" s="199" t="s">
        <v>1013</v>
      </c>
      <c r="G172" s="200" t="s">
        <v>291</v>
      </c>
      <c r="H172" s="201">
        <v>1</v>
      </c>
      <c r="I172" s="202"/>
      <c r="J172" s="203">
        <f t="shared" si="15"/>
        <v>0</v>
      </c>
      <c r="K172" s="204"/>
      <c r="L172" s="205"/>
      <c r="M172" s="206" t="s">
        <v>1</v>
      </c>
      <c r="N172" s="207" t="s">
        <v>43</v>
      </c>
      <c r="P172" s="172">
        <f t="shared" si="16"/>
        <v>0</v>
      </c>
      <c r="Q172" s="172">
        <v>0</v>
      </c>
      <c r="R172" s="172">
        <f t="shared" si="17"/>
        <v>0</v>
      </c>
      <c r="S172" s="172">
        <v>0</v>
      </c>
      <c r="T172" s="173">
        <f t="shared" si="18"/>
        <v>0</v>
      </c>
      <c r="AR172" s="174" t="s">
        <v>969</v>
      </c>
      <c r="AT172" s="174" t="s">
        <v>382</v>
      </c>
      <c r="AU172" s="174" t="s">
        <v>84</v>
      </c>
      <c r="AY172" s="16" t="s">
        <v>203</v>
      </c>
      <c r="BE172" s="102">
        <f t="shared" si="19"/>
        <v>0</v>
      </c>
      <c r="BF172" s="102">
        <f t="shared" si="20"/>
        <v>0</v>
      </c>
      <c r="BG172" s="102">
        <f t="shared" si="21"/>
        <v>0</v>
      </c>
      <c r="BH172" s="102">
        <f t="shared" si="22"/>
        <v>0</v>
      </c>
      <c r="BI172" s="102">
        <f t="shared" si="23"/>
        <v>0</v>
      </c>
      <c r="BJ172" s="16" t="s">
        <v>89</v>
      </c>
      <c r="BK172" s="102">
        <f t="shared" si="24"/>
        <v>0</v>
      </c>
      <c r="BL172" s="16" t="s">
        <v>536</v>
      </c>
      <c r="BM172" s="174" t="s">
        <v>536</v>
      </c>
    </row>
    <row r="173" spans="2:65" s="1" customFormat="1" ht="24.2" customHeight="1">
      <c r="B173" s="33"/>
      <c r="C173" s="163" t="s">
        <v>387</v>
      </c>
      <c r="D173" s="163" t="s">
        <v>206</v>
      </c>
      <c r="E173" s="164" t="s">
        <v>1014</v>
      </c>
      <c r="F173" s="165" t="s">
        <v>1015</v>
      </c>
      <c r="G173" s="166" t="s">
        <v>291</v>
      </c>
      <c r="H173" s="167">
        <v>6</v>
      </c>
      <c r="I173" s="168"/>
      <c r="J173" s="169">
        <f t="shared" si="15"/>
        <v>0</v>
      </c>
      <c r="K173" s="170"/>
      <c r="L173" s="33"/>
      <c r="M173" s="171" t="s">
        <v>1</v>
      </c>
      <c r="N173" s="137" t="s">
        <v>43</v>
      </c>
      <c r="P173" s="172">
        <f t="shared" si="16"/>
        <v>0</v>
      </c>
      <c r="Q173" s="172">
        <v>0</v>
      </c>
      <c r="R173" s="172">
        <f t="shared" si="17"/>
        <v>0</v>
      </c>
      <c r="S173" s="172">
        <v>0</v>
      </c>
      <c r="T173" s="173">
        <f t="shared" si="18"/>
        <v>0</v>
      </c>
      <c r="AR173" s="174" t="s">
        <v>536</v>
      </c>
      <c r="AT173" s="174" t="s">
        <v>206</v>
      </c>
      <c r="AU173" s="174" t="s">
        <v>84</v>
      </c>
      <c r="AY173" s="16" t="s">
        <v>203</v>
      </c>
      <c r="BE173" s="102">
        <f t="shared" si="19"/>
        <v>0</v>
      </c>
      <c r="BF173" s="102">
        <f t="shared" si="20"/>
        <v>0</v>
      </c>
      <c r="BG173" s="102">
        <f t="shared" si="21"/>
        <v>0</v>
      </c>
      <c r="BH173" s="102">
        <f t="shared" si="22"/>
        <v>0</v>
      </c>
      <c r="BI173" s="102">
        <f t="shared" si="23"/>
        <v>0</v>
      </c>
      <c r="BJ173" s="16" t="s">
        <v>89</v>
      </c>
      <c r="BK173" s="102">
        <f t="shared" si="24"/>
        <v>0</v>
      </c>
      <c r="BL173" s="16" t="s">
        <v>536</v>
      </c>
      <c r="BM173" s="174" t="s">
        <v>547</v>
      </c>
    </row>
    <row r="174" spans="2:65" s="1" customFormat="1" ht="16.5" customHeight="1">
      <c r="B174" s="33"/>
      <c r="C174" s="197" t="s">
        <v>391</v>
      </c>
      <c r="D174" s="197" t="s">
        <v>382</v>
      </c>
      <c r="E174" s="198" t="s">
        <v>1016</v>
      </c>
      <c r="F174" s="199" t="s">
        <v>1017</v>
      </c>
      <c r="G174" s="200" t="s">
        <v>291</v>
      </c>
      <c r="H174" s="201">
        <v>6</v>
      </c>
      <c r="I174" s="202"/>
      <c r="J174" s="203">
        <f t="shared" si="15"/>
        <v>0</v>
      </c>
      <c r="K174" s="204"/>
      <c r="L174" s="205"/>
      <c r="M174" s="206" t="s">
        <v>1</v>
      </c>
      <c r="N174" s="207" t="s">
        <v>43</v>
      </c>
      <c r="P174" s="172">
        <f t="shared" si="16"/>
        <v>0</v>
      </c>
      <c r="Q174" s="172">
        <v>0</v>
      </c>
      <c r="R174" s="172">
        <f t="shared" si="17"/>
        <v>0</v>
      </c>
      <c r="S174" s="172">
        <v>0</v>
      </c>
      <c r="T174" s="173">
        <f t="shared" si="18"/>
        <v>0</v>
      </c>
      <c r="AR174" s="174" t="s">
        <v>969</v>
      </c>
      <c r="AT174" s="174" t="s">
        <v>382</v>
      </c>
      <c r="AU174" s="174" t="s">
        <v>84</v>
      </c>
      <c r="AY174" s="16" t="s">
        <v>203</v>
      </c>
      <c r="BE174" s="102">
        <f t="shared" si="19"/>
        <v>0</v>
      </c>
      <c r="BF174" s="102">
        <f t="shared" si="20"/>
        <v>0</v>
      </c>
      <c r="BG174" s="102">
        <f t="shared" si="21"/>
        <v>0</v>
      </c>
      <c r="BH174" s="102">
        <f t="shared" si="22"/>
        <v>0</v>
      </c>
      <c r="BI174" s="102">
        <f t="shared" si="23"/>
        <v>0</v>
      </c>
      <c r="BJ174" s="16" t="s">
        <v>89</v>
      </c>
      <c r="BK174" s="102">
        <f t="shared" si="24"/>
        <v>0</v>
      </c>
      <c r="BL174" s="16" t="s">
        <v>536</v>
      </c>
      <c r="BM174" s="174" t="s">
        <v>559</v>
      </c>
    </row>
    <row r="175" spans="2:65" s="1" customFormat="1" ht="16.5" customHeight="1">
      <c r="B175" s="33"/>
      <c r="C175" s="163" t="s">
        <v>399</v>
      </c>
      <c r="D175" s="163" t="s">
        <v>206</v>
      </c>
      <c r="E175" s="164" t="s">
        <v>1018</v>
      </c>
      <c r="F175" s="165" t="s">
        <v>1019</v>
      </c>
      <c r="G175" s="166" t="s">
        <v>952</v>
      </c>
      <c r="H175" s="167">
        <v>1</v>
      </c>
      <c r="I175" s="168"/>
      <c r="J175" s="169">
        <f t="shared" si="15"/>
        <v>0</v>
      </c>
      <c r="K175" s="170"/>
      <c r="L175" s="33"/>
      <c r="M175" s="171" t="s">
        <v>1</v>
      </c>
      <c r="N175" s="137" t="s">
        <v>43</v>
      </c>
      <c r="P175" s="172">
        <f t="shared" si="16"/>
        <v>0</v>
      </c>
      <c r="Q175" s="172">
        <v>0</v>
      </c>
      <c r="R175" s="172">
        <f t="shared" si="17"/>
        <v>0</v>
      </c>
      <c r="S175" s="172">
        <v>0</v>
      </c>
      <c r="T175" s="173">
        <f t="shared" si="18"/>
        <v>0</v>
      </c>
      <c r="AR175" s="174" t="s">
        <v>536</v>
      </c>
      <c r="AT175" s="174" t="s">
        <v>206</v>
      </c>
      <c r="AU175" s="174" t="s">
        <v>84</v>
      </c>
      <c r="AY175" s="16" t="s">
        <v>203</v>
      </c>
      <c r="BE175" s="102">
        <f t="shared" si="19"/>
        <v>0</v>
      </c>
      <c r="BF175" s="102">
        <f t="shared" si="20"/>
        <v>0</v>
      </c>
      <c r="BG175" s="102">
        <f t="shared" si="21"/>
        <v>0</v>
      </c>
      <c r="BH175" s="102">
        <f t="shared" si="22"/>
        <v>0</v>
      </c>
      <c r="BI175" s="102">
        <f t="shared" si="23"/>
        <v>0</v>
      </c>
      <c r="BJ175" s="16" t="s">
        <v>89</v>
      </c>
      <c r="BK175" s="102">
        <f t="shared" si="24"/>
        <v>0</v>
      </c>
      <c r="BL175" s="16" t="s">
        <v>536</v>
      </c>
      <c r="BM175" s="174" t="s">
        <v>566</v>
      </c>
    </row>
    <row r="176" spans="2:65" s="1" customFormat="1" ht="33" customHeight="1">
      <c r="B176" s="33"/>
      <c r="C176" s="197" t="s">
        <v>401</v>
      </c>
      <c r="D176" s="197" t="s">
        <v>382</v>
      </c>
      <c r="E176" s="198" t="s">
        <v>1020</v>
      </c>
      <c r="F176" s="199" t="s">
        <v>1021</v>
      </c>
      <c r="G176" s="200" t="s">
        <v>952</v>
      </c>
      <c r="H176" s="201">
        <v>1</v>
      </c>
      <c r="I176" s="202"/>
      <c r="J176" s="203">
        <f t="shared" si="15"/>
        <v>0</v>
      </c>
      <c r="K176" s="204"/>
      <c r="L176" s="205"/>
      <c r="M176" s="206" t="s">
        <v>1</v>
      </c>
      <c r="N176" s="207" t="s">
        <v>43</v>
      </c>
      <c r="P176" s="172">
        <f t="shared" si="16"/>
        <v>0</v>
      </c>
      <c r="Q176" s="172">
        <v>0</v>
      </c>
      <c r="R176" s="172">
        <f t="shared" si="17"/>
        <v>0</v>
      </c>
      <c r="S176" s="172">
        <v>0</v>
      </c>
      <c r="T176" s="173">
        <f t="shared" si="18"/>
        <v>0</v>
      </c>
      <c r="AR176" s="174" t="s">
        <v>969</v>
      </c>
      <c r="AT176" s="174" t="s">
        <v>382</v>
      </c>
      <c r="AU176" s="174" t="s">
        <v>84</v>
      </c>
      <c r="AY176" s="16" t="s">
        <v>203</v>
      </c>
      <c r="BE176" s="102">
        <f t="shared" si="19"/>
        <v>0</v>
      </c>
      <c r="BF176" s="102">
        <f t="shared" si="20"/>
        <v>0</v>
      </c>
      <c r="BG176" s="102">
        <f t="shared" si="21"/>
        <v>0</v>
      </c>
      <c r="BH176" s="102">
        <f t="shared" si="22"/>
        <v>0</v>
      </c>
      <c r="BI176" s="102">
        <f t="shared" si="23"/>
        <v>0</v>
      </c>
      <c r="BJ176" s="16" t="s">
        <v>89</v>
      </c>
      <c r="BK176" s="102">
        <f t="shared" si="24"/>
        <v>0</v>
      </c>
      <c r="BL176" s="16" t="s">
        <v>536</v>
      </c>
      <c r="BM176" s="174" t="s">
        <v>574</v>
      </c>
    </row>
    <row r="177" spans="2:65" s="1" customFormat="1" ht="16.5" customHeight="1">
      <c r="B177" s="33"/>
      <c r="C177" s="197" t="s">
        <v>408</v>
      </c>
      <c r="D177" s="197" t="s">
        <v>382</v>
      </c>
      <c r="E177" s="198" t="s">
        <v>1022</v>
      </c>
      <c r="F177" s="199" t="s">
        <v>1023</v>
      </c>
      <c r="G177" s="200" t="s">
        <v>952</v>
      </c>
      <c r="H177" s="201">
        <v>1</v>
      </c>
      <c r="I177" s="202"/>
      <c r="J177" s="203">
        <f t="shared" si="15"/>
        <v>0</v>
      </c>
      <c r="K177" s="204"/>
      <c r="L177" s="205"/>
      <c r="M177" s="206" t="s">
        <v>1</v>
      </c>
      <c r="N177" s="207" t="s">
        <v>43</v>
      </c>
      <c r="P177" s="172">
        <f t="shared" si="16"/>
        <v>0</v>
      </c>
      <c r="Q177" s="172">
        <v>0</v>
      </c>
      <c r="R177" s="172">
        <f t="shared" si="17"/>
        <v>0</v>
      </c>
      <c r="S177" s="172">
        <v>0</v>
      </c>
      <c r="T177" s="173">
        <f t="shared" si="18"/>
        <v>0</v>
      </c>
      <c r="AR177" s="174" t="s">
        <v>969</v>
      </c>
      <c r="AT177" s="174" t="s">
        <v>382</v>
      </c>
      <c r="AU177" s="174" t="s">
        <v>84</v>
      </c>
      <c r="AY177" s="16" t="s">
        <v>203</v>
      </c>
      <c r="BE177" s="102">
        <f t="shared" si="19"/>
        <v>0</v>
      </c>
      <c r="BF177" s="102">
        <f t="shared" si="20"/>
        <v>0</v>
      </c>
      <c r="BG177" s="102">
        <f t="shared" si="21"/>
        <v>0</v>
      </c>
      <c r="BH177" s="102">
        <f t="shared" si="22"/>
        <v>0</v>
      </c>
      <c r="BI177" s="102">
        <f t="shared" si="23"/>
        <v>0</v>
      </c>
      <c r="BJ177" s="16" t="s">
        <v>89</v>
      </c>
      <c r="BK177" s="102">
        <f t="shared" si="24"/>
        <v>0</v>
      </c>
      <c r="BL177" s="16" t="s">
        <v>536</v>
      </c>
      <c r="BM177" s="174" t="s">
        <v>585</v>
      </c>
    </row>
    <row r="178" spans="2:65" s="1" customFormat="1" ht="16.5" customHeight="1">
      <c r="B178" s="33"/>
      <c r="C178" s="163" t="s">
        <v>412</v>
      </c>
      <c r="D178" s="163" t="s">
        <v>206</v>
      </c>
      <c r="E178" s="164" t="s">
        <v>1024</v>
      </c>
      <c r="F178" s="165" t="s">
        <v>1025</v>
      </c>
      <c r="G178" s="166" t="s">
        <v>291</v>
      </c>
      <c r="H178" s="167">
        <v>16</v>
      </c>
      <c r="I178" s="168"/>
      <c r="J178" s="169">
        <f t="shared" si="15"/>
        <v>0</v>
      </c>
      <c r="K178" s="170"/>
      <c r="L178" s="33"/>
      <c r="M178" s="171" t="s">
        <v>1</v>
      </c>
      <c r="N178" s="137" t="s">
        <v>43</v>
      </c>
      <c r="P178" s="172">
        <f t="shared" si="16"/>
        <v>0</v>
      </c>
      <c r="Q178" s="172">
        <v>0</v>
      </c>
      <c r="R178" s="172">
        <f t="shared" si="17"/>
        <v>0</v>
      </c>
      <c r="S178" s="172">
        <v>0</v>
      </c>
      <c r="T178" s="173">
        <f t="shared" si="18"/>
        <v>0</v>
      </c>
      <c r="AR178" s="174" t="s">
        <v>536</v>
      </c>
      <c r="AT178" s="174" t="s">
        <v>206</v>
      </c>
      <c r="AU178" s="174" t="s">
        <v>84</v>
      </c>
      <c r="AY178" s="16" t="s">
        <v>203</v>
      </c>
      <c r="BE178" s="102">
        <f t="shared" si="19"/>
        <v>0</v>
      </c>
      <c r="BF178" s="102">
        <f t="shared" si="20"/>
        <v>0</v>
      </c>
      <c r="BG178" s="102">
        <f t="shared" si="21"/>
        <v>0</v>
      </c>
      <c r="BH178" s="102">
        <f t="shared" si="22"/>
        <v>0</v>
      </c>
      <c r="BI178" s="102">
        <f t="shared" si="23"/>
        <v>0</v>
      </c>
      <c r="BJ178" s="16" t="s">
        <v>89</v>
      </c>
      <c r="BK178" s="102">
        <f t="shared" si="24"/>
        <v>0</v>
      </c>
      <c r="BL178" s="16" t="s">
        <v>536</v>
      </c>
      <c r="BM178" s="174" t="s">
        <v>594</v>
      </c>
    </row>
    <row r="179" spans="2:65" s="1" customFormat="1" ht="24.2" customHeight="1">
      <c r="B179" s="33"/>
      <c r="C179" s="163" t="s">
        <v>419</v>
      </c>
      <c r="D179" s="163" t="s">
        <v>206</v>
      </c>
      <c r="E179" s="164" t="s">
        <v>1026</v>
      </c>
      <c r="F179" s="165" t="s">
        <v>1027</v>
      </c>
      <c r="G179" s="166" t="s">
        <v>291</v>
      </c>
      <c r="H179" s="167">
        <v>16</v>
      </c>
      <c r="I179" s="168"/>
      <c r="J179" s="169">
        <f t="shared" si="15"/>
        <v>0</v>
      </c>
      <c r="K179" s="170"/>
      <c r="L179" s="33"/>
      <c r="M179" s="171" t="s">
        <v>1</v>
      </c>
      <c r="N179" s="137" t="s">
        <v>43</v>
      </c>
      <c r="P179" s="172">
        <f t="shared" si="16"/>
        <v>0</v>
      </c>
      <c r="Q179" s="172">
        <v>0</v>
      </c>
      <c r="R179" s="172">
        <f t="shared" si="17"/>
        <v>0</v>
      </c>
      <c r="S179" s="172">
        <v>0</v>
      </c>
      <c r="T179" s="173">
        <f t="shared" si="18"/>
        <v>0</v>
      </c>
      <c r="AR179" s="174" t="s">
        <v>536</v>
      </c>
      <c r="AT179" s="174" t="s">
        <v>206</v>
      </c>
      <c r="AU179" s="174" t="s">
        <v>84</v>
      </c>
      <c r="AY179" s="16" t="s">
        <v>203</v>
      </c>
      <c r="BE179" s="102">
        <f t="shared" si="19"/>
        <v>0</v>
      </c>
      <c r="BF179" s="102">
        <f t="shared" si="20"/>
        <v>0</v>
      </c>
      <c r="BG179" s="102">
        <f t="shared" si="21"/>
        <v>0</v>
      </c>
      <c r="BH179" s="102">
        <f t="shared" si="22"/>
        <v>0</v>
      </c>
      <c r="BI179" s="102">
        <f t="shared" si="23"/>
        <v>0</v>
      </c>
      <c r="BJ179" s="16" t="s">
        <v>89</v>
      </c>
      <c r="BK179" s="102">
        <f t="shared" si="24"/>
        <v>0</v>
      </c>
      <c r="BL179" s="16" t="s">
        <v>536</v>
      </c>
      <c r="BM179" s="174" t="s">
        <v>608</v>
      </c>
    </row>
    <row r="180" spans="2:65" s="1" customFormat="1" ht="24.2" customHeight="1">
      <c r="B180" s="33"/>
      <c r="C180" s="197" t="s">
        <v>424</v>
      </c>
      <c r="D180" s="197" t="s">
        <v>382</v>
      </c>
      <c r="E180" s="198" t="s">
        <v>1028</v>
      </c>
      <c r="F180" s="199" t="s">
        <v>1029</v>
      </c>
      <c r="G180" s="200" t="s">
        <v>291</v>
      </c>
      <c r="H180" s="201">
        <v>16</v>
      </c>
      <c r="I180" s="202"/>
      <c r="J180" s="203">
        <f t="shared" si="15"/>
        <v>0</v>
      </c>
      <c r="K180" s="204"/>
      <c r="L180" s="205"/>
      <c r="M180" s="206" t="s">
        <v>1</v>
      </c>
      <c r="N180" s="207" t="s">
        <v>43</v>
      </c>
      <c r="P180" s="172">
        <f t="shared" si="16"/>
        <v>0</v>
      </c>
      <c r="Q180" s="172">
        <v>0</v>
      </c>
      <c r="R180" s="172">
        <f t="shared" si="17"/>
        <v>0</v>
      </c>
      <c r="S180" s="172">
        <v>0</v>
      </c>
      <c r="T180" s="173">
        <f t="shared" si="18"/>
        <v>0</v>
      </c>
      <c r="AR180" s="174" t="s">
        <v>969</v>
      </c>
      <c r="AT180" s="174" t="s">
        <v>382</v>
      </c>
      <c r="AU180" s="174" t="s">
        <v>84</v>
      </c>
      <c r="AY180" s="16" t="s">
        <v>203</v>
      </c>
      <c r="BE180" s="102">
        <f t="shared" si="19"/>
        <v>0</v>
      </c>
      <c r="BF180" s="102">
        <f t="shared" si="20"/>
        <v>0</v>
      </c>
      <c r="BG180" s="102">
        <f t="shared" si="21"/>
        <v>0</v>
      </c>
      <c r="BH180" s="102">
        <f t="shared" si="22"/>
        <v>0</v>
      </c>
      <c r="BI180" s="102">
        <f t="shared" si="23"/>
        <v>0</v>
      </c>
      <c r="BJ180" s="16" t="s">
        <v>89</v>
      </c>
      <c r="BK180" s="102">
        <f t="shared" si="24"/>
        <v>0</v>
      </c>
      <c r="BL180" s="16" t="s">
        <v>536</v>
      </c>
      <c r="BM180" s="174" t="s">
        <v>626</v>
      </c>
    </row>
    <row r="181" spans="2:65" s="1" customFormat="1" ht="16.5" customHeight="1">
      <c r="B181" s="33"/>
      <c r="C181" s="163" t="s">
        <v>429</v>
      </c>
      <c r="D181" s="163" t="s">
        <v>206</v>
      </c>
      <c r="E181" s="164" t="s">
        <v>1030</v>
      </c>
      <c r="F181" s="165" t="s">
        <v>1031</v>
      </c>
      <c r="G181" s="166" t="s">
        <v>291</v>
      </c>
      <c r="H181" s="167">
        <v>3</v>
      </c>
      <c r="I181" s="168"/>
      <c r="J181" s="169">
        <f t="shared" ref="J181:J204" si="25">ROUND(I181*H181,2)</f>
        <v>0</v>
      </c>
      <c r="K181" s="170"/>
      <c r="L181" s="33"/>
      <c r="M181" s="171" t="s">
        <v>1</v>
      </c>
      <c r="N181" s="137" t="s">
        <v>43</v>
      </c>
      <c r="P181" s="172">
        <f t="shared" ref="P181:P204" si="26">O181*H181</f>
        <v>0</v>
      </c>
      <c r="Q181" s="172">
        <v>0</v>
      </c>
      <c r="R181" s="172">
        <f t="shared" ref="R181:R204" si="27">Q181*H181</f>
        <v>0</v>
      </c>
      <c r="S181" s="172">
        <v>0</v>
      </c>
      <c r="T181" s="173">
        <f t="shared" ref="T181:T204" si="28">S181*H181</f>
        <v>0</v>
      </c>
      <c r="AR181" s="174" t="s">
        <v>536</v>
      </c>
      <c r="AT181" s="174" t="s">
        <v>206</v>
      </c>
      <c r="AU181" s="174" t="s">
        <v>84</v>
      </c>
      <c r="AY181" s="16" t="s">
        <v>203</v>
      </c>
      <c r="BE181" s="102">
        <f t="shared" ref="BE181:BE204" si="29">IF(N181="základná",J181,0)</f>
        <v>0</v>
      </c>
      <c r="BF181" s="102">
        <f t="shared" ref="BF181:BF204" si="30">IF(N181="znížená",J181,0)</f>
        <v>0</v>
      </c>
      <c r="BG181" s="102">
        <f t="shared" ref="BG181:BG204" si="31">IF(N181="zákl. prenesená",J181,0)</f>
        <v>0</v>
      </c>
      <c r="BH181" s="102">
        <f t="shared" ref="BH181:BH204" si="32">IF(N181="zníž. prenesená",J181,0)</f>
        <v>0</v>
      </c>
      <c r="BI181" s="102">
        <f t="shared" ref="BI181:BI204" si="33">IF(N181="nulová",J181,0)</f>
        <v>0</v>
      </c>
      <c r="BJ181" s="16" t="s">
        <v>89</v>
      </c>
      <c r="BK181" s="102">
        <f t="shared" ref="BK181:BK204" si="34">ROUND(I181*H181,2)</f>
        <v>0</v>
      </c>
      <c r="BL181" s="16" t="s">
        <v>536</v>
      </c>
      <c r="BM181" s="174" t="s">
        <v>635</v>
      </c>
    </row>
    <row r="182" spans="2:65" s="1" customFormat="1" ht="24.2" customHeight="1">
      <c r="B182" s="33"/>
      <c r="C182" s="197" t="s">
        <v>434</v>
      </c>
      <c r="D182" s="197" t="s">
        <v>382</v>
      </c>
      <c r="E182" s="198" t="s">
        <v>1032</v>
      </c>
      <c r="F182" s="199" t="s">
        <v>1033</v>
      </c>
      <c r="G182" s="200" t="s">
        <v>291</v>
      </c>
      <c r="H182" s="201">
        <v>3</v>
      </c>
      <c r="I182" s="202"/>
      <c r="J182" s="203">
        <f t="shared" si="25"/>
        <v>0</v>
      </c>
      <c r="K182" s="204"/>
      <c r="L182" s="205"/>
      <c r="M182" s="206" t="s">
        <v>1</v>
      </c>
      <c r="N182" s="207" t="s">
        <v>43</v>
      </c>
      <c r="P182" s="172">
        <f t="shared" si="26"/>
        <v>0</v>
      </c>
      <c r="Q182" s="172">
        <v>0</v>
      </c>
      <c r="R182" s="172">
        <f t="shared" si="27"/>
        <v>0</v>
      </c>
      <c r="S182" s="172">
        <v>0</v>
      </c>
      <c r="T182" s="173">
        <f t="shared" si="28"/>
        <v>0</v>
      </c>
      <c r="AR182" s="174" t="s">
        <v>969</v>
      </c>
      <c r="AT182" s="174" t="s">
        <v>382</v>
      </c>
      <c r="AU182" s="174" t="s">
        <v>84</v>
      </c>
      <c r="AY182" s="16" t="s">
        <v>203</v>
      </c>
      <c r="BE182" s="102">
        <f t="shared" si="29"/>
        <v>0</v>
      </c>
      <c r="BF182" s="102">
        <f t="shared" si="30"/>
        <v>0</v>
      </c>
      <c r="BG182" s="102">
        <f t="shared" si="31"/>
        <v>0</v>
      </c>
      <c r="BH182" s="102">
        <f t="shared" si="32"/>
        <v>0</v>
      </c>
      <c r="BI182" s="102">
        <f t="shared" si="33"/>
        <v>0</v>
      </c>
      <c r="BJ182" s="16" t="s">
        <v>89</v>
      </c>
      <c r="BK182" s="102">
        <f t="shared" si="34"/>
        <v>0</v>
      </c>
      <c r="BL182" s="16" t="s">
        <v>536</v>
      </c>
      <c r="BM182" s="174" t="s">
        <v>643</v>
      </c>
    </row>
    <row r="183" spans="2:65" s="1" customFormat="1" ht="16.5" customHeight="1">
      <c r="B183" s="33"/>
      <c r="C183" s="163" t="s">
        <v>439</v>
      </c>
      <c r="D183" s="163" t="s">
        <v>206</v>
      </c>
      <c r="E183" s="164" t="s">
        <v>1034</v>
      </c>
      <c r="F183" s="165" t="s">
        <v>1035</v>
      </c>
      <c r="G183" s="166" t="s">
        <v>340</v>
      </c>
      <c r="H183" s="167">
        <v>16</v>
      </c>
      <c r="I183" s="168"/>
      <c r="J183" s="169">
        <f t="shared" si="25"/>
        <v>0</v>
      </c>
      <c r="K183" s="170"/>
      <c r="L183" s="33"/>
      <c r="M183" s="171" t="s">
        <v>1</v>
      </c>
      <c r="N183" s="137" t="s">
        <v>43</v>
      </c>
      <c r="P183" s="172">
        <f t="shared" si="26"/>
        <v>0</v>
      </c>
      <c r="Q183" s="172">
        <v>0</v>
      </c>
      <c r="R183" s="172">
        <f t="shared" si="27"/>
        <v>0</v>
      </c>
      <c r="S183" s="172">
        <v>0</v>
      </c>
      <c r="T183" s="173">
        <f t="shared" si="28"/>
        <v>0</v>
      </c>
      <c r="AR183" s="174" t="s">
        <v>536</v>
      </c>
      <c r="AT183" s="174" t="s">
        <v>206</v>
      </c>
      <c r="AU183" s="174" t="s">
        <v>84</v>
      </c>
      <c r="AY183" s="16" t="s">
        <v>203</v>
      </c>
      <c r="BE183" s="102">
        <f t="shared" si="29"/>
        <v>0</v>
      </c>
      <c r="BF183" s="102">
        <f t="shared" si="30"/>
        <v>0</v>
      </c>
      <c r="BG183" s="102">
        <f t="shared" si="31"/>
        <v>0</v>
      </c>
      <c r="BH183" s="102">
        <f t="shared" si="32"/>
        <v>0</v>
      </c>
      <c r="BI183" s="102">
        <f t="shared" si="33"/>
        <v>0</v>
      </c>
      <c r="BJ183" s="16" t="s">
        <v>89</v>
      </c>
      <c r="BK183" s="102">
        <f t="shared" si="34"/>
        <v>0</v>
      </c>
      <c r="BL183" s="16" t="s">
        <v>536</v>
      </c>
      <c r="BM183" s="174" t="s">
        <v>657</v>
      </c>
    </row>
    <row r="184" spans="2:65" s="1" customFormat="1" ht="16.5" customHeight="1">
      <c r="B184" s="33"/>
      <c r="C184" s="197" t="s">
        <v>444</v>
      </c>
      <c r="D184" s="197" t="s">
        <v>382</v>
      </c>
      <c r="E184" s="198" t="s">
        <v>1036</v>
      </c>
      <c r="F184" s="199" t="s">
        <v>1037</v>
      </c>
      <c r="G184" s="200" t="s">
        <v>340</v>
      </c>
      <c r="H184" s="201">
        <v>16</v>
      </c>
      <c r="I184" s="202"/>
      <c r="J184" s="203">
        <f t="shared" si="25"/>
        <v>0</v>
      </c>
      <c r="K184" s="204"/>
      <c r="L184" s="205"/>
      <c r="M184" s="206" t="s">
        <v>1</v>
      </c>
      <c r="N184" s="207" t="s">
        <v>43</v>
      </c>
      <c r="P184" s="172">
        <f t="shared" si="26"/>
        <v>0</v>
      </c>
      <c r="Q184" s="172">
        <v>0</v>
      </c>
      <c r="R184" s="172">
        <f t="shared" si="27"/>
        <v>0</v>
      </c>
      <c r="S184" s="172">
        <v>0</v>
      </c>
      <c r="T184" s="173">
        <f t="shared" si="28"/>
        <v>0</v>
      </c>
      <c r="AR184" s="174" t="s">
        <v>969</v>
      </c>
      <c r="AT184" s="174" t="s">
        <v>382</v>
      </c>
      <c r="AU184" s="174" t="s">
        <v>84</v>
      </c>
      <c r="AY184" s="16" t="s">
        <v>203</v>
      </c>
      <c r="BE184" s="102">
        <f t="shared" si="29"/>
        <v>0</v>
      </c>
      <c r="BF184" s="102">
        <f t="shared" si="30"/>
        <v>0</v>
      </c>
      <c r="BG184" s="102">
        <f t="shared" si="31"/>
        <v>0</v>
      </c>
      <c r="BH184" s="102">
        <f t="shared" si="32"/>
        <v>0</v>
      </c>
      <c r="BI184" s="102">
        <f t="shared" si="33"/>
        <v>0</v>
      </c>
      <c r="BJ184" s="16" t="s">
        <v>89</v>
      </c>
      <c r="BK184" s="102">
        <f t="shared" si="34"/>
        <v>0</v>
      </c>
      <c r="BL184" s="16" t="s">
        <v>536</v>
      </c>
      <c r="BM184" s="174" t="s">
        <v>673</v>
      </c>
    </row>
    <row r="185" spans="2:65" s="1" customFormat="1" ht="24.2" customHeight="1">
      <c r="B185" s="33"/>
      <c r="C185" s="163" t="s">
        <v>448</v>
      </c>
      <c r="D185" s="163" t="s">
        <v>206</v>
      </c>
      <c r="E185" s="164" t="s">
        <v>1038</v>
      </c>
      <c r="F185" s="165" t="s">
        <v>1039</v>
      </c>
      <c r="G185" s="166" t="s">
        <v>340</v>
      </c>
      <c r="H185" s="167">
        <v>19.5</v>
      </c>
      <c r="I185" s="168"/>
      <c r="J185" s="169">
        <f t="shared" si="25"/>
        <v>0</v>
      </c>
      <c r="K185" s="170"/>
      <c r="L185" s="33"/>
      <c r="M185" s="171" t="s">
        <v>1</v>
      </c>
      <c r="N185" s="137" t="s">
        <v>43</v>
      </c>
      <c r="P185" s="172">
        <f t="shared" si="26"/>
        <v>0</v>
      </c>
      <c r="Q185" s="172">
        <v>0</v>
      </c>
      <c r="R185" s="172">
        <f t="shared" si="27"/>
        <v>0</v>
      </c>
      <c r="S185" s="172">
        <v>0</v>
      </c>
      <c r="T185" s="173">
        <f t="shared" si="28"/>
        <v>0</v>
      </c>
      <c r="AR185" s="174" t="s">
        <v>536</v>
      </c>
      <c r="AT185" s="174" t="s">
        <v>206</v>
      </c>
      <c r="AU185" s="174" t="s">
        <v>84</v>
      </c>
      <c r="AY185" s="16" t="s">
        <v>203</v>
      </c>
      <c r="BE185" s="102">
        <f t="shared" si="29"/>
        <v>0</v>
      </c>
      <c r="BF185" s="102">
        <f t="shared" si="30"/>
        <v>0</v>
      </c>
      <c r="BG185" s="102">
        <f t="shared" si="31"/>
        <v>0</v>
      </c>
      <c r="BH185" s="102">
        <f t="shared" si="32"/>
        <v>0</v>
      </c>
      <c r="BI185" s="102">
        <f t="shared" si="33"/>
        <v>0</v>
      </c>
      <c r="BJ185" s="16" t="s">
        <v>89</v>
      </c>
      <c r="BK185" s="102">
        <f t="shared" si="34"/>
        <v>0</v>
      </c>
      <c r="BL185" s="16" t="s">
        <v>536</v>
      </c>
      <c r="BM185" s="174" t="s">
        <v>685</v>
      </c>
    </row>
    <row r="186" spans="2:65" s="1" customFormat="1" ht="16.5" customHeight="1">
      <c r="B186" s="33"/>
      <c r="C186" s="197" t="s">
        <v>454</v>
      </c>
      <c r="D186" s="197" t="s">
        <v>382</v>
      </c>
      <c r="E186" s="198" t="s">
        <v>1040</v>
      </c>
      <c r="F186" s="199" t="s">
        <v>1041</v>
      </c>
      <c r="G186" s="200" t="s">
        <v>340</v>
      </c>
      <c r="H186" s="201">
        <v>19.5</v>
      </c>
      <c r="I186" s="202"/>
      <c r="J186" s="203">
        <f t="shared" si="25"/>
        <v>0</v>
      </c>
      <c r="K186" s="204"/>
      <c r="L186" s="205"/>
      <c r="M186" s="206" t="s">
        <v>1</v>
      </c>
      <c r="N186" s="207" t="s">
        <v>43</v>
      </c>
      <c r="P186" s="172">
        <f t="shared" si="26"/>
        <v>0</v>
      </c>
      <c r="Q186" s="172">
        <v>0</v>
      </c>
      <c r="R186" s="172">
        <f t="shared" si="27"/>
        <v>0</v>
      </c>
      <c r="S186" s="172">
        <v>0</v>
      </c>
      <c r="T186" s="173">
        <f t="shared" si="28"/>
        <v>0</v>
      </c>
      <c r="AR186" s="174" t="s">
        <v>969</v>
      </c>
      <c r="AT186" s="174" t="s">
        <v>382</v>
      </c>
      <c r="AU186" s="174" t="s">
        <v>84</v>
      </c>
      <c r="AY186" s="16" t="s">
        <v>203</v>
      </c>
      <c r="BE186" s="102">
        <f t="shared" si="29"/>
        <v>0</v>
      </c>
      <c r="BF186" s="102">
        <f t="shared" si="30"/>
        <v>0</v>
      </c>
      <c r="BG186" s="102">
        <f t="shared" si="31"/>
        <v>0</v>
      </c>
      <c r="BH186" s="102">
        <f t="shared" si="32"/>
        <v>0</v>
      </c>
      <c r="BI186" s="102">
        <f t="shared" si="33"/>
        <v>0</v>
      </c>
      <c r="BJ186" s="16" t="s">
        <v>89</v>
      </c>
      <c r="BK186" s="102">
        <f t="shared" si="34"/>
        <v>0</v>
      </c>
      <c r="BL186" s="16" t="s">
        <v>536</v>
      </c>
      <c r="BM186" s="174" t="s">
        <v>1042</v>
      </c>
    </row>
    <row r="187" spans="2:65" s="1" customFormat="1" ht="24.2" customHeight="1">
      <c r="B187" s="33"/>
      <c r="C187" s="163" t="s">
        <v>458</v>
      </c>
      <c r="D187" s="163" t="s">
        <v>206</v>
      </c>
      <c r="E187" s="164" t="s">
        <v>1043</v>
      </c>
      <c r="F187" s="165" t="s">
        <v>1044</v>
      </c>
      <c r="G187" s="166" t="s">
        <v>340</v>
      </c>
      <c r="H187" s="167">
        <v>16</v>
      </c>
      <c r="I187" s="168"/>
      <c r="J187" s="169">
        <f t="shared" si="25"/>
        <v>0</v>
      </c>
      <c r="K187" s="170"/>
      <c r="L187" s="33"/>
      <c r="M187" s="171" t="s">
        <v>1</v>
      </c>
      <c r="N187" s="137" t="s">
        <v>43</v>
      </c>
      <c r="P187" s="172">
        <f t="shared" si="26"/>
        <v>0</v>
      </c>
      <c r="Q187" s="172">
        <v>0</v>
      </c>
      <c r="R187" s="172">
        <f t="shared" si="27"/>
        <v>0</v>
      </c>
      <c r="S187" s="172">
        <v>0</v>
      </c>
      <c r="T187" s="173">
        <f t="shared" si="28"/>
        <v>0</v>
      </c>
      <c r="AR187" s="174" t="s">
        <v>536</v>
      </c>
      <c r="AT187" s="174" t="s">
        <v>206</v>
      </c>
      <c r="AU187" s="174" t="s">
        <v>84</v>
      </c>
      <c r="AY187" s="16" t="s">
        <v>203</v>
      </c>
      <c r="BE187" s="102">
        <f t="shared" si="29"/>
        <v>0</v>
      </c>
      <c r="BF187" s="102">
        <f t="shared" si="30"/>
        <v>0</v>
      </c>
      <c r="BG187" s="102">
        <f t="shared" si="31"/>
        <v>0</v>
      </c>
      <c r="BH187" s="102">
        <f t="shared" si="32"/>
        <v>0</v>
      </c>
      <c r="BI187" s="102">
        <f t="shared" si="33"/>
        <v>0</v>
      </c>
      <c r="BJ187" s="16" t="s">
        <v>89</v>
      </c>
      <c r="BK187" s="102">
        <f t="shared" si="34"/>
        <v>0</v>
      </c>
      <c r="BL187" s="16" t="s">
        <v>536</v>
      </c>
      <c r="BM187" s="174" t="s">
        <v>1045</v>
      </c>
    </row>
    <row r="188" spans="2:65" s="1" customFormat="1" ht="21.75" customHeight="1">
      <c r="B188" s="33"/>
      <c r="C188" s="197" t="s">
        <v>462</v>
      </c>
      <c r="D188" s="197" t="s">
        <v>382</v>
      </c>
      <c r="E188" s="198" t="s">
        <v>1046</v>
      </c>
      <c r="F188" s="199" t="s">
        <v>1047</v>
      </c>
      <c r="G188" s="200" t="s">
        <v>340</v>
      </c>
      <c r="H188" s="201">
        <v>16</v>
      </c>
      <c r="I188" s="202"/>
      <c r="J188" s="203">
        <f t="shared" si="25"/>
        <v>0</v>
      </c>
      <c r="K188" s="204"/>
      <c r="L188" s="205"/>
      <c r="M188" s="206" t="s">
        <v>1</v>
      </c>
      <c r="N188" s="207" t="s">
        <v>43</v>
      </c>
      <c r="P188" s="172">
        <f t="shared" si="26"/>
        <v>0</v>
      </c>
      <c r="Q188" s="172">
        <v>0</v>
      </c>
      <c r="R188" s="172">
        <f t="shared" si="27"/>
        <v>0</v>
      </c>
      <c r="S188" s="172">
        <v>0</v>
      </c>
      <c r="T188" s="173">
        <f t="shared" si="28"/>
        <v>0</v>
      </c>
      <c r="AR188" s="174" t="s">
        <v>969</v>
      </c>
      <c r="AT188" s="174" t="s">
        <v>382</v>
      </c>
      <c r="AU188" s="174" t="s">
        <v>84</v>
      </c>
      <c r="AY188" s="16" t="s">
        <v>203</v>
      </c>
      <c r="BE188" s="102">
        <f t="shared" si="29"/>
        <v>0</v>
      </c>
      <c r="BF188" s="102">
        <f t="shared" si="30"/>
        <v>0</v>
      </c>
      <c r="BG188" s="102">
        <f t="shared" si="31"/>
        <v>0</v>
      </c>
      <c r="BH188" s="102">
        <f t="shared" si="32"/>
        <v>0</v>
      </c>
      <c r="BI188" s="102">
        <f t="shared" si="33"/>
        <v>0</v>
      </c>
      <c r="BJ188" s="16" t="s">
        <v>89</v>
      </c>
      <c r="BK188" s="102">
        <f t="shared" si="34"/>
        <v>0</v>
      </c>
      <c r="BL188" s="16" t="s">
        <v>536</v>
      </c>
      <c r="BM188" s="174" t="s">
        <v>1048</v>
      </c>
    </row>
    <row r="189" spans="2:65" s="1" customFormat="1" ht="24.2" customHeight="1">
      <c r="B189" s="33"/>
      <c r="C189" s="163" t="s">
        <v>466</v>
      </c>
      <c r="D189" s="163" t="s">
        <v>206</v>
      </c>
      <c r="E189" s="164" t="s">
        <v>1049</v>
      </c>
      <c r="F189" s="165" t="s">
        <v>1050</v>
      </c>
      <c r="G189" s="166" t="s">
        <v>340</v>
      </c>
      <c r="H189" s="167">
        <v>156</v>
      </c>
      <c r="I189" s="168"/>
      <c r="J189" s="169">
        <f t="shared" si="25"/>
        <v>0</v>
      </c>
      <c r="K189" s="170"/>
      <c r="L189" s="33"/>
      <c r="M189" s="171" t="s">
        <v>1</v>
      </c>
      <c r="N189" s="137" t="s">
        <v>43</v>
      </c>
      <c r="P189" s="172">
        <f t="shared" si="26"/>
        <v>0</v>
      </c>
      <c r="Q189" s="172">
        <v>0</v>
      </c>
      <c r="R189" s="172">
        <f t="shared" si="27"/>
        <v>0</v>
      </c>
      <c r="S189" s="172">
        <v>0</v>
      </c>
      <c r="T189" s="173">
        <f t="shared" si="28"/>
        <v>0</v>
      </c>
      <c r="AR189" s="174" t="s">
        <v>536</v>
      </c>
      <c r="AT189" s="174" t="s">
        <v>206</v>
      </c>
      <c r="AU189" s="174" t="s">
        <v>84</v>
      </c>
      <c r="AY189" s="16" t="s">
        <v>203</v>
      </c>
      <c r="BE189" s="102">
        <f t="shared" si="29"/>
        <v>0</v>
      </c>
      <c r="BF189" s="102">
        <f t="shared" si="30"/>
        <v>0</v>
      </c>
      <c r="BG189" s="102">
        <f t="shared" si="31"/>
        <v>0</v>
      </c>
      <c r="BH189" s="102">
        <f t="shared" si="32"/>
        <v>0</v>
      </c>
      <c r="BI189" s="102">
        <f t="shared" si="33"/>
        <v>0</v>
      </c>
      <c r="BJ189" s="16" t="s">
        <v>89</v>
      </c>
      <c r="BK189" s="102">
        <f t="shared" si="34"/>
        <v>0</v>
      </c>
      <c r="BL189" s="16" t="s">
        <v>536</v>
      </c>
      <c r="BM189" s="174" t="s">
        <v>1051</v>
      </c>
    </row>
    <row r="190" spans="2:65" s="1" customFormat="1" ht="21.75" customHeight="1">
      <c r="B190" s="33"/>
      <c r="C190" s="197" t="s">
        <v>470</v>
      </c>
      <c r="D190" s="197" t="s">
        <v>382</v>
      </c>
      <c r="E190" s="198" t="s">
        <v>1052</v>
      </c>
      <c r="F190" s="199" t="s">
        <v>1053</v>
      </c>
      <c r="G190" s="200" t="s">
        <v>340</v>
      </c>
      <c r="H190" s="201">
        <v>156</v>
      </c>
      <c r="I190" s="202"/>
      <c r="J190" s="203">
        <f t="shared" si="25"/>
        <v>0</v>
      </c>
      <c r="K190" s="204"/>
      <c r="L190" s="205"/>
      <c r="M190" s="206" t="s">
        <v>1</v>
      </c>
      <c r="N190" s="207" t="s">
        <v>43</v>
      </c>
      <c r="P190" s="172">
        <f t="shared" si="26"/>
        <v>0</v>
      </c>
      <c r="Q190" s="172">
        <v>0</v>
      </c>
      <c r="R190" s="172">
        <f t="shared" si="27"/>
        <v>0</v>
      </c>
      <c r="S190" s="172">
        <v>0</v>
      </c>
      <c r="T190" s="173">
        <f t="shared" si="28"/>
        <v>0</v>
      </c>
      <c r="AR190" s="174" t="s">
        <v>969</v>
      </c>
      <c r="AT190" s="174" t="s">
        <v>382</v>
      </c>
      <c r="AU190" s="174" t="s">
        <v>84</v>
      </c>
      <c r="AY190" s="16" t="s">
        <v>203</v>
      </c>
      <c r="BE190" s="102">
        <f t="shared" si="29"/>
        <v>0</v>
      </c>
      <c r="BF190" s="102">
        <f t="shared" si="30"/>
        <v>0</v>
      </c>
      <c r="BG190" s="102">
        <f t="shared" si="31"/>
        <v>0</v>
      </c>
      <c r="BH190" s="102">
        <f t="shared" si="32"/>
        <v>0</v>
      </c>
      <c r="BI190" s="102">
        <f t="shared" si="33"/>
        <v>0</v>
      </c>
      <c r="BJ190" s="16" t="s">
        <v>89</v>
      </c>
      <c r="BK190" s="102">
        <f t="shared" si="34"/>
        <v>0</v>
      </c>
      <c r="BL190" s="16" t="s">
        <v>536</v>
      </c>
      <c r="BM190" s="174" t="s">
        <v>1054</v>
      </c>
    </row>
    <row r="191" spans="2:65" s="1" customFormat="1" ht="24.2" customHeight="1">
      <c r="B191" s="33"/>
      <c r="C191" s="163" t="s">
        <v>476</v>
      </c>
      <c r="D191" s="163" t="s">
        <v>206</v>
      </c>
      <c r="E191" s="164" t="s">
        <v>1055</v>
      </c>
      <c r="F191" s="165" t="s">
        <v>1056</v>
      </c>
      <c r="G191" s="166" t="s">
        <v>340</v>
      </c>
      <c r="H191" s="167">
        <v>58.5</v>
      </c>
      <c r="I191" s="168"/>
      <c r="J191" s="169">
        <f t="shared" si="25"/>
        <v>0</v>
      </c>
      <c r="K191" s="170"/>
      <c r="L191" s="33"/>
      <c r="M191" s="171" t="s">
        <v>1</v>
      </c>
      <c r="N191" s="137" t="s">
        <v>43</v>
      </c>
      <c r="P191" s="172">
        <f t="shared" si="26"/>
        <v>0</v>
      </c>
      <c r="Q191" s="172">
        <v>0</v>
      </c>
      <c r="R191" s="172">
        <f t="shared" si="27"/>
        <v>0</v>
      </c>
      <c r="S191" s="172">
        <v>0</v>
      </c>
      <c r="T191" s="173">
        <f t="shared" si="28"/>
        <v>0</v>
      </c>
      <c r="AR191" s="174" t="s">
        <v>536</v>
      </c>
      <c r="AT191" s="174" t="s">
        <v>206</v>
      </c>
      <c r="AU191" s="174" t="s">
        <v>84</v>
      </c>
      <c r="AY191" s="16" t="s">
        <v>203</v>
      </c>
      <c r="BE191" s="102">
        <f t="shared" si="29"/>
        <v>0</v>
      </c>
      <c r="BF191" s="102">
        <f t="shared" si="30"/>
        <v>0</v>
      </c>
      <c r="BG191" s="102">
        <f t="shared" si="31"/>
        <v>0</v>
      </c>
      <c r="BH191" s="102">
        <f t="shared" si="32"/>
        <v>0</v>
      </c>
      <c r="BI191" s="102">
        <f t="shared" si="33"/>
        <v>0</v>
      </c>
      <c r="BJ191" s="16" t="s">
        <v>89</v>
      </c>
      <c r="BK191" s="102">
        <f t="shared" si="34"/>
        <v>0</v>
      </c>
      <c r="BL191" s="16" t="s">
        <v>536</v>
      </c>
      <c r="BM191" s="174" t="s">
        <v>1057</v>
      </c>
    </row>
    <row r="192" spans="2:65" s="1" customFormat="1" ht="21.75" customHeight="1">
      <c r="B192" s="33"/>
      <c r="C192" s="197" t="s">
        <v>481</v>
      </c>
      <c r="D192" s="197" t="s">
        <v>382</v>
      </c>
      <c r="E192" s="198" t="s">
        <v>1058</v>
      </c>
      <c r="F192" s="199" t="s">
        <v>1059</v>
      </c>
      <c r="G192" s="200" t="s">
        <v>340</v>
      </c>
      <c r="H192" s="201">
        <v>58.5</v>
      </c>
      <c r="I192" s="202"/>
      <c r="J192" s="203">
        <f t="shared" si="25"/>
        <v>0</v>
      </c>
      <c r="K192" s="204"/>
      <c r="L192" s="205"/>
      <c r="M192" s="206" t="s">
        <v>1</v>
      </c>
      <c r="N192" s="207" t="s">
        <v>43</v>
      </c>
      <c r="P192" s="172">
        <f t="shared" si="26"/>
        <v>0</v>
      </c>
      <c r="Q192" s="172">
        <v>0</v>
      </c>
      <c r="R192" s="172">
        <f t="shared" si="27"/>
        <v>0</v>
      </c>
      <c r="S192" s="172">
        <v>0</v>
      </c>
      <c r="T192" s="173">
        <f t="shared" si="28"/>
        <v>0</v>
      </c>
      <c r="AR192" s="174" t="s">
        <v>969</v>
      </c>
      <c r="AT192" s="174" t="s">
        <v>382</v>
      </c>
      <c r="AU192" s="174" t="s">
        <v>84</v>
      </c>
      <c r="AY192" s="16" t="s">
        <v>203</v>
      </c>
      <c r="BE192" s="102">
        <f t="shared" si="29"/>
        <v>0</v>
      </c>
      <c r="BF192" s="102">
        <f t="shared" si="30"/>
        <v>0</v>
      </c>
      <c r="BG192" s="102">
        <f t="shared" si="31"/>
        <v>0</v>
      </c>
      <c r="BH192" s="102">
        <f t="shared" si="32"/>
        <v>0</v>
      </c>
      <c r="BI192" s="102">
        <f t="shared" si="33"/>
        <v>0</v>
      </c>
      <c r="BJ192" s="16" t="s">
        <v>89</v>
      </c>
      <c r="BK192" s="102">
        <f t="shared" si="34"/>
        <v>0</v>
      </c>
      <c r="BL192" s="16" t="s">
        <v>536</v>
      </c>
      <c r="BM192" s="174" t="s">
        <v>1060</v>
      </c>
    </row>
    <row r="193" spans="2:65" s="1" customFormat="1" ht="24.2" customHeight="1">
      <c r="B193" s="33"/>
      <c r="C193" s="163" t="s">
        <v>485</v>
      </c>
      <c r="D193" s="163" t="s">
        <v>206</v>
      </c>
      <c r="E193" s="164" t="s">
        <v>1061</v>
      </c>
      <c r="F193" s="165" t="s">
        <v>1062</v>
      </c>
      <c r="G193" s="166" t="s">
        <v>340</v>
      </c>
      <c r="H193" s="167">
        <v>39</v>
      </c>
      <c r="I193" s="168"/>
      <c r="J193" s="169">
        <f t="shared" si="25"/>
        <v>0</v>
      </c>
      <c r="K193" s="170"/>
      <c r="L193" s="33"/>
      <c r="M193" s="171" t="s">
        <v>1</v>
      </c>
      <c r="N193" s="137" t="s">
        <v>43</v>
      </c>
      <c r="P193" s="172">
        <f t="shared" si="26"/>
        <v>0</v>
      </c>
      <c r="Q193" s="172">
        <v>0</v>
      </c>
      <c r="R193" s="172">
        <f t="shared" si="27"/>
        <v>0</v>
      </c>
      <c r="S193" s="172">
        <v>0</v>
      </c>
      <c r="T193" s="173">
        <f t="shared" si="28"/>
        <v>0</v>
      </c>
      <c r="AR193" s="174" t="s">
        <v>536</v>
      </c>
      <c r="AT193" s="174" t="s">
        <v>206</v>
      </c>
      <c r="AU193" s="174" t="s">
        <v>84</v>
      </c>
      <c r="AY193" s="16" t="s">
        <v>203</v>
      </c>
      <c r="BE193" s="102">
        <f t="shared" si="29"/>
        <v>0</v>
      </c>
      <c r="BF193" s="102">
        <f t="shared" si="30"/>
        <v>0</v>
      </c>
      <c r="BG193" s="102">
        <f t="shared" si="31"/>
        <v>0</v>
      </c>
      <c r="BH193" s="102">
        <f t="shared" si="32"/>
        <v>0</v>
      </c>
      <c r="BI193" s="102">
        <f t="shared" si="33"/>
        <v>0</v>
      </c>
      <c r="BJ193" s="16" t="s">
        <v>89</v>
      </c>
      <c r="BK193" s="102">
        <f t="shared" si="34"/>
        <v>0</v>
      </c>
      <c r="BL193" s="16" t="s">
        <v>536</v>
      </c>
      <c r="BM193" s="174" t="s">
        <v>1063</v>
      </c>
    </row>
    <row r="194" spans="2:65" s="1" customFormat="1" ht="21.75" customHeight="1">
      <c r="B194" s="33"/>
      <c r="C194" s="197" t="s">
        <v>489</v>
      </c>
      <c r="D194" s="197" t="s">
        <v>382</v>
      </c>
      <c r="E194" s="198" t="s">
        <v>1064</v>
      </c>
      <c r="F194" s="199" t="s">
        <v>1065</v>
      </c>
      <c r="G194" s="200" t="s">
        <v>340</v>
      </c>
      <c r="H194" s="201">
        <v>39</v>
      </c>
      <c r="I194" s="202"/>
      <c r="J194" s="203">
        <f t="shared" si="25"/>
        <v>0</v>
      </c>
      <c r="K194" s="204"/>
      <c r="L194" s="205"/>
      <c r="M194" s="206" t="s">
        <v>1</v>
      </c>
      <c r="N194" s="207" t="s">
        <v>43</v>
      </c>
      <c r="P194" s="172">
        <f t="shared" si="26"/>
        <v>0</v>
      </c>
      <c r="Q194" s="172">
        <v>0</v>
      </c>
      <c r="R194" s="172">
        <f t="shared" si="27"/>
        <v>0</v>
      </c>
      <c r="S194" s="172">
        <v>0</v>
      </c>
      <c r="T194" s="173">
        <f t="shared" si="28"/>
        <v>0</v>
      </c>
      <c r="AR194" s="174" t="s">
        <v>969</v>
      </c>
      <c r="AT194" s="174" t="s">
        <v>382</v>
      </c>
      <c r="AU194" s="174" t="s">
        <v>84</v>
      </c>
      <c r="AY194" s="16" t="s">
        <v>203</v>
      </c>
      <c r="BE194" s="102">
        <f t="shared" si="29"/>
        <v>0</v>
      </c>
      <c r="BF194" s="102">
        <f t="shared" si="30"/>
        <v>0</v>
      </c>
      <c r="BG194" s="102">
        <f t="shared" si="31"/>
        <v>0</v>
      </c>
      <c r="BH194" s="102">
        <f t="shared" si="32"/>
        <v>0</v>
      </c>
      <c r="BI194" s="102">
        <f t="shared" si="33"/>
        <v>0</v>
      </c>
      <c r="BJ194" s="16" t="s">
        <v>89</v>
      </c>
      <c r="BK194" s="102">
        <f t="shared" si="34"/>
        <v>0</v>
      </c>
      <c r="BL194" s="16" t="s">
        <v>536</v>
      </c>
      <c r="BM194" s="174" t="s">
        <v>1066</v>
      </c>
    </row>
    <row r="195" spans="2:65" s="1" customFormat="1" ht="24.2" customHeight="1">
      <c r="B195" s="33"/>
      <c r="C195" s="163" t="s">
        <v>493</v>
      </c>
      <c r="D195" s="163" t="s">
        <v>206</v>
      </c>
      <c r="E195" s="164" t="s">
        <v>1067</v>
      </c>
      <c r="F195" s="165" t="s">
        <v>1068</v>
      </c>
      <c r="G195" s="166" t="s">
        <v>340</v>
      </c>
      <c r="H195" s="167">
        <v>13</v>
      </c>
      <c r="I195" s="168"/>
      <c r="J195" s="169">
        <f t="shared" si="25"/>
        <v>0</v>
      </c>
      <c r="K195" s="170"/>
      <c r="L195" s="33"/>
      <c r="M195" s="171" t="s">
        <v>1</v>
      </c>
      <c r="N195" s="137" t="s">
        <v>43</v>
      </c>
      <c r="P195" s="172">
        <f t="shared" si="26"/>
        <v>0</v>
      </c>
      <c r="Q195" s="172">
        <v>0</v>
      </c>
      <c r="R195" s="172">
        <f t="shared" si="27"/>
        <v>0</v>
      </c>
      <c r="S195" s="172">
        <v>0</v>
      </c>
      <c r="T195" s="173">
        <f t="shared" si="28"/>
        <v>0</v>
      </c>
      <c r="AR195" s="174" t="s">
        <v>536</v>
      </c>
      <c r="AT195" s="174" t="s">
        <v>206</v>
      </c>
      <c r="AU195" s="174" t="s">
        <v>84</v>
      </c>
      <c r="AY195" s="16" t="s">
        <v>203</v>
      </c>
      <c r="BE195" s="102">
        <f t="shared" si="29"/>
        <v>0</v>
      </c>
      <c r="BF195" s="102">
        <f t="shared" si="30"/>
        <v>0</v>
      </c>
      <c r="BG195" s="102">
        <f t="shared" si="31"/>
        <v>0</v>
      </c>
      <c r="BH195" s="102">
        <f t="shared" si="32"/>
        <v>0</v>
      </c>
      <c r="BI195" s="102">
        <f t="shared" si="33"/>
        <v>0</v>
      </c>
      <c r="BJ195" s="16" t="s">
        <v>89</v>
      </c>
      <c r="BK195" s="102">
        <f t="shared" si="34"/>
        <v>0</v>
      </c>
      <c r="BL195" s="16" t="s">
        <v>536</v>
      </c>
      <c r="BM195" s="174" t="s">
        <v>1069</v>
      </c>
    </row>
    <row r="196" spans="2:65" s="1" customFormat="1" ht="21.75" customHeight="1">
      <c r="B196" s="33"/>
      <c r="C196" s="197" t="s">
        <v>497</v>
      </c>
      <c r="D196" s="197" t="s">
        <v>382</v>
      </c>
      <c r="E196" s="198" t="s">
        <v>1070</v>
      </c>
      <c r="F196" s="199" t="s">
        <v>1071</v>
      </c>
      <c r="G196" s="200" t="s">
        <v>340</v>
      </c>
      <c r="H196" s="201">
        <v>13</v>
      </c>
      <c r="I196" s="202"/>
      <c r="J196" s="203">
        <f t="shared" si="25"/>
        <v>0</v>
      </c>
      <c r="K196" s="204"/>
      <c r="L196" s="205"/>
      <c r="M196" s="206" t="s">
        <v>1</v>
      </c>
      <c r="N196" s="207" t="s">
        <v>43</v>
      </c>
      <c r="P196" s="172">
        <f t="shared" si="26"/>
        <v>0</v>
      </c>
      <c r="Q196" s="172">
        <v>0</v>
      </c>
      <c r="R196" s="172">
        <f t="shared" si="27"/>
        <v>0</v>
      </c>
      <c r="S196" s="172">
        <v>0</v>
      </c>
      <c r="T196" s="173">
        <f t="shared" si="28"/>
        <v>0</v>
      </c>
      <c r="AR196" s="174" t="s">
        <v>969</v>
      </c>
      <c r="AT196" s="174" t="s">
        <v>382</v>
      </c>
      <c r="AU196" s="174" t="s">
        <v>84</v>
      </c>
      <c r="AY196" s="16" t="s">
        <v>203</v>
      </c>
      <c r="BE196" s="102">
        <f t="shared" si="29"/>
        <v>0</v>
      </c>
      <c r="BF196" s="102">
        <f t="shared" si="30"/>
        <v>0</v>
      </c>
      <c r="BG196" s="102">
        <f t="shared" si="31"/>
        <v>0</v>
      </c>
      <c r="BH196" s="102">
        <f t="shared" si="32"/>
        <v>0</v>
      </c>
      <c r="BI196" s="102">
        <f t="shared" si="33"/>
        <v>0</v>
      </c>
      <c r="BJ196" s="16" t="s">
        <v>89</v>
      </c>
      <c r="BK196" s="102">
        <f t="shared" si="34"/>
        <v>0</v>
      </c>
      <c r="BL196" s="16" t="s">
        <v>536</v>
      </c>
      <c r="BM196" s="174" t="s">
        <v>1072</v>
      </c>
    </row>
    <row r="197" spans="2:65" s="1" customFormat="1" ht="21.75" customHeight="1">
      <c r="B197" s="33"/>
      <c r="C197" s="197" t="s">
        <v>503</v>
      </c>
      <c r="D197" s="197" t="s">
        <v>382</v>
      </c>
      <c r="E197" s="198" t="s">
        <v>1073</v>
      </c>
      <c r="F197" s="199" t="s">
        <v>1074</v>
      </c>
      <c r="G197" s="200" t="s">
        <v>1075</v>
      </c>
      <c r="H197" s="201">
        <v>1</v>
      </c>
      <c r="I197" s="202"/>
      <c r="J197" s="203">
        <f t="shared" si="25"/>
        <v>0</v>
      </c>
      <c r="K197" s="204"/>
      <c r="L197" s="205"/>
      <c r="M197" s="206" t="s">
        <v>1</v>
      </c>
      <c r="N197" s="207" t="s">
        <v>43</v>
      </c>
      <c r="P197" s="172">
        <f t="shared" si="26"/>
        <v>0</v>
      </c>
      <c r="Q197" s="172">
        <v>0</v>
      </c>
      <c r="R197" s="172">
        <f t="shared" si="27"/>
        <v>0</v>
      </c>
      <c r="S197" s="172">
        <v>0</v>
      </c>
      <c r="T197" s="173">
        <f t="shared" si="28"/>
        <v>0</v>
      </c>
      <c r="AR197" s="174" t="s">
        <v>969</v>
      </c>
      <c r="AT197" s="174" t="s">
        <v>382</v>
      </c>
      <c r="AU197" s="174" t="s">
        <v>84</v>
      </c>
      <c r="AY197" s="16" t="s">
        <v>203</v>
      </c>
      <c r="BE197" s="102">
        <f t="shared" si="29"/>
        <v>0</v>
      </c>
      <c r="BF197" s="102">
        <f t="shared" si="30"/>
        <v>0</v>
      </c>
      <c r="BG197" s="102">
        <f t="shared" si="31"/>
        <v>0</v>
      </c>
      <c r="BH197" s="102">
        <f t="shared" si="32"/>
        <v>0</v>
      </c>
      <c r="BI197" s="102">
        <f t="shared" si="33"/>
        <v>0</v>
      </c>
      <c r="BJ197" s="16" t="s">
        <v>89</v>
      </c>
      <c r="BK197" s="102">
        <f t="shared" si="34"/>
        <v>0</v>
      </c>
      <c r="BL197" s="16" t="s">
        <v>536</v>
      </c>
      <c r="BM197" s="174" t="s">
        <v>1076</v>
      </c>
    </row>
    <row r="198" spans="2:65" s="1" customFormat="1" ht="16.5" customHeight="1">
      <c r="B198" s="33"/>
      <c r="C198" s="197" t="s">
        <v>507</v>
      </c>
      <c r="D198" s="197" t="s">
        <v>382</v>
      </c>
      <c r="E198" s="198" t="s">
        <v>1077</v>
      </c>
      <c r="F198" s="199" t="s">
        <v>1078</v>
      </c>
      <c r="G198" s="200" t="s">
        <v>291</v>
      </c>
      <c r="H198" s="201">
        <v>20</v>
      </c>
      <c r="I198" s="202"/>
      <c r="J198" s="203">
        <f t="shared" si="25"/>
        <v>0</v>
      </c>
      <c r="K198" s="204"/>
      <c r="L198" s="205"/>
      <c r="M198" s="206" t="s">
        <v>1</v>
      </c>
      <c r="N198" s="207" t="s">
        <v>43</v>
      </c>
      <c r="P198" s="172">
        <f t="shared" si="26"/>
        <v>0</v>
      </c>
      <c r="Q198" s="172">
        <v>0</v>
      </c>
      <c r="R198" s="172">
        <f t="shared" si="27"/>
        <v>0</v>
      </c>
      <c r="S198" s="172">
        <v>0</v>
      </c>
      <c r="T198" s="173">
        <f t="shared" si="28"/>
        <v>0</v>
      </c>
      <c r="AR198" s="174" t="s">
        <v>969</v>
      </c>
      <c r="AT198" s="174" t="s">
        <v>382</v>
      </c>
      <c r="AU198" s="174" t="s">
        <v>84</v>
      </c>
      <c r="AY198" s="16" t="s">
        <v>203</v>
      </c>
      <c r="BE198" s="102">
        <f t="shared" si="29"/>
        <v>0</v>
      </c>
      <c r="BF198" s="102">
        <f t="shared" si="30"/>
        <v>0</v>
      </c>
      <c r="BG198" s="102">
        <f t="shared" si="31"/>
        <v>0</v>
      </c>
      <c r="BH198" s="102">
        <f t="shared" si="32"/>
        <v>0</v>
      </c>
      <c r="BI198" s="102">
        <f t="shared" si="33"/>
        <v>0</v>
      </c>
      <c r="BJ198" s="16" t="s">
        <v>89</v>
      </c>
      <c r="BK198" s="102">
        <f t="shared" si="34"/>
        <v>0</v>
      </c>
      <c r="BL198" s="16" t="s">
        <v>536</v>
      </c>
      <c r="BM198" s="174" t="s">
        <v>1079</v>
      </c>
    </row>
    <row r="199" spans="2:65" s="1" customFormat="1" ht="16.5" customHeight="1">
      <c r="B199" s="33"/>
      <c r="C199" s="163" t="s">
        <v>511</v>
      </c>
      <c r="D199" s="163" t="s">
        <v>206</v>
      </c>
      <c r="E199" s="164" t="s">
        <v>1080</v>
      </c>
      <c r="F199" s="165" t="s">
        <v>1081</v>
      </c>
      <c r="G199" s="166" t="s">
        <v>669</v>
      </c>
      <c r="H199" s="167">
        <v>7</v>
      </c>
      <c r="I199" s="168"/>
      <c r="J199" s="169">
        <f t="shared" si="25"/>
        <v>0</v>
      </c>
      <c r="K199" s="170"/>
      <c r="L199" s="33"/>
      <c r="M199" s="171" t="s">
        <v>1</v>
      </c>
      <c r="N199" s="137" t="s">
        <v>43</v>
      </c>
      <c r="P199" s="172">
        <f t="shared" si="26"/>
        <v>0</v>
      </c>
      <c r="Q199" s="172">
        <v>0</v>
      </c>
      <c r="R199" s="172">
        <f t="shared" si="27"/>
        <v>0</v>
      </c>
      <c r="S199" s="172">
        <v>0</v>
      </c>
      <c r="T199" s="173">
        <f t="shared" si="28"/>
        <v>0</v>
      </c>
      <c r="AR199" s="174" t="s">
        <v>536</v>
      </c>
      <c r="AT199" s="174" t="s">
        <v>206</v>
      </c>
      <c r="AU199" s="174" t="s">
        <v>84</v>
      </c>
      <c r="AY199" s="16" t="s">
        <v>203</v>
      </c>
      <c r="BE199" s="102">
        <f t="shared" si="29"/>
        <v>0</v>
      </c>
      <c r="BF199" s="102">
        <f t="shared" si="30"/>
        <v>0</v>
      </c>
      <c r="BG199" s="102">
        <f t="shared" si="31"/>
        <v>0</v>
      </c>
      <c r="BH199" s="102">
        <f t="shared" si="32"/>
        <v>0</v>
      </c>
      <c r="BI199" s="102">
        <f t="shared" si="33"/>
        <v>0</v>
      </c>
      <c r="BJ199" s="16" t="s">
        <v>89</v>
      </c>
      <c r="BK199" s="102">
        <f t="shared" si="34"/>
        <v>0</v>
      </c>
      <c r="BL199" s="16" t="s">
        <v>536</v>
      </c>
      <c r="BM199" s="174" t="s">
        <v>1082</v>
      </c>
    </row>
    <row r="200" spans="2:65" s="1" customFormat="1" ht="24.2" customHeight="1">
      <c r="B200" s="33"/>
      <c r="C200" s="163" t="s">
        <v>515</v>
      </c>
      <c r="D200" s="163" t="s">
        <v>206</v>
      </c>
      <c r="E200" s="164" t="s">
        <v>1083</v>
      </c>
      <c r="F200" s="165" t="s">
        <v>1084</v>
      </c>
      <c r="G200" s="166" t="s">
        <v>669</v>
      </c>
      <c r="H200" s="167">
        <v>15</v>
      </c>
      <c r="I200" s="168"/>
      <c r="J200" s="169">
        <f t="shared" si="25"/>
        <v>0</v>
      </c>
      <c r="K200" s="170"/>
      <c r="L200" s="33"/>
      <c r="M200" s="171" t="s">
        <v>1</v>
      </c>
      <c r="N200" s="137" t="s">
        <v>43</v>
      </c>
      <c r="P200" s="172">
        <f t="shared" si="26"/>
        <v>0</v>
      </c>
      <c r="Q200" s="172">
        <v>0</v>
      </c>
      <c r="R200" s="172">
        <f t="shared" si="27"/>
        <v>0</v>
      </c>
      <c r="S200" s="172">
        <v>0</v>
      </c>
      <c r="T200" s="173">
        <f t="shared" si="28"/>
        <v>0</v>
      </c>
      <c r="AR200" s="174" t="s">
        <v>536</v>
      </c>
      <c r="AT200" s="174" t="s">
        <v>206</v>
      </c>
      <c r="AU200" s="174" t="s">
        <v>84</v>
      </c>
      <c r="AY200" s="16" t="s">
        <v>203</v>
      </c>
      <c r="BE200" s="102">
        <f t="shared" si="29"/>
        <v>0</v>
      </c>
      <c r="BF200" s="102">
        <f t="shared" si="30"/>
        <v>0</v>
      </c>
      <c r="BG200" s="102">
        <f t="shared" si="31"/>
        <v>0</v>
      </c>
      <c r="BH200" s="102">
        <f t="shared" si="32"/>
        <v>0</v>
      </c>
      <c r="BI200" s="102">
        <f t="shared" si="33"/>
        <v>0</v>
      </c>
      <c r="BJ200" s="16" t="s">
        <v>89</v>
      </c>
      <c r="BK200" s="102">
        <f t="shared" si="34"/>
        <v>0</v>
      </c>
      <c r="BL200" s="16" t="s">
        <v>536</v>
      </c>
      <c r="BM200" s="174" t="s">
        <v>1085</v>
      </c>
    </row>
    <row r="201" spans="2:65" s="1" customFormat="1" ht="24.2" customHeight="1">
      <c r="B201" s="33"/>
      <c r="C201" s="163" t="s">
        <v>521</v>
      </c>
      <c r="D201" s="163" t="s">
        <v>206</v>
      </c>
      <c r="E201" s="164" t="s">
        <v>1086</v>
      </c>
      <c r="F201" s="165" t="s">
        <v>1087</v>
      </c>
      <c r="G201" s="166" t="s">
        <v>669</v>
      </c>
      <c r="H201" s="167">
        <v>13</v>
      </c>
      <c r="I201" s="168"/>
      <c r="J201" s="169">
        <f t="shared" si="25"/>
        <v>0</v>
      </c>
      <c r="K201" s="170"/>
      <c r="L201" s="33"/>
      <c r="M201" s="171" t="s">
        <v>1</v>
      </c>
      <c r="N201" s="137" t="s">
        <v>43</v>
      </c>
      <c r="P201" s="172">
        <f t="shared" si="26"/>
        <v>0</v>
      </c>
      <c r="Q201" s="172">
        <v>0</v>
      </c>
      <c r="R201" s="172">
        <f t="shared" si="27"/>
        <v>0</v>
      </c>
      <c r="S201" s="172">
        <v>0</v>
      </c>
      <c r="T201" s="173">
        <f t="shared" si="28"/>
        <v>0</v>
      </c>
      <c r="AR201" s="174" t="s">
        <v>536</v>
      </c>
      <c r="AT201" s="174" t="s">
        <v>206</v>
      </c>
      <c r="AU201" s="174" t="s">
        <v>84</v>
      </c>
      <c r="AY201" s="16" t="s">
        <v>203</v>
      </c>
      <c r="BE201" s="102">
        <f t="shared" si="29"/>
        <v>0</v>
      </c>
      <c r="BF201" s="102">
        <f t="shared" si="30"/>
        <v>0</v>
      </c>
      <c r="BG201" s="102">
        <f t="shared" si="31"/>
        <v>0</v>
      </c>
      <c r="BH201" s="102">
        <f t="shared" si="32"/>
        <v>0</v>
      </c>
      <c r="BI201" s="102">
        <f t="shared" si="33"/>
        <v>0</v>
      </c>
      <c r="BJ201" s="16" t="s">
        <v>89</v>
      </c>
      <c r="BK201" s="102">
        <f t="shared" si="34"/>
        <v>0</v>
      </c>
      <c r="BL201" s="16" t="s">
        <v>536</v>
      </c>
      <c r="BM201" s="174" t="s">
        <v>1088</v>
      </c>
    </row>
    <row r="202" spans="2:65" s="1" customFormat="1" ht="16.5" customHeight="1">
      <c r="B202" s="33"/>
      <c r="C202" s="163" t="s">
        <v>525</v>
      </c>
      <c r="D202" s="163" t="s">
        <v>206</v>
      </c>
      <c r="E202" s="164" t="s">
        <v>960</v>
      </c>
      <c r="F202" s="165" t="s">
        <v>961</v>
      </c>
      <c r="G202" s="166" t="s">
        <v>404</v>
      </c>
      <c r="H202" s="167"/>
      <c r="I202" s="168"/>
      <c r="J202" s="169">
        <f t="shared" si="25"/>
        <v>0</v>
      </c>
      <c r="K202" s="170"/>
      <c r="L202" s="33"/>
      <c r="M202" s="171" t="s">
        <v>1</v>
      </c>
      <c r="N202" s="137" t="s">
        <v>43</v>
      </c>
      <c r="P202" s="172">
        <f t="shared" si="26"/>
        <v>0</v>
      </c>
      <c r="Q202" s="172">
        <v>0</v>
      </c>
      <c r="R202" s="172">
        <f t="shared" si="27"/>
        <v>0</v>
      </c>
      <c r="S202" s="172">
        <v>0</v>
      </c>
      <c r="T202" s="173">
        <f t="shared" si="28"/>
        <v>0</v>
      </c>
      <c r="AR202" s="174" t="s">
        <v>536</v>
      </c>
      <c r="AT202" s="174" t="s">
        <v>206</v>
      </c>
      <c r="AU202" s="174" t="s">
        <v>84</v>
      </c>
      <c r="AY202" s="16" t="s">
        <v>203</v>
      </c>
      <c r="BE202" s="102">
        <f t="shared" si="29"/>
        <v>0</v>
      </c>
      <c r="BF202" s="102">
        <f t="shared" si="30"/>
        <v>0</v>
      </c>
      <c r="BG202" s="102">
        <f t="shared" si="31"/>
        <v>0</v>
      </c>
      <c r="BH202" s="102">
        <f t="shared" si="32"/>
        <v>0</v>
      </c>
      <c r="BI202" s="102">
        <f t="shared" si="33"/>
        <v>0</v>
      </c>
      <c r="BJ202" s="16" t="s">
        <v>89</v>
      </c>
      <c r="BK202" s="102">
        <f t="shared" si="34"/>
        <v>0</v>
      </c>
      <c r="BL202" s="16" t="s">
        <v>536</v>
      </c>
      <c r="BM202" s="174" t="s">
        <v>1089</v>
      </c>
    </row>
    <row r="203" spans="2:65" s="1" customFormat="1" ht="16.5" customHeight="1">
      <c r="B203" s="33"/>
      <c r="C203" s="163" t="s">
        <v>530</v>
      </c>
      <c r="D203" s="163" t="s">
        <v>206</v>
      </c>
      <c r="E203" s="164" t="s">
        <v>1090</v>
      </c>
      <c r="F203" s="165" t="s">
        <v>1091</v>
      </c>
      <c r="G203" s="166" t="s">
        <v>404</v>
      </c>
      <c r="H203" s="167"/>
      <c r="I203" s="168"/>
      <c r="J203" s="169">
        <f t="shared" si="25"/>
        <v>0</v>
      </c>
      <c r="K203" s="170"/>
      <c r="L203" s="33"/>
      <c r="M203" s="171" t="s">
        <v>1</v>
      </c>
      <c r="N203" s="137" t="s">
        <v>43</v>
      </c>
      <c r="P203" s="172">
        <f t="shared" si="26"/>
        <v>0</v>
      </c>
      <c r="Q203" s="172">
        <v>0</v>
      </c>
      <c r="R203" s="172">
        <f t="shared" si="27"/>
        <v>0</v>
      </c>
      <c r="S203" s="172">
        <v>0</v>
      </c>
      <c r="T203" s="173">
        <f t="shared" si="28"/>
        <v>0</v>
      </c>
      <c r="AR203" s="174" t="s">
        <v>536</v>
      </c>
      <c r="AT203" s="174" t="s">
        <v>206</v>
      </c>
      <c r="AU203" s="174" t="s">
        <v>84</v>
      </c>
      <c r="AY203" s="16" t="s">
        <v>203</v>
      </c>
      <c r="BE203" s="102">
        <f t="shared" si="29"/>
        <v>0</v>
      </c>
      <c r="BF203" s="102">
        <f t="shared" si="30"/>
        <v>0</v>
      </c>
      <c r="BG203" s="102">
        <f t="shared" si="31"/>
        <v>0</v>
      </c>
      <c r="BH203" s="102">
        <f t="shared" si="32"/>
        <v>0</v>
      </c>
      <c r="BI203" s="102">
        <f t="shared" si="33"/>
        <v>0</v>
      </c>
      <c r="BJ203" s="16" t="s">
        <v>89</v>
      </c>
      <c r="BK203" s="102">
        <f t="shared" si="34"/>
        <v>0</v>
      </c>
      <c r="BL203" s="16" t="s">
        <v>536</v>
      </c>
      <c r="BM203" s="174" t="s">
        <v>1092</v>
      </c>
    </row>
    <row r="204" spans="2:65" s="1" customFormat="1" ht="16.5" customHeight="1">
      <c r="B204" s="33"/>
      <c r="C204" s="163" t="s">
        <v>536</v>
      </c>
      <c r="D204" s="163" t="s">
        <v>206</v>
      </c>
      <c r="E204" s="164" t="s">
        <v>962</v>
      </c>
      <c r="F204" s="165" t="s">
        <v>963</v>
      </c>
      <c r="G204" s="166" t="s">
        <v>404</v>
      </c>
      <c r="H204" s="167"/>
      <c r="I204" s="168"/>
      <c r="J204" s="169">
        <f t="shared" si="25"/>
        <v>0</v>
      </c>
      <c r="K204" s="170"/>
      <c r="L204" s="33"/>
      <c r="M204" s="171" t="s">
        <v>1</v>
      </c>
      <c r="N204" s="137" t="s">
        <v>43</v>
      </c>
      <c r="P204" s="172">
        <f t="shared" si="26"/>
        <v>0</v>
      </c>
      <c r="Q204" s="172">
        <v>0</v>
      </c>
      <c r="R204" s="172">
        <f t="shared" si="27"/>
        <v>0</v>
      </c>
      <c r="S204" s="172">
        <v>0</v>
      </c>
      <c r="T204" s="173">
        <f t="shared" si="28"/>
        <v>0</v>
      </c>
      <c r="AR204" s="174" t="s">
        <v>536</v>
      </c>
      <c r="AT204" s="174" t="s">
        <v>206</v>
      </c>
      <c r="AU204" s="174" t="s">
        <v>84</v>
      </c>
      <c r="AY204" s="16" t="s">
        <v>203</v>
      </c>
      <c r="BE204" s="102">
        <f t="shared" si="29"/>
        <v>0</v>
      </c>
      <c r="BF204" s="102">
        <f t="shared" si="30"/>
        <v>0</v>
      </c>
      <c r="BG204" s="102">
        <f t="shared" si="31"/>
        <v>0</v>
      </c>
      <c r="BH204" s="102">
        <f t="shared" si="32"/>
        <v>0</v>
      </c>
      <c r="BI204" s="102">
        <f t="shared" si="33"/>
        <v>0</v>
      </c>
      <c r="BJ204" s="16" t="s">
        <v>89</v>
      </c>
      <c r="BK204" s="102">
        <f t="shared" si="34"/>
        <v>0</v>
      </c>
      <c r="BL204" s="16" t="s">
        <v>536</v>
      </c>
      <c r="BM204" s="174" t="s">
        <v>1093</v>
      </c>
    </row>
    <row r="205" spans="2:65" s="11" customFormat="1" ht="25.9" customHeight="1">
      <c r="B205" s="152"/>
      <c r="D205" s="153" t="s">
        <v>76</v>
      </c>
      <c r="E205" s="154" t="s">
        <v>683</v>
      </c>
      <c r="F205" s="154" t="s">
        <v>684</v>
      </c>
      <c r="I205" s="155"/>
      <c r="J205" s="135">
        <f>BK205</f>
        <v>0</v>
      </c>
      <c r="L205" s="152"/>
      <c r="M205" s="156"/>
      <c r="P205" s="157">
        <f>P206</f>
        <v>0</v>
      </c>
      <c r="R205" s="157">
        <f>R206</f>
        <v>0</v>
      </c>
      <c r="T205" s="158">
        <f>T206</f>
        <v>0</v>
      </c>
      <c r="AR205" s="153" t="s">
        <v>84</v>
      </c>
      <c r="AT205" s="159" t="s">
        <v>76</v>
      </c>
      <c r="AU205" s="159" t="s">
        <v>77</v>
      </c>
      <c r="AY205" s="153" t="s">
        <v>203</v>
      </c>
      <c r="BK205" s="160">
        <f>BK206</f>
        <v>0</v>
      </c>
    </row>
    <row r="206" spans="2:65" s="1" customFormat="1" ht="49.15" customHeight="1">
      <c r="B206" s="33"/>
      <c r="C206" s="163" t="s">
        <v>543</v>
      </c>
      <c r="D206" s="163" t="s">
        <v>206</v>
      </c>
      <c r="E206" s="164" t="s">
        <v>941</v>
      </c>
      <c r="F206" s="165" t="s">
        <v>942</v>
      </c>
      <c r="G206" s="166" t="s">
        <v>1</v>
      </c>
      <c r="H206" s="167">
        <v>0</v>
      </c>
      <c r="I206" s="168"/>
      <c r="J206" s="169">
        <f>ROUND(I206*H206,2)</f>
        <v>0</v>
      </c>
      <c r="K206" s="170"/>
      <c r="L206" s="33"/>
      <c r="M206" s="171" t="s">
        <v>1</v>
      </c>
      <c r="N206" s="137" t="s">
        <v>43</v>
      </c>
      <c r="P206" s="172">
        <f>O206*H206</f>
        <v>0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AR206" s="174" t="s">
        <v>670</v>
      </c>
      <c r="AT206" s="174" t="s">
        <v>206</v>
      </c>
      <c r="AU206" s="174" t="s">
        <v>84</v>
      </c>
      <c r="AY206" s="16" t="s">
        <v>203</v>
      </c>
      <c r="BE206" s="102">
        <f>IF(N206="základná",J206,0)</f>
        <v>0</v>
      </c>
      <c r="BF206" s="102">
        <f>IF(N206="znížená",J206,0)</f>
        <v>0</v>
      </c>
      <c r="BG206" s="102">
        <f>IF(N206="zákl. prenesená",J206,0)</f>
        <v>0</v>
      </c>
      <c r="BH206" s="102">
        <f>IF(N206="zníž. prenesená",J206,0)</f>
        <v>0</v>
      </c>
      <c r="BI206" s="102">
        <f>IF(N206="nulová",J206,0)</f>
        <v>0</v>
      </c>
      <c r="BJ206" s="16" t="s">
        <v>89</v>
      </c>
      <c r="BK206" s="102">
        <f>ROUND(I206*H206,2)</f>
        <v>0</v>
      </c>
      <c r="BL206" s="16" t="s">
        <v>670</v>
      </c>
      <c r="BM206" s="174" t="s">
        <v>1094</v>
      </c>
    </row>
    <row r="207" spans="2:65" s="1" customFormat="1" ht="49.9" customHeight="1">
      <c r="B207" s="33"/>
      <c r="E207" s="154" t="s">
        <v>695</v>
      </c>
      <c r="F207" s="154" t="s">
        <v>696</v>
      </c>
      <c r="J207" s="135">
        <f t="shared" ref="J207:J212" si="35">BK207</f>
        <v>0</v>
      </c>
      <c r="L207" s="33"/>
      <c r="M207" s="209"/>
      <c r="T207" s="60"/>
      <c r="AT207" s="16" t="s">
        <v>76</v>
      </c>
      <c r="AU207" s="16" t="s">
        <v>77</v>
      </c>
      <c r="AY207" s="16" t="s">
        <v>697</v>
      </c>
      <c r="BK207" s="102">
        <f>SUM(BK208:BK212)</f>
        <v>0</v>
      </c>
    </row>
    <row r="208" spans="2:65" s="1" customFormat="1" ht="16.350000000000001" customHeight="1">
      <c r="B208" s="33"/>
      <c r="C208" s="210" t="s">
        <v>1</v>
      </c>
      <c r="D208" s="210" t="s">
        <v>206</v>
      </c>
      <c r="E208" s="211" t="s">
        <v>1</v>
      </c>
      <c r="F208" s="212" t="s">
        <v>1</v>
      </c>
      <c r="G208" s="213" t="s">
        <v>1</v>
      </c>
      <c r="H208" s="214"/>
      <c r="I208" s="215"/>
      <c r="J208" s="216">
        <f t="shared" si="35"/>
        <v>0</v>
      </c>
      <c r="K208" s="170"/>
      <c r="L208" s="33"/>
      <c r="M208" s="217" t="s">
        <v>1</v>
      </c>
      <c r="N208" s="218" t="s">
        <v>43</v>
      </c>
      <c r="T208" s="60"/>
      <c r="AT208" s="16" t="s">
        <v>697</v>
      </c>
      <c r="AU208" s="16" t="s">
        <v>84</v>
      </c>
      <c r="AY208" s="16" t="s">
        <v>697</v>
      </c>
      <c r="BE208" s="102">
        <f>IF(N208="základná",J208,0)</f>
        <v>0</v>
      </c>
      <c r="BF208" s="102">
        <f>IF(N208="znížená",J208,0)</f>
        <v>0</v>
      </c>
      <c r="BG208" s="102">
        <f>IF(N208="zákl. prenesená",J208,0)</f>
        <v>0</v>
      </c>
      <c r="BH208" s="102">
        <f>IF(N208="zníž. prenesená",J208,0)</f>
        <v>0</v>
      </c>
      <c r="BI208" s="102">
        <f>IF(N208="nulová",J208,0)</f>
        <v>0</v>
      </c>
      <c r="BJ208" s="16" t="s">
        <v>89</v>
      </c>
      <c r="BK208" s="102">
        <f>I208*H208</f>
        <v>0</v>
      </c>
    </row>
    <row r="209" spans="2:63" s="1" customFormat="1" ht="16.350000000000001" customHeight="1">
      <c r="B209" s="33"/>
      <c r="C209" s="210" t="s">
        <v>1</v>
      </c>
      <c r="D209" s="210" t="s">
        <v>206</v>
      </c>
      <c r="E209" s="211" t="s">
        <v>1</v>
      </c>
      <c r="F209" s="212" t="s">
        <v>1</v>
      </c>
      <c r="G209" s="213" t="s">
        <v>1</v>
      </c>
      <c r="H209" s="214"/>
      <c r="I209" s="215"/>
      <c r="J209" s="216">
        <f t="shared" si="35"/>
        <v>0</v>
      </c>
      <c r="K209" s="170"/>
      <c r="L209" s="33"/>
      <c r="M209" s="217" t="s">
        <v>1</v>
      </c>
      <c r="N209" s="218" t="s">
        <v>43</v>
      </c>
      <c r="T209" s="60"/>
      <c r="AT209" s="16" t="s">
        <v>697</v>
      </c>
      <c r="AU209" s="16" t="s">
        <v>84</v>
      </c>
      <c r="AY209" s="16" t="s">
        <v>697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6" t="s">
        <v>89</v>
      </c>
      <c r="BK209" s="102">
        <f>I209*H209</f>
        <v>0</v>
      </c>
    </row>
    <row r="210" spans="2:63" s="1" customFormat="1" ht="16.350000000000001" customHeight="1">
      <c r="B210" s="33"/>
      <c r="C210" s="210" t="s">
        <v>1</v>
      </c>
      <c r="D210" s="210" t="s">
        <v>206</v>
      </c>
      <c r="E210" s="211" t="s">
        <v>1</v>
      </c>
      <c r="F210" s="212" t="s">
        <v>1</v>
      </c>
      <c r="G210" s="213" t="s">
        <v>1</v>
      </c>
      <c r="H210" s="214"/>
      <c r="I210" s="215"/>
      <c r="J210" s="216">
        <f t="shared" si="35"/>
        <v>0</v>
      </c>
      <c r="K210" s="170"/>
      <c r="L210" s="33"/>
      <c r="M210" s="217" t="s">
        <v>1</v>
      </c>
      <c r="N210" s="218" t="s">
        <v>43</v>
      </c>
      <c r="T210" s="60"/>
      <c r="AT210" s="16" t="s">
        <v>697</v>
      </c>
      <c r="AU210" s="16" t="s">
        <v>84</v>
      </c>
      <c r="AY210" s="16" t="s">
        <v>697</v>
      </c>
      <c r="BE210" s="102">
        <f>IF(N210="základná",J210,0)</f>
        <v>0</v>
      </c>
      <c r="BF210" s="102">
        <f>IF(N210="znížená",J210,0)</f>
        <v>0</v>
      </c>
      <c r="BG210" s="102">
        <f>IF(N210="zákl. prenesená",J210,0)</f>
        <v>0</v>
      </c>
      <c r="BH210" s="102">
        <f>IF(N210="zníž. prenesená",J210,0)</f>
        <v>0</v>
      </c>
      <c r="BI210" s="102">
        <f>IF(N210="nulová",J210,0)</f>
        <v>0</v>
      </c>
      <c r="BJ210" s="16" t="s">
        <v>89</v>
      </c>
      <c r="BK210" s="102">
        <f>I210*H210</f>
        <v>0</v>
      </c>
    </row>
    <row r="211" spans="2:63" s="1" customFormat="1" ht="16.350000000000001" customHeight="1">
      <c r="B211" s="33"/>
      <c r="C211" s="210" t="s">
        <v>1</v>
      </c>
      <c r="D211" s="210" t="s">
        <v>206</v>
      </c>
      <c r="E211" s="211" t="s">
        <v>1</v>
      </c>
      <c r="F211" s="212" t="s">
        <v>1</v>
      </c>
      <c r="G211" s="213" t="s">
        <v>1</v>
      </c>
      <c r="H211" s="214"/>
      <c r="I211" s="215"/>
      <c r="J211" s="216">
        <f t="shared" si="35"/>
        <v>0</v>
      </c>
      <c r="K211" s="170"/>
      <c r="L211" s="33"/>
      <c r="M211" s="217" t="s">
        <v>1</v>
      </c>
      <c r="N211" s="218" t="s">
        <v>43</v>
      </c>
      <c r="T211" s="60"/>
      <c r="AT211" s="16" t="s">
        <v>697</v>
      </c>
      <c r="AU211" s="16" t="s">
        <v>84</v>
      </c>
      <c r="AY211" s="16" t="s">
        <v>697</v>
      </c>
      <c r="BE211" s="102">
        <f>IF(N211="základná",J211,0)</f>
        <v>0</v>
      </c>
      <c r="BF211" s="102">
        <f>IF(N211="znížená",J211,0)</f>
        <v>0</v>
      </c>
      <c r="BG211" s="102">
        <f>IF(N211="zákl. prenesená",J211,0)</f>
        <v>0</v>
      </c>
      <c r="BH211" s="102">
        <f>IF(N211="zníž. prenesená",J211,0)</f>
        <v>0</v>
      </c>
      <c r="BI211" s="102">
        <f>IF(N211="nulová",J211,0)</f>
        <v>0</v>
      </c>
      <c r="BJ211" s="16" t="s">
        <v>89</v>
      </c>
      <c r="BK211" s="102">
        <f>I211*H211</f>
        <v>0</v>
      </c>
    </row>
    <row r="212" spans="2:63" s="1" customFormat="1" ht="16.350000000000001" customHeight="1">
      <c r="B212" s="33"/>
      <c r="C212" s="210" t="s">
        <v>1</v>
      </c>
      <c r="D212" s="210" t="s">
        <v>206</v>
      </c>
      <c r="E212" s="211" t="s">
        <v>1</v>
      </c>
      <c r="F212" s="212" t="s">
        <v>1</v>
      </c>
      <c r="G212" s="213" t="s">
        <v>1</v>
      </c>
      <c r="H212" s="214"/>
      <c r="I212" s="215"/>
      <c r="J212" s="216">
        <f t="shared" si="35"/>
        <v>0</v>
      </c>
      <c r="K212" s="170"/>
      <c r="L212" s="33"/>
      <c r="M212" s="217" t="s">
        <v>1</v>
      </c>
      <c r="N212" s="218" t="s">
        <v>43</v>
      </c>
      <c r="O212" s="219"/>
      <c r="P212" s="219"/>
      <c r="Q212" s="219"/>
      <c r="R212" s="219"/>
      <c r="S212" s="219"/>
      <c r="T212" s="220"/>
      <c r="AT212" s="16" t="s">
        <v>697</v>
      </c>
      <c r="AU212" s="16" t="s">
        <v>84</v>
      </c>
      <c r="AY212" s="16" t="s">
        <v>697</v>
      </c>
      <c r="BE212" s="102">
        <f>IF(N212="základná",J212,0)</f>
        <v>0</v>
      </c>
      <c r="BF212" s="102">
        <f>IF(N212="znížená",J212,0)</f>
        <v>0</v>
      </c>
      <c r="BG212" s="102">
        <f>IF(N212="zákl. prenesená",J212,0)</f>
        <v>0</v>
      </c>
      <c r="BH212" s="102">
        <f>IF(N212="zníž. prenesená",J212,0)</f>
        <v>0</v>
      </c>
      <c r="BI212" s="102">
        <f>IF(N212="nulová",J212,0)</f>
        <v>0</v>
      </c>
      <c r="BJ212" s="16" t="s">
        <v>89</v>
      </c>
      <c r="BK212" s="102">
        <f>I212*H212</f>
        <v>0</v>
      </c>
    </row>
    <row r="213" spans="2:63" s="1" customFormat="1" ht="6.95" customHeight="1"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33"/>
    </row>
  </sheetData>
  <sheetProtection algorithmName="SHA-512" hashValue="rJJaVtKGymrKvAqYccX8yRDW2g3VliZjUbnmD5oMf/NUTWJT6b/Yu1FXYdz1/VcIgbCKISZPSitk11YoO5pFnA==" saltValue="43JkjSnAGPbo7w+fdVwQI4SJE+wFT6LmoCm6n8z7sbe44na51Ok1l8plWdtcU4XIESdDbQ8F9aD4h3OZtQmoew==" spinCount="100000" sheet="1" objects="1" scenarios="1" formatColumns="0" formatRows="0" autoFilter="0"/>
  <autoFilter ref="C137:K212" xr:uid="{00000000-0009-0000-0000-000003000000}"/>
  <mergeCells count="20">
    <mergeCell ref="E11:H11"/>
    <mergeCell ref="E9:H9"/>
    <mergeCell ref="E13:H13"/>
    <mergeCell ref="E22:H22"/>
    <mergeCell ref="E124:H124"/>
    <mergeCell ref="E128:H128"/>
    <mergeCell ref="E126:H126"/>
    <mergeCell ref="E130:H130"/>
    <mergeCell ref="L2:V2"/>
    <mergeCell ref="D108:F108"/>
    <mergeCell ref="D109:F109"/>
    <mergeCell ref="D110:F110"/>
    <mergeCell ref="D111:F111"/>
    <mergeCell ref="D112:F112"/>
    <mergeCell ref="E31:H31"/>
    <mergeCell ref="E85:H85"/>
    <mergeCell ref="E89:H89"/>
    <mergeCell ref="E87:H87"/>
    <mergeCell ref="E91:H91"/>
    <mergeCell ref="E7:H7"/>
  </mergeCells>
  <dataValidations count="2">
    <dataValidation type="list" allowBlank="1" showInputMessage="1" showErrorMessage="1" error="Povolené sú hodnoty K, M." sqref="D208:D213" xr:uid="{00000000-0002-0000-0300-000000000000}">
      <formula1>"K, M"</formula1>
    </dataValidation>
    <dataValidation type="list" allowBlank="1" showInputMessage="1" showErrorMessage="1" error="Povolené sú hodnoty základná, znížená, nulová." sqref="N208:N213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6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6" t="s">
        <v>102</v>
      </c>
      <c r="AZ2" s="108" t="s">
        <v>114</v>
      </c>
      <c r="BA2" s="108" t="s">
        <v>1</v>
      </c>
      <c r="BB2" s="108" t="s">
        <v>1</v>
      </c>
      <c r="BC2" s="108" t="s">
        <v>1095</v>
      </c>
      <c r="BD2" s="108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  <c r="AZ3" s="108" t="s">
        <v>116</v>
      </c>
      <c r="BA3" s="108" t="s">
        <v>117</v>
      </c>
      <c r="BB3" s="108" t="s">
        <v>118</v>
      </c>
      <c r="BC3" s="108" t="s">
        <v>1096</v>
      </c>
      <c r="BD3" s="108" t="s">
        <v>89</v>
      </c>
    </row>
    <row r="4" spans="2:56" ht="24.95" customHeight="1">
      <c r="B4" s="19"/>
      <c r="D4" s="20" t="s">
        <v>120</v>
      </c>
      <c r="L4" s="19"/>
      <c r="M4" s="109" t="s">
        <v>9</v>
      </c>
      <c r="AT4" s="16" t="s">
        <v>4</v>
      </c>
      <c r="AZ4" s="108" t="s">
        <v>121</v>
      </c>
      <c r="BA4" s="108" t="s">
        <v>1</v>
      </c>
      <c r="BB4" s="108" t="s">
        <v>1</v>
      </c>
      <c r="BC4" s="108" t="s">
        <v>1097</v>
      </c>
      <c r="BD4" s="108" t="s">
        <v>89</v>
      </c>
    </row>
    <row r="5" spans="2:56" ht="6.95" customHeight="1">
      <c r="B5" s="19"/>
      <c r="L5" s="19"/>
      <c r="AZ5" s="108" t="s">
        <v>123</v>
      </c>
      <c r="BA5" s="108" t="s">
        <v>124</v>
      </c>
      <c r="BB5" s="108" t="s">
        <v>1</v>
      </c>
      <c r="BC5" s="108" t="s">
        <v>1098</v>
      </c>
      <c r="BD5" s="108" t="s">
        <v>89</v>
      </c>
    </row>
    <row r="6" spans="2:56" ht="12" customHeight="1">
      <c r="B6" s="19"/>
      <c r="D6" s="26" t="s">
        <v>15</v>
      </c>
      <c r="L6" s="19"/>
      <c r="AZ6" s="108" t="s">
        <v>126</v>
      </c>
      <c r="BA6" s="108" t="s">
        <v>1</v>
      </c>
      <c r="BB6" s="108" t="s">
        <v>1</v>
      </c>
      <c r="BC6" s="108" t="s">
        <v>1099</v>
      </c>
      <c r="BD6" s="108" t="s">
        <v>89</v>
      </c>
    </row>
    <row r="7" spans="2:56" ht="16.5" customHeight="1">
      <c r="B7" s="19"/>
      <c r="E7" s="281" t="str">
        <f>'Rekapitulácia stavby'!K6</f>
        <v>Depo Jurajov Dvor</v>
      </c>
      <c r="F7" s="282"/>
      <c r="G7" s="282"/>
      <c r="H7" s="282"/>
      <c r="L7" s="19"/>
      <c r="AZ7" s="108" t="s">
        <v>324</v>
      </c>
      <c r="BA7" s="108" t="s">
        <v>1100</v>
      </c>
      <c r="BB7" s="108" t="s">
        <v>1</v>
      </c>
      <c r="BC7" s="108" t="s">
        <v>1101</v>
      </c>
      <c r="BD7" s="108" t="s">
        <v>89</v>
      </c>
    </row>
    <row r="8" spans="2:56" ht="12" customHeight="1">
      <c r="B8" s="19"/>
      <c r="D8" s="26" t="s">
        <v>130</v>
      </c>
      <c r="L8" s="19"/>
      <c r="AZ8" s="108" t="s">
        <v>131</v>
      </c>
      <c r="BA8" s="108" t="s">
        <v>132</v>
      </c>
      <c r="BB8" s="108" t="s">
        <v>1</v>
      </c>
      <c r="BC8" s="108" t="s">
        <v>1102</v>
      </c>
      <c r="BD8" s="108" t="s">
        <v>89</v>
      </c>
    </row>
    <row r="9" spans="2:56" s="1" customFormat="1" ht="16.5" customHeight="1">
      <c r="B9" s="33"/>
      <c r="E9" s="281" t="s">
        <v>134</v>
      </c>
      <c r="F9" s="280"/>
      <c r="G9" s="280"/>
      <c r="H9" s="280"/>
      <c r="L9" s="33"/>
      <c r="AZ9" s="108" t="s">
        <v>135</v>
      </c>
      <c r="BA9" s="108" t="s">
        <v>1</v>
      </c>
      <c r="BB9" s="108" t="s">
        <v>1</v>
      </c>
      <c r="BC9" s="108" t="s">
        <v>1103</v>
      </c>
      <c r="BD9" s="108" t="s">
        <v>89</v>
      </c>
    </row>
    <row r="10" spans="2:56" s="1" customFormat="1" ht="12" customHeight="1">
      <c r="B10" s="33"/>
      <c r="D10" s="26" t="s">
        <v>137</v>
      </c>
      <c r="L10" s="33"/>
      <c r="AZ10" s="108" t="s">
        <v>138</v>
      </c>
      <c r="BA10" s="108" t="s">
        <v>124</v>
      </c>
      <c r="BB10" s="108" t="s">
        <v>1</v>
      </c>
      <c r="BC10" s="108" t="s">
        <v>1104</v>
      </c>
      <c r="BD10" s="108" t="s">
        <v>89</v>
      </c>
    </row>
    <row r="11" spans="2:56" s="1" customFormat="1" ht="16.5" customHeight="1">
      <c r="B11" s="33"/>
      <c r="E11" s="272" t="s">
        <v>1105</v>
      </c>
      <c r="F11" s="280"/>
      <c r="G11" s="280"/>
      <c r="H11" s="280"/>
      <c r="L11" s="33"/>
      <c r="AZ11" s="108" t="s">
        <v>141</v>
      </c>
      <c r="BA11" s="108" t="s">
        <v>1</v>
      </c>
      <c r="BB11" s="108" t="s">
        <v>1</v>
      </c>
      <c r="BC11" s="108" t="s">
        <v>1101</v>
      </c>
      <c r="BD11" s="108" t="s">
        <v>89</v>
      </c>
    </row>
    <row r="12" spans="2:56" s="1" customFormat="1">
      <c r="B12" s="33"/>
      <c r="L12" s="33"/>
      <c r="AZ12" s="108" t="s">
        <v>143</v>
      </c>
      <c r="BA12" s="108" t="s">
        <v>1</v>
      </c>
      <c r="BB12" s="108" t="s">
        <v>1</v>
      </c>
      <c r="BC12" s="108" t="s">
        <v>1106</v>
      </c>
      <c r="BD12" s="108" t="s">
        <v>89</v>
      </c>
    </row>
    <row r="13" spans="2:56" s="1" customFormat="1" ht="12" customHeight="1">
      <c r="B13" s="33"/>
      <c r="D13" s="26" t="s">
        <v>17</v>
      </c>
      <c r="F13" s="24" t="s">
        <v>1</v>
      </c>
      <c r="I13" s="26" t="s">
        <v>18</v>
      </c>
      <c r="J13" s="24" t="s">
        <v>1</v>
      </c>
      <c r="L13" s="33"/>
      <c r="AZ13" s="108" t="s">
        <v>147</v>
      </c>
      <c r="BA13" s="108" t="s">
        <v>1</v>
      </c>
      <c r="BB13" s="108" t="s">
        <v>1</v>
      </c>
      <c r="BC13" s="108" t="s">
        <v>1107</v>
      </c>
      <c r="BD13" s="108" t="s">
        <v>89</v>
      </c>
    </row>
    <row r="14" spans="2:56" s="1" customFormat="1" ht="12" customHeight="1">
      <c r="B14" s="33"/>
      <c r="D14" s="26" t="s">
        <v>19</v>
      </c>
      <c r="F14" s="24" t="s">
        <v>20</v>
      </c>
      <c r="I14" s="26" t="s">
        <v>21</v>
      </c>
      <c r="J14" s="56" t="str">
        <f>'Rekapitulácia stavby'!AN8</f>
        <v>Vyplň údaj</v>
      </c>
      <c r="L14" s="33"/>
      <c r="AZ14" s="108" t="s">
        <v>149</v>
      </c>
      <c r="BA14" s="108" t="s">
        <v>1</v>
      </c>
      <c r="BB14" s="108" t="s">
        <v>1</v>
      </c>
      <c r="BC14" s="108" t="s">
        <v>1108</v>
      </c>
      <c r="BD14" s="108" t="s">
        <v>89</v>
      </c>
    </row>
    <row r="15" spans="2:56" s="1" customFormat="1" ht="10.9" customHeight="1">
      <c r="B15" s="33"/>
      <c r="L15" s="33"/>
      <c r="AZ15" s="108" t="s">
        <v>151</v>
      </c>
      <c r="BA15" s="108" t="s">
        <v>124</v>
      </c>
      <c r="BB15" s="108" t="s">
        <v>1</v>
      </c>
      <c r="BC15" s="108" t="s">
        <v>1109</v>
      </c>
      <c r="BD15" s="108" t="s">
        <v>89</v>
      </c>
    </row>
    <row r="16" spans="2:56" s="1" customFormat="1" ht="12" customHeight="1">
      <c r="B16" s="33"/>
      <c r="D16" s="26" t="s">
        <v>22</v>
      </c>
      <c r="I16" s="26" t="s">
        <v>23</v>
      </c>
      <c r="J16" s="24" t="s">
        <v>24</v>
      </c>
      <c r="L16" s="33"/>
    </row>
    <row r="17" spans="2:12" s="1" customFormat="1" ht="18" customHeight="1">
      <c r="B17" s="33"/>
      <c r="E17" s="24" t="s">
        <v>25</v>
      </c>
      <c r="I17" s="26" t="s">
        <v>26</v>
      </c>
      <c r="J17" s="24" t="s">
        <v>27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6" t="s">
        <v>28</v>
      </c>
      <c r="I19" s="26" t="s">
        <v>23</v>
      </c>
      <c r="J19" s="27" t="str">
        <f>'Rekapitulácia stavby'!AN13</f>
        <v>Vyplň údaj</v>
      </c>
      <c r="L19" s="33"/>
    </row>
    <row r="20" spans="2:12" s="1" customFormat="1" ht="18" customHeight="1">
      <c r="B20" s="33"/>
      <c r="E20" s="283" t="str">
        <f>'Rekapitulácia stavby'!E14</f>
        <v>Vyplň údaj</v>
      </c>
      <c r="F20" s="260"/>
      <c r="G20" s="260"/>
      <c r="H20" s="260"/>
      <c r="I20" s="26" t="s">
        <v>26</v>
      </c>
      <c r="J20" s="27" t="str">
        <f>'Rekapitulácia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6" t="s">
        <v>30</v>
      </c>
      <c r="I22" s="26" t="s">
        <v>23</v>
      </c>
      <c r="J22" s="24" t="str">
        <f>IF('Rekapitulácia stavby'!AN16="","",'Rekapitulácia stavby'!AN16)</f>
        <v/>
      </c>
      <c r="L22" s="33"/>
    </row>
    <row r="23" spans="2:12" s="1" customFormat="1" ht="18" customHeight="1">
      <c r="B23" s="33"/>
      <c r="E23" s="24" t="str">
        <f>IF('Rekapitulácia stavby'!E17="","",'Rekapitulácia stavby'!E17)</f>
        <v xml:space="preserve"> </v>
      </c>
      <c r="I23" s="26" t="s">
        <v>26</v>
      </c>
      <c r="J23" s="24" t="str">
        <f>IF('Rekapitulácia stavby'!AN17="","",'Rekapitulácia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6" t="s">
        <v>33</v>
      </c>
      <c r="I25" s="26" t="s">
        <v>23</v>
      </c>
      <c r="J25" s="24" t="str">
        <f>IF('Rekapitulácia stavby'!AN19="","",'Rekapitulácia stavby'!AN19)</f>
        <v/>
      </c>
      <c r="L25" s="33"/>
    </row>
    <row r="26" spans="2:12" s="1" customFormat="1" ht="18" customHeight="1">
      <c r="B26" s="33"/>
      <c r="E26" s="24" t="str">
        <f>IF('Rekapitulácia stavby'!E20="","",'Rekapitulácia stavby'!E20)</f>
        <v xml:space="preserve"> </v>
      </c>
      <c r="I26" s="26" t="s">
        <v>26</v>
      </c>
      <c r="J26" s="24" t="str">
        <f>IF('Rekapitulácia stavby'!AN20="","",'Rekapitulácia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6" t="s">
        <v>34</v>
      </c>
      <c r="L28" s="33"/>
    </row>
    <row r="29" spans="2:12" s="7" customFormat="1" ht="16.5" customHeight="1">
      <c r="B29" s="110"/>
      <c r="E29" s="264" t="s">
        <v>1</v>
      </c>
      <c r="F29" s="264"/>
      <c r="G29" s="264"/>
      <c r="H29" s="264"/>
      <c r="L29" s="110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>
      <c r="B32" s="33"/>
      <c r="D32" s="24" t="s">
        <v>153</v>
      </c>
      <c r="J32" s="32">
        <f>J98</f>
        <v>0</v>
      </c>
      <c r="L32" s="33"/>
    </row>
    <row r="33" spans="2:12" s="1" customFormat="1" ht="14.45" customHeight="1">
      <c r="B33" s="33"/>
      <c r="D33" s="31" t="s">
        <v>108</v>
      </c>
      <c r="J33" s="32">
        <f>J121</f>
        <v>0</v>
      </c>
      <c r="L33" s="33"/>
    </row>
    <row r="34" spans="2:12" s="1" customFormat="1" ht="25.35" customHeight="1">
      <c r="B34" s="33"/>
      <c r="D34" s="111" t="s">
        <v>37</v>
      </c>
      <c r="J34" s="70">
        <f>ROUND(J32 + J33, 2)</f>
        <v>0</v>
      </c>
      <c r="L34" s="33"/>
    </row>
    <row r="35" spans="2:12" s="1" customFormat="1" ht="6.95" customHeight="1">
      <c r="B35" s="33"/>
      <c r="D35" s="57"/>
      <c r="E35" s="57"/>
      <c r="F35" s="57"/>
      <c r="G35" s="57"/>
      <c r="H35" s="57"/>
      <c r="I35" s="57"/>
      <c r="J35" s="57"/>
      <c r="K35" s="57"/>
      <c r="L35" s="33"/>
    </row>
    <row r="36" spans="2:12" s="1" customFormat="1" ht="14.45" customHeight="1">
      <c r="B36" s="33"/>
      <c r="F36" s="36" t="s">
        <v>39</v>
      </c>
      <c r="I36" s="36" t="s">
        <v>38</v>
      </c>
      <c r="J36" s="36" t="s">
        <v>40</v>
      </c>
      <c r="L36" s="33"/>
    </row>
    <row r="37" spans="2:12" s="1" customFormat="1" ht="14.45" customHeight="1">
      <c r="B37" s="33"/>
      <c r="D37" s="59" t="s">
        <v>41</v>
      </c>
      <c r="E37" s="38" t="s">
        <v>42</v>
      </c>
      <c r="F37" s="112">
        <f>ROUND((ROUND((SUM(BE121:BE128) + SUM(BE150:BE356)),  2) + SUM(BE358:BE362)), 2)</f>
        <v>0</v>
      </c>
      <c r="G37" s="113"/>
      <c r="H37" s="113"/>
      <c r="I37" s="114">
        <v>0.23</v>
      </c>
      <c r="J37" s="112">
        <f>ROUND((ROUND(((SUM(BE121:BE128) + SUM(BE150:BE356))*I37),  2) + (SUM(BE358:BE362)*I37)), 2)</f>
        <v>0</v>
      </c>
      <c r="L37" s="33"/>
    </row>
    <row r="38" spans="2:12" s="1" customFormat="1" ht="14.45" customHeight="1">
      <c r="B38" s="33"/>
      <c r="E38" s="38" t="s">
        <v>43</v>
      </c>
      <c r="F38" s="112">
        <f>ROUND((ROUND((SUM(BF121:BF128) + SUM(BF150:BF356)),  2) + SUM(BF358:BF362)), 2)</f>
        <v>0</v>
      </c>
      <c r="G38" s="113"/>
      <c r="H38" s="113"/>
      <c r="I38" s="114">
        <v>0.23</v>
      </c>
      <c r="J38" s="112">
        <f>ROUND((ROUND(((SUM(BF121:BF128) + SUM(BF150:BF356))*I38),  2) + (SUM(BF358:BF362)*I38)), 2)</f>
        <v>0</v>
      </c>
      <c r="L38" s="33"/>
    </row>
    <row r="39" spans="2:12" s="1" customFormat="1" ht="14.45" hidden="1" customHeight="1">
      <c r="B39" s="33"/>
      <c r="E39" s="26" t="s">
        <v>44</v>
      </c>
      <c r="F39" s="89">
        <f>ROUND((ROUND((SUM(BG121:BG128) + SUM(BG150:BG356)),  2) + SUM(BG358:BG362)), 2)</f>
        <v>0</v>
      </c>
      <c r="I39" s="115">
        <v>0.23</v>
      </c>
      <c r="J39" s="89">
        <f>0</f>
        <v>0</v>
      </c>
      <c r="L39" s="33"/>
    </row>
    <row r="40" spans="2:12" s="1" customFormat="1" ht="14.45" hidden="1" customHeight="1">
      <c r="B40" s="33"/>
      <c r="E40" s="26" t="s">
        <v>45</v>
      </c>
      <c r="F40" s="89">
        <f>ROUND((ROUND((SUM(BH121:BH128) + SUM(BH150:BH356)),  2) + SUM(BH358:BH362)), 2)</f>
        <v>0</v>
      </c>
      <c r="I40" s="115">
        <v>0.23</v>
      </c>
      <c r="J40" s="89">
        <f>0</f>
        <v>0</v>
      </c>
      <c r="L40" s="33"/>
    </row>
    <row r="41" spans="2:12" s="1" customFormat="1" ht="14.45" hidden="1" customHeight="1">
      <c r="B41" s="33"/>
      <c r="E41" s="38" t="s">
        <v>46</v>
      </c>
      <c r="F41" s="112">
        <f>ROUND((ROUND((SUM(BI121:BI128) + SUM(BI150:BI356)),  2) + SUM(BI358:BI362)), 2)</f>
        <v>0</v>
      </c>
      <c r="G41" s="113"/>
      <c r="H41" s="113"/>
      <c r="I41" s="114">
        <v>0</v>
      </c>
      <c r="J41" s="112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106"/>
      <c r="D43" s="116" t="s">
        <v>47</v>
      </c>
      <c r="E43" s="61"/>
      <c r="F43" s="61"/>
      <c r="G43" s="117" t="s">
        <v>48</v>
      </c>
      <c r="H43" s="118" t="s">
        <v>49</v>
      </c>
      <c r="I43" s="61"/>
      <c r="J43" s="119">
        <f>SUM(J34:J41)</f>
        <v>0</v>
      </c>
      <c r="K43" s="120"/>
      <c r="L43" s="33"/>
    </row>
    <row r="44" spans="2:12" s="1" customFormat="1" ht="14.45" customHeight="1">
      <c r="B44" s="33"/>
      <c r="L44" s="33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7" t="s">
        <v>52</v>
      </c>
      <c r="E61" s="35"/>
      <c r="F61" s="121" t="s">
        <v>53</v>
      </c>
      <c r="G61" s="47" t="s">
        <v>52</v>
      </c>
      <c r="H61" s="35"/>
      <c r="I61" s="35"/>
      <c r="J61" s="122" t="s">
        <v>53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5" t="s">
        <v>54</v>
      </c>
      <c r="E65" s="46"/>
      <c r="F65" s="46"/>
      <c r="G65" s="45" t="s">
        <v>55</v>
      </c>
      <c r="H65" s="46"/>
      <c r="I65" s="46"/>
      <c r="J65" s="46"/>
      <c r="K65" s="46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7" t="s">
        <v>52</v>
      </c>
      <c r="E76" s="35"/>
      <c r="F76" s="121" t="s">
        <v>53</v>
      </c>
      <c r="G76" s="47" t="s">
        <v>52</v>
      </c>
      <c r="H76" s="35"/>
      <c r="I76" s="35"/>
      <c r="J76" s="122" t="s">
        <v>53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154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81" t="str">
        <f>E7</f>
        <v>Depo Jurajov Dvor</v>
      </c>
      <c r="F85" s="282"/>
      <c r="G85" s="282"/>
      <c r="H85" s="282"/>
      <c r="L85" s="33"/>
    </row>
    <row r="86" spans="2:12" ht="12" customHeight="1">
      <c r="B86" s="19"/>
      <c r="C86" s="26" t="s">
        <v>130</v>
      </c>
      <c r="L86" s="19"/>
    </row>
    <row r="87" spans="2:12" s="1" customFormat="1" ht="16.5" customHeight="1">
      <c r="B87" s="33"/>
      <c r="E87" s="281" t="s">
        <v>134</v>
      </c>
      <c r="F87" s="280"/>
      <c r="G87" s="280"/>
      <c r="H87" s="280"/>
      <c r="L87" s="33"/>
    </row>
    <row r="88" spans="2:12" s="1" customFormat="1" ht="12" customHeight="1">
      <c r="B88" s="33"/>
      <c r="C88" s="26" t="s">
        <v>137</v>
      </c>
      <c r="L88" s="33"/>
    </row>
    <row r="89" spans="2:12" s="1" customFormat="1" ht="16.5" customHeight="1">
      <c r="B89" s="33"/>
      <c r="E89" s="272" t="str">
        <f>E11</f>
        <v>02_ŽENY - Rekonštrukcia šatne a wc ŽENY</v>
      </c>
      <c r="F89" s="280"/>
      <c r="G89" s="280"/>
      <c r="H89" s="280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6" t="s">
        <v>19</v>
      </c>
      <c r="F91" s="24" t="str">
        <f>F14</f>
        <v>Bratislava</v>
      </c>
      <c r="I91" s="26" t="s">
        <v>21</v>
      </c>
      <c r="J91" s="56" t="str">
        <f>IF(J14="","",J14)</f>
        <v>Vyplň údaj</v>
      </c>
      <c r="L91" s="33"/>
    </row>
    <row r="92" spans="2:12" s="1" customFormat="1" ht="6.95" customHeight="1">
      <c r="B92" s="33"/>
      <c r="L92" s="33"/>
    </row>
    <row r="93" spans="2:12" s="1" customFormat="1" ht="15.2" customHeight="1">
      <c r="B93" s="33"/>
      <c r="C93" s="26" t="s">
        <v>22</v>
      </c>
      <c r="F93" s="24" t="str">
        <f>E17</f>
        <v>Dopravný podnik Bratislava, akciová spoločnosť</v>
      </c>
      <c r="I93" s="26" t="s">
        <v>30</v>
      </c>
      <c r="J93" s="29" t="str">
        <f>E23</f>
        <v xml:space="preserve"> </v>
      </c>
      <c r="L93" s="33"/>
    </row>
    <row r="94" spans="2:12" s="1" customFormat="1" ht="15.2" customHeight="1">
      <c r="B94" s="33"/>
      <c r="C94" s="26" t="s">
        <v>28</v>
      </c>
      <c r="F94" s="24" t="str">
        <f>IF(E20="","",E20)</f>
        <v>Vyplň údaj</v>
      </c>
      <c r="I94" s="26" t="s">
        <v>33</v>
      </c>
      <c r="J94" s="29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23" t="s">
        <v>155</v>
      </c>
      <c r="D96" s="106"/>
      <c r="E96" s="106"/>
      <c r="F96" s="106"/>
      <c r="G96" s="106"/>
      <c r="H96" s="106"/>
      <c r="I96" s="106"/>
      <c r="J96" s="124" t="s">
        <v>156</v>
      </c>
      <c r="K96" s="106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25" t="s">
        <v>157</v>
      </c>
      <c r="J98" s="70">
        <f>J150</f>
        <v>0</v>
      </c>
      <c r="L98" s="33"/>
      <c r="AU98" s="16" t="s">
        <v>158</v>
      </c>
    </row>
    <row r="99" spans="2:47" s="8" customFormat="1" ht="24.95" customHeight="1">
      <c r="B99" s="126"/>
      <c r="D99" s="127" t="s">
        <v>159</v>
      </c>
      <c r="E99" s="128"/>
      <c r="F99" s="128"/>
      <c r="G99" s="128"/>
      <c r="H99" s="128"/>
      <c r="I99" s="128"/>
      <c r="J99" s="129">
        <f>J151</f>
        <v>0</v>
      </c>
      <c r="L99" s="126"/>
    </row>
    <row r="100" spans="2:47" s="9" customFormat="1" ht="19.899999999999999" customHeight="1">
      <c r="B100" s="130"/>
      <c r="D100" s="131" t="s">
        <v>160</v>
      </c>
      <c r="E100" s="132"/>
      <c r="F100" s="132"/>
      <c r="G100" s="132"/>
      <c r="H100" s="132"/>
      <c r="I100" s="132"/>
      <c r="J100" s="133">
        <f>J152</f>
        <v>0</v>
      </c>
      <c r="L100" s="130"/>
    </row>
    <row r="101" spans="2:47" s="9" customFormat="1" ht="19.899999999999999" customHeight="1">
      <c r="B101" s="130"/>
      <c r="D101" s="131" t="s">
        <v>161</v>
      </c>
      <c r="E101" s="132"/>
      <c r="F101" s="132"/>
      <c r="G101" s="132"/>
      <c r="H101" s="132"/>
      <c r="I101" s="132"/>
      <c r="J101" s="133">
        <f>J183</f>
        <v>0</v>
      </c>
      <c r="L101" s="130"/>
    </row>
    <row r="102" spans="2:47" s="9" customFormat="1" ht="19.899999999999999" customHeight="1">
      <c r="B102" s="130"/>
      <c r="D102" s="131" t="s">
        <v>162</v>
      </c>
      <c r="E102" s="132"/>
      <c r="F102" s="132"/>
      <c r="G102" s="132"/>
      <c r="H102" s="132"/>
      <c r="I102" s="132"/>
      <c r="J102" s="133">
        <f>J221</f>
        <v>0</v>
      </c>
      <c r="L102" s="130"/>
    </row>
    <row r="103" spans="2:47" s="8" customFormat="1" ht="24.95" customHeight="1">
      <c r="B103" s="126"/>
      <c r="D103" s="127" t="s">
        <v>163</v>
      </c>
      <c r="E103" s="128"/>
      <c r="F103" s="128"/>
      <c r="G103" s="128"/>
      <c r="H103" s="128"/>
      <c r="I103" s="128"/>
      <c r="J103" s="129">
        <f>J223</f>
        <v>0</v>
      </c>
      <c r="L103" s="126"/>
    </row>
    <row r="104" spans="2:47" s="9" customFormat="1" ht="19.899999999999999" customHeight="1">
      <c r="B104" s="130"/>
      <c r="D104" s="131" t="s">
        <v>164</v>
      </c>
      <c r="E104" s="132"/>
      <c r="F104" s="132"/>
      <c r="G104" s="132"/>
      <c r="H104" s="132"/>
      <c r="I104" s="132"/>
      <c r="J104" s="133">
        <f>J224</f>
        <v>0</v>
      </c>
      <c r="L104" s="130"/>
    </row>
    <row r="105" spans="2:47" s="9" customFormat="1" ht="19.899999999999999" customHeight="1">
      <c r="B105" s="130"/>
      <c r="D105" s="131" t="s">
        <v>166</v>
      </c>
      <c r="E105" s="132"/>
      <c r="F105" s="132"/>
      <c r="G105" s="132"/>
      <c r="H105" s="132"/>
      <c r="I105" s="132"/>
      <c r="J105" s="133">
        <f>J237</f>
        <v>0</v>
      </c>
      <c r="L105" s="130"/>
    </row>
    <row r="106" spans="2:47" s="9" customFormat="1" ht="19.899999999999999" customHeight="1">
      <c r="B106" s="130"/>
      <c r="D106" s="131" t="s">
        <v>167</v>
      </c>
      <c r="E106" s="132"/>
      <c r="F106" s="132"/>
      <c r="G106" s="132"/>
      <c r="H106" s="132"/>
      <c r="I106" s="132"/>
      <c r="J106" s="133">
        <f>J248</f>
        <v>0</v>
      </c>
      <c r="L106" s="130"/>
    </row>
    <row r="107" spans="2:47" s="9" customFormat="1" ht="19.899999999999999" customHeight="1">
      <c r="B107" s="130"/>
      <c r="D107" s="131" t="s">
        <v>168</v>
      </c>
      <c r="E107" s="132"/>
      <c r="F107" s="132"/>
      <c r="G107" s="132"/>
      <c r="H107" s="132"/>
      <c r="I107" s="132"/>
      <c r="J107" s="133">
        <f>J259</f>
        <v>0</v>
      </c>
      <c r="L107" s="130"/>
    </row>
    <row r="108" spans="2:47" s="9" customFormat="1" ht="19.899999999999999" customHeight="1">
      <c r="B108" s="130"/>
      <c r="D108" s="131" t="s">
        <v>169</v>
      </c>
      <c r="E108" s="132"/>
      <c r="F108" s="132"/>
      <c r="G108" s="132"/>
      <c r="H108" s="132"/>
      <c r="I108" s="132"/>
      <c r="J108" s="133">
        <f>J264</f>
        <v>0</v>
      </c>
      <c r="L108" s="130"/>
    </row>
    <row r="109" spans="2:47" s="9" customFormat="1" ht="19.899999999999999" customHeight="1">
      <c r="B109" s="130"/>
      <c r="D109" s="131" t="s">
        <v>170</v>
      </c>
      <c r="E109" s="132"/>
      <c r="F109" s="132"/>
      <c r="G109" s="132"/>
      <c r="H109" s="132"/>
      <c r="I109" s="132"/>
      <c r="J109" s="133">
        <f>J271</f>
        <v>0</v>
      </c>
      <c r="L109" s="130"/>
    </row>
    <row r="110" spans="2:47" s="9" customFormat="1" ht="19.899999999999999" customHeight="1">
      <c r="B110" s="130"/>
      <c r="D110" s="131" t="s">
        <v>171</v>
      </c>
      <c r="E110" s="132"/>
      <c r="F110" s="132"/>
      <c r="G110" s="132"/>
      <c r="H110" s="132"/>
      <c r="I110" s="132"/>
      <c r="J110" s="133">
        <f>J298</f>
        <v>0</v>
      </c>
      <c r="L110" s="130"/>
    </row>
    <row r="111" spans="2:47" s="9" customFormat="1" ht="19.899999999999999" customHeight="1">
      <c r="B111" s="130"/>
      <c r="D111" s="131" t="s">
        <v>172</v>
      </c>
      <c r="E111" s="132"/>
      <c r="F111" s="132"/>
      <c r="G111" s="132"/>
      <c r="H111" s="132"/>
      <c r="I111" s="132"/>
      <c r="J111" s="133">
        <f>J305</f>
        <v>0</v>
      </c>
      <c r="L111" s="130"/>
    </row>
    <row r="112" spans="2:47" s="9" customFormat="1" ht="19.899999999999999" customHeight="1">
      <c r="B112" s="130"/>
      <c r="D112" s="131" t="s">
        <v>173</v>
      </c>
      <c r="E112" s="132"/>
      <c r="F112" s="132"/>
      <c r="G112" s="132"/>
      <c r="H112" s="132"/>
      <c r="I112" s="132"/>
      <c r="J112" s="133">
        <f>J314</f>
        <v>0</v>
      </c>
      <c r="L112" s="130"/>
    </row>
    <row r="113" spans="2:65" s="8" customFormat="1" ht="24.95" customHeight="1">
      <c r="B113" s="126"/>
      <c r="D113" s="127" t="s">
        <v>174</v>
      </c>
      <c r="E113" s="128"/>
      <c r="F113" s="128"/>
      <c r="G113" s="128"/>
      <c r="H113" s="128"/>
      <c r="I113" s="128"/>
      <c r="J113" s="129">
        <f>J337</f>
        <v>0</v>
      </c>
      <c r="L113" s="126"/>
    </row>
    <row r="114" spans="2:65" s="9" customFormat="1" ht="19.899999999999999" customHeight="1">
      <c r="B114" s="130"/>
      <c r="D114" s="131" t="s">
        <v>175</v>
      </c>
      <c r="E114" s="132"/>
      <c r="F114" s="132"/>
      <c r="G114" s="132"/>
      <c r="H114" s="132"/>
      <c r="I114" s="132"/>
      <c r="J114" s="133">
        <f>J338</f>
        <v>0</v>
      </c>
      <c r="L114" s="130"/>
    </row>
    <row r="115" spans="2:65" s="8" customFormat="1" ht="24.95" customHeight="1">
      <c r="B115" s="126"/>
      <c r="D115" s="127" t="s">
        <v>176</v>
      </c>
      <c r="E115" s="128"/>
      <c r="F115" s="128"/>
      <c r="G115" s="128"/>
      <c r="H115" s="128"/>
      <c r="I115" s="128"/>
      <c r="J115" s="129">
        <f>J346</f>
        <v>0</v>
      </c>
      <c r="L115" s="126"/>
    </row>
    <row r="116" spans="2:65" s="8" customFormat="1" ht="24.95" customHeight="1">
      <c r="B116" s="126"/>
      <c r="D116" s="127" t="s">
        <v>177</v>
      </c>
      <c r="E116" s="128"/>
      <c r="F116" s="128"/>
      <c r="G116" s="128"/>
      <c r="H116" s="128"/>
      <c r="I116" s="128"/>
      <c r="J116" s="129">
        <f>J348</f>
        <v>0</v>
      </c>
      <c r="L116" s="126"/>
    </row>
    <row r="117" spans="2:65" s="8" customFormat="1" ht="24.95" customHeight="1">
      <c r="B117" s="126"/>
      <c r="D117" s="127" t="s">
        <v>178</v>
      </c>
      <c r="E117" s="128"/>
      <c r="F117" s="128"/>
      <c r="G117" s="128"/>
      <c r="H117" s="128"/>
      <c r="I117" s="128"/>
      <c r="J117" s="129">
        <f>J353</f>
        <v>0</v>
      </c>
      <c r="L117" s="126"/>
    </row>
    <row r="118" spans="2:65" s="8" customFormat="1" ht="21.75" customHeight="1">
      <c r="B118" s="126"/>
      <c r="D118" s="134" t="s">
        <v>179</v>
      </c>
      <c r="J118" s="135">
        <f>J357</f>
        <v>0</v>
      </c>
      <c r="L118" s="126"/>
    </row>
    <row r="119" spans="2:65" s="1" customFormat="1" ht="21.75" customHeight="1">
      <c r="B119" s="33"/>
      <c r="L119" s="33"/>
    </row>
    <row r="120" spans="2:65" s="1" customFormat="1" ht="6.95" customHeight="1">
      <c r="B120" s="33"/>
      <c r="L120" s="33"/>
    </row>
    <row r="121" spans="2:65" s="1" customFormat="1" ht="29.25" customHeight="1">
      <c r="B121" s="33"/>
      <c r="C121" s="125" t="s">
        <v>180</v>
      </c>
      <c r="J121" s="136">
        <f>ROUND(J122 + J123 + J124 + J125 + J126 + J127,2)</f>
        <v>0</v>
      </c>
      <c r="L121" s="33"/>
      <c r="N121" s="137" t="s">
        <v>41</v>
      </c>
    </row>
    <row r="122" spans="2:65" s="1" customFormat="1" ht="18" customHeight="1">
      <c r="B122" s="33"/>
      <c r="D122" s="269" t="s">
        <v>181</v>
      </c>
      <c r="E122" s="270"/>
      <c r="F122" s="270"/>
      <c r="J122" s="99">
        <v>0</v>
      </c>
      <c r="L122" s="138"/>
      <c r="M122" s="139"/>
      <c r="N122" s="140" t="s">
        <v>43</v>
      </c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41" t="s">
        <v>182</v>
      </c>
      <c r="AZ122" s="139"/>
      <c r="BA122" s="139"/>
      <c r="BB122" s="139"/>
      <c r="BC122" s="139"/>
      <c r="BD122" s="139"/>
      <c r="BE122" s="142">
        <f t="shared" ref="BE122:BE127" si="0">IF(N122="základná",J122,0)</f>
        <v>0</v>
      </c>
      <c r="BF122" s="142">
        <f t="shared" ref="BF122:BF127" si="1">IF(N122="znížená",J122,0)</f>
        <v>0</v>
      </c>
      <c r="BG122" s="142">
        <f t="shared" ref="BG122:BG127" si="2">IF(N122="zákl. prenesená",J122,0)</f>
        <v>0</v>
      </c>
      <c r="BH122" s="142">
        <f t="shared" ref="BH122:BH127" si="3">IF(N122="zníž. prenesená",J122,0)</f>
        <v>0</v>
      </c>
      <c r="BI122" s="142">
        <f t="shared" ref="BI122:BI127" si="4">IF(N122="nulová",J122,0)</f>
        <v>0</v>
      </c>
      <c r="BJ122" s="141" t="s">
        <v>89</v>
      </c>
      <c r="BK122" s="139"/>
      <c r="BL122" s="139"/>
      <c r="BM122" s="139"/>
    </row>
    <row r="123" spans="2:65" s="1" customFormat="1" ht="18" customHeight="1">
      <c r="B123" s="33"/>
      <c r="D123" s="269" t="s">
        <v>183</v>
      </c>
      <c r="E123" s="270"/>
      <c r="F123" s="270"/>
      <c r="J123" s="99">
        <v>0</v>
      </c>
      <c r="L123" s="138"/>
      <c r="M123" s="139"/>
      <c r="N123" s="140" t="s">
        <v>43</v>
      </c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41" t="s">
        <v>182</v>
      </c>
      <c r="AZ123" s="139"/>
      <c r="BA123" s="139"/>
      <c r="BB123" s="139"/>
      <c r="BC123" s="139"/>
      <c r="BD123" s="139"/>
      <c r="BE123" s="142">
        <f t="shared" si="0"/>
        <v>0</v>
      </c>
      <c r="BF123" s="142">
        <f t="shared" si="1"/>
        <v>0</v>
      </c>
      <c r="BG123" s="142">
        <f t="shared" si="2"/>
        <v>0</v>
      </c>
      <c r="BH123" s="142">
        <f t="shared" si="3"/>
        <v>0</v>
      </c>
      <c r="BI123" s="142">
        <f t="shared" si="4"/>
        <v>0</v>
      </c>
      <c r="BJ123" s="141" t="s">
        <v>89</v>
      </c>
      <c r="BK123" s="139"/>
      <c r="BL123" s="139"/>
      <c r="BM123" s="139"/>
    </row>
    <row r="124" spans="2:65" s="1" customFormat="1" ht="18" customHeight="1">
      <c r="B124" s="33"/>
      <c r="D124" s="269" t="s">
        <v>184</v>
      </c>
      <c r="E124" s="270"/>
      <c r="F124" s="270"/>
      <c r="J124" s="99">
        <v>0</v>
      </c>
      <c r="L124" s="138"/>
      <c r="M124" s="139"/>
      <c r="N124" s="140" t="s">
        <v>43</v>
      </c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41" t="s">
        <v>182</v>
      </c>
      <c r="AZ124" s="139"/>
      <c r="BA124" s="139"/>
      <c r="BB124" s="139"/>
      <c r="BC124" s="139"/>
      <c r="BD124" s="139"/>
      <c r="BE124" s="142">
        <f t="shared" si="0"/>
        <v>0</v>
      </c>
      <c r="BF124" s="142">
        <f t="shared" si="1"/>
        <v>0</v>
      </c>
      <c r="BG124" s="142">
        <f t="shared" si="2"/>
        <v>0</v>
      </c>
      <c r="BH124" s="142">
        <f t="shared" si="3"/>
        <v>0</v>
      </c>
      <c r="BI124" s="142">
        <f t="shared" si="4"/>
        <v>0</v>
      </c>
      <c r="BJ124" s="141" t="s">
        <v>89</v>
      </c>
      <c r="BK124" s="139"/>
      <c r="BL124" s="139"/>
      <c r="BM124" s="139"/>
    </row>
    <row r="125" spans="2:65" s="1" customFormat="1" ht="18" customHeight="1">
      <c r="B125" s="33"/>
      <c r="D125" s="269" t="s">
        <v>185</v>
      </c>
      <c r="E125" s="270"/>
      <c r="F125" s="270"/>
      <c r="J125" s="99">
        <v>0</v>
      </c>
      <c r="L125" s="138"/>
      <c r="M125" s="139"/>
      <c r="N125" s="140" t="s">
        <v>43</v>
      </c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41" t="s">
        <v>182</v>
      </c>
      <c r="AZ125" s="139"/>
      <c r="BA125" s="139"/>
      <c r="BB125" s="139"/>
      <c r="BC125" s="139"/>
      <c r="BD125" s="139"/>
      <c r="BE125" s="142">
        <f t="shared" si="0"/>
        <v>0</v>
      </c>
      <c r="BF125" s="142">
        <f t="shared" si="1"/>
        <v>0</v>
      </c>
      <c r="BG125" s="142">
        <f t="shared" si="2"/>
        <v>0</v>
      </c>
      <c r="BH125" s="142">
        <f t="shared" si="3"/>
        <v>0</v>
      </c>
      <c r="BI125" s="142">
        <f t="shared" si="4"/>
        <v>0</v>
      </c>
      <c r="BJ125" s="141" t="s">
        <v>89</v>
      </c>
      <c r="BK125" s="139"/>
      <c r="BL125" s="139"/>
      <c r="BM125" s="139"/>
    </row>
    <row r="126" spans="2:65" s="1" customFormat="1" ht="18" customHeight="1">
      <c r="B126" s="33"/>
      <c r="D126" s="269" t="s">
        <v>186</v>
      </c>
      <c r="E126" s="270"/>
      <c r="F126" s="270"/>
      <c r="J126" s="99">
        <v>0</v>
      </c>
      <c r="L126" s="138"/>
      <c r="M126" s="139"/>
      <c r="N126" s="140" t="s">
        <v>43</v>
      </c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41" t="s">
        <v>182</v>
      </c>
      <c r="AZ126" s="139"/>
      <c r="BA126" s="139"/>
      <c r="BB126" s="139"/>
      <c r="BC126" s="139"/>
      <c r="BD126" s="139"/>
      <c r="BE126" s="142">
        <f t="shared" si="0"/>
        <v>0</v>
      </c>
      <c r="BF126" s="142">
        <f t="shared" si="1"/>
        <v>0</v>
      </c>
      <c r="BG126" s="142">
        <f t="shared" si="2"/>
        <v>0</v>
      </c>
      <c r="BH126" s="142">
        <f t="shared" si="3"/>
        <v>0</v>
      </c>
      <c r="BI126" s="142">
        <f t="shared" si="4"/>
        <v>0</v>
      </c>
      <c r="BJ126" s="141" t="s">
        <v>89</v>
      </c>
      <c r="BK126" s="139"/>
      <c r="BL126" s="139"/>
      <c r="BM126" s="139"/>
    </row>
    <row r="127" spans="2:65" s="1" customFormat="1" ht="18" customHeight="1">
      <c r="B127" s="33"/>
      <c r="D127" s="98" t="s">
        <v>187</v>
      </c>
      <c r="J127" s="99">
        <f>ROUND(J32*T127,2)</f>
        <v>0</v>
      </c>
      <c r="L127" s="138"/>
      <c r="M127" s="139"/>
      <c r="N127" s="140" t="s">
        <v>43</v>
      </c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41" t="s">
        <v>188</v>
      </c>
      <c r="AZ127" s="139"/>
      <c r="BA127" s="139"/>
      <c r="BB127" s="139"/>
      <c r="BC127" s="139"/>
      <c r="BD127" s="139"/>
      <c r="BE127" s="142">
        <f t="shared" si="0"/>
        <v>0</v>
      </c>
      <c r="BF127" s="142">
        <f t="shared" si="1"/>
        <v>0</v>
      </c>
      <c r="BG127" s="142">
        <f t="shared" si="2"/>
        <v>0</v>
      </c>
      <c r="BH127" s="142">
        <f t="shared" si="3"/>
        <v>0</v>
      </c>
      <c r="BI127" s="142">
        <f t="shared" si="4"/>
        <v>0</v>
      </c>
      <c r="BJ127" s="141" t="s">
        <v>89</v>
      </c>
      <c r="BK127" s="139"/>
      <c r="BL127" s="139"/>
      <c r="BM127" s="139"/>
    </row>
    <row r="128" spans="2:65" s="1" customFormat="1">
      <c r="B128" s="33"/>
      <c r="L128" s="33"/>
    </row>
    <row r="129" spans="2:12" s="1" customFormat="1" ht="29.25" customHeight="1">
      <c r="B129" s="33"/>
      <c r="C129" s="105" t="s">
        <v>113</v>
      </c>
      <c r="D129" s="106"/>
      <c r="E129" s="106"/>
      <c r="F129" s="106"/>
      <c r="G129" s="106"/>
      <c r="H129" s="106"/>
      <c r="I129" s="106"/>
      <c r="J129" s="107">
        <f>ROUND(J98+J121,2)</f>
        <v>0</v>
      </c>
      <c r="K129" s="106"/>
      <c r="L129" s="33"/>
    </row>
    <row r="130" spans="2:12" s="1" customFormat="1" ht="6.95" customHeight="1"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33"/>
    </row>
    <row r="134" spans="2:12" s="1" customFormat="1" ht="6.95" customHeight="1"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33"/>
    </row>
    <row r="135" spans="2:12" s="1" customFormat="1" ht="24.95" customHeight="1">
      <c r="B135" s="33"/>
      <c r="C135" s="20" t="s">
        <v>189</v>
      </c>
      <c r="L135" s="33"/>
    </row>
    <row r="136" spans="2:12" s="1" customFormat="1" ht="6.95" customHeight="1">
      <c r="B136" s="33"/>
      <c r="L136" s="33"/>
    </row>
    <row r="137" spans="2:12" s="1" customFormat="1" ht="12" customHeight="1">
      <c r="B137" s="33"/>
      <c r="C137" s="26" t="s">
        <v>15</v>
      </c>
      <c r="L137" s="33"/>
    </row>
    <row r="138" spans="2:12" s="1" customFormat="1" ht="16.5" customHeight="1">
      <c r="B138" s="33"/>
      <c r="E138" s="281" t="str">
        <f>E7</f>
        <v>Depo Jurajov Dvor</v>
      </c>
      <c r="F138" s="282"/>
      <c r="G138" s="282"/>
      <c r="H138" s="282"/>
      <c r="L138" s="33"/>
    </row>
    <row r="139" spans="2:12" ht="12" customHeight="1">
      <c r="B139" s="19"/>
      <c r="C139" s="26" t="s">
        <v>130</v>
      </c>
      <c r="L139" s="19"/>
    </row>
    <row r="140" spans="2:12" s="1" customFormat="1" ht="16.5" customHeight="1">
      <c r="B140" s="33"/>
      <c r="E140" s="281" t="s">
        <v>134</v>
      </c>
      <c r="F140" s="280"/>
      <c r="G140" s="280"/>
      <c r="H140" s="280"/>
      <c r="L140" s="33"/>
    </row>
    <row r="141" spans="2:12" s="1" customFormat="1" ht="12" customHeight="1">
      <c r="B141" s="33"/>
      <c r="C141" s="26" t="s">
        <v>137</v>
      </c>
      <c r="L141" s="33"/>
    </row>
    <row r="142" spans="2:12" s="1" customFormat="1" ht="16.5" customHeight="1">
      <c r="B142" s="33"/>
      <c r="E142" s="272" t="str">
        <f>E11</f>
        <v>02_ŽENY - Rekonštrukcia šatne a wc ŽENY</v>
      </c>
      <c r="F142" s="280"/>
      <c r="G142" s="280"/>
      <c r="H142" s="280"/>
      <c r="L142" s="33"/>
    </row>
    <row r="143" spans="2:12" s="1" customFormat="1" ht="6.95" customHeight="1">
      <c r="B143" s="33"/>
      <c r="L143" s="33"/>
    </row>
    <row r="144" spans="2:12" s="1" customFormat="1" ht="12" customHeight="1">
      <c r="B144" s="33"/>
      <c r="C144" s="26" t="s">
        <v>19</v>
      </c>
      <c r="F144" s="24" t="str">
        <f>F14</f>
        <v>Bratislava</v>
      </c>
      <c r="I144" s="26" t="s">
        <v>21</v>
      </c>
      <c r="J144" s="56" t="str">
        <f>IF(J14="","",J14)</f>
        <v>Vyplň údaj</v>
      </c>
      <c r="L144" s="33"/>
    </row>
    <row r="145" spans="2:65" s="1" customFormat="1" ht="6.95" customHeight="1">
      <c r="B145" s="33"/>
      <c r="L145" s="33"/>
    </row>
    <row r="146" spans="2:65" s="1" customFormat="1" ht="15.2" customHeight="1">
      <c r="B146" s="33"/>
      <c r="C146" s="26" t="s">
        <v>22</v>
      </c>
      <c r="F146" s="24" t="str">
        <f>E17</f>
        <v>Dopravný podnik Bratislava, akciová spoločnosť</v>
      </c>
      <c r="I146" s="26" t="s">
        <v>30</v>
      </c>
      <c r="J146" s="29" t="str">
        <f>E23</f>
        <v xml:space="preserve"> </v>
      </c>
      <c r="L146" s="33"/>
    </row>
    <row r="147" spans="2:65" s="1" customFormat="1" ht="15.2" customHeight="1">
      <c r="B147" s="33"/>
      <c r="C147" s="26" t="s">
        <v>28</v>
      </c>
      <c r="F147" s="24" t="str">
        <f>IF(E20="","",E20)</f>
        <v>Vyplň údaj</v>
      </c>
      <c r="I147" s="26" t="s">
        <v>33</v>
      </c>
      <c r="J147" s="29" t="str">
        <f>E26</f>
        <v xml:space="preserve"> </v>
      </c>
      <c r="L147" s="33"/>
    </row>
    <row r="148" spans="2:65" s="1" customFormat="1" ht="10.35" customHeight="1">
      <c r="B148" s="33"/>
      <c r="L148" s="33"/>
    </row>
    <row r="149" spans="2:65" s="10" customFormat="1" ht="29.25" customHeight="1">
      <c r="B149" s="143"/>
      <c r="C149" s="144" t="s">
        <v>190</v>
      </c>
      <c r="D149" s="145" t="s">
        <v>62</v>
      </c>
      <c r="E149" s="145" t="s">
        <v>58</v>
      </c>
      <c r="F149" s="145" t="s">
        <v>59</v>
      </c>
      <c r="G149" s="145" t="s">
        <v>191</v>
      </c>
      <c r="H149" s="145" t="s">
        <v>192</v>
      </c>
      <c r="I149" s="145" t="s">
        <v>193</v>
      </c>
      <c r="J149" s="146" t="s">
        <v>156</v>
      </c>
      <c r="K149" s="147" t="s">
        <v>194</v>
      </c>
      <c r="L149" s="143"/>
      <c r="M149" s="63" t="s">
        <v>1</v>
      </c>
      <c r="N149" s="64" t="s">
        <v>41</v>
      </c>
      <c r="O149" s="64" t="s">
        <v>195</v>
      </c>
      <c r="P149" s="64" t="s">
        <v>196</v>
      </c>
      <c r="Q149" s="64" t="s">
        <v>197</v>
      </c>
      <c r="R149" s="64" t="s">
        <v>198</v>
      </c>
      <c r="S149" s="64" t="s">
        <v>199</v>
      </c>
      <c r="T149" s="65" t="s">
        <v>200</v>
      </c>
    </row>
    <row r="150" spans="2:65" s="1" customFormat="1" ht="22.9" customHeight="1">
      <c r="B150" s="33"/>
      <c r="C150" s="68" t="s">
        <v>153</v>
      </c>
      <c r="J150" s="148">
        <f>BK150</f>
        <v>0</v>
      </c>
      <c r="L150" s="33"/>
      <c r="M150" s="66"/>
      <c r="N150" s="57"/>
      <c r="O150" s="57"/>
      <c r="P150" s="149">
        <f>P151+P223+P337+P346+P348+P353+P357</f>
        <v>0</v>
      </c>
      <c r="Q150" s="57"/>
      <c r="R150" s="149">
        <f>R151+R223+R337+R346+R348+R353+R357</f>
        <v>2.0823891361200002</v>
      </c>
      <c r="S150" s="57"/>
      <c r="T150" s="150">
        <f>T151+T223+T337+T346+T348+T353+T357</f>
        <v>2.1059540999999999</v>
      </c>
      <c r="AT150" s="16" t="s">
        <v>76</v>
      </c>
      <c r="AU150" s="16" t="s">
        <v>158</v>
      </c>
      <c r="BK150" s="151">
        <f>BK151+BK223+BK337+BK346+BK348+BK353+BK357</f>
        <v>0</v>
      </c>
    </row>
    <row r="151" spans="2:65" s="11" customFormat="1" ht="25.9" customHeight="1">
      <c r="B151" s="152"/>
      <c r="D151" s="153" t="s">
        <v>76</v>
      </c>
      <c r="E151" s="154" t="s">
        <v>201</v>
      </c>
      <c r="F151" s="154" t="s">
        <v>202</v>
      </c>
      <c r="I151" s="155"/>
      <c r="J151" s="135">
        <f>BK151</f>
        <v>0</v>
      </c>
      <c r="L151" s="152"/>
      <c r="M151" s="156"/>
      <c r="P151" s="157">
        <f>P152+P183+P221</f>
        <v>0</v>
      </c>
      <c r="R151" s="157">
        <f>R152+R183+R221</f>
        <v>1.1960394460000001</v>
      </c>
      <c r="T151" s="158">
        <f>T152+T183+T221</f>
        <v>1.9316280000000001</v>
      </c>
      <c r="AR151" s="153" t="s">
        <v>84</v>
      </c>
      <c r="AT151" s="159" t="s">
        <v>76</v>
      </c>
      <c r="AU151" s="159" t="s">
        <v>77</v>
      </c>
      <c r="AY151" s="153" t="s">
        <v>203</v>
      </c>
      <c r="BK151" s="160">
        <f>BK152+BK183+BK221</f>
        <v>0</v>
      </c>
    </row>
    <row r="152" spans="2:65" s="11" customFormat="1" ht="22.9" customHeight="1">
      <c r="B152" s="152"/>
      <c r="D152" s="153" t="s">
        <v>76</v>
      </c>
      <c r="E152" s="161" t="s">
        <v>204</v>
      </c>
      <c r="F152" s="161" t="s">
        <v>205</v>
      </c>
      <c r="I152" s="155"/>
      <c r="J152" s="162">
        <f>BK152</f>
        <v>0</v>
      </c>
      <c r="L152" s="152"/>
      <c r="M152" s="156"/>
      <c r="P152" s="157">
        <f>SUM(P153:P182)</f>
        <v>0</v>
      </c>
      <c r="R152" s="157">
        <f>SUM(R153:R182)</f>
        <v>1.19215501</v>
      </c>
      <c r="T152" s="158">
        <f>SUM(T153:T182)</f>
        <v>0</v>
      </c>
      <c r="AR152" s="153" t="s">
        <v>84</v>
      </c>
      <c r="AT152" s="159" t="s">
        <v>76</v>
      </c>
      <c r="AU152" s="159" t="s">
        <v>84</v>
      </c>
      <c r="AY152" s="153" t="s">
        <v>203</v>
      </c>
      <c r="BK152" s="160">
        <f>SUM(BK153:BK182)</f>
        <v>0</v>
      </c>
    </row>
    <row r="153" spans="2:65" s="1" customFormat="1" ht="24.2" customHeight="1">
      <c r="B153" s="33"/>
      <c r="C153" s="163" t="s">
        <v>84</v>
      </c>
      <c r="D153" s="163" t="s">
        <v>206</v>
      </c>
      <c r="E153" s="164" t="s">
        <v>207</v>
      </c>
      <c r="F153" s="165" t="s">
        <v>208</v>
      </c>
      <c r="G153" s="166" t="s">
        <v>209</v>
      </c>
      <c r="H153" s="167">
        <v>12.3</v>
      </c>
      <c r="I153" s="168"/>
      <c r="J153" s="169">
        <f>ROUND(I153*H153,2)</f>
        <v>0</v>
      </c>
      <c r="K153" s="170"/>
      <c r="L153" s="33"/>
      <c r="M153" s="171" t="s">
        <v>1</v>
      </c>
      <c r="N153" s="137" t="s">
        <v>43</v>
      </c>
      <c r="P153" s="172">
        <f>O153*H153</f>
        <v>0</v>
      </c>
      <c r="Q153" s="172">
        <v>1.9000000000000001E-4</v>
      </c>
      <c r="R153" s="172">
        <f>Q153*H153</f>
        <v>2.3370000000000001E-3</v>
      </c>
      <c r="S153" s="172">
        <v>0</v>
      </c>
      <c r="T153" s="173">
        <f>S153*H153</f>
        <v>0</v>
      </c>
      <c r="AR153" s="174" t="s">
        <v>210</v>
      </c>
      <c r="AT153" s="174" t="s">
        <v>206</v>
      </c>
      <c r="AU153" s="174" t="s">
        <v>89</v>
      </c>
      <c r="AY153" s="16" t="s">
        <v>203</v>
      </c>
      <c r="BE153" s="102">
        <f>IF(N153="základná",J153,0)</f>
        <v>0</v>
      </c>
      <c r="BF153" s="102">
        <f>IF(N153="znížená",J153,0)</f>
        <v>0</v>
      </c>
      <c r="BG153" s="102">
        <f>IF(N153="zákl. prenesená",J153,0)</f>
        <v>0</v>
      </c>
      <c r="BH153" s="102">
        <f>IF(N153="zníž. prenesená",J153,0)</f>
        <v>0</v>
      </c>
      <c r="BI153" s="102">
        <f>IF(N153="nulová",J153,0)</f>
        <v>0</v>
      </c>
      <c r="BJ153" s="16" t="s">
        <v>89</v>
      </c>
      <c r="BK153" s="102">
        <f>ROUND(I153*H153,2)</f>
        <v>0</v>
      </c>
      <c r="BL153" s="16" t="s">
        <v>210</v>
      </c>
      <c r="BM153" s="174" t="s">
        <v>211</v>
      </c>
    </row>
    <row r="154" spans="2:65" s="12" customFormat="1">
      <c r="B154" s="175"/>
      <c r="D154" s="176" t="s">
        <v>212</v>
      </c>
      <c r="E154" s="177" t="s">
        <v>1</v>
      </c>
      <c r="F154" s="178" t="s">
        <v>1110</v>
      </c>
      <c r="H154" s="179">
        <v>1.845</v>
      </c>
      <c r="I154" s="180"/>
      <c r="L154" s="175"/>
      <c r="M154" s="181"/>
      <c r="T154" s="182"/>
      <c r="AT154" s="177" t="s">
        <v>212</v>
      </c>
      <c r="AU154" s="177" t="s">
        <v>89</v>
      </c>
      <c r="AV154" s="12" t="s">
        <v>89</v>
      </c>
      <c r="AW154" s="12" t="s">
        <v>32</v>
      </c>
      <c r="AX154" s="12" t="s">
        <v>77</v>
      </c>
      <c r="AY154" s="177" t="s">
        <v>203</v>
      </c>
    </row>
    <row r="155" spans="2:65" s="12" customFormat="1">
      <c r="B155" s="175"/>
      <c r="D155" s="176" t="s">
        <v>212</v>
      </c>
      <c r="E155" s="177" t="s">
        <v>1</v>
      </c>
      <c r="F155" s="178" t="s">
        <v>1111</v>
      </c>
      <c r="H155" s="179">
        <v>4.3049999999999997</v>
      </c>
      <c r="I155" s="180"/>
      <c r="L155" s="175"/>
      <c r="M155" s="181"/>
      <c r="T155" s="182"/>
      <c r="AT155" s="177" t="s">
        <v>212</v>
      </c>
      <c r="AU155" s="177" t="s">
        <v>89</v>
      </c>
      <c r="AV155" s="12" t="s">
        <v>89</v>
      </c>
      <c r="AW155" s="12" t="s">
        <v>32</v>
      </c>
      <c r="AX155" s="12" t="s">
        <v>77</v>
      </c>
      <c r="AY155" s="177" t="s">
        <v>203</v>
      </c>
    </row>
    <row r="156" spans="2:65" s="12" customFormat="1">
      <c r="B156" s="175"/>
      <c r="D156" s="176" t="s">
        <v>212</v>
      </c>
      <c r="E156" s="177" t="s">
        <v>1</v>
      </c>
      <c r="F156" s="178" t="s">
        <v>1112</v>
      </c>
      <c r="H156" s="179">
        <v>2.7</v>
      </c>
      <c r="I156" s="180"/>
      <c r="L156" s="175"/>
      <c r="M156" s="181"/>
      <c r="T156" s="182"/>
      <c r="AT156" s="177" t="s">
        <v>212</v>
      </c>
      <c r="AU156" s="177" t="s">
        <v>89</v>
      </c>
      <c r="AV156" s="12" t="s">
        <v>89</v>
      </c>
      <c r="AW156" s="12" t="s">
        <v>32</v>
      </c>
      <c r="AX156" s="12" t="s">
        <v>77</v>
      </c>
      <c r="AY156" s="177" t="s">
        <v>203</v>
      </c>
    </row>
    <row r="157" spans="2:65" s="12" customFormat="1">
      <c r="B157" s="175"/>
      <c r="D157" s="176" t="s">
        <v>212</v>
      </c>
      <c r="E157" s="177" t="s">
        <v>1</v>
      </c>
      <c r="F157" s="178" t="s">
        <v>1113</v>
      </c>
      <c r="H157" s="179">
        <v>1.21</v>
      </c>
      <c r="I157" s="180"/>
      <c r="L157" s="175"/>
      <c r="M157" s="181"/>
      <c r="T157" s="182"/>
      <c r="AT157" s="177" t="s">
        <v>212</v>
      </c>
      <c r="AU157" s="177" t="s">
        <v>89</v>
      </c>
      <c r="AV157" s="12" t="s">
        <v>89</v>
      </c>
      <c r="AW157" s="12" t="s">
        <v>32</v>
      </c>
      <c r="AX157" s="12" t="s">
        <v>77</v>
      </c>
      <c r="AY157" s="177" t="s">
        <v>203</v>
      </c>
    </row>
    <row r="158" spans="2:65" s="12" customFormat="1">
      <c r="B158" s="175"/>
      <c r="D158" s="176" t="s">
        <v>212</v>
      </c>
      <c r="E158" s="177" t="s">
        <v>1</v>
      </c>
      <c r="F158" s="178" t="s">
        <v>1114</v>
      </c>
      <c r="H158" s="179">
        <v>2.2400000000000002</v>
      </c>
      <c r="I158" s="180"/>
      <c r="L158" s="175"/>
      <c r="M158" s="181"/>
      <c r="T158" s="182"/>
      <c r="AT158" s="177" t="s">
        <v>212</v>
      </c>
      <c r="AU158" s="177" t="s">
        <v>89</v>
      </c>
      <c r="AV158" s="12" t="s">
        <v>89</v>
      </c>
      <c r="AW158" s="12" t="s">
        <v>32</v>
      </c>
      <c r="AX158" s="12" t="s">
        <v>77</v>
      </c>
      <c r="AY158" s="177" t="s">
        <v>203</v>
      </c>
    </row>
    <row r="159" spans="2:65" s="13" customFormat="1">
      <c r="B159" s="183"/>
      <c r="D159" s="176" t="s">
        <v>212</v>
      </c>
      <c r="E159" s="184" t="s">
        <v>1</v>
      </c>
      <c r="F159" s="185" t="s">
        <v>217</v>
      </c>
      <c r="H159" s="186">
        <v>12.3</v>
      </c>
      <c r="I159" s="187"/>
      <c r="L159" s="183"/>
      <c r="M159" s="188"/>
      <c r="T159" s="189"/>
      <c r="AT159" s="184" t="s">
        <v>212</v>
      </c>
      <c r="AU159" s="184" t="s">
        <v>89</v>
      </c>
      <c r="AV159" s="13" t="s">
        <v>210</v>
      </c>
      <c r="AW159" s="13" t="s">
        <v>32</v>
      </c>
      <c r="AX159" s="13" t="s">
        <v>84</v>
      </c>
      <c r="AY159" s="184" t="s">
        <v>203</v>
      </c>
    </row>
    <row r="160" spans="2:65" s="1" customFormat="1" ht="24.2" customHeight="1">
      <c r="B160" s="33"/>
      <c r="C160" s="163" t="s">
        <v>89</v>
      </c>
      <c r="D160" s="163" t="s">
        <v>206</v>
      </c>
      <c r="E160" s="164" t="s">
        <v>218</v>
      </c>
      <c r="F160" s="165" t="s">
        <v>219</v>
      </c>
      <c r="G160" s="166" t="s">
        <v>209</v>
      </c>
      <c r="H160" s="167">
        <v>26.297000000000001</v>
      </c>
      <c r="I160" s="168"/>
      <c r="J160" s="169">
        <f>ROUND(I160*H160,2)</f>
        <v>0</v>
      </c>
      <c r="K160" s="170"/>
      <c r="L160" s="33"/>
      <c r="M160" s="171" t="s">
        <v>1</v>
      </c>
      <c r="N160" s="137" t="s">
        <v>43</v>
      </c>
      <c r="P160" s="172">
        <f>O160*H160</f>
        <v>0</v>
      </c>
      <c r="Q160" s="172">
        <v>6.1799999999999997E-3</v>
      </c>
      <c r="R160" s="172">
        <f>Q160*H160</f>
        <v>0.16251546</v>
      </c>
      <c r="S160" s="172">
        <v>0</v>
      </c>
      <c r="T160" s="173">
        <f>S160*H160</f>
        <v>0</v>
      </c>
      <c r="AR160" s="174" t="s">
        <v>210</v>
      </c>
      <c r="AT160" s="174" t="s">
        <v>206</v>
      </c>
      <c r="AU160" s="174" t="s">
        <v>89</v>
      </c>
      <c r="AY160" s="16" t="s">
        <v>203</v>
      </c>
      <c r="BE160" s="102">
        <f>IF(N160="základná",J160,0)</f>
        <v>0</v>
      </c>
      <c r="BF160" s="102">
        <f>IF(N160="znížená",J160,0)</f>
        <v>0</v>
      </c>
      <c r="BG160" s="102">
        <f>IF(N160="zákl. prenesená",J160,0)</f>
        <v>0</v>
      </c>
      <c r="BH160" s="102">
        <f>IF(N160="zníž. prenesená",J160,0)</f>
        <v>0</v>
      </c>
      <c r="BI160" s="102">
        <f>IF(N160="nulová",J160,0)</f>
        <v>0</v>
      </c>
      <c r="BJ160" s="16" t="s">
        <v>89</v>
      </c>
      <c r="BK160" s="102">
        <f>ROUND(I160*H160,2)</f>
        <v>0</v>
      </c>
      <c r="BL160" s="16" t="s">
        <v>210</v>
      </c>
      <c r="BM160" s="174" t="s">
        <v>220</v>
      </c>
    </row>
    <row r="161" spans="2:65" s="12" customFormat="1">
      <c r="B161" s="175"/>
      <c r="D161" s="176" t="s">
        <v>212</v>
      </c>
      <c r="E161" s="177" t="s">
        <v>1</v>
      </c>
      <c r="F161" s="178" t="s">
        <v>1115</v>
      </c>
      <c r="H161" s="179">
        <v>25.045000000000002</v>
      </c>
      <c r="I161" s="180"/>
      <c r="L161" s="175"/>
      <c r="M161" s="181"/>
      <c r="T161" s="182"/>
      <c r="AT161" s="177" t="s">
        <v>212</v>
      </c>
      <c r="AU161" s="177" t="s">
        <v>89</v>
      </c>
      <c r="AV161" s="12" t="s">
        <v>89</v>
      </c>
      <c r="AW161" s="12" t="s">
        <v>32</v>
      </c>
      <c r="AX161" s="12" t="s">
        <v>77</v>
      </c>
      <c r="AY161" s="177" t="s">
        <v>203</v>
      </c>
    </row>
    <row r="162" spans="2:65" s="14" customFormat="1">
      <c r="B162" s="190"/>
      <c r="D162" s="176" t="s">
        <v>212</v>
      </c>
      <c r="E162" s="191" t="s">
        <v>147</v>
      </c>
      <c r="F162" s="192" t="s">
        <v>224</v>
      </c>
      <c r="H162" s="193">
        <v>25.045000000000002</v>
      </c>
      <c r="I162" s="194"/>
      <c r="L162" s="190"/>
      <c r="M162" s="195"/>
      <c r="T162" s="196"/>
      <c r="AT162" s="191" t="s">
        <v>212</v>
      </c>
      <c r="AU162" s="191" t="s">
        <v>89</v>
      </c>
      <c r="AV162" s="14" t="s">
        <v>92</v>
      </c>
      <c r="AW162" s="14" t="s">
        <v>32</v>
      </c>
      <c r="AX162" s="14" t="s">
        <v>77</v>
      </c>
      <c r="AY162" s="191" t="s">
        <v>203</v>
      </c>
    </row>
    <row r="163" spans="2:65" s="12" customFormat="1">
      <c r="B163" s="175"/>
      <c r="D163" s="176" t="s">
        <v>212</v>
      </c>
      <c r="E163" s="177" t="s">
        <v>1</v>
      </c>
      <c r="F163" s="178" t="s">
        <v>225</v>
      </c>
      <c r="H163" s="179">
        <v>1.252</v>
      </c>
      <c r="I163" s="180"/>
      <c r="L163" s="175"/>
      <c r="M163" s="181"/>
      <c r="T163" s="182"/>
      <c r="AT163" s="177" t="s">
        <v>212</v>
      </c>
      <c r="AU163" s="177" t="s">
        <v>89</v>
      </c>
      <c r="AV163" s="12" t="s">
        <v>89</v>
      </c>
      <c r="AW163" s="12" t="s">
        <v>32</v>
      </c>
      <c r="AX163" s="12" t="s">
        <v>77</v>
      </c>
      <c r="AY163" s="177" t="s">
        <v>203</v>
      </c>
    </row>
    <row r="164" spans="2:65" s="13" customFormat="1">
      <c r="B164" s="183"/>
      <c r="D164" s="176" t="s">
        <v>212</v>
      </c>
      <c r="E164" s="184" t="s">
        <v>1</v>
      </c>
      <c r="F164" s="185" t="s">
        <v>217</v>
      </c>
      <c r="H164" s="186">
        <v>26.297000000000001</v>
      </c>
      <c r="I164" s="187"/>
      <c r="L164" s="183"/>
      <c r="M164" s="188"/>
      <c r="T164" s="189"/>
      <c r="AT164" s="184" t="s">
        <v>212</v>
      </c>
      <c r="AU164" s="184" t="s">
        <v>89</v>
      </c>
      <c r="AV164" s="13" t="s">
        <v>210</v>
      </c>
      <c r="AW164" s="13" t="s">
        <v>32</v>
      </c>
      <c r="AX164" s="13" t="s">
        <v>84</v>
      </c>
      <c r="AY164" s="184" t="s">
        <v>203</v>
      </c>
    </row>
    <row r="165" spans="2:65" s="1" customFormat="1" ht="33" customHeight="1">
      <c r="B165" s="33"/>
      <c r="C165" s="163" t="s">
        <v>92</v>
      </c>
      <c r="D165" s="163" t="s">
        <v>206</v>
      </c>
      <c r="E165" s="164" t="s">
        <v>226</v>
      </c>
      <c r="F165" s="165" t="s">
        <v>227</v>
      </c>
      <c r="G165" s="166" t="s">
        <v>209</v>
      </c>
      <c r="H165" s="167">
        <v>19.32</v>
      </c>
      <c r="I165" s="168"/>
      <c r="J165" s="169">
        <f>ROUND(I165*H165,2)</f>
        <v>0</v>
      </c>
      <c r="K165" s="170"/>
      <c r="L165" s="33"/>
      <c r="M165" s="171" t="s">
        <v>1</v>
      </c>
      <c r="N165" s="137" t="s">
        <v>43</v>
      </c>
      <c r="P165" s="172">
        <f>O165*H165</f>
        <v>0</v>
      </c>
      <c r="Q165" s="172">
        <v>1.155E-2</v>
      </c>
      <c r="R165" s="172">
        <f>Q165*H165</f>
        <v>0.22314599999999998</v>
      </c>
      <c r="S165" s="172">
        <v>0</v>
      </c>
      <c r="T165" s="173">
        <f>S165*H165</f>
        <v>0</v>
      </c>
      <c r="AR165" s="174" t="s">
        <v>210</v>
      </c>
      <c r="AT165" s="174" t="s">
        <v>206</v>
      </c>
      <c r="AU165" s="174" t="s">
        <v>89</v>
      </c>
      <c r="AY165" s="16" t="s">
        <v>203</v>
      </c>
      <c r="BE165" s="102">
        <f>IF(N165="základná",J165,0)</f>
        <v>0</v>
      </c>
      <c r="BF165" s="102">
        <f>IF(N165="znížená",J165,0)</f>
        <v>0</v>
      </c>
      <c r="BG165" s="102">
        <f>IF(N165="zákl. prenesená",J165,0)</f>
        <v>0</v>
      </c>
      <c r="BH165" s="102">
        <f>IF(N165="zníž. prenesená",J165,0)</f>
        <v>0</v>
      </c>
      <c r="BI165" s="102">
        <f>IF(N165="nulová",J165,0)</f>
        <v>0</v>
      </c>
      <c r="BJ165" s="16" t="s">
        <v>89</v>
      </c>
      <c r="BK165" s="102">
        <f>ROUND(I165*H165,2)</f>
        <v>0</v>
      </c>
      <c r="BL165" s="16" t="s">
        <v>210</v>
      </c>
      <c r="BM165" s="174" t="s">
        <v>228</v>
      </c>
    </row>
    <row r="166" spans="2:65" s="12" customFormat="1">
      <c r="B166" s="175"/>
      <c r="D166" s="176" t="s">
        <v>212</v>
      </c>
      <c r="E166" s="177" t="s">
        <v>1</v>
      </c>
      <c r="F166" s="178" t="s">
        <v>141</v>
      </c>
      <c r="H166" s="179">
        <v>19.32</v>
      </c>
      <c r="I166" s="180"/>
      <c r="L166" s="175"/>
      <c r="M166" s="181"/>
      <c r="T166" s="182"/>
      <c r="AT166" s="177" t="s">
        <v>212</v>
      </c>
      <c r="AU166" s="177" t="s">
        <v>89</v>
      </c>
      <c r="AV166" s="12" t="s">
        <v>89</v>
      </c>
      <c r="AW166" s="12" t="s">
        <v>32</v>
      </c>
      <c r="AX166" s="12" t="s">
        <v>77</v>
      </c>
      <c r="AY166" s="177" t="s">
        <v>203</v>
      </c>
    </row>
    <row r="167" spans="2:65" s="13" customFormat="1">
      <c r="B167" s="183"/>
      <c r="D167" s="176" t="s">
        <v>212</v>
      </c>
      <c r="E167" s="184" t="s">
        <v>1</v>
      </c>
      <c r="F167" s="185" t="s">
        <v>217</v>
      </c>
      <c r="H167" s="186">
        <v>19.32</v>
      </c>
      <c r="I167" s="187"/>
      <c r="L167" s="183"/>
      <c r="M167" s="188"/>
      <c r="T167" s="189"/>
      <c r="AT167" s="184" t="s">
        <v>212</v>
      </c>
      <c r="AU167" s="184" t="s">
        <v>89</v>
      </c>
      <c r="AV167" s="13" t="s">
        <v>210</v>
      </c>
      <c r="AW167" s="13" t="s">
        <v>32</v>
      </c>
      <c r="AX167" s="13" t="s">
        <v>84</v>
      </c>
      <c r="AY167" s="184" t="s">
        <v>203</v>
      </c>
    </row>
    <row r="168" spans="2:65" s="1" customFormat="1" ht="24.2" customHeight="1">
      <c r="B168" s="33"/>
      <c r="C168" s="163" t="s">
        <v>210</v>
      </c>
      <c r="D168" s="163" t="s">
        <v>206</v>
      </c>
      <c r="E168" s="164" t="s">
        <v>229</v>
      </c>
      <c r="F168" s="165" t="s">
        <v>230</v>
      </c>
      <c r="G168" s="166" t="s">
        <v>209</v>
      </c>
      <c r="H168" s="167">
        <v>76.201999999999998</v>
      </c>
      <c r="I168" s="168"/>
      <c r="J168" s="169">
        <f>ROUND(I168*H168,2)</f>
        <v>0</v>
      </c>
      <c r="K168" s="170"/>
      <c r="L168" s="33"/>
      <c r="M168" s="171" t="s">
        <v>1</v>
      </c>
      <c r="N168" s="137" t="s">
        <v>43</v>
      </c>
      <c r="P168" s="172">
        <f>O168*H168</f>
        <v>0</v>
      </c>
      <c r="Q168" s="172">
        <v>5.1500000000000001E-3</v>
      </c>
      <c r="R168" s="172">
        <f>Q168*H168</f>
        <v>0.39244030000000002</v>
      </c>
      <c r="S168" s="172">
        <v>0</v>
      </c>
      <c r="T168" s="173">
        <f>S168*H168</f>
        <v>0</v>
      </c>
      <c r="AR168" s="174" t="s">
        <v>210</v>
      </c>
      <c r="AT168" s="174" t="s">
        <v>206</v>
      </c>
      <c r="AU168" s="174" t="s">
        <v>89</v>
      </c>
      <c r="AY168" s="16" t="s">
        <v>203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89</v>
      </c>
      <c r="BK168" s="102">
        <f>ROUND(I168*H168,2)</f>
        <v>0</v>
      </c>
      <c r="BL168" s="16" t="s">
        <v>210</v>
      </c>
      <c r="BM168" s="174" t="s">
        <v>1116</v>
      </c>
    </row>
    <row r="169" spans="2:65" s="12" customFormat="1">
      <c r="B169" s="175"/>
      <c r="D169" s="176" t="s">
        <v>212</v>
      </c>
      <c r="E169" s="177" t="s">
        <v>1</v>
      </c>
      <c r="F169" s="178" t="s">
        <v>232</v>
      </c>
      <c r="H169" s="179">
        <v>76.201999999999998</v>
      </c>
      <c r="I169" s="180"/>
      <c r="L169" s="175"/>
      <c r="M169" s="181"/>
      <c r="T169" s="182"/>
      <c r="AT169" s="177" t="s">
        <v>212</v>
      </c>
      <c r="AU169" s="177" t="s">
        <v>89</v>
      </c>
      <c r="AV169" s="12" t="s">
        <v>89</v>
      </c>
      <c r="AW169" s="12" t="s">
        <v>32</v>
      </c>
      <c r="AX169" s="12" t="s">
        <v>77</v>
      </c>
      <c r="AY169" s="177" t="s">
        <v>203</v>
      </c>
    </row>
    <row r="170" spans="2:65" s="13" customFormat="1">
      <c r="B170" s="183"/>
      <c r="D170" s="176" t="s">
        <v>212</v>
      </c>
      <c r="E170" s="184" t="s">
        <v>1</v>
      </c>
      <c r="F170" s="185" t="s">
        <v>217</v>
      </c>
      <c r="H170" s="186">
        <v>76.201999999999998</v>
      </c>
      <c r="I170" s="187"/>
      <c r="L170" s="183"/>
      <c r="M170" s="188"/>
      <c r="T170" s="189"/>
      <c r="AT170" s="184" t="s">
        <v>212</v>
      </c>
      <c r="AU170" s="184" t="s">
        <v>89</v>
      </c>
      <c r="AV170" s="13" t="s">
        <v>210</v>
      </c>
      <c r="AW170" s="13" t="s">
        <v>32</v>
      </c>
      <c r="AX170" s="13" t="s">
        <v>84</v>
      </c>
      <c r="AY170" s="184" t="s">
        <v>203</v>
      </c>
    </row>
    <row r="171" spans="2:65" s="1" customFormat="1" ht="24.2" customHeight="1">
      <c r="B171" s="33"/>
      <c r="C171" s="163" t="s">
        <v>233</v>
      </c>
      <c r="D171" s="163" t="s">
        <v>206</v>
      </c>
      <c r="E171" s="164" t="s">
        <v>243</v>
      </c>
      <c r="F171" s="165" t="s">
        <v>244</v>
      </c>
      <c r="G171" s="166" t="s">
        <v>209</v>
      </c>
      <c r="H171" s="167">
        <v>3.7069999999999999</v>
      </c>
      <c r="I171" s="168"/>
      <c r="J171" s="169">
        <f>ROUND(I171*H171,2)</f>
        <v>0</v>
      </c>
      <c r="K171" s="170"/>
      <c r="L171" s="33"/>
      <c r="M171" s="171" t="s">
        <v>1</v>
      </c>
      <c r="N171" s="137" t="s">
        <v>43</v>
      </c>
      <c r="P171" s="172">
        <f>O171*H171</f>
        <v>0</v>
      </c>
      <c r="Q171" s="172">
        <v>1E-3</v>
      </c>
      <c r="R171" s="172">
        <f>Q171*H171</f>
        <v>3.7069999999999998E-3</v>
      </c>
      <c r="S171" s="172">
        <v>0</v>
      </c>
      <c r="T171" s="173">
        <f>S171*H171</f>
        <v>0</v>
      </c>
      <c r="AR171" s="174" t="s">
        <v>210</v>
      </c>
      <c r="AT171" s="174" t="s">
        <v>206</v>
      </c>
      <c r="AU171" s="174" t="s">
        <v>89</v>
      </c>
      <c r="AY171" s="16" t="s">
        <v>203</v>
      </c>
      <c r="BE171" s="102">
        <f>IF(N171="základná",J171,0)</f>
        <v>0</v>
      </c>
      <c r="BF171" s="102">
        <f>IF(N171="znížená",J171,0)</f>
        <v>0</v>
      </c>
      <c r="BG171" s="102">
        <f>IF(N171="zákl. prenesená",J171,0)</f>
        <v>0</v>
      </c>
      <c r="BH171" s="102">
        <f>IF(N171="zníž. prenesená",J171,0)</f>
        <v>0</v>
      </c>
      <c r="BI171" s="102">
        <f>IF(N171="nulová",J171,0)</f>
        <v>0</v>
      </c>
      <c r="BJ171" s="16" t="s">
        <v>89</v>
      </c>
      <c r="BK171" s="102">
        <f>ROUND(I171*H171,2)</f>
        <v>0</v>
      </c>
      <c r="BL171" s="16" t="s">
        <v>210</v>
      </c>
      <c r="BM171" s="174" t="s">
        <v>1117</v>
      </c>
    </row>
    <row r="172" spans="2:65" s="12" customFormat="1">
      <c r="B172" s="175"/>
      <c r="D172" s="176" t="s">
        <v>212</v>
      </c>
      <c r="E172" s="177" t="s">
        <v>1</v>
      </c>
      <c r="F172" s="178" t="s">
        <v>123</v>
      </c>
      <c r="H172" s="179">
        <v>3.7069999999999999</v>
      </c>
      <c r="I172" s="180"/>
      <c r="L172" s="175"/>
      <c r="M172" s="181"/>
      <c r="T172" s="182"/>
      <c r="AT172" s="177" t="s">
        <v>212</v>
      </c>
      <c r="AU172" s="177" t="s">
        <v>89</v>
      </c>
      <c r="AV172" s="12" t="s">
        <v>89</v>
      </c>
      <c r="AW172" s="12" t="s">
        <v>32</v>
      </c>
      <c r="AX172" s="12" t="s">
        <v>77</v>
      </c>
      <c r="AY172" s="177" t="s">
        <v>203</v>
      </c>
    </row>
    <row r="173" spans="2:65" s="13" customFormat="1">
      <c r="B173" s="183"/>
      <c r="D173" s="176" t="s">
        <v>212</v>
      </c>
      <c r="E173" s="184" t="s">
        <v>1</v>
      </c>
      <c r="F173" s="185" t="s">
        <v>217</v>
      </c>
      <c r="H173" s="186">
        <v>3.7069999999999999</v>
      </c>
      <c r="I173" s="187"/>
      <c r="L173" s="183"/>
      <c r="M173" s="188"/>
      <c r="T173" s="189"/>
      <c r="AT173" s="184" t="s">
        <v>212</v>
      </c>
      <c r="AU173" s="184" t="s">
        <v>89</v>
      </c>
      <c r="AV173" s="13" t="s">
        <v>210</v>
      </c>
      <c r="AW173" s="13" t="s">
        <v>32</v>
      </c>
      <c r="AX173" s="13" t="s">
        <v>84</v>
      </c>
      <c r="AY173" s="184" t="s">
        <v>203</v>
      </c>
    </row>
    <row r="174" spans="2:65" s="1" customFormat="1" ht="21.75" customHeight="1">
      <c r="B174" s="33"/>
      <c r="C174" s="163" t="s">
        <v>204</v>
      </c>
      <c r="D174" s="163" t="s">
        <v>206</v>
      </c>
      <c r="E174" s="164" t="s">
        <v>247</v>
      </c>
      <c r="F174" s="165" t="s">
        <v>248</v>
      </c>
      <c r="G174" s="166" t="s">
        <v>209</v>
      </c>
      <c r="H174" s="167">
        <v>3.7069999999999999</v>
      </c>
      <c r="I174" s="168"/>
      <c r="J174" s="169">
        <f>ROUND(I174*H174,2)</f>
        <v>0</v>
      </c>
      <c r="K174" s="170"/>
      <c r="L174" s="33"/>
      <c r="M174" s="171" t="s">
        <v>1</v>
      </c>
      <c r="N174" s="137" t="s">
        <v>43</v>
      </c>
      <c r="P174" s="172">
        <f>O174*H174</f>
        <v>0</v>
      </c>
      <c r="Q174" s="172">
        <v>5.1499999999999997E-2</v>
      </c>
      <c r="R174" s="172">
        <f>Q174*H174</f>
        <v>0.19091049999999998</v>
      </c>
      <c r="S174" s="172">
        <v>0</v>
      </c>
      <c r="T174" s="173">
        <f>S174*H174</f>
        <v>0</v>
      </c>
      <c r="AR174" s="174" t="s">
        <v>210</v>
      </c>
      <c r="AT174" s="174" t="s">
        <v>206</v>
      </c>
      <c r="AU174" s="174" t="s">
        <v>89</v>
      </c>
      <c r="AY174" s="16" t="s">
        <v>203</v>
      </c>
      <c r="BE174" s="102">
        <f>IF(N174="základná",J174,0)</f>
        <v>0</v>
      </c>
      <c r="BF174" s="102">
        <f>IF(N174="znížená",J174,0)</f>
        <v>0</v>
      </c>
      <c r="BG174" s="102">
        <f>IF(N174="zákl. prenesená",J174,0)</f>
        <v>0</v>
      </c>
      <c r="BH174" s="102">
        <f>IF(N174="zníž. prenesená",J174,0)</f>
        <v>0</v>
      </c>
      <c r="BI174" s="102">
        <f>IF(N174="nulová",J174,0)</f>
        <v>0</v>
      </c>
      <c r="BJ174" s="16" t="s">
        <v>89</v>
      </c>
      <c r="BK174" s="102">
        <f>ROUND(I174*H174,2)</f>
        <v>0</v>
      </c>
      <c r="BL174" s="16" t="s">
        <v>210</v>
      </c>
      <c r="BM174" s="174" t="s">
        <v>1118</v>
      </c>
    </row>
    <row r="175" spans="2:65" s="12" customFormat="1">
      <c r="B175" s="175"/>
      <c r="D175" s="176" t="s">
        <v>212</v>
      </c>
      <c r="E175" s="177" t="s">
        <v>1</v>
      </c>
      <c r="F175" s="178" t="s">
        <v>123</v>
      </c>
      <c r="H175" s="179">
        <v>3.7069999999999999</v>
      </c>
      <c r="I175" s="180"/>
      <c r="L175" s="175"/>
      <c r="M175" s="181"/>
      <c r="T175" s="182"/>
      <c r="AT175" s="177" t="s">
        <v>212</v>
      </c>
      <c r="AU175" s="177" t="s">
        <v>89</v>
      </c>
      <c r="AV175" s="12" t="s">
        <v>89</v>
      </c>
      <c r="AW175" s="12" t="s">
        <v>32</v>
      </c>
      <c r="AX175" s="12" t="s">
        <v>77</v>
      </c>
      <c r="AY175" s="177" t="s">
        <v>203</v>
      </c>
    </row>
    <row r="176" spans="2:65" s="13" customFormat="1">
      <c r="B176" s="183"/>
      <c r="D176" s="176" t="s">
        <v>212</v>
      </c>
      <c r="E176" s="184" t="s">
        <v>1</v>
      </c>
      <c r="F176" s="185" t="s">
        <v>217</v>
      </c>
      <c r="H176" s="186">
        <v>3.7069999999999999</v>
      </c>
      <c r="I176" s="187"/>
      <c r="L176" s="183"/>
      <c r="M176" s="188"/>
      <c r="T176" s="189"/>
      <c r="AT176" s="184" t="s">
        <v>212</v>
      </c>
      <c r="AU176" s="184" t="s">
        <v>89</v>
      </c>
      <c r="AV176" s="13" t="s">
        <v>210</v>
      </c>
      <c r="AW176" s="13" t="s">
        <v>32</v>
      </c>
      <c r="AX176" s="13" t="s">
        <v>84</v>
      </c>
      <c r="AY176" s="184" t="s">
        <v>203</v>
      </c>
    </row>
    <row r="177" spans="2:65" s="1" customFormat="1" ht="24.2" customHeight="1">
      <c r="B177" s="33"/>
      <c r="C177" s="163" t="s">
        <v>242</v>
      </c>
      <c r="D177" s="163" t="s">
        <v>206</v>
      </c>
      <c r="E177" s="164" t="s">
        <v>251</v>
      </c>
      <c r="F177" s="165" t="s">
        <v>252</v>
      </c>
      <c r="G177" s="166" t="s">
        <v>209</v>
      </c>
      <c r="H177" s="167">
        <v>26.125</v>
      </c>
      <c r="I177" s="168"/>
      <c r="J177" s="169">
        <f>ROUND(I177*H177,2)</f>
        <v>0</v>
      </c>
      <c r="K177" s="170"/>
      <c r="L177" s="33"/>
      <c r="M177" s="171" t="s">
        <v>1</v>
      </c>
      <c r="N177" s="137" t="s">
        <v>43</v>
      </c>
      <c r="P177" s="172">
        <f>O177*H177</f>
        <v>0</v>
      </c>
      <c r="Q177" s="172">
        <v>8.1600000000000006E-3</v>
      </c>
      <c r="R177" s="172">
        <f>Q177*H177</f>
        <v>0.21318000000000001</v>
      </c>
      <c r="S177" s="172">
        <v>0</v>
      </c>
      <c r="T177" s="173">
        <f>S177*H177</f>
        <v>0</v>
      </c>
      <c r="AR177" s="174" t="s">
        <v>253</v>
      </c>
      <c r="AT177" s="174" t="s">
        <v>206</v>
      </c>
      <c r="AU177" s="174" t="s">
        <v>89</v>
      </c>
      <c r="AY177" s="16" t="s">
        <v>203</v>
      </c>
      <c r="BE177" s="102">
        <f>IF(N177="základná",J177,0)</f>
        <v>0</v>
      </c>
      <c r="BF177" s="102">
        <f>IF(N177="znížená",J177,0)</f>
        <v>0</v>
      </c>
      <c r="BG177" s="102">
        <f>IF(N177="zákl. prenesená",J177,0)</f>
        <v>0</v>
      </c>
      <c r="BH177" s="102">
        <f>IF(N177="zníž. prenesená",J177,0)</f>
        <v>0</v>
      </c>
      <c r="BI177" s="102">
        <f>IF(N177="nulová",J177,0)</f>
        <v>0</v>
      </c>
      <c r="BJ177" s="16" t="s">
        <v>89</v>
      </c>
      <c r="BK177" s="102">
        <f>ROUND(I177*H177,2)</f>
        <v>0</v>
      </c>
      <c r="BL177" s="16" t="s">
        <v>253</v>
      </c>
      <c r="BM177" s="174" t="s">
        <v>254</v>
      </c>
    </row>
    <row r="178" spans="2:65" s="12" customFormat="1">
      <c r="B178" s="175"/>
      <c r="D178" s="176" t="s">
        <v>212</v>
      </c>
      <c r="E178" s="177" t="s">
        <v>1</v>
      </c>
      <c r="F178" s="178" t="s">
        <v>255</v>
      </c>
      <c r="H178" s="179">
        <v>26.125</v>
      </c>
      <c r="I178" s="180"/>
      <c r="L178" s="175"/>
      <c r="M178" s="181"/>
      <c r="T178" s="182"/>
      <c r="AT178" s="177" t="s">
        <v>212</v>
      </c>
      <c r="AU178" s="177" t="s">
        <v>89</v>
      </c>
      <c r="AV178" s="12" t="s">
        <v>89</v>
      </c>
      <c r="AW178" s="12" t="s">
        <v>32</v>
      </c>
      <c r="AX178" s="12" t="s">
        <v>77</v>
      </c>
      <c r="AY178" s="177" t="s">
        <v>203</v>
      </c>
    </row>
    <row r="179" spans="2:65" s="13" customFormat="1">
      <c r="B179" s="183"/>
      <c r="D179" s="176" t="s">
        <v>212</v>
      </c>
      <c r="E179" s="184" t="s">
        <v>1</v>
      </c>
      <c r="F179" s="185" t="s">
        <v>217</v>
      </c>
      <c r="H179" s="186">
        <v>26.125</v>
      </c>
      <c r="I179" s="187"/>
      <c r="L179" s="183"/>
      <c r="M179" s="188"/>
      <c r="T179" s="189"/>
      <c r="AT179" s="184" t="s">
        <v>212</v>
      </c>
      <c r="AU179" s="184" t="s">
        <v>89</v>
      </c>
      <c r="AV179" s="13" t="s">
        <v>210</v>
      </c>
      <c r="AW179" s="13" t="s">
        <v>32</v>
      </c>
      <c r="AX179" s="13" t="s">
        <v>84</v>
      </c>
      <c r="AY179" s="184" t="s">
        <v>203</v>
      </c>
    </row>
    <row r="180" spans="2:65" s="1" customFormat="1" ht="24.2" customHeight="1">
      <c r="B180" s="33"/>
      <c r="C180" s="163" t="s">
        <v>246</v>
      </c>
      <c r="D180" s="163" t="s">
        <v>206</v>
      </c>
      <c r="E180" s="164" t="s">
        <v>257</v>
      </c>
      <c r="F180" s="165" t="s">
        <v>258</v>
      </c>
      <c r="G180" s="166" t="s">
        <v>209</v>
      </c>
      <c r="H180" s="167">
        <v>26.125</v>
      </c>
      <c r="I180" s="168"/>
      <c r="J180" s="169">
        <f>ROUND(I180*H180,2)</f>
        <v>0</v>
      </c>
      <c r="K180" s="170"/>
      <c r="L180" s="33"/>
      <c r="M180" s="171" t="s">
        <v>1</v>
      </c>
      <c r="N180" s="137" t="s">
        <v>43</v>
      </c>
      <c r="P180" s="172">
        <f>O180*H180</f>
        <v>0</v>
      </c>
      <c r="Q180" s="172">
        <v>1.4999999999999999E-4</v>
      </c>
      <c r="R180" s="172">
        <f>Q180*H180</f>
        <v>3.9187499999999995E-3</v>
      </c>
      <c r="S180" s="172">
        <v>0</v>
      </c>
      <c r="T180" s="173">
        <f>S180*H180</f>
        <v>0</v>
      </c>
      <c r="AR180" s="174" t="s">
        <v>210</v>
      </c>
      <c r="AT180" s="174" t="s">
        <v>206</v>
      </c>
      <c r="AU180" s="174" t="s">
        <v>89</v>
      </c>
      <c r="AY180" s="16" t="s">
        <v>203</v>
      </c>
      <c r="BE180" s="102">
        <f>IF(N180="základná",J180,0)</f>
        <v>0</v>
      </c>
      <c r="BF180" s="102">
        <f>IF(N180="znížená",J180,0)</f>
        <v>0</v>
      </c>
      <c r="BG180" s="102">
        <f>IF(N180="zákl. prenesená",J180,0)</f>
        <v>0</v>
      </c>
      <c r="BH180" s="102">
        <f>IF(N180="zníž. prenesená",J180,0)</f>
        <v>0</v>
      </c>
      <c r="BI180" s="102">
        <f>IF(N180="nulová",J180,0)</f>
        <v>0</v>
      </c>
      <c r="BJ180" s="16" t="s">
        <v>89</v>
      </c>
      <c r="BK180" s="102">
        <f>ROUND(I180*H180,2)</f>
        <v>0</v>
      </c>
      <c r="BL180" s="16" t="s">
        <v>210</v>
      </c>
      <c r="BM180" s="174" t="s">
        <v>259</v>
      </c>
    </row>
    <row r="181" spans="2:65" s="12" customFormat="1">
      <c r="B181" s="175"/>
      <c r="D181" s="176" t="s">
        <v>212</v>
      </c>
      <c r="E181" s="177" t="s">
        <v>1</v>
      </c>
      <c r="F181" s="178" t="s">
        <v>255</v>
      </c>
      <c r="H181" s="179">
        <v>26.125</v>
      </c>
      <c r="I181" s="180"/>
      <c r="L181" s="175"/>
      <c r="M181" s="181"/>
      <c r="T181" s="182"/>
      <c r="AT181" s="177" t="s">
        <v>212</v>
      </c>
      <c r="AU181" s="177" t="s">
        <v>89</v>
      </c>
      <c r="AV181" s="12" t="s">
        <v>89</v>
      </c>
      <c r="AW181" s="12" t="s">
        <v>32</v>
      </c>
      <c r="AX181" s="12" t="s">
        <v>77</v>
      </c>
      <c r="AY181" s="177" t="s">
        <v>203</v>
      </c>
    </row>
    <row r="182" spans="2:65" s="13" customFormat="1">
      <c r="B182" s="183"/>
      <c r="D182" s="176" t="s">
        <v>212</v>
      </c>
      <c r="E182" s="184" t="s">
        <v>1</v>
      </c>
      <c r="F182" s="185" t="s">
        <v>217</v>
      </c>
      <c r="H182" s="186">
        <v>26.125</v>
      </c>
      <c r="I182" s="187"/>
      <c r="L182" s="183"/>
      <c r="M182" s="188"/>
      <c r="T182" s="189"/>
      <c r="AT182" s="184" t="s">
        <v>212</v>
      </c>
      <c r="AU182" s="184" t="s">
        <v>89</v>
      </c>
      <c r="AV182" s="13" t="s">
        <v>210</v>
      </c>
      <c r="AW182" s="13" t="s">
        <v>32</v>
      </c>
      <c r="AX182" s="13" t="s">
        <v>84</v>
      </c>
      <c r="AY182" s="184" t="s">
        <v>203</v>
      </c>
    </row>
    <row r="183" spans="2:65" s="11" customFormat="1" ht="22.9" customHeight="1">
      <c r="B183" s="152"/>
      <c r="D183" s="153" t="s">
        <v>76</v>
      </c>
      <c r="E183" s="161" t="s">
        <v>250</v>
      </c>
      <c r="F183" s="161" t="s">
        <v>260</v>
      </c>
      <c r="I183" s="155"/>
      <c r="J183" s="162">
        <f>BK183</f>
        <v>0</v>
      </c>
      <c r="L183" s="152"/>
      <c r="M183" s="156"/>
      <c r="P183" s="157">
        <f>SUM(P184:P220)</f>
        <v>0</v>
      </c>
      <c r="R183" s="157">
        <f>SUM(R184:R220)</f>
        <v>3.8844359999999998E-3</v>
      </c>
      <c r="T183" s="158">
        <f>SUM(T184:T220)</f>
        <v>1.9316280000000001</v>
      </c>
      <c r="AR183" s="153" t="s">
        <v>84</v>
      </c>
      <c r="AT183" s="159" t="s">
        <v>76</v>
      </c>
      <c r="AU183" s="159" t="s">
        <v>84</v>
      </c>
      <c r="AY183" s="153" t="s">
        <v>203</v>
      </c>
      <c r="BK183" s="160">
        <f>SUM(BK184:BK220)</f>
        <v>0</v>
      </c>
    </row>
    <row r="184" spans="2:65" s="1" customFormat="1" ht="16.5" customHeight="1">
      <c r="B184" s="33"/>
      <c r="C184" s="163" t="s">
        <v>250</v>
      </c>
      <c r="D184" s="163" t="s">
        <v>206</v>
      </c>
      <c r="E184" s="164" t="s">
        <v>262</v>
      </c>
      <c r="F184" s="165" t="s">
        <v>263</v>
      </c>
      <c r="G184" s="166" t="s">
        <v>209</v>
      </c>
      <c r="H184" s="167">
        <v>30.044</v>
      </c>
      <c r="I184" s="168"/>
      <c r="J184" s="169">
        <f>ROUND(I184*H184,2)</f>
        <v>0</v>
      </c>
      <c r="K184" s="170"/>
      <c r="L184" s="33"/>
      <c r="M184" s="171" t="s">
        <v>1</v>
      </c>
      <c r="N184" s="137" t="s">
        <v>43</v>
      </c>
      <c r="P184" s="172">
        <f>O184*H184</f>
        <v>0</v>
      </c>
      <c r="Q184" s="172">
        <v>4.8999999999999998E-5</v>
      </c>
      <c r="R184" s="172">
        <f>Q184*H184</f>
        <v>1.4721560000000001E-3</v>
      </c>
      <c r="S184" s="172">
        <v>0</v>
      </c>
      <c r="T184" s="173">
        <f>S184*H184</f>
        <v>0</v>
      </c>
      <c r="AR184" s="174" t="s">
        <v>210</v>
      </c>
      <c r="AT184" s="174" t="s">
        <v>206</v>
      </c>
      <c r="AU184" s="174" t="s">
        <v>89</v>
      </c>
      <c r="AY184" s="16" t="s">
        <v>203</v>
      </c>
      <c r="BE184" s="102">
        <f>IF(N184="základná",J184,0)</f>
        <v>0</v>
      </c>
      <c r="BF184" s="102">
        <f>IF(N184="znížená",J184,0)</f>
        <v>0</v>
      </c>
      <c r="BG184" s="102">
        <f>IF(N184="zákl. prenesená",J184,0)</f>
        <v>0</v>
      </c>
      <c r="BH184" s="102">
        <f>IF(N184="zníž. prenesená",J184,0)</f>
        <v>0</v>
      </c>
      <c r="BI184" s="102">
        <f>IF(N184="nulová",J184,0)</f>
        <v>0</v>
      </c>
      <c r="BJ184" s="16" t="s">
        <v>89</v>
      </c>
      <c r="BK184" s="102">
        <f>ROUND(I184*H184,2)</f>
        <v>0</v>
      </c>
      <c r="BL184" s="16" t="s">
        <v>210</v>
      </c>
      <c r="BM184" s="174" t="s">
        <v>264</v>
      </c>
    </row>
    <row r="185" spans="2:65" s="12" customFormat="1">
      <c r="B185" s="175"/>
      <c r="D185" s="176" t="s">
        <v>212</v>
      </c>
      <c r="E185" s="177" t="s">
        <v>1</v>
      </c>
      <c r="F185" s="178" t="s">
        <v>265</v>
      </c>
      <c r="H185" s="179">
        <v>30.044</v>
      </c>
      <c r="I185" s="180"/>
      <c r="L185" s="175"/>
      <c r="M185" s="181"/>
      <c r="T185" s="182"/>
      <c r="AT185" s="177" t="s">
        <v>212</v>
      </c>
      <c r="AU185" s="177" t="s">
        <v>89</v>
      </c>
      <c r="AV185" s="12" t="s">
        <v>89</v>
      </c>
      <c r="AW185" s="12" t="s">
        <v>32</v>
      </c>
      <c r="AX185" s="12" t="s">
        <v>77</v>
      </c>
      <c r="AY185" s="177" t="s">
        <v>203</v>
      </c>
    </row>
    <row r="186" spans="2:65" s="13" customFormat="1">
      <c r="B186" s="183"/>
      <c r="D186" s="176" t="s">
        <v>212</v>
      </c>
      <c r="E186" s="184" t="s">
        <v>1</v>
      </c>
      <c r="F186" s="185" t="s">
        <v>217</v>
      </c>
      <c r="H186" s="186">
        <v>30.044</v>
      </c>
      <c r="I186" s="187"/>
      <c r="L186" s="183"/>
      <c r="M186" s="188"/>
      <c r="T186" s="189"/>
      <c r="AT186" s="184" t="s">
        <v>212</v>
      </c>
      <c r="AU186" s="184" t="s">
        <v>89</v>
      </c>
      <c r="AV186" s="13" t="s">
        <v>210</v>
      </c>
      <c r="AW186" s="13" t="s">
        <v>32</v>
      </c>
      <c r="AX186" s="13" t="s">
        <v>84</v>
      </c>
      <c r="AY186" s="184" t="s">
        <v>203</v>
      </c>
    </row>
    <row r="187" spans="2:65" s="1" customFormat="1" ht="37.9" customHeight="1">
      <c r="B187" s="33"/>
      <c r="C187" s="163" t="s">
        <v>256</v>
      </c>
      <c r="D187" s="163" t="s">
        <v>206</v>
      </c>
      <c r="E187" s="164" t="s">
        <v>274</v>
      </c>
      <c r="F187" s="165" t="s">
        <v>275</v>
      </c>
      <c r="G187" s="166" t="s">
        <v>240</v>
      </c>
      <c r="H187" s="167">
        <v>0.111</v>
      </c>
      <c r="I187" s="168"/>
      <c r="J187" s="169">
        <f>ROUND(I187*H187,2)</f>
        <v>0</v>
      </c>
      <c r="K187" s="170"/>
      <c r="L187" s="33"/>
      <c r="M187" s="171" t="s">
        <v>1</v>
      </c>
      <c r="N187" s="137" t="s">
        <v>43</v>
      </c>
      <c r="P187" s="172">
        <f>O187*H187</f>
        <v>0</v>
      </c>
      <c r="Q187" s="172">
        <v>0</v>
      </c>
      <c r="R187" s="172">
        <f>Q187*H187</f>
        <v>0</v>
      </c>
      <c r="S187" s="172">
        <v>2.2000000000000002</v>
      </c>
      <c r="T187" s="173">
        <f>S187*H187</f>
        <v>0.24420000000000003</v>
      </c>
      <c r="AR187" s="174" t="s">
        <v>210</v>
      </c>
      <c r="AT187" s="174" t="s">
        <v>206</v>
      </c>
      <c r="AU187" s="174" t="s">
        <v>89</v>
      </c>
      <c r="AY187" s="16" t="s">
        <v>203</v>
      </c>
      <c r="BE187" s="102">
        <f>IF(N187="základná",J187,0)</f>
        <v>0</v>
      </c>
      <c r="BF187" s="102">
        <f>IF(N187="znížená",J187,0)</f>
        <v>0</v>
      </c>
      <c r="BG187" s="102">
        <f>IF(N187="zákl. prenesená",J187,0)</f>
        <v>0</v>
      </c>
      <c r="BH187" s="102">
        <f>IF(N187="zníž. prenesená",J187,0)</f>
        <v>0</v>
      </c>
      <c r="BI187" s="102">
        <f>IF(N187="nulová",J187,0)</f>
        <v>0</v>
      </c>
      <c r="BJ187" s="16" t="s">
        <v>89</v>
      </c>
      <c r="BK187" s="102">
        <f>ROUND(I187*H187,2)</f>
        <v>0</v>
      </c>
      <c r="BL187" s="16" t="s">
        <v>210</v>
      </c>
      <c r="BM187" s="174" t="s">
        <v>1119</v>
      </c>
    </row>
    <row r="188" spans="2:65" s="12" customFormat="1">
      <c r="B188" s="175"/>
      <c r="D188" s="176" t="s">
        <v>212</v>
      </c>
      <c r="E188" s="177" t="s">
        <v>1</v>
      </c>
      <c r="F188" s="178" t="s">
        <v>278</v>
      </c>
      <c r="H188" s="179">
        <v>0.111</v>
      </c>
      <c r="I188" s="180"/>
      <c r="L188" s="175"/>
      <c r="M188" s="181"/>
      <c r="T188" s="182"/>
      <c r="AT188" s="177" t="s">
        <v>212</v>
      </c>
      <c r="AU188" s="177" t="s">
        <v>89</v>
      </c>
      <c r="AV188" s="12" t="s">
        <v>89</v>
      </c>
      <c r="AW188" s="12" t="s">
        <v>32</v>
      </c>
      <c r="AX188" s="12" t="s">
        <v>77</v>
      </c>
      <c r="AY188" s="177" t="s">
        <v>203</v>
      </c>
    </row>
    <row r="189" spans="2:65" s="13" customFormat="1">
      <c r="B189" s="183"/>
      <c r="D189" s="176" t="s">
        <v>212</v>
      </c>
      <c r="E189" s="184" t="s">
        <v>1</v>
      </c>
      <c r="F189" s="185" t="s">
        <v>217</v>
      </c>
      <c r="H189" s="186">
        <v>0.111</v>
      </c>
      <c r="I189" s="187"/>
      <c r="L189" s="183"/>
      <c r="M189" s="188"/>
      <c r="T189" s="189"/>
      <c r="AT189" s="184" t="s">
        <v>212</v>
      </c>
      <c r="AU189" s="184" t="s">
        <v>89</v>
      </c>
      <c r="AV189" s="13" t="s">
        <v>210</v>
      </c>
      <c r="AW189" s="13" t="s">
        <v>32</v>
      </c>
      <c r="AX189" s="13" t="s">
        <v>84</v>
      </c>
      <c r="AY189" s="184" t="s">
        <v>203</v>
      </c>
    </row>
    <row r="190" spans="2:65" s="1" customFormat="1" ht="33" customHeight="1">
      <c r="B190" s="33"/>
      <c r="C190" s="163" t="s">
        <v>261</v>
      </c>
      <c r="D190" s="163" t="s">
        <v>206</v>
      </c>
      <c r="E190" s="164" t="s">
        <v>280</v>
      </c>
      <c r="F190" s="165" t="s">
        <v>281</v>
      </c>
      <c r="G190" s="166" t="s">
        <v>209</v>
      </c>
      <c r="H190" s="167">
        <v>3.7069999999999999</v>
      </c>
      <c r="I190" s="168"/>
      <c r="J190" s="169">
        <f>ROUND(I190*H190,2)</f>
        <v>0</v>
      </c>
      <c r="K190" s="170"/>
      <c r="L190" s="33"/>
      <c r="M190" s="171" t="s">
        <v>1</v>
      </c>
      <c r="N190" s="137" t="s">
        <v>43</v>
      </c>
      <c r="P190" s="172">
        <f>O190*H190</f>
        <v>0</v>
      </c>
      <c r="Q190" s="172">
        <v>0</v>
      </c>
      <c r="R190" s="172">
        <f>Q190*H190</f>
        <v>0</v>
      </c>
      <c r="S190" s="172">
        <v>0.02</v>
      </c>
      <c r="T190" s="173">
        <f>S190*H190</f>
        <v>7.4139999999999998E-2</v>
      </c>
      <c r="AR190" s="174" t="s">
        <v>210</v>
      </c>
      <c r="AT190" s="174" t="s">
        <v>206</v>
      </c>
      <c r="AU190" s="174" t="s">
        <v>89</v>
      </c>
      <c r="AY190" s="16" t="s">
        <v>203</v>
      </c>
      <c r="BE190" s="102">
        <f>IF(N190="základná",J190,0)</f>
        <v>0</v>
      </c>
      <c r="BF190" s="102">
        <f>IF(N190="znížená",J190,0)</f>
        <v>0</v>
      </c>
      <c r="BG190" s="102">
        <f>IF(N190="zákl. prenesená",J190,0)</f>
        <v>0</v>
      </c>
      <c r="BH190" s="102">
        <f>IF(N190="zníž. prenesená",J190,0)</f>
        <v>0</v>
      </c>
      <c r="BI190" s="102">
        <f>IF(N190="nulová",J190,0)</f>
        <v>0</v>
      </c>
      <c r="BJ190" s="16" t="s">
        <v>89</v>
      </c>
      <c r="BK190" s="102">
        <f>ROUND(I190*H190,2)</f>
        <v>0</v>
      </c>
      <c r="BL190" s="16" t="s">
        <v>210</v>
      </c>
      <c r="BM190" s="174" t="s">
        <v>282</v>
      </c>
    </row>
    <row r="191" spans="2:65" s="12" customFormat="1">
      <c r="B191" s="175"/>
      <c r="D191" s="176" t="s">
        <v>212</v>
      </c>
      <c r="E191" s="177" t="s">
        <v>1</v>
      </c>
      <c r="F191" s="178" t="s">
        <v>1120</v>
      </c>
      <c r="H191" s="179">
        <v>2.0299999999999998</v>
      </c>
      <c r="I191" s="180"/>
      <c r="L191" s="175"/>
      <c r="M191" s="181"/>
      <c r="T191" s="182"/>
      <c r="AT191" s="177" t="s">
        <v>212</v>
      </c>
      <c r="AU191" s="177" t="s">
        <v>89</v>
      </c>
      <c r="AV191" s="12" t="s">
        <v>89</v>
      </c>
      <c r="AW191" s="12" t="s">
        <v>32</v>
      </c>
      <c r="AX191" s="12" t="s">
        <v>77</v>
      </c>
      <c r="AY191" s="177" t="s">
        <v>203</v>
      </c>
    </row>
    <row r="192" spans="2:65" s="12" customFormat="1">
      <c r="B192" s="175"/>
      <c r="D192" s="176" t="s">
        <v>212</v>
      </c>
      <c r="E192" s="177" t="s">
        <v>1</v>
      </c>
      <c r="F192" s="178" t="s">
        <v>1121</v>
      </c>
      <c r="H192" s="179">
        <v>1.5</v>
      </c>
      <c r="I192" s="180"/>
      <c r="L192" s="175"/>
      <c r="M192" s="181"/>
      <c r="T192" s="182"/>
      <c r="AT192" s="177" t="s">
        <v>212</v>
      </c>
      <c r="AU192" s="177" t="s">
        <v>89</v>
      </c>
      <c r="AV192" s="12" t="s">
        <v>89</v>
      </c>
      <c r="AW192" s="12" t="s">
        <v>32</v>
      </c>
      <c r="AX192" s="12" t="s">
        <v>77</v>
      </c>
      <c r="AY192" s="177" t="s">
        <v>203</v>
      </c>
    </row>
    <row r="193" spans="2:65" s="14" customFormat="1">
      <c r="B193" s="190"/>
      <c r="D193" s="176" t="s">
        <v>212</v>
      </c>
      <c r="E193" s="191" t="s">
        <v>121</v>
      </c>
      <c r="F193" s="192" t="s">
        <v>224</v>
      </c>
      <c r="H193" s="193">
        <v>3.53</v>
      </c>
      <c r="I193" s="194"/>
      <c r="L193" s="190"/>
      <c r="M193" s="195"/>
      <c r="T193" s="196"/>
      <c r="AT193" s="191" t="s">
        <v>212</v>
      </c>
      <c r="AU193" s="191" t="s">
        <v>89</v>
      </c>
      <c r="AV193" s="14" t="s">
        <v>92</v>
      </c>
      <c r="AW193" s="14" t="s">
        <v>32</v>
      </c>
      <c r="AX193" s="14" t="s">
        <v>77</v>
      </c>
      <c r="AY193" s="191" t="s">
        <v>203</v>
      </c>
    </row>
    <row r="194" spans="2:65" s="12" customFormat="1">
      <c r="B194" s="175"/>
      <c r="D194" s="176" t="s">
        <v>212</v>
      </c>
      <c r="E194" s="177" t="s">
        <v>1</v>
      </c>
      <c r="F194" s="178" t="s">
        <v>287</v>
      </c>
      <c r="H194" s="179">
        <v>0.17699999999999999</v>
      </c>
      <c r="I194" s="180"/>
      <c r="L194" s="175"/>
      <c r="M194" s="181"/>
      <c r="T194" s="182"/>
      <c r="AT194" s="177" t="s">
        <v>212</v>
      </c>
      <c r="AU194" s="177" t="s">
        <v>89</v>
      </c>
      <c r="AV194" s="12" t="s">
        <v>89</v>
      </c>
      <c r="AW194" s="12" t="s">
        <v>32</v>
      </c>
      <c r="AX194" s="12" t="s">
        <v>77</v>
      </c>
      <c r="AY194" s="177" t="s">
        <v>203</v>
      </c>
    </row>
    <row r="195" spans="2:65" s="13" customFormat="1">
      <c r="B195" s="183"/>
      <c r="D195" s="176" t="s">
        <v>212</v>
      </c>
      <c r="E195" s="184" t="s">
        <v>123</v>
      </c>
      <c r="F195" s="185" t="s">
        <v>217</v>
      </c>
      <c r="H195" s="186">
        <v>3.7069999999999999</v>
      </c>
      <c r="I195" s="187"/>
      <c r="L195" s="183"/>
      <c r="M195" s="188"/>
      <c r="T195" s="189"/>
      <c r="AT195" s="184" t="s">
        <v>212</v>
      </c>
      <c r="AU195" s="184" t="s">
        <v>89</v>
      </c>
      <c r="AV195" s="13" t="s">
        <v>210</v>
      </c>
      <c r="AW195" s="13" t="s">
        <v>32</v>
      </c>
      <c r="AX195" s="13" t="s">
        <v>84</v>
      </c>
      <c r="AY195" s="184" t="s">
        <v>203</v>
      </c>
    </row>
    <row r="196" spans="2:65" s="1" customFormat="1" ht="24.2" customHeight="1">
      <c r="B196" s="33"/>
      <c r="C196" s="163" t="s">
        <v>266</v>
      </c>
      <c r="D196" s="163" t="s">
        <v>206</v>
      </c>
      <c r="E196" s="164" t="s">
        <v>289</v>
      </c>
      <c r="F196" s="165" t="s">
        <v>290</v>
      </c>
      <c r="G196" s="166" t="s">
        <v>291</v>
      </c>
      <c r="H196" s="167">
        <v>3</v>
      </c>
      <c r="I196" s="168"/>
      <c r="J196" s="169">
        <f>ROUND(I196*H196,2)</f>
        <v>0</v>
      </c>
      <c r="K196" s="170"/>
      <c r="L196" s="33"/>
      <c r="M196" s="171" t="s">
        <v>1</v>
      </c>
      <c r="N196" s="137" t="s">
        <v>43</v>
      </c>
      <c r="P196" s="172">
        <f>O196*H196</f>
        <v>0</v>
      </c>
      <c r="Q196" s="172">
        <v>0</v>
      </c>
      <c r="R196" s="172">
        <f>Q196*H196</f>
        <v>0</v>
      </c>
      <c r="S196" s="172">
        <v>2.4E-2</v>
      </c>
      <c r="T196" s="173">
        <f>S196*H196</f>
        <v>7.2000000000000008E-2</v>
      </c>
      <c r="AR196" s="174" t="s">
        <v>210</v>
      </c>
      <c r="AT196" s="174" t="s">
        <v>206</v>
      </c>
      <c r="AU196" s="174" t="s">
        <v>89</v>
      </c>
      <c r="AY196" s="16" t="s">
        <v>203</v>
      </c>
      <c r="BE196" s="102">
        <f>IF(N196="základná",J196,0)</f>
        <v>0</v>
      </c>
      <c r="BF196" s="102">
        <f>IF(N196="znížená",J196,0)</f>
        <v>0</v>
      </c>
      <c r="BG196" s="102">
        <f>IF(N196="zákl. prenesená",J196,0)</f>
        <v>0</v>
      </c>
      <c r="BH196" s="102">
        <f>IF(N196="zníž. prenesená",J196,0)</f>
        <v>0</v>
      </c>
      <c r="BI196" s="102">
        <f>IF(N196="nulová",J196,0)</f>
        <v>0</v>
      </c>
      <c r="BJ196" s="16" t="s">
        <v>89</v>
      </c>
      <c r="BK196" s="102">
        <f>ROUND(I196*H196,2)</f>
        <v>0</v>
      </c>
      <c r="BL196" s="16" t="s">
        <v>210</v>
      </c>
      <c r="BM196" s="174" t="s">
        <v>292</v>
      </c>
    </row>
    <row r="197" spans="2:65" s="12" customFormat="1">
      <c r="B197" s="175"/>
      <c r="D197" s="176" t="s">
        <v>212</v>
      </c>
      <c r="E197" s="177" t="s">
        <v>1</v>
      </c>
      <c r="F197" s="178" t="s">
        <v>1122</v>
      </c>
      <c r="H197" s="179">
        <v>1</v>
      </c>
      <c r="I197" s="180"/>
      <c r="L197" s="175"/>
      <c r="M197" s="181"/>
      <c r="T197" s="182"/>
      <c r="AT197" s="177" t="s">
        <v>212</v>
      </c>
      <c r="AU197" s="177" t="s">
        <v>89</v>
      </c>
      <c r="AV197" s="12" t="s">
        <v>89</v>
      </c>
      <c r="AW197" s="12" t="s">
        <v>32</v>
      </c>
      <c r="AX197" s="12" t="s">
        <v>77</v>
      </c>
      <c r="AY197" s="177" t="s">
        <v>203</v>
      </c>
    </row>
    <row r="198" spans="2:65" s="12" customFormat="1">
      <c r="B198" s="175"/>
      <c r="D198" s="176" t="s">
        <v>212</v>
      </c>
      <c r="E198" s="177" t="s">
        <v>1</v>
      </c>
      <c r="F198" s="178" t="s">
        <v>1123</v>
      </c>
      <c r="H198" s="179">
        <v>1</v>
      </c>
      <c r="I198" s="180"/>
      <c r="L198" s="175"/>
      <c r="M198" s="181"/>
      <c r="T198" s="182"/>
      <c r="AT198" s="177" t="s">
        <v>212</v>
      </c>
      <c r="AU198" s="177" t="s">
        <v>89</v>
      </c>
      <c r="AV198" s="12" t="s">
        <v>89</v>
      </c>
      <c r="AW198" s="12" t="s">
        <v>32</v>
      </c>
      <c r="AX198" s="12" t="s">
        <v>77</v>
      </c>
      <c r="AY198" s="177" t="s">
        <v>203</v>
      </c>
    </row>
    <row r="199" spans="2:65" s="12" customFormat="1">
      <c r="B199" s="175"/>
      <c r="D199" s="176" t="s">
        <v>212</v>
      </c>
      <c r="E199" s="177" t="s">
        <v>1</v>
      </c>
      <c r="F199" s="178" t="s">
        <v>1124</v>
      </c>
      <c r="H199" s="179">
        <v>1</v>
      </c>
      <c r="I199" s="180"/>
      <c r="L199" s="175"/>
      <c r="M199" s="181"/>
      <c r="T199" s="182"/>
      <c r="AT199" s="177" t="s">
        <v>212</v>
      </c>
      <c r="AU199" s="177" t="s">
        <v>89</v>
      </c>
      <c r="AV199" s="12" t="s">
        <v>89</v>
      </c>
      <c r="AW199" s="12" t="s">
        <v>32</v>
      </c>
      <c r="AX199" s="12" t="s">
        <v>77</v>
      </c>
      <c r="AY199" s="177" t="s">
        <v>203</v>
      </c>
    </row>
    <row r="200" spans="2:65" s="13" customFormat="1">
      <c r="B200" s="183"/>
      <c r="D200" s="176" t="s">
        <v>212</v>
      </c>
      <c r="E200" s="184" t="s">
        <v>1</v>
      </c>
      <c r="F200" s="185" t="s">
        <v>217</v>
      </c>
      <c r="H200" s="186">
        <v>3</v>
      </c>
      <c r="I200" s="187"/>
      <c r="L200" s="183"/>
      <c r="M200" s="188"/>
      <c r="T200" s="189"/>
      <c r="AT200" s="184" t="s">
        <v>212</v>
      </c>
      <c r="AU200" s="184" t="s">
        <v>89</v>
      </c>
      <c r="AV200" s="13" t="s">
        <v>210</v>
      </c>
      <c r="AW200" s="13" t="s">
        <v>32</v>
      </c>
      <c r="AX200" s="13" t="s">
        <v>84</v>
      </c>
      <c r="AY200" s="184" t="s">
        <v>203</v>
      </c>
    </row>
    <row r="201" spans="2:65" s="1" customFormat="1" ht="33" customHeight="1">
      <c r="B201" s="33"/>
      <c r="C201" s="163" t="s">
        <v>273</v>
      </c>
      <c r="D201" s="163" t="s">
        <v>206</v>
      </c>
      <c r="E201" s="164" t="s">
        <v>309</v>
      </c>
      <c r="F201" s="165" t="s">
        <v>310</v>
      </c>
      <c r="G201" s="166" t="s">
        <v>209</v>
      </c>
      <c r="H201" s="167">
        <v>56.881999999999998</v>
      </c>
      <c r="I201" s="168"/>
      <c r="J201" s="169">
        <f>ROUND(I201*H201,2)</f>
        <v>0</v>
      </c>
      <c r="K201" s="170"/>
      <c r="L201" s="33"/>
      <c r="M201" s="171" t="s">
        <v>1</v>
      </c>
      <c r="N201" s="137" t="s">
        <v>43</v>
      </c>
      <c r="P201" s="172">
        <f>O201*H201</f>
        <v>0</v>
      </c>
      <c r="Q201" s="172">
        <v>0</v>
      </c>
      <c r="R201" s="172">
        <f>Q201*H201</f>
        <v>0</v>
      </c>
      <c r="S201" s="172">
        <v>4.0000000000000001E-3</v>
      </c>
      <c r="T201" s="173">
        <f>S201*H201</f>
        <v>0.22752800000000001</v>
      </c>
      <c r="AR201" s="174" t="s">
        <v>210</v>
      </c>
      <c r="AT201" s="174" t="s">
        <v>206</v>
      </c>
      <c r="AU201" s="174" t="s">
        <v>89</v>
      </c>
      <c r="AY201" s="16" t="s">
        <v>203</v>
      </c>
      <c r="BE201" s="102">
        <f>IF(N201="základná",J201,0)</f>
        <v>0</v>
      </c>
      <c r="BF201" s="102">
        <f>IF(N201="znížená",J201,0)</f>
        <v>0</v>
      </c>
      <c r="BG201" s="102">
        <f>IF(N201="zákl. prenesená",J201,0)</f>
        <v>0</v>
      </c>
      <c r="BH201" s="102">
        <f>IF(N201="zníž. prenesená",J201,0)</f>
        <v>0</v>
      </c>
      <c r="BI201" s="102">
        <f>IF(N201="nulová",J201,0)</f>
        <v>0</v>
      </c>
      <c r="BJ201" s="16" t="s">
        <v>89</v>
      </c>
      <c r="BK201" s="102">
        <f>ROUND(I201*H201,2)</f>
        <v>0</v>
      </c>
      <c r="BL201" s="16" t="s">
        <v>210</v>
      </c>
      <c r="BM201" s="174" t="s">
        <v>311</v>
      </c>
    </row>
    <row r="202" spans="2:65" s="12" customFormat="1">
      <c r="B202" s="175"/>
      <c r="D202" s="176" t="s">
        <v>212</v>
      </c>
      <c r="E202" s="177" t="s">
        <v>1</v>
      </c>
      <c r="F202" s="178" t="s">
        <v>1125</v>
      </c>
      <c r="H202" s="179">
        <v>56.881999999999998</v>
      </c>
      <c r="I202" s="180"/>
      <c r="L202" s="175"/>
      <c r="M202" s="181"/>
      <c r="T202" s="182"/>
      <c r="AT202" s="177" t="s">
        <v>212</v>
      </c>
      <c r="AU202" s="177" t="s">
        <v>89</v>
      </c>
      <c r="AV202" s="12" t="s">
        <v>89</v>
      </c>
      <c r="AW202" s="12" t="s">
        <v>32</v>
      </c>
      <c r="AX202" s="12" t="s">
        <v>77</v>
      </c>
      <c r="AY202" s="177" t="s">
        <v>203</v>
      </c>
    </row>
    <row r="203" spans="2:65" s="13" customFormat="1">
      <c r="B203" s="183"/>
      <c r="D203" s="176" t="s">
        <v>212</v>
      </c>
      <c r="E203" s="184" t="s">
        <v>131</v>
      </c>
      <c r="F203" s="185" t="s">
        <v>217</v>
      </c>
      <c r="H203" s="186">
        <v>56.881999999999998</v>
      </c>
      <c r="I203" s="187"/>
      <c r="L203" s="183"/>
      <c r="M203" s="188"/>
      <c r="T203" s="189"/>
      <c r="AT203" s="184" t="s">
        <v>212</v>
      </c>
      <c r="AU203" s="184" t="s">
        <v>89</v>
      </c>
      <c r="AV203" s="13" t="s">
        <v>210</v>
      </c>
      <c r="AW203" s="13" t="s">
        <v>32</v>
      </c>
      <c r="AX203" s="13" t="s">
        <v>84</v>
      </c>
      <c r="AY203" s="184" t="s">
        <v>203</v>
      </c>
    </row>
    <row r="204" spans="2:65" s="1" customFormat="1" ht="37.9" customHeight="1">
      <c r="B204" s="33"/>
      <c r="C204" s="163" t="s">
        <v>279</v>
      </c>
      <c r="D204" s="163" t="s">
        <v>206</v>
      </c>
      <c r="E204" s="164" t="s">
        <v>316</v>
      </c>
      <c r="F204" s="165" t="s">
        <v>317</v>
      </c>
      <c r="G204" s="166" t="s">
        <v>209</v>
      </c>
      <c r="H204" s="167">
        <v>19.32</v>
      </c>
      <c r="I204" s="168"/>
      <c r="J204" s="169">
        <f>ROUND(I204*H204,2)</f>
        <v>0</v>
      </c>
      <c r="K204" s="170"/>
      <c r="L204" s="33"/>
      <c r="M204" s="171" t="s">
        <v>1</v>
      </c>
      <c r="N204" s="137" t="s">
        <v>43</v>
      </c>
      <c r="P204" s="172">
        <f>O204*H204</f>
        <v>0</v>
      </c>
      <c r="Q204" s="172">
        <v>0</v>
      </c>
      <c r="R204" s="172">
        <f>Q204*H204</f>
        <v>0</v>
      </c>
      <c r="S204" s="172">
        <v>6.8000000000000005E-2</v>
      </c>
      <c r="T204" s="173">
        <f>S204*H204</f>
        <v>1.31376</v>
      </c>
      <c r="AR204" s="174" t="s">
        <v>210</v>
      </c>
      <c r="AT204" s="174" t="s">
        <v>206</v>
      </c>
      <c r="AU204" s="174" t="s">
        <v>89</v>
      </c>
      <c r="AY204" s="16" t="s">
        <v>203</v>
      </c>
      <c r="BE204" s="102">
        <f>IF(N204="základná",J204,0)</f>
        <v>0</v>
      </c>
      <c r="BF204" s="102">
        <f>IF(N204="znížená",J204,0)</f>
        <v>0</v>
      </c>
      <c r="BG204" s="102">
        <f>IF(N204="zákl. prenesená",J204,0)</f>
        <v>0</v>
      </c>
      <c r="BH204" s="102">
        <f>IF(N204="zníž. prenesená",J204,0)</f>
        <v>0</v>
      </c>
      <c r="BI204" s="102">
        <f>IF(N204="nulová",J204,0)</f>
        <v>0</v>
      </c>
      <c r="BJ204" s="16" t="s">
        <v>89</v>
      </c>
      <c r="BK204" s="102">
        <f>ROUND(I204*H204,2)</f>
        <v>0</v>
      </c>
      <c r="BL204" s="16" t="s">
        <v>210</v>
      </c>
      <c r="BM204" s="174" t="s">
        <v>318</v>
      </c>
    </row>
    <row r="205" spans="2:65" s="12" customFormat="1">
      <c r="B205" s="175"/>
      <c r="D205" s="176" t="s">
        <v>212</v>
      </c>
      <c r="E205" s="177" t="s">
        <v>1</v>
      </c>
      <c r="F205" s="178" t="s">
        <v>1126</v>
      </c>
      <c r="H205" s="179">
        <v>9.1999999999999993</v>
      </c>
      <c r="I205" s="180"/>
      <c r="L205" s="175"/>
      <c r="M205" s="181"/>
      <c r="T205" s="182"/>
      <c r="AT205" s="177" t="s">
        <v>212</v>
      </c>
      <c r="AU205" s="177" t="s">
        <v>89</v>
      </c>
      <c r="AV205" s="12" t="s">
        <v>89</v>
      </c>
      <c r="AW205" s="12" t="s">
        <v>32</v>
      </c>
      <c r="AX205" s="12" t="s">
        <v>77</v>
      </c>
      <c r="AY205" s="177" t="s">
        <v>203</v>
      </c>
    </row>
    <row r="206" spans="2:65" s="12" customFormat="1">
      <c r="B206" s="175"/>
      <c r="D206" s="176" t="s">
        <v>212</v>
      </c>
      <c r="E206" s="177" t="s">
        <v>1</v>
      </c>
      <c r="F206" s="178" t="s">
        <v>1127</v>
      </c>
      <c r="H206" s="179">
        <v>9.1999999999999993</v>
      </c>
      <c r="I206" s="180"/>
      <c r="L206" s="175"/>
      <c r="M206" s="181"/>
      <c r="T206" s="182"/>
      <c r="AT206" s="177" t="s">
        <v>212</v>
      </c>
      <c r="AU206" s="177" t="s">
        <v>89</v>
      </c>
      <c r="AV206" s="12" t="s">
        <v>89</v>
      </c>
      <c r="AW206" s="12" t="s">
        <v>32</v>
      </c>
      <c r="AX206" s="12" t="s">
        <v>77</v>
      </c>
      <c r="AY206" s="177" t="s">
        <v>203</v>
      </c>
    </row>
    <row r="207" spans="2:65" s="14" customFormat="1">
      <c r="B207" s="190"/>
      <c r="D207" s="176" t="s">
        <v>212</v>
      </c>
      <c r="E207" s="191" t="s">
        <v>126</v>
      </c>
      <c r="F207" s="192" t="s">
        <v>224</v>
      </c>
      <c r="H207" s="193">
        <v>18.399999999999999</v>
      </c>
      <c r="I207" s="194"/>
      <c r="L207" s="190"/>
      <c r="M207" s="195"/>
      <c r="T207" s="196"/>
      <c r="AT207" s="191" t="s">
        <v>212</v>
      </c>
      <c r="AU207" s="191" t="s">
        <v>89</v>
      </c>
      <c r="AV207" s="14" t="s">
        <v>92</v>
      </c>
      <c r="AW207" s="14" t="s">
        <v>32</v>
      </c>
      <c r="AX207" s="14" t="s">
        <v>77</v>
      </c>
      <c r="AY207" s="191" t="s">
        <v>203</v>
      </c>
    </row>
    <row r="208" spans="2:65" s="12" customFormat="1">
      <c r="B208" s="175"/>
      <c r="D208" s="176" t="s">
        <v>212</v>
      </c>
      <c r="E208" s="177" t="s">
        <v>1</v>
      </c>
      <c r="F208" s="178" t="s">
        <v>323</v>
      </c>
      <c r="H208" s="179">
        <v>0.92</v>
      </c>
      <c r="I208" s="180"/>
      <c r="L208" s="175"/>
      <c r="M208" s="181"/>
      <c r="T208" s="182"/>
      <c r="AT208" s="177" t="s">
        <v>212</v>
      </c>
      <c r="AU208" s="177" t="s">
        <v>89</v>
      </c>
      <c r="AV208" s="12" t="s">
        <v>89</v>
      </c>
      <c r="AW208" s="12" t="s">
        <v>32</v>
      </c>
      <c r="AX208" s="12" t="s">
        <v>77</v>
      </c>
      <c r="AY208" s="177" t="s">
        <v>203</v>
      </c>
    </row>
    <row r="209" spans="2:65" s="13" customFormat="1">
      <c r="B209" s="183"/>
      <c r="D209" s="176" t="s">
        <v>212</v>
      </c>
      <c r="E209" s="184" t="s">
        <v>324</v>
      </c>
      <c r="F209" s="185" t="s">
        <v>217</v>
      </c>
      <c r="H209" s="186">
        <v>19.32</v>
      </c>
      <c r="I209" s="187"/>
      <c r="L209" s="183"/>
      <c r="M209" s="188"/>
      <c r="T209" s="189"/>
      <c r="AT209" s="184" t="s">
        <v>212</v>
      </c>
      <c r="AU209" s="184" t="s">
        <v>89</v>
      </c>
      <c r="AV209" s="13" t="s">
        <v>210</v>
      </c>
      <c r="AW209" s="13" t="s">
        <v>32</v>
      </c>
      <c r="AX209" s="13" t="s">
        <v>84</v>
      </c>
      <c r="AY209" s="184" t="s">
        <v>203</v>
      </c>
    </row>
    <row r="210" spans="2:65" s="1" customFormat="1" ht="21.75" customHeight="1">
      <c r="B210" s="33"/>
      <c r="C210" s="163" t="s">
        <v>288</v>
      </c>
      <c r="D210" s="163" t="s">
        <v>206</v>
      </c>
      <c r="E210" s="164" t="s">
        <v>326</v>
      </c>
      <c r="F210" s="165" t="s">
        <v>327</v>
      </c>
      <c r="G210" s="166" t="s">
        <v>328</v>
      </c>
      <c r="H210" s="167">
        <v>2.0659999999999998</v>
      </c>
      <c r="I210" s="168"/>
      <c r="J210" s="169">
        <f t="shared" ref="J210:J216" si="5">ROUND(I210*H210,2)</f>
        <v>0</v>
      </c>
      <c r="K210" s="170"/>
      <c r="L210" s="33"/>
      <c r="M210" s="171" t="s">
        <v>1</v>
      </c>
      <c r="N210" s="137" t="s">
        <v>43</v>
      </c>
      <c r="P210" s="172">
        <f t="shared" ref="P210:P216" si="6">O210*H210</f>
        <v>0</v>
      </c>
      <c r="Q210" s="172">
        <v>0</v>
      </c>
      <c r="R210" s="172">
        <f t="shared" ref="R210:R216" si="7">Q210*H210</f>
        <v>0</v>
      </c>
      <c r="S210" s="172">
        <v>0</v>
      </c>
      <c r="T210" s="173">
        <f t="shared" ref="T210:T216" si="8">S210*H210</f>
        <v>0</v>
      </c>
      <c r="AR210" s="174" t="s">
        <v>210</v>
      </c>
      <c r="AT210" s="174" t="s">
        <v>206</v>
      </c>
      <c r="AU210" s="174" t="s">
        <v>89</v>
      </c>
      <c r="AY210" s="16" t="s">
        <v>203</v>
      </c>
      <c r="BE210" s="102">
        <f t="shared" ref="BE210:BE216" si="9">IF(N210="základná",J210,0)</f>
        <v>0</v>
      </c>
      <c r="BF210" s="102">
        <f t="shared" ref="BF210:BF216" si="10">IF(N210="znížená",J210,0)</f>
        <v>0</v>
      </c>
      <c r="BG210" s="102">
        <f t="shared" ref="BG210:BG216" si="11">IF(N210="zákl. prenesená",J210,0)</f>
        <v>0</v>
      </c>
      <c r="BH210" s="102">
        <f t="shared" ref="BH210:BH216" si="12">IF(N210="zníž. prenesená",J210,0)</f>
        <v>0</v>
      </c>
      <c r="BI210" s="102">
        <f t="shared" ref="BI210:BI216" si="13">IF(N210="nulová",J210,0)</f>
        <v>0</v>
      </c>
      <c r="BJ210" s="16" t="s">
        <v>89</v>
      </c>
      <c r="BK210" s="102">
        <f t="shared" ref="BK210:BK216" si="14">ROUND(I210*H210,2)</f>
        <v>0</v>
      </c>
      <c r="BL210" s="16" t="s">
        <v>210</v>
      </c>
      <c r="BM210" s="174" t="s">
        <v>329</v>
      </c>
    </row>
    <row r="211" spans="2:65" s="1" customFormat="1" ht="24.2" customHeight="1">
      <c r="B211" s="33"/>
      <c r="C211" s="163" t="s">
        <v>253</v>
      </c>
      <c r="D211" s="163" t="s">
        <v>206</v>
      </c>
      <c r="E211" s="164" t="s">
        <v>331</v>
      </c>
      <c r="F211" s="165" t="s">
        <v>332</v>
      </c>
      <c r="G211" s="166" t="s">
        <v>328</v>
      </c>
      <c r="H211" s="167">
        <v>2.0659999999999998</v>
      </c>
      <c r="I211" s="168"/>
      <c r="J211" s="169">
        <f t="shared" si="5"/>
        <v>0</v>
      </c>
      <c r="K211" s="170"/>
      <c r="L211" s="33"/>
      <c r="M211" s="171" t="s">
        <v>1</v>
      </c>
      <c r="N211" s="137" t="s">
        <v>43</v>
      </c>
      <c r="P211" s="172">
        <f t="shared" si="6"/>
        <v>0</v>
      </c>
      <c r="Q211" s="172">
        <v>0</v>
      </c>
      <c r="R211" s="172">
        <f t="shared" si="7"/>
        <v>0</v>
      </c>
      <c r="S211" s="172">
        <v>0</v>
      </c>
      <c r="T211" s="173">
        <f t="shared" si="8"/>
        <v>0</v>
      </c>
      <c r="AR211" s="174" t="s">
        <v>210</v>
      </c>
      <c r="AT211" s="174" t="s">
        <v>206</v>
      </c>
      <c r="AU211" s="174" t="s">
        <v>89</v>
      </c>
      <c r="AY211" s="16" t="s">
        <v>203</v>
      </c>
      <c r="BE211" s="102">
        <f t="shared" si="9"/>
        <v>0</v>
      </c>
      <c r="BF211" s="102">
        <f t="shared" si="10"/>
        <v>0</v>
      </c>
      <c r="BG211" s="102">
        <f t="shared" si="11"/>
        <v>0</v>
      </c>
      <c r="BH211" s="102">
        <f t="shared" si="12"/>
        <v>0</v>
      </c>
      <c r="BI211" s="102">
        <f t="shared" si="13"/>
        <v>0</v>
      </c>
      <c r="BJ211" s="16" t="s">
        <v>89</v>
      </c>
      <c r="BK211" s="102">
        <f t="shared" si="14"/>
        <v>0</v>
      </c>
      <c r="BL211" s="16" t="s">
        <v>210</v>
      </c>
      <c r="BM211" s="174" t="s">
        <v>333</v>
      </c>
    </row>
    <row r="212" spans="2:65" s="1" customFormat="1" ht="16.5" customHeight="1">
      <c r="B212" s="33"/>
      <c r="C212" s="163" t="s">
        <v>302</v>
      </c>
      <c r="D212" s="163" t="s">
        <v>206</v>
      </c>
      <c r="E212" s="164" t="s">
        <v>335</v>
      </c>
      <c r="F212" s="165" t="s">
        <v>336</v>
      </c>
      <c r="G212" s="166" t="s">
        <v>291</v>
      </c>
      <c r="H212" s="167">
        <v>1</v>
      </c>
      <c r="I212" s="168"/>
      <c r="J212" s="169">
        <f t="shared" si="5"/>
        <v>0</v>
      </c>
      <c r="K212" s="170"/>
      <c r="L212" s="33"/>
      <c r="M212" s="171" t="s">
        <v>1</v>
      </c>
      <c r="N212" s="137" t="s">
        <v>43</v>
      </c>
      <c r="P212" s="172">
        <f t="shared" si="6"/>
        <v>0</v>
      </c>
      <c r="Q212" s="172">
        <v>1.5808E-3</v>
      </c>
      <c r="R212" s="172">
        <f t="shared" si="7"/>
        <v>1.5808E-3</v>
      </c>
      <c r="S212" s="172">
        <v>0</v>
      </c>
      <c r="T212" s="173">
        <f t="shared" si="8"/>
        <v>0</v>
      </c>
      <c r="AR212" s="174" t="s">
        <v>210</v>
      </c>
      <c r="AT212" s="174" t="s">
        <v>206</v>
      </c>
      <c r="AU212" s="174" t="s">
        <v>89</v>
      </c>
      <c r="AY212" s="16" t="s">
        <v>203</v>
      </c>
      <c r="BE212" s="102">
        <f t="shared" si="9"/>
        <v>0</v>
      </c>
      <c r="BF212" s="102">
        <f t="shared" si="10"/>
        <v>0</v>
      </c>
      <c r="BG212" s="102">
        <f t="shared" si="11"/>
        <v>0</v>
      </c>
      <c r="BH212" s="102">
        <f t="shared" si="12"/>
        <v>0</v>
      </c>
      <c r="BI212" s="102">
        <f t="shared" si="13"/>
        <v>0</v>
      </c>
      <c r="BJ212" s="16" t="s">
        <v>89</v>
      </c>
      <c r="BK212" s="102">
        <f t="shared" si="14"/>
        <v>0</v>
      </c>
      <c r="BL212" s="16" t="s">
        <v>210</v>
      </c>
      <c r="BM212" s="174" t="s">
        <v>1128</v>
      </c>
    </row>
    <row r="213" spans="2:65" s="1" customFormat="1" ht="24.2" customHeight="1">
      <c r="B213" s="33"/>
      <c r="C213" s="163" t="s">
        <v>308</v>
      </c>
      <c r="D213" s="163" t="s">
        <v>206</v>
      </c>
      <c r="E213" s="164" t="s">
        <v>338</v>
      </c>
      <c r="F213" s="165" t="s">
        <v>339</v>
      </c>
      <c r="G213" s="166" t="s">
        <v>340</v>
      </c>
      <c r="H213" s="167">
        <v>6</v>
      </c>
      <c r="I213" s="168"/>
      <c r="J213" s="169">
        <f t="shared" si="5"/>
        <v>0</v>
      </c>
      <c r="K213" s="170"/>
      <c r="L213" s="33"/>
      <c r="M213" s="171" t="s">
        <v>1</v>
      </c>
      <c r="N213" s="137" t="s">
        <v>43</v>
      </c>
      <c r="P213" s="172">
        <f t="shared" si="6"/>
        <v>0</v>
      </c>
      <c r="Q213" s="172">
        <v>1.3857999999999999E-4</v>
      </c>
      <c r="R213" s="172">
        <f t="shared" si="7"/>
        <v>8.3147999999999989E-4</v>
      </c>
      <c r="S213" s="172">
        <v>0</v>
      </c>
      <c r="T213" s="173">
        <f t="shared" si="8"/>
        <v>0</v>
      </c>
      <c r="AR213" s="174" t="s">
        <v>210</v>
      </c>
      <c r="AT213" s="174" t="s">
        <v>206</v>
      </c>
      <c r="AU213" s="174" t="s">
        <v>89</v>
      </c>
      <c r="AY213" s="16" t="s">
        <v>203</v>
      </c>
      <c r="BE213" s="102">
        <f t="shared" si="9"/>
        <v>0</v>
      </c>
      <c r="BF213" s="102">
        <f t="shared" si="10"/>
        <v>0</v>
      </c>
      <c r="BG213" s="102">
        <f t="shared" si="11"/>
        <v>0</v>
      </c>
      <c r="BH213" s="102">
        <f t="shared" si="12"/>
        <v>0</v>
      </c>
      <c r="BI213" s="102">
        <f t="shared" si="13"/>
        <v>0</v>
      </c>
      <c r="BJ213" s="16" t="s">
        <v>89</v>
      </c>
      <c r="BK213" s="102">
        <f t="shared" si="14"/>
        <v>0</v>
      </c>
      <c r="BL213" s="16" t="s">
        <v>210</v>
      </c>
      <c r="BM213" s="174" t="s">
        <v>1129</v>
      </c>
    </row>
    <row r="214" spans="2:65" s="1" customFormat="1" ht="21.75" customHeight="1">
      <c r="B214" s="33"/>
      <c r="C214" s="163" t="s">
        <v>315</v>
      </c>
      <c r="D214" s="163" t="s">
        <v>206</v>
      </c>
      <c r="E214" s="164" t="s">
        <v>343</v>
      </c>
      <c r="F214" s="165" t="s">
        <v>344</v>
      </c>
      <c r="G214" s="166" t="s">
        <v>340</v>
      </c>
      <c r="H214" s="167">
        <v>6</v>
      </c>
      <c r="I214" s="168"/>
      <c r="J214" s="169">
        <f t="shared" si="5"/>
        <v>0</v>
      </c>
      <c r="K214" s="170"/>
      <c r="L214" s="33"/>
      <c r="M214" s="171" t="s">
        <v>1</v>
      </c>
      <c r="N214" s="137" t="s">
        <v>43</v>
      </c>
      <c r="P214" s="172">
        <f t="shared" si="6"/>
        <v>0</v>
      </c>
      <c r="Q214" s="172">
        <v>0</v>
      </c>
      <c r="R214" s="172">
        <f t="shared" si="7"/>
        <v>0</v>
      </c>
      <c r="S214" s="172">
        <v>0</v>
      </c>
      <c r="T214" s="173">
        <f t="shared" si="8"/>
        <v>0</v>
      </c>
      <c r="AR214" s="174" t="s">
        <v>210</v>
      </c>
      <c r="AT214" s="174" t="s">
        <v>206</v>
      </c>
      <c r="AU214" s="174" t="s">
        <v>89</v>
      </c>
      <c r="AY214" s="16" t="s">
        <v>203</v>
      </c>
      <c r="BE214" s="102">
        <f t="shared" si="9"/>
        <v>0</v>
      </c>
      <c r="BF214" s="102">
        <f t="shared" si="10"/>
        <v>0</v>
      </c>
      <c r="BG214" s="102">
        <f t="shared" si="11"/>
        <v>0</v>
      </c>
      <c r="BH214" s="102">
        <f t="shared" si="12"/>
        <v>0</v>
      </c>
      <c r="BI214" s="102">
        <f t="shared" si="13"/>
        <v>0</v>
      </c>
      <c r="BJ214" s="16" t="s">
        <v>89</v>
      </c>
      <c r="BK214" s="102">
        <f t="shared" si="14"/>
        <v>0</v>
      </c>
      <c r="BL214" s="16" t="s">
        <v>210</v>
      </c>
      <c r="BM214" s="174" t="s">
        <v>1130</v>
      </c>
    </row>
    <row r="215" spans="2:65" s="1" customFormat="1" ht="24.2" customHeight="1">
      <c r="B215" s="33"/>
      <c r="C215" s="163" t="s">
        <v>325</v>
      </c>
      <c r="D215" s="163" t="s">
        <v>206</v>
      </c>
      <c r="E215" s="164" t="s">
        <v>347</v>
      </c>
      <c r="F215" s="165" t="s">
        <v>348</v>
      </c>
      <c r="G215" s="166" t="s">
        <v>328</v>
      </c>
      <c r="H215" s="167">
        <v>2.0659999999999998</v>
      </c>
      <c r="I215" s="168"/>
      <c r="J215" s="169">
        <f t="shared" si="5"/>
        <v>0</v>
      </c>
      <c r="K215" s="170"/>
      <c r="L215" s="33"/>
      <c r="M215" s="171" t="s">
        <v>1</v>
      </c>
      <c r="N215" s="137" t="s">
        <v>43</v>
      </c>
      <c r="P215" s="172">
        <f t="shared" si="6"/>
        <v>0</v>
      </c>
      <c r="Q215" s="172">
        <v>0</v>
      </c>
      <c r="R215" s="172">
        <f t="shared" si="7"/>
        <v>0</v>
      </c>
      <c r="S215" s="172">
        <v>0</v>
      </c>
      <c r="T215" s="173">
        <f t="shared" si="8"/>
        <v>0</v>
      </c>
      <c r="AR215" s="174" t="s">
        <v>210</v>
      </c>
      <c r="AT215" s="174" t="s">
        <v>206</v>
      </c>
      <c r="AU215" s="174" t="s">
        <v>89</v>
      </c>
      <c r="AY215" s="16" t="s">
        <v>203</v>
      </c>
      <c r="BE215" s="102">
        <f t="shared" si="9"/>
        <v>0</v>
      </c>
      <c r="BF215" s="102">
        <f t="shared" si="10"/>
        <v>0</v>
      </c>
      <c r="BG215" s="102">
        <f t="shared" si="11"/>
        <v>0</v>
      </c>
      <c r="BH215" s="102">
        <f t="shared" si="12"/>
        <v>0</v>
      </c>
      <c r="BI215" s="102">
        <f t="shared" si="13"/>
        <v>0</v>
      </c>
      <c r="BJ215" s="16" t="s">
        <v>89</v>
      </c>
      <c r="BK215" s="102">
        <f t="shared" si="14"/>
        <v>0</v>
      </c>
      <c r="BL215" s="16" t="s">
        <v>210</v>
      </c>
      <c r="BM215" s="174" t="s">
        <v>349</v>
      </c>
    </row>
    <row r="216" spans="2:65" s="1" customFormat="1" ht="24.2" customHeight="1">
      <c r="B216" s="33"/>
      <c r="C216" s="163" t="s">
        <v>330</v>
      </c>
      <c r="D216" s="163" t="s">
        <v>206</v>
      </c>
      <c r="E216" s="164" t="s">
        <v>351</v>
      </c>
      <c r="F216" s="165" t="s">
        <v>352</v>
      </c>
      <c r="G216" s="166" t="s">
        <v>328</v>
      </c>
      <c r="H216" s="167">
        <v>8.2639999999999993</v>
      </c>
      <c r="I216" s="168"/>
      <c r="J216" s="169">
        <f t="shared" si="5"/>
        <v>0</v>
      </c>
      <c r="K216" s="170"/>
      <c r="L216" s="33"/>
      <c r="M216" s="171" t="s">
        <v>1</v>
      </c>
      <c r="N216" s="137" t="s">
        <v>43</v>
      </c>
      <c r="P216" s="172">
        <f t="shared" si="6"/>
        <v>0</v>
      </c>
      <c r="Q216" s="172">
        <v>0</v>
      </c>
      <c r="R216" s="172">
        <f t="shared" si="7"/>
        <v>0</v>
      </c>
      <c r="S216" s="172">
        <v>0</v>
      </c>
      <c r="T216" s="173">
        <f t="shared" si="8"/>
        <v>0</v>
      </c>
      <c r="AR216" s="174" t="s">
        <v>210</v>
      </c>
      <c r="AT216" s="174" t="s">
        <v>206</v>
      </c>
      <c r="AU216" s="174" t="s">
        <v>89</v>
      </c>
      <c r="AY216" s="16" t="s">
        <v>203</v>
      </c>
      <c r="BE216" s="102">
        <f t="shared" si="9"/>
        <v>0</v>
      </c>
      <c r="BF216" s="102">
        <f t="shared" si="10"/>
        <v>0</v>
      </c>
      <c r="BG216" s="102">
        <f t="shared" si="11"/>
        <v>0</v>
      </c>
      <c r="BH216" s="102">
        <f t="shared" si="12"/>
        <v>0</v>
      </c>
      <c r="BI216" s="102">
        <f t="shared" si="13"/>
        <v>0</v>
      </c>
      <c r="BJ216" s="16" t="s">
        <v>89</v>
      </c>
      <c r="BK216" s="102">
        <f t="shared" si="14"/>
        <v>0</v>
      </c>
      <c r="BL216" s="16" t="s">
        <v>210</v>
      </c>
      <c r="BM216" s="174" t="s">
        <v>353</v>
      </c>
    </row>
    <row r="217" spans="2:65" s="12" customFormat="1">
      <c r="B217" s="175"/>
      <c r="D217" s="176" t="s">
        <v>212</v>
      </c>
      <c r="F217" s="178" t="s">
        <v>1131</v>
      </c>
      <c r="H217" s="179">
        <v>8.2639999999999993</v>
      </c>
      <c r="I217" s="180"/>
      <c r="L217" s="175"/>
      <c r="M217" s="181"/>
      <c r="T217" s="182"/>
      <c r="AT217" s="177" t="s">
        <v>212</v>
      </c>
      <c r="AU217" s="177" t="s">
        <v>89</v>
      </c>
      <c r="AV217" s="12" t="s">
        <v>89</v>
      </c>
      <c r="AW217" s="12" t="s">
        <v>4</v>
      </c>
      <c r="AX217" s="12" t="s">
        <v>84</v>
      </c>
      <c r="AY217" s="177" t="s">
        <v>203</v>
      </c>
    </row>
    <row r="218" spans="2:65" s="1" customFormat="1" ht="24.2" customHeight="1">
      <c r="B218" s="33"/>
      <c r="C218" s="163" t="s">
        <v>334</v>
      </c>
      <c r="D218" s="163" t="s">
        <v>206</v>
      </c>
      <c r="E218" s="164" t="s">
        <v>356</v>
      </c>
      <c r="F218" s="165" t="s">
        <v>357</v>
      </c>
      <c r="G218" s="166" t="s">
        <v>328</v>
      </c>
      <c r="H218" s="167">
        <v>2.0659999999999998</v>
      </c>
      <c r="I218" s="168"/>
      <c r="J218" s="169">
        <f>ROUND(I218*H218,2)</f>
        <v>0</v>
      </c>
      <c r="K218" s="170"/>
      <c r="L218" s="33"/>
      <c r="M218" s="171" t="s">
        <v>1</v>
      </c>
      <c r="N218" s="137" t="s">
        <v>43</v>
      </c>
      <c r="P218" s="172">
        <f>O218*H218</f>
        <v>0</v>
      </c>
      <c r="Q218" s="172">
        <v>0</v>
      </c>
      <c r="R218" s="172">
        <f>Q218*H218</f>
        <v>0</v>
      </c>
      <c r="S218" s="172">
        <v>0</v>
      </c>
      <c r="T218" s="173">
        <f>S218*H218</f>
        <v>0</v>
      </c>
      <c r="AR218" s="174" t="s">
        <v>210</v>
      </c>
      <c r="AT218" s="174" t="s">
        <v>206</v>
      </c>
      <c r="AU218" s="174" t="s">
        <v>89</v>
      </c>
      <c r="AY218" s="16" t="s">
        <v>203</v>
      </c>
      <c r="BE218" s="102">
        <f>IF(N218="základná",J218,0)</f>
        <v>0</v>
      </c>
      <c r="BF218" s="102">
        <f>IF(N218="znížená",J218,0)</f>
        <v>0</v>
      </c>
      <c r="BG218" s="102">
        <f>IF(N218="zákl. prenesená",J218,0)</f>
        <v>0</v>
      </c>
      <c r="BH218" s="102">
        <f>IF(N218="zníž. prenesená",J218,0)</f>
        <v>0</v>
      </c>
      <c r="BI218" s="102">
        <f>IF(N218="nulová",J218,0)</f>
        <v>0</v>
      </c>
      <c r="BJ218" s="16" t="s">
        <v>89</v>
      </c>
      <c r="BK218" s="102">
        <f>ROUND(I218*H218,2)</f>
        <v>0</v>
      </c>
      <c r="BL218" s="16" t="s">
        <v>210</v>
      </c>
      <c r="BM218" s="174" t="s">
        <v>358</v>
      </c>
    </row>
    <row r="219" spans="2:65" s="1" customFormat="1" ht="24.2" customHeight="1">
      <c r="B219" s="33"/>
      <c r="C219" s="163" t="s">
        <v>7</v>
      </c>
      <c r="D219" s="163" t="s">
        <v>206</v>
      </c>
      <c r="E219" s="164" t="s">
        <v>360</v>
      </c>
      <c r="F219" s="165" t="s">
        <v>361</v>
      </c>
      <c r="G219" s="166" t="s">
        <v>328</v>
      </c>
      <c r="H219" s="167">
        <v>2.0659999999999998</v>
      </c>
      <c r="I219" s="168"/>
      <c r="J219" s="169">
        <f>ROUND(I219*H219,2)</f>
        <v>0</v>
      </c>
      <c r="K219" s="170"/>
      <c r="L219" s="33"/>
      <c r="M219" s="171" t="s">
        <v>1</v>
      </c>
      <c r="N219" s="137" t="s">
        <v>43</v>
      </c>
      <c r="P219" s="172">
        <f>O219*H219</f>
        <v>0</v>
      </c>
      <c r="Q219" s="172">
        <v>0</v>
      </c>
      <c r="R219" s="172">
        <f>Q219*H219</f>
        <v>0</v>
      </c>
      <c r="S219" s="172">
        <v>0</v>
      </c>
      <c r="T219" s="173">
        <f>S219*H219</f>
        <v>0</v>
      </c>
      <c r="AR219" s="174" t="s">
        <v>210</v>
      </c>
      <c r="AT219" s="174" t="s">
        <v>206</v>
      </c>
      <c r="AU219" s="174" t="s">
        <v>89</v>
      </c>
      <c r="AY219" s="16" t="s">
        <v>203</v>
      </c>
      <c r="BE219" s="102">
        <f>IF(N219="základná",J219,0)</f>
        <v>0</v>
      </c>
      <c r="BF219" s="102">
        <f>IF(N219="znížená",J219,0)</f>
        <v>0</v>
      </c>
      <c r="BG219" s="102">
        <f>IF(N219="zákl. prenesená",J219,0)</f>
        <v>0</v>
      </c>
      <c r="BH219" s="102">
        <f>IF(N219="zníž. prenesená",J219,0)</f>
        <v>0</v>
      </c>
      <c r="BI219" s="102">
        <f>IF(N219="nulová",J219,0)</f>
        <v>0</v>
      </c>
      <c r="BJ219" s="16" t="s">
        <v>89</v>
      </c>
      <c r="BK219" s="102">
        <f>ROUND(I219*H219,2)</f>
        <v>0</v>
      </c>
      <c r="BL219" s="16" t="s">
        <v>210</v>
      </c>
      <c r="BM219" s="174" t="s">
        <v>362</v>
      </c>
    </row>
    <row r="220" spans="2:65" s="1" customFormat="1" ht="24.2" customHeight="1">
      <c r="B220" s="33"/>
      <c r="C220" s="163" t="s">
        <v>342</v>
      </c>
      <c r="D220" s="163" t="s">
        <v>206</v>
      </c>
      <c r="E220" s="164" t="s">
        <v>364</v>
      </c>
      <c r="F220" s="165" t="s">
        <v>365</v>
      </c>
      <c r="G220" s="166" t="s">
        <v>328</v>
      </c>
      <c r="H220" s="167">
        <v>2.0659999999999998</v>
      </c>
      <c r="I220" s="168"/>
      <c r="J220" s="169">
        <f>ROUND(I220*H220,2)</f>
        <v>0</v>
      </c>
      <c r="K220" s="170"/>
      <c r="L220" s="33"/>
      <c r="M220" s="171" t="s">
        <v>1</v>
      </c>
      <c r="N220" s="137" t="s">
        <v>43</v>
      </c>
      <c r="P220" s="172">
        <f>O220*H220</f>
        <v>0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AR220" s="174" t="s">
        <v>210</v>
      </c>
      <c r="AT220" s="174" t="s">
        <v>206</v>
      </c>
      <c r="AU220" s="174" t="s">
        <v>89</v>
      </c>
      <c r="AY220" s="16" t="s">
        <v>203</v>
      </c>
      <c r="BE220" s="102">
        <f>IF(N220="základná",J220,0)</f>
        <v>0</v>
      </c>
      <c r="BF220" s="102">
        <f>IF(N220="znížená",J220,0)</f>
        <v>0</v>
      </c>
      <c r="BG220" s="102">
        <f>IF(N220="zákl. prenesená",J220,0)</f>
        <v>0</v>
      </c>
      <c r="BH220" s="102">
        <f>IF(N220="zníž. prenesená",J220,0)</f>
        <v>0</v>
      </c>
      <c r="BI220" s="102">
        <f>IF(N220="nulová",J220,0)</f>
        <v>0</v>
      </c>
      <c r="BJ220" s="16" t="s">
        <v>89</v>
      </c>
      <c r="BK220" s="102">
        <f>ROUND(I220*H220,2)</f>
        <v>0</v>
      </c>
      <c r="BL220" s="16" t="s">
        <v>210</v>
      </c>
      <c r="BM220" s="174" t="s">
        <v>366</v>
      </c>
    </row>
    <row r="221" spans="2:65" s="11" customFormat="1" ht="22.9" customHeight="1">
      <c r="B221" s="152"/>
      <c r="D221" s="153" t="s">
        <v>76</v>
      </c>
      <c r="E221" s="161" t="s">
        <v>367</v>
      </c>
      <c r="F221" s="161" t="s">
        <v>368</v>
      </c>
      <c r="I221" s="155"/>
      <c r="J221" s="162">
        <f>BK221</f>
        <v>0</v>
      </c>
      <c r="L221" s="152"/>
      <c r="M221" s="156"/>
      <c r="P221" s="157">
        <f>P222</f>
        <v>0</v>
      </c>
      <c r="R221" s="157">
        <f>R222</f>
        <v>0</v>
      </c>
      <c r="T221" s="158">
        <f>T222</f>
        <v>0</v>
      </c>
      <c r="AR221" s="153" t="s">
        <v>84</v>
      </c>
      <c r="AT221" s="159" t="s">
        <v>76</v>
      </c>
      <c r="AU221" s="159" t="s">
        <v>84</v>
      </c>
      <c r="AY221" s="153" t="s">
        <v>203</v>
      </c>
      <c r="BK221" s="160">
        <f>BK222</f>
        <v>0</v>
      </c>
    </row>
    <row r="222" spans="2:65" s="1" customFormat="1" ht="24.2" customHeight="1">
      <c r="B222" s="33"/>
      <c r="C222" s="163" t="s">
        <v>346</v>
      </c>
      <c r="D222" s="163" t="s">
        <v>206</v>
      </c>
      <c r="E222" s="164" t="s">
        <v>370</v>
      </c>
      <c r="F222" s="165" t="s">
        <v>371</v>
      </c>
      <c r="G222" s="166" t="s">
        <v>328</v>
      </c>
      <c r="H222" s="167">
        <v>0.98299999999999998</v>
      </c>
      <c r="I222" s="168"/>
      <c r="J222" s="169">
        <f>ROUND(I222*H222,2)</f>
        <v>0</v>
      </c>
      <c r="K222" s="170"/>
      <c r="L222" s="33"/>
      <c r="M222" s="171" t="s">
        <v>1</v>
      </c>
      <c r="N222" s="137" t="s">
        <v>43</v>
      </c>
      <c r="P222" s="172">
        <f>O222*H222</f>
        <v>0</v>
      </c>
      <c r="Q222" s="172">
        <v>0</v>
      </c>
      <c r="R222" s="172">
        <f>Q222*H222</f>
        <v>0</v>
      </c>
      <c r="S222" s="172">
        <v>0</v>
      </c>
      <c r="T222" s="173">
        <f>S222*H222</f>
        <v>0</v>
      </c>
      <c r="AR222" s="174" t="s">
        <v>210</v>
      </c>
      <c r="AT222" s="174" t="s">
        <v>206</v>
      </c>
      <c r="AU222" s="174" t="s">
        <v>89</v>
      </c>
      <c r="AY222" s="16" t="s">
        <v>203</v>
      </c>
      <c r="BE222" s="102">
        <f>IF(N222="základná",J222,0)</f>
        <v>0</v>
      </c>
      <c r="BF222" s="102">
        <f>IF(N222="znížená",J222,0)</f>
        <v>0</v>
      </c>
      <c r="BG222" s="102">
        <f>IF(N222="zákl. prenesená",J222,0)</f>
        <v>0</v>
      </c>
      <c r="BH222" s="102">
        <f>IF(N222="zníž. prenesená",J222,0)</f>
        <v>0</v>
      </c>
      <c r="BI222" s="102">
        <f>IF(N222="nulová",J222,0)</f>
        <v>0</v>
      </c>
      <c r="BJ222" s="16" t="s">
        <v>89</v>
      </c>
      <c r="BK222" s="102">
        <f>ROUND(I222*H222,2)</f>
        <v>0</v>
      </c>
      <c r="BL222" s="16" t="s">
        <v>210</v>
      </c>
      <c r="BM222" s="174" t="s">
        <v>372</v>
      </c>
    </row>
    <row r="223" spans="2:65" s="11" customFormat="1" ht="25.9" customHeight="1">
      <c r="B223" s="152"/>
      <c r="D223" s="153" t="s">
        <v>76</v>
      </c>
      <c r="E223" s="154" t="s">
        <v>373</v>
      </c>
      <c r="F223" s="154" t="s">
        <v>374</v>
      </c>
      <c r="I223" s="155"/>
      <c r="J223" s="135">
        <f>BK223</f>
        <v>0</v>
      </c>
      <c r="L223" s="152"/>
      <c r="M223" s="156"/>
      <c r="P223" s="157">
        <f>P224+P237+P248+P259+P264+P271+P298+P305+P314</f>
        <v>0</v>
      </c>
      <c r="R223" s="157">
        <f>R224+R237+R248+R259+R264+R271+R298+R305+R314</f>
        <v>0.88634969011999998</v>
      </c>
      <c r="T223" s="158">
        <f>T224+T237+T248+T259+T264+T271+T298+T305+T314</f>
        <v>0.1343261</v>
      </c>
      <c r="AR223" s="153" t="s">
        <v>89</v>
      </c>
      <c r="AT223" s="159" t="s">
        <v>76</v>
      </c>
      <c r="AU223" s="159" t="s">
        <v>77</v>
      </c>
      <c r="AY223" s="153" t="s">
        <v>203</v>
      </c>
      <c r="BK223" s="160">
        <f>BK224+BK237+BK248+BK259+BK264+BK271+BK298+BK305+BK314</f>
        <v>0</v>
      </c>
    </row>
    <row r="224" spans="2:65" s="11" customFormat="1" ht="22.9" customHeight="1">
      <c r="B224" s="152"/>
      <c r="D224" s="153" t="s">
        <v>76</v>
      </c>
      <c r="E224" s="161" t="s">
        <v>375</v>
      </c>
      <c r="F224" s="161" t="s">
        <v>376</v>
      </c>
      <c r="I224" s="155"/>
      <c r="J224" s="162">
        <f>BK224</f>
        <v>0</v>
      </c>
      <c r="L224" s="152"/>
      <c r="M224" s="156"/>
      <c r="P224" s="157">
        <f>SUM(P225:P236)</f>
        <v>0</v>
      </c>
      <c r="R224" s="157">
        <f>SUM(R225:R236)</f>
        <v>2.6511E-2</v>
      </c>
      <c r="T224" s="158">
        <f>SUM(T225:T236)</f>
        <v>0</v>
      </c>
      <c r="AR224" s="153" t="s">
        <v>89</v>
      </c>
      <c r="AT224" s="159" t="s">
        <v>76</v>
      </c>
      <c r="AU224" s="159" t="s">
        <v>84</v>
      </c>
      <c r="AY224" s="153" t="s">
        <v>203</v>
      </c>
      <c r="BK224" s="160">
        <f>SUM(BK225:BK236)</f>
        <v>0</v>
      </c>
    </row>
    <row r="225" spans="2:65" s="1" customFormat="1" ht="33" customHeight="1">
      <c r="B225" s="33"/>
      <c r="C225" s="163" t="s">
        <v>350</v>
      </c>
      <c r="D225" s="163" t="s">
        <v>206</v>
      </c>
      <c r="E225" s="164" t="s">
        <v>378</v>
      </c>
      <c r="F225" s="165" t="s">
        <v>379</v>
      </c>
      <c r="G225" s="166" t="s">
        <v>209</v>
      </c>
      <c r="H225" s="167">
        <v>3.7069999999999999</v>
      </c>
      <c r="I225" s="168"/>
      <c r="J225" s="169">
        <f>ROUND(I225*H225,2)</f>
        <v>0</v>
      </c>
      <c r="K225" s="170"/>
      <c r="L225" s="33"/>
      <c r="M225" s="171" t="s">
        <v>1</v>
      </c>
      <c r="N225" s="137" t="s">
        <v>43</v>
      </c>
      <c r="P225" s="172">
        <f>O225*H225</f>
        <v>0</v>
      </c>
      <c r="Q225" s="172">
        <v>0</v>
      </c>
      <c r="R225" s="172">
        <f>Q225*H225</f>
        <v>0</v>
      </c>
      <c r="S225" s="172">
        <v>0</v>
      </c>
      <c r="T225" s="173">
        <f>S225*H225</f>
        <v>0</v>
      </c>
      <c r="AR225" s="174" t="s">
        <v>253</v>
      </c>
      <c r="AT225" s="174" t="s">
        <v>206</v>
      </c>
      <c r="AU225" s="174" t="s">
        <v>89</v>
      </c>
      <c r="AY225" s="16" t="s">
        <v>203</v>
      </c>
      <c r="BE225" s="102">
        <f>IF(N225="základná",J225,0)</f>
        <v>0</v>
      </c>
      <c r="BF225" s="102">
        <f>IF(N225="znížená",J225,0)</f>
        <v>0</v>
      </c>
      <c r="BG225" s="102">
        <f>IF(N225="zákl. prenesená",J225,0)</f>
        <v>0</v>
      </c>
      <c r="BH225" s="102">
        <f>IF(N225="zníž. prenesená",J225,0)</f>
        <v>0</v>
      </c>
      <c r="BI225" s="102">
        <f>IF(N225="nulová",J225,0)</f>
        <v>0</v>
      </c>
      <c r="BJ225" s="16" t="s">
        <v>89</v>
      </c>
      <c r="BK225" s="102">
        <f>ROUND(I225*H225,2)</f>
        <v>0</v>
      </c>
      <c r="BL225" s="16" t="s">
        <v>253</v>
      </c>
      <c r="BM225" s="174" t="s">
        <v>380</v>
      </c>
    </row>
    <row r="226" spans="2:65" s="12" customFormat="1">
      <c r="B226" s="175"/>
      <c r="D226" s="176" t="s">
        <v>212</v>
      </c>
      <c r="E226" s="177" t="s">
        <v>1</v>
      </c>
      <c r="F226" s="178" t="s">
        <v>123</v>
      </c>
      <c r="H226" s="179">
        <v>3.7069999999999999</v>
      </c>
      <c r="I226" s="180"/>
      <c r="L226" s="175"/>
      <c r="M226" s="181"/>
      <c r="T226" s="182"/>
      <c r="AT226" s="177" t="s">
        <v>212</v>
      </c>
      <c r="AU226" s="177" t="s">
        <v>89</v>
      </c>
      <c r="AV226" s="12" t="s">
        <v>89</v>
      </c>
      <c r="AW226" s="12" t="s">
        <v>32</v>
      </c>
      <c r="AX226" s="12" t="s">
        <v>77</v>
      </c>
      <c r="AY226" s="177" t="s">
        <v>203</v>
      </c>
    </row>
    <row r="227" spans="2:65" s="13" customFormat="1">
      <c r="B227" s="183"/>
      <c r="D227" s="176" t="s">
        <v>212</v>
      </c>
      <c r="E227" s="184" t="s">
        <v>1</v>
      </c>
      <c r="F227" s="185" t="s">
        <v>217</v>
      </c>
      <c r="H227" s="186">
        <v>3.7069999999999999</v>
      </c>
      <c r="I227" s="187"/>
      <c r="L227" s="183"/>
      <c r="M227" s="188"/>
      <c r="T227" s="189"/>
      <c r="AT227" s="184" t="s">
        <v>212</v>
      </c>
      <c r="AU227" s="184" t="s">
        <v>89</v>
      </c>
      <c r="AV227" s="13" t="s">
        <v>210</v>
      </c>
      <c r="AW227" s="13" t="s">
        <v>32</v>
      </c>
      <c r="AX227" s="13" t="s">
        <v>84</v>
      </c>
      <c r="AY227" s="184" t="s">
        <v>203</v>
      </c>
    </row>
    <row r="228" spans="2:65" s="1" customFormat="1" ht="24.2" customHeight="1">
      <c r="B228" s="33"/>
      <c r="C228" s="197" t="s">
        <v>355</v>
      </c>
      <c r="D228" s="197" t="s">
        <v>382</v>
      </c>
      <c r="E228" s="198" t="s">
        <v>383</v>
      </c>
      <c r="F228" s="199" t="s">
        <v>384</v>
      </c>
      <c r="G228" s="200" t="s">
        <v>385</v>
      </c>
      <c r="H228" s="201">
        <v>4.0780000000000003</v>
      </c>
      <c r="I228" s="202"/>
      <c r="J228" s="203">
        <f>ROUND(I228*H228,2)</f>
        <v>0</v>
      </c>
      <c r="K228" s="204"/>
      <c r="L228" s="205"/>
      <c r="M228" s="206" t="s">
        <v>1</v>
      </c>
      <c r="N228" s="207" t="s">
        <v>43</v>
      </c>
      <c r="P228" s="172">
        <f>O228*H228</f>
        <v>0</v>
      </c>
      <c r="Q228" s="172">
        <v>1E-3</v>
      </c>
      <c r="R228" s="172">
        <f>Q228*H228</f>
        <v>4.078E-3</v>
      </c>
      <c r="S228" s="172">
        <v>0</v>
      </c>
      <c r="T228" s="173">
        <f>S228*H228</f>
        <v>0</v>
      </c>
      <c r="AR228" s="174" t="s">
        <v>381</v>
      </c>
      <c r="AT228" s="174" t="s">
        <v>382</v>
      </c>
      <c r="AU228" s="174" t="s">
        <v>89</v>
      </c>
      <c r="AY228" s="16" t="s">
        <v>203</v>
      </c>
      <c r="BE228" s="102">
        <f>IF(N228="základná",J228,0)</f>
        <v>0</v>
      </c>
      <c r="BF228" s="102">
        <f>IF(N228="znížená",J228,0)</f>
        <v>0</v>
      </c>
      <c r="BG228" s="102">
        <f>IF(N228="zákl. prenesená",J228,0)</f>
        <v>0</v>
      </c>
      <c r="BH228" s="102">
        <f>IF(N228="zníž. prenesená",J228,0)</f>
        <v>0</v>
      </c>
      <c r="BI228" s="102">
        <f>IF(N228="nulová",J228,0)</f>
        <v>0</v>
      </c>
      <c r="BJ228" s="16" t="s">
        <v>89</v>
      </c>
      <c r="BK228" s="102">
        <f>ROUND(I228*H228,2)</f>
        <v>0</v>
      </c>
      <c r="BL228" s="16" t="s">
        <v>253</v>
      </c>
      <c r="BM228" s="174" t="s">
        <v>386</v>
      </c>
    </row>
    <row r="229" spans="2:65" s="1" customFormat="1" ht="24.2" customHeight="1">
      <c r="B229" s="33"/>
      <c r="C229" s="197" t="s">
        <v>359</v>
      </c>
      <c r="D229" s="197" t="s">
        <v>382</v>
      </c>
      <c r="E229" s="198" t="s">
        <v>388</v>
      </c>
      <c r="F229" s="199" t="s">
        <v>389</v>
      </c>
      <c r="G229" s="200" t="s">
        <v>340</v>
      </c>
      <c r="H229" s="201">
        <v>2.36</v>
      </c>
      <c r="I229" s="202"/>
      <c r="J229" s="203">
        <f>ROUND(I229*H229,2)</f>
        <v>0</v>
      </c>
      <c r="K229" s="204"/>
      <c r="L229" s="205"/>
      <c r="M229" s="206" t="s">
        <v>1</v>
      </c>
      <c r="N229" s="207" t="s">
        <v>43</v>
      </c>
      <c r="P229" s="172">
        <f>O229*H229</f>
        <v>0</v>
      </c>
      <c r="Q229" s="172">
        <v>5.0000000000000002E-5</v>
      </c>
      <c r="R229" s="172">
        <f>Q229*H229</f>
        <v>1.18E-4</v>
      </c>
      <c r="S229" s="172">
        <v>0</v>
      </c>
      <c r="T229" s="173">
        <f>S229*H229</f>
        <v>0</v>
      </c>
      <c r="AR229" s="174" t="s">
        <v>381</v>
      </c>
      <c r="AT229" s="174" t="s">
        <v>382</v>
      </c>
      <c r="AU229" s="174" t="s">
        <v>89</v>
      </c>
      <c r="AY229" s="16" t="s">
        <v>203</v>
      </c>
      <c r="BE229" s="102">
        <f>IF(N229="základná",J229,0)</f>
        <v>0</v>
      </c>
      <c r="BF229" s="102">
        <f>IF(N229="znížená",J229,0)</f>
        <v>0</v>
      </c>
      <c r="BG229" s="102">
        <f>IF(N229="zákl. prenesená",J229,0)</f>
        <v>0</v>
      </c>
      <c r="BH229" s="102">
        <f>IF(N229="zníž. prenesená",J229,0)</f>
        <v>0</v>
      </c>
      <c r="BI229" s="102">
        <f>IF(N229="nulová",J229,0)</f>
        <v>0</v>
      </c>
      <c r="BJ229" s="16" t="s">
        <v>89</v>
      </c>
      <c r="BK229" s="102">
        <f>ROUND(I229*H229,2)</f>
        <v>0</v>
      </c>
      <c r="BL229" s="16" t="s">
        <v>253</v>
      </c>
      <c r="BM229" s="174" t="s">
        <v>390</v>
      </c>
    </row>
    <row r="230" spans="2:65" s="1" customFormat="1" ht="24.2" customHeight="1">
      <c r="B230" s="33"/>
      <c r="C230" s="163" t="s">
        <v>363</v>
      </c>
      <c r="D230" s="163" t="s">
        <v>206</v>
      </c>
      <c r="E230" s="164" t="s">
        <v>392</v>
      </c>
      <c r="F230" s="165" t="s">
        <v>393</v>
      </c>
      <c r="G230" s="166" t="s">
        <v>209</v>
      </c>
      <c r="H230" s="167">
        <v>20.286000000000001</v>
      </c>
      <c r="I230" s="168"/>
      <c r="J230" s="169">
        <f>ROUND(I230*H230,2)</f>
        <v>0</v>
      </c>
      <c r="K230" s="170"/>
      <c r="L230" s="33"/>
      <c r="M230" s="171" t="s">
        <v>1</v>
      </c>
      <c r="N230" s="137" t="s">
        <v>43</v>
      </c>
      <c r="P230" s="172">
        <f>O230*H230</f>
        <v>0</v>
      </c>
      <c r="Q230" s="172">
        <v>0</v>
      </c>
      <c r="R230" s="172">
        <f>Q230*H230</f>
        <v>0</v>
      </c>
      <c r="S230" s="172">
        <v>0</v>
      </c>
      <c r="T230" s="173">
        <f>S230*H230</f>
        <v>0</v>
      </c>
      <c r="AR230" s="174" t="s">
        <v>253</v>
      </c>
      <c r="AT230" s="174" t="s">
        <v>206</v>
      </c>
      <c r="AU230" s="174" t="s">
        <v>89</v>
      </c>
      <c r="AY230" s="16" t="s">
        <v>203</v>
      </c>
      <c r="BE230" s="102">
        <f>IF(N230="základná",J230,0)</f>
        <v>0</v>
      </c>
      <c r="BF230" s="102">
        <f>IF(N230="znížená",J230,0)</f>
        <v>0</v>
      </c>
      <c r="BG230" s="102">
        <f>IF(N230="zákl. prenesená",J230,0)</f>
        <v>0</v>
      </c>
      <c r="BH230" s="102">
        <f>IF(N230="zníž. prenesená",J230,0)</f>
        <v>0</v>
      </c>
      <c r="BI230" s="102">
        <f>IF(N230="nulová",J230,0)</f>
        <v>0</v>
      </c>
      <c r="BJ230" s="16" t="s">
        <v>89</v>
      </c>
      <c r="BK230" s="102">
        <f>ROUND(I230*H230,2)</f>
        <v>0</v>
      </c>
      <c r="BL230" s="16" t="s">
        <v>253</v>
      </c>
      <c r="BM230" s="174" t="s">
        <v>394</v>
      </c>
    </row>
    <row r="231" spans="2:65" s="12" customFormat="1">
      <c r="B231" s="175"/>
      <c r="D231" s="176" t="s">
        <v>212</v>
      </c>
      <c r="E231" s="177" t="s">
        <v>1</v>
      </c>
      <c r="F231" s="178" t="s">
        <v>324</v>
      </c>
      <c r="H231" s="179">
        <v>19.32</v>
      </c>
      <c r="I231" s="180"/>
      <c r="L231" s="175"/>
      <c r="M231" s="181"/>
      <c r="T231" s="182"/>
      <c r="AT231" s="177" t="s">
        <v>212</v>
      </c>
      <c r="AU231" s="177" t="s">
        <v>89</v>
      </c>
      <c r="AV231" s="12" t="s">
        <v>89</v>
      </c>
      <c r="AW231" s="12" t="s">
        <v>32</v>
      </c>
      <c r="AX231" s="12" t="s">
        <v>77</v>
      </c>
      <c r="AY231" s="177" t="s">
        <v>203</v>
      </c>
    </row>
    <row r="232" spans="2:65" s="14" customFormat="1">
      <c r="B232" s="190"/>
      <c r="D232" s="176" t="s">
        <v>212</v>
      </c>
      <c r="E232" s="191" t="s">
        <v>141</v>
      </c>
      <c r="F232" s="192" t="s">
        <v>224</v>
      </c>
      <c r="H232" s="193">
        <v>19.32</v>
      </c>
      <c r="I232" s="194"/>
      <c r="L232" s="190"/>
      <c r="M232" s="195"/>
      <c r="T232" s="196"/>
      <c r="AT232" s="191" t="s">
        <v>212</v>
      </c>
      <c r="AU232" s="191" t="s">
        <v>89</v>
      </c>
      <c r="AV232" s="14" t="s">
        <v>92</v>
      </c>
      <c r="AW232" s="14" t="s">
        <v>32</v>
      </c>
      <c r="AX232" s="14" t="s">
        <v>77</v>
      </c>
      <c r="AY232" s="191" t="s">
        <v>203</v>
      </c>
    </row>
    <row r="233" spans="2:65" s="12" customFormat="1">
      <c r="B233" s="175"/>
      <c r="D233" s="176" t="s">
        <v>212</v>
      </c>
      <c r="E233" s="177" t="s">
        <v>1</v>
      </c>
      <c r="F233" s="178" t="s">
        <v>397</v>
      </c>
      <c r="H233" s="179">
        <v>0.96599999999999997</v>
      </c>
      <c r="I233" s="180"/>
      <c r="L233" s="175"/>
      <c r="M233" s="181"/>
      <c r="T233" s="182"/>
      <c r="AT233" s="177" t="s">
        <v>212</v>
      </c>
      <c r="AU233" s="177" t="s">
        <v>89</v>
      </c>
      <c r="AV233" s="12" t="s">
        <v>89</v>
      </c>
      <c r="AW233" s="12" t="s">
        <v>32</v>
      </c>
      <c r="AX233" s="12" t="s">
        <v>77</v>
      </c>
      <c r="AY233" s="177" t="s">
        <v>203</v>
      </c>
    </row>
    <row r="234" spans="2:65" s="13" customFormat="1">
      <c r="B234" s="183"/>
      <c r="D234" s="176" t="s">
        <v>212</v>
      </c>
      <c r="E234" s="184" t="s">
        <v>398</v>
      </c>
      <c r="F234" s="185" t="s">
        <v>217</v>
      </c>
      <c r="H234" s="186">
        <v>20.286000000000001</v>
      </c>
      <c r="I234" s="187"/>
      <c r="L234" s="183"/>
      <c r="M234" s="188"/>
      <c r="T234" s="189"/>
      <c r="AT234" s="184" t="s">
        <v>212</v>
      </c>
      <c r="AU234" s="184" t="s">
        <v>89</v>
      </c>
      <c r="AV234" s="13" t="s">
        <v>210</v>
      </c>
      <c r="AW234" s="13" t="s">
        <v>32</v>
      </c>
      <c r="AX234" s="13" t="s">
        <v>84</v>
      </c>
      <c r="AY234" s="184" t="s">
        <v>203</v>
      </c>
    </row>
    <row r="235" spans="2:65" s="1" customFormat="1" ht="24.2" customHeight="1">
      <c r="B235" s="33"/>
      <c r="C235" s="197" t="s">
        <v>369</v>
      </c>
      <c r="D235" s="197" t="s">
        <v>382</v>
      </c>
      <c r="E235" s="198" t="s">
        <v>383</v>
      </c>
      <c r="F235" s="199" t="s">
        <v>384</v>
      </c>
      <c r="G235" s="200" t="s">
        <v>385</v>
      </c>
      <c r="H235" s="201">
        <v>22.315000000000001</v>
      </c>
      <c r="I235" s="202"/>
      <c r="J235" s="203">
        <f>ROUND(I235*H235,2)</f>
        <v>0</v>
      </c>
      <c r="K235" s="204"/>
      <c r="L235" s="205"/>
      <c r="M235" s="206" t="s">
        <v>1</v>
      </c>
      <c r="N235" s="207" t="s">
        <v>43</v>
      </c>
      <c r="P235" s="172">
        <f>O235*H235</f>
        <v>0</v>
      </c>
      <c r="Q235" s="172">
        <v>1E-3</v>
      </c>
      <c r="R235" s="172">
        <f>Q235*H235</f>
        <v>2.2315000000000002E-2</v>
      </c>
      <c r="S235" s="172">
        <v>0</v>
      </c>
      <c r="T235" s="173">
        <f>S235*H235</f>
        <v>0</v>
      </c>
      <c r="AR235" s="174" t="s">
        <v>381</v>
      </c>
      <c r="AT235" s="174" t="s">
        <v>382</v>
      </c>
      <c r="AU235" s="174" t="s">
        <v>89</v>
      </c>
      <c r="AY235" s="16" t="s">
        <v>203</v>
      </c>
      <c r="BE235" s="102">
        <f>IF(N235="základná",J235,0)</f>
        <v>0</v>
      </c>
      <c r="BF235" s="102">
        <f>IF(N235="znížená",J235,0)</f>
        <v>0</v>
      </c>
      <c r="BG235" s="102">
        <f>IF(N235="zákl. prenesená",J235,0)</f>
        <v>0</v>
      </c>
      <c r="BH235" s="102">
        <f>IF(N235="zníž. prenesená",J235,0)</f>
        <v>0</v>
      </c>
      <c r="BI235" s="102">
        <f>IF(N235="nulová",J235,0)</f>
        <v>0</v>
      </c>
      <c r="BJ235" s="16" t="s">
        <v>89</v>
      </c>
      <c r="BK235" s="102">
        <f>ROUND(I235*H235,2)</f>
        <v>0</v>
      </c>
      <c r="BL235" s="16" t="s">
        <v>253</v>
      </c>
      <c r="BM235" s="174" t="s">
        <v>400</v>
      </c>
    </row>
    <row r="236" spans="2:65" s="1" customFormat="1" ht="24.2" customHeight="1">
      <c r="B236" s="33"/>
      <c r="C236" s="163" t="s">
        <v>377</v>
      </c>
      <c r="D236" s="163" t="s">
        <v>206</v>
      </c>
      <c r="E236" s="164" t="s">
        <v>402</v>
      </c>
      <c r="F236" s="165" t="s">
        <v>403</v>
      </c>
      <c r="G236" s="166" t="s">
        <v>404</v>
      </c>
      <c r="H236" s="167"/>
      <c r="I236" s="168"/>
      <c r="J236" s="169">
        <f>ROUND(I236*H236,2)</f>
        <v>0</v>
      </c>
      <c r="K236" s="170"/>
      <c r="L236" s="33"/>
      <c r="M236" s="171" t="s">
        <v>1</v>
      </c>
      <c r="N236" s="137" t="s">
        <v>43</v>
      </c>
      <c r="P236" s="172">
        <f>O236*H236</f>
        <v>0</v>
      </c>
      <c r="Q236" s="172">
        <v>0</v>
      </c>
      <c r="R236" s="172">
        <f>Q236*H236</f>
        <v>0</v>
      </c>
      <c r="S236" s="172">
        <v>0</v>
      </c>
      <c r="T236" s="173">
        <f>S236*H236</f>
        <v>0</v>
      </c>
      <c r="AR236" s="174" t="s">
        <v>253</v>
      </c>
      <c r="AT236" s="174" t="s">
        <v>206</v>
      </c>
      <c r="AU236" s="174" t="s">
        <v>89</v>
      </c>
      <c r="AY236" s="16" t="s">
        <v>203</v>
      </c>
      <c r="BE236" s="102">
        <f>IF(N236="základná",J236,0)</f>
        <v>0</v>
      </c>
      <c r="BF236" s="102">
        <f>IF(N236="znížená",J236,0)</f>
        <v>0</v>
      </c>
      <c r="BG236" s="102">
        <f>IF(N236="zákl. prenesená",J236,0)</f>
        <v>0</v>
      </c>
      <c r="BH236" s="102">
        <f>IF(N236="zníž. prenesená",J236,0)</f>
        <v>0</v>
      </c>
      <c r="BI236" s="102">
        <f>IF(N236="nulová",J236,0)</f>
        <v>0</v>
      </c>
      <c r="BJ236" s="16" t="s">
        <v>89</v>
      </c>
      <c r="BK236" s="102">
        <f>ROUND(I236*H236,2)</f>
        <v>0</v>
      </c>
      <c r="BL236" s="16" t="s">
        <v>253</v>
      </c>
      <c r="BM236" s="174" t="s">
        <v>405</v>
      </c>
    </row>
    <row r="237" spans="2:65" s="11" customFormat="1" ht="22.9" customHeight="1">
      <c r="B237" s="152"/>
      <c r="D237" s="153" t="s">
        <v>76</v>
      </c>
      <c r="E237" s="161" t="s">
        <v>417</v>
      </c>
      <c r="F237" s="161" t="s">
        <v>418</v>
      </c>
      <c r="I237" s="155"/>
      <c r="J237" s="162">
        <f>BK237</f>
        <v>0</v>
      </c>
      <c r="L237" s="152"/>
      <c r="M237" s="156"/>
      <c r="P237" s="157">
        <f>SUM(P238:P247)</f>
        <v>0</v>
      </c>
      <c r="R237" s="157">
        <f>SUM(R238:R247)</f>
        <v>0</v>
      </c>
      <c r="T237" s="158">
        <f>SUM(T238:T247)</f>
        <v>5.6259999999999998E-2</v>
      </c>
      <c r="AR237" s="153" t="s">
        <v>89</v>
      </c>
      <c r="AT237" s="159" t="s">
        <v>76</v>
      </c>
      <c r="AU237" s="159" t="s">
        <v>84</v>
      </c>
      <c r="AY237" s="153" t="s">
        <v>203</v>
      </c>
      <c r="BK237" s="160">
        <f>SUM(BK238:BK247)</f>
        <v>0</v>
      </c>
    </row>
    <row r="238" spans="2:65" s="1" customFormat="1" ht="24.2" customHeight="1">
      <c r="B238" s="33"/>
      <c r="C238" s="163" t="s">
        <v>381</v>
      </c>
      <c r="D238" s="163" t="s">
        <v>206</v>
      </c>
      <c r="E238" s="164" t="s">
        <v>420</v>
      </c>
      <c r="F238" s="165" t="s">
        <v>421</v>
      </c>
      <c r="G238" s="166" t="s">
        <v>422</v>
      </c>
      <c r="H238" s="167">
        <v>1</v>
      </c>
      <c r="I238" s="168"/>
      <c r="J238" s="169">
        <f>ROUND(I238*H238,2)</f>
        <v>0</v>
      </c>
      <c r="K238" s="170"/>
      <c r="L238" s="33"/>
      <c r="M238" s="171" t="s">
        <v>1</v>
      </c>
      <c r="N238" s="137" t="s">
        <v>43</v>
      </c>
      <c r="P238" s="172">
        <f>O238*H238</f>
        <v>0</v>
      </c>
      <c r="Q238" s="172">
        <v>0</v>
      </c>
      <c r="R238" s="172">
        <f>Q238*H238</f>
        <v>0</v>
      </c>
      <c r="S238" s="172">
        <v>3.4200000000000001E-2</v>
      </c>
      <c r="T238" s="173">
        <f>S238*H238</f>
        <v>3.4200000000000001E-2</v>
      </c>
      <c r="AR238" s="174" t="s">
        <v>253</v>
      </c>
      <c r="AT238" s="174" t="s">
        <v>206</v>
      </c>
      <c r="AU238" s="174" t="s">
        <v>89</v>
      </c>
      <c r="AY238" s="16" t="s">
        <v>203</v>
      </c>
      <c r="BE238" s="102">
        <f>IF(N238="základná",J238,0)</f>
        <v>0</v>
      </c>
      <c r="BF238" s="102">
        <f>IF(N238="znížená",J238,0)</f>
        <v>0</v>
      </c>
      <c r="BG238" s="102">
        <f>IF(N238="zákl. prenesená",J238,0)</f>
        <v>0</v>
      </c>
      <c r="BH238" s="102">
        <f>IF(N238="zníž. prenesená",J238,0)</f>
        <v>0</v>
      </c>
      <c r="BI238" s="102">
        <f>IF(N238="nulová",J238,0)</f>
        <v>0</v>
      </c>
      <c r="BJ238" s="16" t="s">
        <v>89</v>
      </c>
      <c r="BK238" s="102">
        <f>ROUND(I238*H238,2)</f>
        <v>0</v>
      </c>
      <c r="BL238" s="16" t="s">
        <v>253</v>
      </c>
      <c r="BM238" s="174" t="s">
        <v>423</v>
      </c>
    </row>
    <row r="239" spans="2:65" s="12" customFormat="1">
      <c r="B239" s="175"/>
      <c r="D239" s="176" t="s">
        <v>212</v>
      </c>
      <c r="E239" s="177" t="s">
        <v>1</v>
      </c>
      <c r="F239" s="178" t="s">
        <v>1132</v>
      </c>
      <c r="H239" s="179">
        <v>1</v>
      </c>
      <c r="I239" s="180"/>
      <c r="L239" s="175"/>
      <c r="M239" s="181"/>
      <c r="T239" s="182"/>
      <c r="AT239" s="177" t="s">
        <v>212</v>
      </c>
      <c r="AU239" s="177" t="s">
        <v>89</v>
      </c>
      <c r="AV239" s="12" t="s">
        <v>89</v>
      </c>
      <c r="AW239" s="12" t="s">
        <v>32</v>
      </c>
      <c r="AX239" s="12" t="s">
        <v>77</v>
      </c>
      <c r="AY239" s="177" t="s">
        <v>203</v>
      </c>
    </row>
    <row r="240" spans="2:65" s="13" customFormat="1">
      <c r="B240" s="183"/>
      <c r="D240" s="176" t="s">
        <v>212</v>
      </c>
      <c r="E240" s="184" t="s">
        <v>1</v>
      </c>
      <c r="F240" s="185" t="s">
        <v>217</v>
      </c>
      <c r="H240" s="186">
        <v>1</v>
      </c>
      <c r="I240" s="187"/>
      <c r="L240" s="183"/>
      <c r="M240" s="188"/>
      <c r="T240" s="189"/>
      <c r="AT240" s="184" t="s">
        <v>212</v>
      </c>
      <c r="AU240" s="184" t="s">
        <v>89</v>
      </c>
      <c r="AV240" s="13" t="s">
        <v>210</v>
      </c>
      <c r="AW240" s="13" t="s">
        <v>32</v>
      </c>
      <c r="AX240" s="13" t="s">
        <v>84</v>
      </c>
      <c r="AY240" s="184" t="s">
        <v>203</v>
      </c>
    </row>
    <row r="241" spans="2:65" s="1" customFormat="1" ht="24.2" customHeight="1">
      <c r="B241" s="33"/>
      <c r="C241" s="163" t="s">
        <v>387</v>
      </c>
      <c r="D241" s="163" t="s">
        <v>206</v>
      </c>
      <c r="E241" s="164" t="s">
        <v>449</v>
      </c>
      <c r="F241" s="165" t="s">
        <v>450</v>
      </c>
      <c r="G241" s="166" t="s">
        <v>422</v>
      </c>
      <c r="H241" s="167">
        <v>1</v>
      </c>
      <c r="I241" s="168"/>
      <c r="J241" s="169">
        <f>ROUND(I241*H241,2)</f>
        <v>0</v>
      </c>
      <c r="K241" s="170"/>
      <c r="L241" s="33"/>
      <c r="M241" s="171" t="s">
        <v>1</v>
      </c>
      <c r="N241" s="137" t="s">
        <v>43</v>
      </c>
      <c r="P241" s="172">
        <f>O241*H241</f>
        <v>0</v>
      </c>
      <c r="Q241" s="172">
        <v>0</v>
      </c>
      <c r="R241" s="172">
        <f>Q241*H241</f>
        <v>0</v>
      </c>
      <c r="S241" s="172">
        <v>1.9460000000000002E-2</v>
      </c>
      <c r="T241" s="173">
        <f>S241*H241</f>
        <v>1.9460000000000002E-2</v>
      </c>
      <c r="AR241" s="174" t="s">
        <v>253</v>
      </c>
      <c r="AT241" s="174" t="s">
        <v>206</v>
      </c>
      <c r="AU241" s="174" t="s">
        <v>89</v>
      </c>
      <c r="AY241" s="16" t="s">
        <v>203</v>
      </c>
      <c r="BE241" s="102">
        <f>IF(N241="základná",J241,0)</f>
        <v>0</v>
      </c>
      <c r="BF241" s="102">
        <f>IF(N241="znížená",J241,0)</f>
        <v>0</v>
      </c>
      <c r="BG241" s="102">
        <f>IF(N241="zákl. prenesená",J241,0)</f>
        <v>0</v>
      </c>
      <c r="BH241" s="102">
        <f>IF(N241="zníž. prenesená",J241,0)</f>
        <v>0</v>
      </c>
      <c r="BI241" s="102">
        <f>IF(N241="nulová",J241,0)</f>
        <v>0</v>
      </c>
      <c r="BJ241" s="16" t="s">
        <v>89</v>
      </c>
      <c r="BK241" s="102">
        <f>ROUND(I241*H241,2)</f>
        <v>0</v>
      </c>
      <c r="BL241" s="16" t="s">
        <v>253</v>
      </c>
      <c r="BM241" s="174" t="s">
        <v>451</v>
      </c>
    </row>
    <row r="242" spans="2:65" s="12" customFormat="1">
      <c r="B242" s="175"/>
      <c r="D242" s="176" t="s">
        <v>212</v>
      </c>
      <c r="E242" s="177" t="s">
        <v>1</v>
      </c>
      <c r="F242" s="178" t="s">
        <v>1133</v>
      </c>
      <c r="H242" s="179">
        <v>1</v>
      </c>
      <c r="I242" s="180"/>
      <c r="L242" s="175"/>
      <c r="M242" s="181"/>
      <c r="T242" s="182"/>
      <c r="AT242" s="177" t="s">
        <v>212</v>
      </c>
      <c r="AU242" s="177" t="s">
        <v>89</v>
      </c>
      <c r="AV242" s="12" t="s">
        <v>89</v>
      </c>
      <c r="AW242" s="12" t="s">
        <v>32</v>
      </c>
      <c r="AX242" s="12" t="s">
        <v>77</v>
      </c>
      <c r="AY242" s="177" t="s">
        <v>203</v>
      </c>
    </row>
    <row r="243" spans="2:65" s="13" customFormat="1">
      <c r="B243" s="183"/>
      <c r="D243" s="176" t="s">
        <v>212</v>
      </c>
      <c r="E243" s="184" t="s">
        <v>1</v>
      </c>
      <c r="F243" s="185" t="s">
        <v>217</v>
      </c>
      <c r="H243" s="186">
        <v>1</v>
      </c>
      <c r="I243" s="187"/>
      <c r="L243" s="183"/>
      <c r="M243" s="188"/>
      <c r="T243" s="189"/>
      <c r="AT243" s="184" t="s">
        <v>212</v>
      </c>
      <c r="AU243" s="184" t="s">
        <v>89</v>
      </c>
      <c r="AV243" s="13" t="s">
        <v>210</v>
      </c>
      <c r="AW243" s="13" t="s">
        <v>32</v>
      </c>
      <c r="AX243" s="13" t="s">
        <v>84</v>
      </c>
      <c r="AY243" s="184" t="s">
        <v>203</v>
      </c>
    </row>
    <row r="244" spans="2:65" s="1" customFormat="1" ht="24.2" customHeight="1">
      <c r="B244" s="33"/>
      <c r="C244" s="163" t="s">
        <v>391</v>
      </c>
      <c r="D244" s="163" t="s">
        <v>206</v>
      </c>
      <c r="E244" s="164" t="s">
        <v>459</v>
      </c>
      <c r="F244" s="165" t="s">
        <v>460</v>
      </c>
      <c r="G244" s="166" t="s">
        <v>422</v>
      </c>
      <c r="H244" s="167">
        <v>1</v>
      </c>
      <c r="I244" s="168"/>
      <c r="J244" s="169">
        <f>ROUND(I244*H244,2)</f>
        <v>0</v>
      </c>
      <c r="K244" s="170"/>
      <c r="L244" s="33"/>
      <c r="M244" s="171" t="s">
        <v>1</v>
      </c>
      <c r="N244" s="137" t="s">
        <v>43</v>
      </c>
      <c r="P244" s="172">
        <f>O244*H244</f>
        <v>0</v>
      </c>
      <c r="Q244" s="172">
        <v>0</v>
      </c>
      <c r="R244" s="172">
        <f>Q244*H244</f>
        <v>0</v>
      </c>
      <c r="S244" s="172">
        <v>2.5999999999999999E-3</v>
      </c>
      <c r="T244" s="173">
        <f>S244*H244</f>
        <v>2.5999999999999999E-3</v>
      </c>
      <c r="AR244" s="174" t="s">
        <v>253</v>
      </c>
      <c r="AT244" s="174" t="s">
        <v>206</v>
      </c>
      <c r="AU244" s="174" t="s">
        <v>89</v>
      </c>
      <c r="AY244" s="16" t="s">
        <v>203</v>
      </c>
      <c r="BE244" s="102">
        <f>IF(N244="základná",J244,0)</f>
        <v>0</v>
      </c>
      <c r="BF244" s="102">
        <f>IF(N244="znížená",J244,0)</f>
        <v>0</v>
      </c>
      <c r="BG244" s="102">
        <f>IF(N244="zákl. prenesená",J244,0)</f>
        <v>0</v>
      </c>
      <c r="BH244" s="102">
        <f>IF(N244="zníž. prenesená",J244,0)</f>
        <v>0</v>
      </c>
      <c r="BI244" s="102">
        <f>IF(N244="nulová",J244,0)</f>
        <v>0</v>
      </c>
      <c r="BJ244" s="16" t="s">
        <v>89</v>
      </c>
      <c r="BK244" s="102">
        <f>ROUND(I244*H244,2)</f>
        <v>0</v>
      </c>
      <c r="BL244" s="16" t="s">
        <v>253</v>
      </c>
      <c r="BM244" s="174" t="s">
        <v>461</v>
      </c>
    </row>
    <row r="245" spans="2:65" s="12" customFormat="1">
      <c r="B245" s="175"/>
      <c r="D245" s="176" t="s">
        <v>212</v>
      </c>
      <c r="E245" s="177" t="s">
        <v>1</v>
      </c>
      <c r="F245" s="178" t="s">
        <v>1133</v>
      </c>
      <c r="H245" s="179">
        <v>1</v>
      </c>
      <c r="I245" s="180"/>
      <c r="L245" s="175"/>
      <c r="M245" s="181"/>
      <c r="T245" s="182"/>
      <c r="AT245" s="177" t="s">
        <v>212</v>
      </c>
      <c r="AU245" s="177" t="s">
        <v>89</v>
      </c>
      <c r="AV245" s="12" t="s">
        <v>89</v>
      </c>
      <c r="AW245" s="12" t="s">
        <v>32</v>
      </c>
      <c r="AX245" s="12" t="s">
        <v>77</v>
      </c>
      <c r="AY245" s="177" t="s">
        <v>203</v>
      </c>
    </row>
    <row r="246" spans="2:65" s="13" customFormat="1">
      <c r="B246" s="183"/>
      <c r="D246" s="176" t="s">
        <v>212</v>
      </c>
      <c r="E246" s="184" t="s">
        <v>1</v>
      </c>
      <c r="F246" s="185" t="s">
        <v>217</v>
      </c>
      <c r="H246" s="186">
        <v>1</v>
      </c>
      <c r="I246" s="187"/>
      <c r="L246" s="183"/>
      <c r="M246" s="188"/>
      <c r="T246" s="189"/>
      <c r="AT246" s="184" t="s">
        <v>212</v>
      </c>
      <c r="AU246" s="184" t="s">
        <v>89</v>
      </c>
      <c r="AV246" s="13" t="s">
        <v>210</v>
      </c>
      <c r="AW246" s="13" t="s">
        <v>32</v>
      </c>
      <c r="AX246" s="13" t="s">
        <v>84</v>
      </c>
      <c r="AY246" s="184" t="s">
        <v>203</v>
      </c>
    </row>
    <row r="247" spans="2:65" s="1" customFormat="1" ht="24.2" customHeight="1">
      <c r="B247" s="33"/>
      <c r="C247" s="163" t="s">
        <v>399</v>
      </c>
      <c r="D247" s="163" t="s">
        <v>206</v>
      </c>
      <c r="E247" s="164" t="s">
        <v>471</v>
      </c>
      <c r="F247" s="165" t="s">
        <v>472</v>
      </c>
      <c r="G247" s="166" t="s">
        <v>404</v>
      </c>
      <c r="H247" s="167"/>
      <c r="I247" s="168"/>
      <c r="J247" s="169">
        <f>ROUND(I247*H247,2)</f>
        <v>0</v>
      </c>
      <c r="K247" s="170"/>
      <c r="L247" s="33"/>
      <c r="M247" s="171" t="s">
        <v>1</v>
      </c>
      <c r="N247" s="137" t="s">
        <v>43</v>
      </c>
      <c r="P247" s="172">
        <f>O247*H247</f>
        <v>0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AR247" s="174" t="s">
        <v>253</v>
      </c>
      <c r="AT247" s="174" t="s">
        <v>206</v>
      </c>
      <c r="AU247" s="174" t="s">
        <v>89</v>
      </c>
      <c r="AY247" s="16" t="s">
        <v>203</v>
      </c>
      <c r="BE247" s="102">
        <f>IF(N247="základná",J247,0)</f>
        <v>0</v>
      </c>
      <c r="BF247" s="102">
        <f>IF(N247="znížená",J247,0)</f>
        <v>0</v>
      </c>
      <c r="BG247" s="102">
        <f>IF(N247="zákl. prenesená",J247,0)</f>
        <v>0</v>
      </c>
      <c r="BH247" s="102">
        <f>IF(N247="zníž. prenesená",J247,0)</f>
        <v>0</v>
      </c>
      <c r="BI247" s="102">
        <f>IF(N247="nulová",J247,0)</f>
        <v>0</v>
      </c>
      <c r="BJ247" s="16" t="s">
        <v>89</v>
      </c>
      <c r="BK247" s="102">
        <f>ROUND(I247*H247,2)</f>
        <v>0</v>
      </c>
      <c r="BL247" s="16" t="s">
        <v>253</v>
      </c>
      <c r="BM247" s="174" t="s">
        <v>473</v>
      </c>
    </row>
    <row r="248" spans="2:65" s="11" customFormat="1" ht="22.9" customHeight="1">
      <c r="B248" s="152"/>
      <c r="D248" s="153" t="s">
        <v>76</v>
      </c>
      <c r="E248" s="161" t="s">
        <v>474</v>
      </c>
      <c r="F248" s="161" t="s">
        <v>475</v>
      </c>
      <c r="I248" s="155"/>
      <c r="J248" s="162">
        <f>BK248</f>
        <v>0</v>
      </c>
      <c r="L248" s="152"/>
      <c r="M248" s="156"/>
      <c r="P248" s="157">
        <f>SUM(P249:P258)</f>
        <v>0</v>
      </c>
      <c r="R248" s="157">
        <f>SUM(R249:R258)</f>
        <v>7.9951860000000013E-2</v>
      </c>
      <c r="T248" s="158">
        <f>SUM(T249:T258)</f>
        <v>0</v>
      </c>
      <c r="AR248" s="153" t="s">
        <v>89</v>
      </c>
      <c r="AT248" s="159" t="s">
        <v>76</v>
      </c>
      <c r="AU248" s="159" t="s">
        <v>84</v>
      </c>
      <c r="AY248" s="153" t="s">
        <v>203</v>
      </c>
      <c r="BK248" s="160">
        <f>SUM(BK249:BK258)</f>
        <v>0</v>
      </c>
    </row>
    <row r="249" spans="2:65" s="1" customFormat="1" ht="33" customHeight="1">
      <c r="B249" s="33"/>
      <c r="C249" s="163" t="s">
        <v>401</v>
      </c>
      <c r="D249" s="163" t="s">
        <v>206</v>
      </c>
      <c r="E249" s="164" t="s">
        <v>477</v>
      </c>
      <c r="F249" s="165" t="s">
        <v>478</v>
      </c>
      <c r="G249" s="166" t="s">
        <v>291</v>
      </c>
      <c r="H249" s="167">
        <v>3</v>
      </c>
      <c r="I249" s="168"/>
      <c r="J249" s="169">
        <f>ROUND(I249*H249,2)</f>
        <v>0</v>
      </c>
      <c r="K249" s="170"/>
      <c r="L249" s="33"/>
      <c r="M249" s="171" t="s">
        <v>1</v>
      </c>
      <c r="N249" s="137" t="s">
        <v>43</v>
      </c>
      <c r="P249" s="172">
        <f>O249*H249</f>
        <v>0</v>
      </c>
      <c r="Q249" s="172">
        <v>0</v>
      </c>
      <c r="R249" s="172">
        <f>Q249*H249</f>
        <v>0</v>
      </c>
      <c r="S249" s="172">
        <v>0</v>
      </c>
      <c r="T249" s="173">
        <f>S249*H249</f>
        <v>0</v>
      </c>
      <c r="AR249" s="174" t="s">
        <v>253</v>
      </c>
      <c r="AT249" s="174" t="s">
        <v>206</v>
      </c>
      <c r="AU249" s="174" t="s">
        <v>89</v>
      </c>
      <c r="AY249" s="16" t="s">
        <v>203</v>
      </c>
      <c r="BE249" s="102">
        <f>IF(N249="základná",J249,0)</f>
        <v>0</v>
      </c>
      <c r="BF249" s="102">
        <f>IF(N249="znížená",J249,0)</f>
        <v>0</v>
      </c>
      <c r="BG249" s="102">
        <f>IF(N249="zákl. prenesená",J249,0)</f>
        <v>0</v>
      </c>
      <c r="BH249" s="102">
        <f>IF(N249="zníž. prenesená",J249,0)</f>
        <v>0</v>
      </c>
      <c r="BI249" s="102">
        <f>IF(N249="nulová",J249,0)</f>
        <v>0</v>
      </c>
      <c r="BJ249" s="16" t="s">
        <v>89</v>
      </c>
      <c r="BK249" s="102">
        <f>ROUND(I249*H249,2)</f>
        <v>0</v>
      </c>
      <c r="BL249" s="16" t="s">
        <v>253</v>
      </c>
      <c r="BM249" s="174" t="s">
        <v>479</v>
      </c>
    </row>
    <row r="250" spans="2:65" s="12" customFormat="1">
      <c r="B250" s="175"/>
      <c r="D250" s="176" t="s">
        <v>212</v>
      </c>
      <c r="E250" s="177" t="s">
        <v>1</v>
      </c>
      <c r="F250" s="178" t="s">
        <v>1122</v>
      </c>
      <c r="H250" s="179">
        <v>1</v>
      </c>
      <c r="I250" s="180"/>
      <c r="L250" s="175"/>
      <c r="M250" s="181"/>
      <c r="T250" s="182"/>
      <c r="AT250" s="177" t="s">
        <v>212</v>
      </c>
      <c r="AU250" s="177" t="s">
        <v>89</v>
      </c>
      <c r="AV250" s="12" t="s">
        <v>89</v>
      </c>
      <c r="AW250" s="12" t="s">
        <v>32</v>
      </c>
      <c r="AX250" s="12" t="s">
        <v>77</v>
      </c>
      <c r="AY250" s="177" t="s">
        <v>203</v>
      </c>
    </row>
    <row r="251" spans="2:65" s="12" customFormat="1">
      <c r="B251" s="175"/>
      <c r="D251" s="176" t="s">
        <v>212</v>
      </c>
      <c r="E251" s="177" t="s">
        <v>1</v>
      </c>
      <c r="F251" s="178" t="s">
        <v>1123</v>
      </c>
      <c r="H251" s="179">
        <v>1</v>
      </c>
      <c r="I251" s="180"/>
      <c r="L251" s="175"/>
      <c r="M251" s="181"/>
      <c r="T251" s="182"/>
      <c r="AT251" s="177" t="s">
        <v>212</v>
      </c>
      <c r="AU251" s="177" t="s">
        <v>89</v>
      </c>
      <c r="AV251" s="12" t="s">
        <v>89</v>
      </c>
      <c r="AW251" s="12" t="s">
        <v>32</v>
      </c>
      <c r="AX251" s="12" t="s">
        <v>77</v>
      </c>
      <c r="AY251" s="177" t="s">
        <v>203</v>
      </c>
    </row>
    <row r="252" spans="2:65" s="12" customFormat="1">
      <c r="B252" s="175"/>
      <c r="D252" s="176" t="s">
        <v>212</v>
      </c>
      <c r="E252" s="177" t="s">
        <v>1</v>
      </c>
      <c r="F252" s="178" t="s">
        <v>1124</v>
      </c>
      <c r="H252" s="179">
        <v>1</v>
      </c>
      <c r="I252" s="180"/>
      <c r="L252" s="175"/>
      <c r="M252" s="181"/>
      <c r="T252" s="182"/>
      <c r="AT252" s="177" t="s">
        <v>212</v>
      </c>
      <c r="AU252" s="177" t="s">
        <v>89</v>
      </c>
      <c r="AV252" s="12" t="s">
        <v>89</v>
      </c>
      <c r="AW252" s="12" t="s">
        <v>32</v>
      </c>
      <c r="AX252" s="12" t="s">
        <v>77</v>
      </c>
      <c r="AY252" s="177" t="s">
        <v>203</v>
      </c>
    </row>
    <row r="253" spans="2:65" s="13" customFormat="1">
      <c r="B253" s="183"/>
      <c r="D253" s="176" t="s">
        <v>212</v>
      </c>
      <c r="E253" s="184" t="s">
        <v>1</v>
      </c>
      <c r="F253" s="185" t="s">
        <v>217</v>
      </c>
      <c r="H253" s="186">
        <v>3</v>
      </c>
      <c r="I253" s="187"/>
      <c r="L253" s="183"/>
      <c r="M253" s="188"/>
      <c r="T253" s="189"/>
      <c r="AT253" s="184" t="s">
        <v>212</v>
      </c>
      <c r="AU253" s="184" t="s">
        <v>89</v>
      </c>
      <c r="AV253" s="13" t="s">
        <v>210</v>
      </c>
      <c r="AW253" s="13" t="s">
        <v>32</v>
      </c>
      <c r="AX253" s="13" t="s">
        <v>84</v>
      </c>
      <c r="AY253" s="184" t="s">
        <v>203</v>
      </c>
    </row>
    <row r="254" spans="2:65" s="1" customFormat="1" ht="24.2" customHeight="1">
      <c r="B254" s="33"/>
      <c r="C254" s="197" t="s">
        <v>408</v>
      </c>
      <c r="D254" s="197" t="s">
        <v>382</v>
      </c>
      <c r="E254" s="198" t="s">
        <v>482</v>
      </c>
      <c r="F254" s="199" t="s">
        <v>483</v>
      </c>
      <c r="G254" s="200" t="s">
        <v>291</v>
      </c>
      <c r="H254" s="201">
        <v>3</v>
      </c>
      <c r="I254" s="202"/>
      <c r="J254" s="203">
        <f>ROUND(I254*H254,2)</f>
        <v>0</v>
      </c>
      <c r="K254" s="204"/>
      <c r="L254" s="205"/>
      <c r="M254" s="206" t="s">
        <v>1</v>
      </c>
      <c r="N254" s="207" t="s">
        <v>43</v>
      </c>
      <c r="P254" s="172">
        <f>O254*H254</f>
        <v>0</v>
      </c>
      <c r="Q254" s="172">
        <v>1E-3</v>
      </c>
      <c r="R254" s="172">
        <f>Q254*H254</f>
        <v>3.0000000000000001E-3</v>
      </c>
      <c r="S254" s="172">
        <v>0</v>
      </c>
      <c r="T254" s="173">
        <f>S254*H254</f>
        <v>0</v>
      </c>
      <c r="AR254" s="174" t="s">
        <v>381</v>
      </c>
      <c r="AT254" s="174" t="s">
        <v>382</v>
      </c>
      <c r="AU254" s="174" t="s">
        <v>89</v>
      </c>
      <c r="AY254" s="16" t="s">
        <v>203</v>
      </c>
      <c r="BE254" s="102">
        <f>IF(N254="základná",J254,0)</f>
        <v>0</v>
      </c>
      <c r="BF254" s="102">
        <f>IF(N254="znížená",J254,0)</f>
        <v>0</v>
      </c>
      <c r="BG254" s="102">
        <f>IF(N254="zákl. prenesená",J254,0)</f>
        <v>0</v>
      </c>
      <c r="BH254" s="102">
        <f>IF(N254="zníž. prenesená",J254,0)</f>
        <v>0</v>
      </c>
      <c r="BI254" s="102">
        <f>IF(N254="nulová",J254,0)</f>
        <v>0</v>
      </c>
      <c r="BJ254" s="16" t="s">
        <v>89</v>
      </c>
      <c r="BK254" s="102">
        <f>ROUND(I254*H254,2)</f>
        <v>0</v>
      </c>
      <c r="BL254" s="16" t="s">
        <v>253</v>
      </c>
      <c r="BM254" s="174" t="s">
        <v>484</v>
      </c>
    </row>
    <row r="255" spans="2:65" s="1" customFormat="1" ht="24.2" customHeight="1">
      <c r="B255" s="33"/>
      <c r="C255" s="197" t="s">
        <v>412</v>
      </c>
      <c r="D255" s="197" t="s">
        <v>382</v>
      </c>
      <c r="E255" s="198" t="s">
        <v>486</v>
      </c>
      <c r="F255" s="199" t="s">
        <v>487</v>
      </c>
      <c r="G255" s="200" t="s">
        <v>291</v>
      </c>
      <c r="H255" s="201">
        <v>3</v>
      </c>
      <c r="I255" s="202"/>
      <c r="J255" s="203">
        <f>ROUND(I255*H255,2)</f>
        <v>0</v>
      </c>
      <c r="K255" s="204"/>
      <c r="L255" s="205"/>
      <c r="M255" s="206" t="s">
        <v>1</v>
      </c>
      <c r="N255" s="207" t="s">
        <v>43</v>
      </c>
      <c r="P255" s="172">
        <f>O255*H255</f>
        <v>0</v>
      </c>
      <c r="Q255" s="172">
        <v>2.5000000000000001E-2</v>
      </c>
      <c r="R255" s="172">
        <f>Q255*H255</f>
        <v>7.5000000000000011E-2</v>
      </c>
      <c r="S255" s="172">
        <v>0</v>
      </c>
      <c r="T255" s="173">
        <f>S255*H255</f>
        <v>0</v>
      </c>
      <c r="AR255" s="174" t="s">
        <v>381</v>
      </c>
      <c r="AT255" s="174" t="s">
        <v>382</v>
      </c>
      <c r="AU255" s="174" t="s">
        <v>89</v>
      </c>
      <c r="AY255" s="16" t="s">
        <v>203</v>
      </c>
      <c r="BE255" s="102">
        <f>IF(N255="základná",J255,0)</f>
        <v>0</v>
      </c>
      <c r="BF255" s="102">
        <f>IF(N255="znížená",J255,0)</f>
        <v>0</v>
      </c>
      <c r="BG255" s="102">
        <f>IF(N255="zákl. prenesená",J255,0)</f>
        <v>0</v>
      </c>
      <c r="BH255" s="102">
        <f>IF(N255="zníž. prenesená",J255,0)</f>
        <v>0</v>
      </c>
      <c r="BI255" s="102">
        <f>IF(N255="nulová",J255,0)</f>
        <v>0</v>
      </c>
      <c r="BJ255" s="16" t="s">
        <v>89</v>
      </c>
      <c r="BK255" s="102">
        <f>ROUND(I255*H255,2)</f>
        <v>0</v>
      </c>
      <c r="BL255" s="16" t="s">
        <v>253</v>
      </c>
      <c r="BM255" s="174" t="s">
        <v>488</v>
      </c>
    </row>
    <row r="256" spans="2:65" s="1" customFormat="1" ht="16.5" customHeight="1">
      <c r="B256" s="33"/>
      <c r="C256" s="163" t="s">
        <v>419</v>
      </c>
      <c r="D256" s="163" t="s">
        <v>206</v>
      </c>
      <c r="E256" s="164" t="s">
        <v>490</v>
      </c>
      <c r="F256" s="165" t="s">
        <v>491</v>
      </c>
      <c r="G256" s="166" t="s">
        <v>291</v>
      </c>
      <c r="H256" s="167">
        <v>3</v>
      </c>
      <c r="I256" s="168"/>
      <c r="J256" s="169">
        <f>ROUND(I256*H256,2)</f>
        <v>0</v>
      </c>
      <c r="K256" s="170"/>
      <c r="L256" s="33"/>
      <c r="M256" s="171" t="s">
        <v>1</v>
      </c>
      <c r="N256" s="137" t="s">
        <v>43</v>
      </c>
      <c r="P256" s="172">
        <f>O256*H256</f>
        <v>0</v>
      </c>
      <c r="Q256" s="172">
        <v>3.0620000000000002E-5</v>
      </c>
      <c r="R256" s="172">
        <f>Q256*H256</f>
        <v>9.1860000000000005E-5</v>
      </c>
      <c r="S256" s="172">
        <v>0</v>
      </c>
      <c r="T256" s="173">
        <f>S256*H256</f>
        <v>0</v>
      </c>
      <c r="AR256" s="174" t="s">
        <v>253</v>
      </c>
      <c r="AT256" s="174" t="s">
        <v>206</v>
      </c>
      <c r="AU256" s="174" t="s">
        <v>89</v>
      </c>
      <c r="AY256" s="16" t="s">
        <v>203</v>
      </c>
      <c r="BE256" s="102">
        <f>IF(N256="základná",J256,0)</f>
        <v>0</v>
      </c>
      <c r="BF256" s="102">
        <f>IF(N256="znížená",J256,0)</f>
        <v>0</v>
      </c>
      <c r="BG256" s="102">
        <f>IF(N256="zákl. prenesená",J256,0)</f>
        <v>0</v>
      </c>
      <c r="BH256" s="102">
        <f>IF(N256="zníž. prenesená",J256,0)</f>
        <v>0</v>
      </c>
      <c r="BI256" s="102">
        <f>IF(N256="nulová",J256,0)</f>
        <v>0</v>
      </c>
      <c r="BJ256" s="16" t="s">
        <v>89</v>
      </c>
      <c r="BK256" s="102">
        <f>ROUND(I256*H256,2)</f>
        <v>0</v>
      </c>
      <c r="BL256" s="16" t="s">
        <v>253</v>
      </c>
      <c r="BM256" s="174" t="s">
        <v>492</v>
      </c>
    </row>
    <row r="257" spans="2:65" s="1" customFormat="1" ht="16.5" customHeight="1">
      <c r="B257" s="33"/>
      <c r="C257" s="197" t="s">
        <v>424</v>
      </c>
      <c r="D257" s="197" t="s">
        <v>382</v>
      </c>
      <c r="E257" s="198" t="s">
        <v>494</v>
      </c>
      <c r="F257" s="199" t="s">
        <v>495</v>
      </c>
      <c r="G257" s="200" t="s">
        <v>291</v>
      </c>
      <c r="H257" s="201">
        <v>3</v>
      </c>
      <c r="I257" s="202"/>
      <c r="J257" s="203">
        <f>ROUND(I257*H257,2)</f>
        <v>0</v>
      </c>
      <c r="K257" s="204"/>
      <c r="L257" s="205"/>
      <c r="M257" s="206" t="s">
        <v>1</v>
      </c>
      <c r="N257" s="207" t="s">
        <v>43</v>
      </c>
      <c r="P257" s="172">
        <f>O257*H257</f>
        <v>0</v>
      </c>
      <c r="Q257" s="172">
        <v>6.2E-4</v>
      </c>
      <c r="R257" s="172">
        <f>Q257*H257</f>
        <v>1.8600000000000001E-3</v>
      </c>
      <c r="S257" s="172">
        <v>0</v>
      </c>
      <c r="T257" s="173">
        <f>S257*H257</f>
        <v>0</v>
      </c>
      <c r="AR257" s="174" t="s">
        <v>381</v>
      </c>
      <c r="AT257" s="174" t="s">
        <v>382</v>
      </c>
      <c r="AU257" s="174" t="s">
        <v>89</v>
      </c>
      <c r="AY257" s="16" t="s">
        <v>203</v>
      </c>
      <c r="BE257" s="102">
        <f>IF(N257="základná",J257,0)</f>
        <v>0</v>
      </c>
      <c r="BF257" s="102">
        <f>IF(N257="znížená",J257,0)</f>
        <v>0</v>
      </c>
      <c r="BG257" s="102">
        <f>IF(N257="zákl. prenesená",J257,0)</f>
        <v>0</v>
      </c>
      <c r="BH257" s="102">
        <f>IF(N257="zníž. prenesená",J257,0)</f>
        <v>0</v>
      </c>
      <c r="BI257" s="102">
        <f>IF(N257="nulová",J257,0)</f>
        <v>0</v>
      </c>
      <c r="BJ257" s="16" t="s">
        <v>89</v>
      </c>
      <c r="BK257" s="102">
        <f>ROUND(I257*H257,2)</f>
        <v>0</v>
      </c>
      <c r="BL257" s="16" t="s">
        <v>253</v>
      </c>
      <c r="BM257" s="174" t="s">
        <v>496</v>
      </c>
    </row>
    <row r="258" spans="2:65" s="1" customFormat="1" ht="24.2" customHeight="1">
      <c r="B258" s="33"/>
      <c r="C258" s="163" t="s">
        <v>429</v>
      </c>
      <c r="D258" s="163" t="s">
        <v>206</v>
      </c>
      <c r="E258" s="164" t="s">
        <v>498</v>
      </c>
      <c r="F258" s="165" t="s">
        <v>499</v>
      </c>
      <c r="G258" s="166" t="s">
        <v>404</v>
      </c>
      <c r="H258" s="167"/>
      <c r="I258" s="168"/>
      <c r="J258" s="169">
        <f>ROUND(I258*H258,2)</f>
        <v>0</v>
      </c>
      <c r="K258" s="170"/>
      <c r="L258" s="33"/>
      <c r="M258" s="171" t="s">
        <v>1</v>
      </c>
      <c r="N258" s="137" t="s">
        <v>43</v>
      </c>
      <c r="P258" s="172">
        <f>O258*H258</f>
        <v>0</v>
      </c>
      <c r="Q258" s="172">
        <v>0</v>
      </c>
      <c r="R258" s="172">
        <f>Q258*H258</f>
        <v>0</v>
      </c>
      <c r="S258" s="172">
        <v>0</v>
      </c>
      <c r="T258" s="173">
        <f>S258*H258</f>
        <v>0</v>
      </c>
      <c r="AR258" s="174" t="s">
        <v>253</v>
      </c>
      <c r="AT258" s="174" t="s">
        <v>206</v>
      </c>
      <c r="AU258" s="174" t="s">
        <v>89</v>
      </c>
      <c r="AY258" s="16" t="s">
        <v>203</v>
      </c>
      <c r="BE258" s="102">
        <f>IF(N258="základná",J258,0)</f>
        <v>0</v>
      </c>
      <c r="BF258" s="102">
        <f>IF(N258="znížená",J258,0)</f>
        <v>0</v>
      </c>
      <c r="BG258" s="102">
        <f>IF(N258="zákl. prenesená",J258,0)</f>
        <v>0</v>
      </c>
      <c r="BH258" s="102">
        <f>IF(N258="zníž. prenesená",J258,0)</f>
        <v>0</v>
      </c>
      <c r="BI258" s="102">
        <f>IF(N258="nulová",J258,0)</f>
        <v>0</v>
      </c>
      <c r="BJ258" s="16" t="s">
        <v>89</v>
      </c>
      <c r="BK258" s="102">
        <f>ROUND(I258*H258,2)</f>
        <v>0</v>
      </c>
      <c r="BL258" s="16" t="s">
        <v>253</v>
      </c>
      <c r="BM258" s="174" t="s">
        <v>500</v>
      </c>
    </row>
    <row r="259" spans="2:65" s="11" customFormat="1" ht="22.9" customHeight="1">
      <c r="B259" s="152"/>
      <c r="D259" s="153" t="s">
        <v>76</v>
      </c>
      <c r="E259" s="161" t="s">
        <v>501</v>
      </c>
      <c r="F259" s="161" t="s">
        <v>502</v>
      </c>
      <c r="I259" s="155"/>
      <c r="J259" s="162">
        <f>BK259</f>
        <v>0</v>
      </c>
      <c r="L259" s="152"/>
      <c r="M259" s="156"/>
      <c r="P259" s="157">
        <f>SUM(P260:P263)</f>
        <v>0</v>
      </c>
      <c r="R259" s="157">
        <f>SUM(R260:R263)</f>
        <v>5.5999999999999999E-3</v>
      </c>
      <c r="T259" s="158">
        <f>SUM(T260:T263)</f>
        <v>9.5999999999999992E-3</v>
      </c>
      <c r="AR259" s="153" t="s">
        <v>89</v>
      </c>
      <c r="AT259" s="159" t="s">
        <v>76</v>
      </c>
      <c r="AU259" s="159" t="s">
        <v>84</v>
      </c>
      <c r="AY259" s="153" t="s">
        <v>203</v>
      </c>
      <c r="BK259" s="160">
        <f>SUM(BK260:BK263)</f>
        <v>0</v>
      </c>
    </row>
    <row r="260" spans="2:65" s="1" customFormat="1" ht="24.2" customHeight="1">
      <c r="B260" s="33"/>
      <c r="C260" s="163" t="s">
        <v>434</v>
      </c>
      <c r="D260" s="163" t="s">
        <v>206</v>
      </c>
      <c r="E260" s="164" t="s">
        <v>504</v>
      </c>
      <c r="F260" s="165" t="s">
        <v>505</v>
      </c>
      <c r="G260" s="166" t="s">
        <v>291</v>
      </c>
      <c r="H260" s="167">
        <v>2</v>
      </c>
      <c r="I260" s="168"/>
      <c r="J260" s="169">
        <f>ROUND(I260*H260,2)</f>
        <v>0</v>
      </c>
      <c r="K260" s="170"/>
      <c r="L260" s="33"/>
      <c r="M260" s="171" t="s">
        <v>1</v>
      </c>
      <c r="N260" s="137" t="s">
        <v>43</v>
      </c>
      <c r="P260" s="172">
        <f>O260*H260</f>
        <v>0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AR260" s="174" t="s">
        <v>253</v>
      </c>
      <c r="AT260" s="174" t="s">
        <v>206</v>
      </c>
      <c r="AU260" s="174" t="s">
        <v>89</v>
      </c>
      <c r="AY260" s="16" t="s">
        <v>203</v>
      </c>
      <c r="BE260" s="102">
        <f>IF(N260="základná",J260,0)</f>
        <v>0</v>
      </c>
      <c r="BF260" s="102">
        <f>IF(N260="znížená",J260,0)</f>
        <v>0</v>
      </c>
      <c r="BG260" s="102">
        <f>IF(N260="zákl. prenesená",J260,0)</f>
        <v>0</v>
      </c>
      <c r="BH260" s="102">
        <f>IF(N260="zníž. prenesená",J260,0)</f>
        <v>0</v>
      </c>
      <c r="BI260" s="102">
        <f>IF(N260="nulová",J260,0)</f>
        <v>0</v>
      </c>
      <c r="BJ260" s="16" t="s">
        <v>89</v>
      </c>
      <c r="BK260" s="102">
        <f>ROUND(I260*H260,2)</f>
        <v>0</v>
      </c>
      <c r="BL260" s="16" t="s">
        <v>253</v>
      </c>
      <c r="BM260" s="174" t="s">
        <v>506</v>
      </c>
    </row>
    <row r="261" spans="2:65" s="1" customFormat="1" ht="16.5" customHeight="1">
      <c r="B261" s="33"/>
      <c r="C261" s="197" t="s">
        <v>439</v>
      </c>
      <c r="D261" s="197" t="s">
        <v>382</v>
      </c>
      <c r="E261" s="198" t="s">
        <v>508</v>
      </c>
      <c r="F261" s="199" t="s">
        <v>509</v>
      </c>
      <c r="G261" s="200" t="s">
        <v>291</v>
      </c>
      <c r="H261" s="201">
        <v>2</v>
      </c>
      <c r="I261" s="202"/>
      <c r="J261" s="203">
        <f>ROUND(I261*H261,2)</f>
        <v>0</v>
      </c>
      <c r="K261" s="204"/>
      <c r="L261" s="205"/>
      <c r="M261" s="206" t="s">
        <v>1</v>
      </c>
      <c r="N261" s="207" t="s">
        <v>43</v>
      </c>
      <c r="P261" s="172">
        <f>O261*H261</f>
        <v>0</v>
      </c>
      <c r="Q261" s="172">
        <v>2.8E-3</v>
      </c>
      <c r="R261" s="172">
        <f>Q261*H261</f>
        <v>5.5999999999999999E-3</v>
      </c>
      <c r="S261" s="172">
        <v>0</v>
      </c>
      <c r="T261" s="173">
        <f>S261*H261</f>
        <v>0</v>
      </c>
      <c r="AR261" s="174" t="s">
        <v>381</v>
      </c>
      <c r="AT261" s="174" t="s">
        <v>382</v>
      </c>
      <c r="AU261" s="174" t="s">
        <v>89</v>
      </c>
      <c r="AY261" s="16" t="s">
        <v>203</v>
      </c>
      <c r="BE261" s="102">
        <f>IF(N261="základná",J261,0)</f>
        <v>0</v>
      </c>
      <c r="BF261" s="102">
        <f>IF(N261="znížená",J261,0)</f>
        <v>0</v>
      </c>
      <c r="BG261" s="102">
        <f>IF(N261="zákl. prenesená",J261,0)</f>
        <v>0</v>
      </c>
      <c r="BH261" s="102">
        <f>IF(N261="zníž. prenesená",J261,0)</f>
        <v>0</v>
      </c>
      <c r="BI261" s="102">
        <f>IF(N261="nulová",J261,0)</f>
        <v>0</v>
      </c>
      <c r="BJ261" s="16" t="s">
        <v>89</v>
      </c>
      <c r="BK261" s="102">
        <f>ROUND(I261*H261,2)</f>
        <v>0</v>
      </c>
      <c r="BL261" s="16" t="s">
        <v>253</v>
      </c>
      <c r="BM261" s="174" t="s">
        <v>510</v>
      </c>
    </row>
    <row r="262" spans="2:65" s="1" customFormat="1" ht="24.2" customHeight="1">
      <c r="B262" s="33"/>
      <c r="C262" s="163" t="s">
        <v>444</v>
      </c>
      <c r="D262" s="163" t="s">
        <v>206</v>
      </c>
      <c r="E262" s="164" t="s">
        <v>512</v>
      </c>
      <c r="F262" s="165" t="s">
        <v>513</v>
      </c>
      <c r="G262" s="166" t="s">
        <v>291</v>
      </c>
      <c r="H262" s="167">
        <v>2</v>
      </c>
      <c r="I262" s="168"/>
      <c r="J262" s="169">
        <f>ROUND(I262*H262,2)</f>
        <v>0</v>
      </c>
      <c r="K262" s="170"/>
      <c r="L262" s="33"/>
      <c r="M262" s="171" t="s">
        <v>1</v>
      </c>
      <c r="N262" s="137" t="s">
        <v>43</v>
      </c>
      <c r="P262" s="172">
        <f>O262*H262</f>
        <v>0</v>
      </c>
      <c r="Q262" s="172">
        <v>0</v>
      </c>
      <c r="R262" s="172">
        <f>Q262*H262</f>
        <v>0</v>
      </c>
      <c r="S262" s="172">
        <v>4.7999999999999996E-3</v>
      </c>
      <c r="T262" s="173">
        <f>S262*H262</f>
        <v>9.5999999999999992E-3</v>
      </c>
      <c r="AR262" s="174" t="s">
        <v>253</v>
      </c>
      <c r="AT262" s="174" t="s">
        <v>206</v>
      </c>
      <c r="AU262" s="174" t="s">
        <v>89</v>
      </c>
      <c r="AY262" s="16" t="s">
        <v>203</v>
      </c>
      <c r="BE262" s="102">
        <f>IF(N262="základná",J262,0)</f>
        <v>0</v>
      </c>
      <c r="BF262" s="102">
        <f>IF(N262="znížená",J262,0)</f>
        <v>0</v>
      </c>
      <c r="BG262" s="102">
        <f>IF(N262="zákl. prenesená",J262,0)</f>
        <v>0</v>
      </c>
      <c r="BH262" s="102">
        <f>IF(N262="zníž. prenesená",J262,0)</f>
        <v>0</v>
      </c>
      <c r="BI262" s="102">
        <f>IF(N262="nulová",J262,0)</f>
        <v>0</v>
      </c>
      <c r="BJ262" s="16" t="s">
        <v>89</v>
      </c>
      <c r="BK262" s="102">
        <f>ROUND(I262*H262,2)</f>
        <v>0</v>
      </c>
      <c r="BL262" s="16" t="s">
        <v>253</v>
      </c>
      <c r="BM262" s="174" t="s">
        <v>514</v>
      </c>
    </row>
    <row r="263" spans="2:65" s="1" customFormat="1" ht="24.2" customHeight="1">
      <c r="B263" s="33"/>
      <c r="C263" s="163" t="s">
        <v>448</v>
      </c>
      <c r="D263" s="163" t="s">
        <v>206</v>
      </c>
      <c r="E263" s="164" t="s">
        <v>516</v>
      </c>
      <c r="F263" s="165" t="s">
        <v>517</v>
      </c>
      <c r="G263" s="166" t="s">
        <v>404</v>
      </c>
      <c r="H263" s="167"/>
      <c r="I263" s="168"/>
      <c r="J263" s="169">
        <f>ROUND(I263*H263,2)</f>
        <v>0</v>
      </c>
      <c r="K263" s="170"/>
      <c r="L263" s="33"/>
      <c r="M263" s="171" t="s">
        <v>1</v>
      </c>
      <c r="N263" s="137" t="s">
        <v>43</v>
      </c>
      <c r="P263" s="172">
        <f>O263*H263</f>
        <v>0</v>
      </c>
      <c r="Q263" s="172">
        <v>0</v>
      </c>
      <c r="R263" s="172">
        <f>Q263*H263</f>
        <v>0</v>
      </c>
      <c r="S263" s="172">
        <v>0</v>
      </c>
      <c r="T263" s="173">
        <f>S263*H263</f>
        <v>0</v>
      </c>
      <c r="AR263" s="174" t="s">
        <v>253</v>
      </c>
      <c r="AT263" s="174" t="s">
        <v>206</v>
      </c>
      <c r="AU263" s="174" t="s">
        <v>89</v>
      </c>
      <c r="AY263" s="16" t="s">
        <v>203</v>
      </c>
      <c r="BE263" s="102">
        <f>IF(N263="základná",J263,0)</f>
        <v>0</v>
      </c>
      <c r="BF263" s="102">
        <f>IF(N263="znížená",J263,0)</f>
        <v>0</v>
      </c>
      <c r="BG263" s="102">
        <f>IF(N263="zákl. prenesená",J263,0)</f>
        <v>0</v>
      </c>
      <c r="BH263" s="102">
        <f>IF(N263="zníž. prenesená",J263,0)</f>
        <v>0</v>
      </c>
      <c r="BI263" s="102">
        <f>IF(N263="nulová",J263,0)</f>
        <v>0</v>
      </c>
      <c r="BJ263" s="16" t="s">
        <v>89</v>
      </c>
      <c r="BK263" s="102">
        <f>ROUND(I263*H263,2)</f>
        <v>0</v>
      </c>
      <c r="BL263" s="16" t="s">
        <v>253</v>
      </c>
      <c r="BM263" s="174" t="s">
        <v>518</v>
      </c>
    </row>
    <row r="264" spans="2:65" s="11" customFormat="1" ht="22.9" customHeight="1">
      <c r="B264" s="152"/>
      <c r="D264" s="153" t="s">
        <v>76</v>
      </c>
      <c r="E264" s="161" t="s">
        <v>519</v>
      </c>
      <c r="F264" s="161" t="s">
        <v>520</v>
      </c>
      <c r="I264" s="155"/>
      <c r="J264" s="162">
        <f>BK264</f>
        <v>0</v>
      </c>
      <c r="L264" s="152"/>
      <c r="M264" s="156"/>
      <c r="P264" s="157">
        <f>SUM(P265:P270)</f>
        <v>0</v>
      </c>
      <c r="R264" s="157">
        <f>SUM(R265:R270)</f>
        <v>9.9575650000000002E-2</v>
      </c>
      <c r="T264" s="158">
        <f>SUM(T265:T270)</f>
        <v>0</v>
      </c>
      <c r="AR264" s="153" t="s">
        <v>89</v>
      </c>
      <c r="AT264" s="159" t="s">
        <v>76</v>
      </c>
      <c r="AU264" s="159" t="s">
        <v>84</v>
      </c>
      <c r="AY264" s="153" t="s">
        <v>203</v>
      </c>
      <c r="BK264" s="160">
        <f>SUM(BK265:BK270)</f>
        <v>0</v>
      </c>
    </row>
    <row r="265" spans="2:65" s="1" customFormat="1" ht="24.2" customHeight="1">
      <c r="B265" s="33"/>
      <c r="C265" s="163" t="s">
        <v>454</v>
      </c>
      <c r="D265" s="163" t="s">
        <v>206</v>
      </c>
      <c r="E265" s="164" t="s">
        <v>522</v>
      </c>
      <c r="F265" s="165" t="s">
        <v>523</v>
      </c>
      <c r="G265" s="166" t="s">
        <v>209</v>
      </c>
      <c r="H265" s="167">
        <v>3.7069999999999999</v>
      </c>
      <c r="I265" s="168"/>
      <c r="J265" s="169">
        <f>ROUND(I265*H265,2)</f>
        <v>0</v>
      </c>
      <c r="K265" s="170"/>
      <c r="L265" s="33"/>
      <c r="M265" s="171" t="s">
        <v>1</v>
      </c>
      <c r="N265" s="137" t="s">
        <v>43</v>
      </c>
      <c r="P265" s="172">
        <f>O265*H265</f>
        <v>0</v>
      </c>
      <c r="Q265" s="172">
        <v>3.65E-3</v>
      </c>
      <c r="R265" s="172">
        <f>Q265*H265</f>
        <v>1.3530549999999999E-2</v>
      </c>
      <c r="S265" s="172">
        <v>0</v>
      </c>
      <c r="T265" s="173">
        <f>S265*H265</f>
        <v>0</v>
      </c>
      <c r="AR265" s="174" t="s">
        <v>253</v>
      </c>
      <c r="AT265" s="174" t="s">
        <v>206</v>
      </c>
      <c r="AU265" s="174" t="s">
        <v>89</v>
      </c>
      <c r="AY265" s="16" t="s">
        <v>203</v>
      </c>
      <c r="BE265" s="102">
        <f>IF(N265="základná",J265,0)</f>
        <v>0</v>
      </c>
      <c r="BF265" s="102">
        <f>IF(N265="znížená",J265,0)</f>
        <v>0</v>
      </c>
      <c r="BG265" s="102">
        <f>IF(N265="zákl. prenesená",J265,0)</f>
        <v>0</v>
      </c>
      <c r="BH265" s="102">
        <f>IF(N265="zníž. prenesená",J265,0)</f>
        <v>0</v>
      </c>
      <c r="BI265" s="102">
        <f>IF(N265="nulová",J265,0)</f>
        <v>0</v>
      </c>
      <c r="BJ265" s="16" t="s">
        <v>89</v>
      </c>
      <c r="BK265" s="102">
        <f>ROUND(I265*H265,2)</f>
        <v>0</v>
      </c>
      <c r="BL265" s="16" t="s">
        <v>253</v>
      </c>
      <c r="BM265" s="174" t="s">
        <v>524</v>
      </c>
    </row>
    <row r="266" spans="2:65" s="12" customFormat="1">
      <c r="B266" s="175"/>
      <c r="D266" s="176" t="s">
        <v>212</v>
      </c>
      <c r="E266" s="177" t="s">
        <v>1</v>
      </c>
      <c r="F266" s="178" t="s">
        <v>123</v>
      </c>
      <c r="H266" s="179">
        <v>3.7069999999999999</v>
      </c>
      <c r="I266" s="180"/>
      <c r="L266" s="175"/>
      <c r="M266" s="181"/>
      <c r="T266" s="182"/>
      <c r="AT266" s="177" t="s">
        <v>212</v>
      </c>
      <c r="AU266" s="177" t="s">
        <v>89</v>
      </c>
      <c r="AV266" s="12" t="s">
        <v>89</v>
      </c>
      <c r="AW266" s="12" t="s">
        <v>32</v>
      </c>
      <c r="AX266" s="12" t="s">
        <v>77</v>
      </c>
      <c r="AY266" s="177" t="s">
        <v>203</v>
      </c>
    </row>
    <row r="267" spans="2:65" s="13" customFormat="1">
      <c r="B267" s="183"/>
      <c r="D267" s="176" t="s">
        <v>212</v>
      </c>
      <c r="E267" s="184" t="s">
        <v>1</v>
      </c>
      <c r="F267" s="185" t="s">
        <v>217</v>
      </c>
      <c r="H267" s="186">
        <v>3.7069999999999999</v>
      </c>
      <c r="I267" s="187"/>
      <c r="L267" s="183"/>
      <c r="M267" s="188"/>
      <c r="T267" s="189"/>
      <c r="AT267" s="184" t="s">
        <v>212</v>
      </c>
      <c r="AU267" s="184" t="s">
        <v>89</v>
      </c>
      <c r="AV267" s="13" t="s">
        <v>210</v>
      </c>
      <c r="AW267" s="13" t="s">
        <v>32</v>
      </c>
      <c r="AX267" s="13" t="s">
        <v>84</v>
      </c>
      <c r="AY267" s="184" t="s">
        <v>203</v>
      </c>
    </row>
    <row r="268" spans="2:65" s="1" customFormat="1" ht="24.2" customHeight="1">
      <c r="B268" s="33"/>
      <c r="C268" s="197" t="s">
        <v>458</v>
      </c>
      <c r="D268" s="197" t="s">
        <v>382</v>
      </c>
      <c r="E268" s="198" t="s">
        <v>526</v>
      </c>
      <c r="F268" s="199" t="s">
        <v>527</v>
      </c>
      <c r="G268" s="200" t="s">
        <v>209</v>
      </c>
      <c r="H268" s="201">
        <v>3.9289999999999998</v>
      </c>
      <c r="I268" s="202"/>
      <c r="J268" s="203">
        <f>ROUND(I268*H268,2)</f>
        <v>0</v>
      </c>
      <c r="K268" s="204"/>
      <c r="L268" s="205"/>
      <c r="M268" s="206" t="s">
        <v>1</v>
      </c>
      <c r="N268" s="207" t="s">
        <v>43</v>
      </c>
      <c r="P268" s="172">
        <f>O268*H268</f>
        <v>0</v>
      </c>
      <c r="Q268" s="172">
        <v>2.1899999999999999E-2</v>
      </c>
      <c r="R268" s="172">
        <f>Q268*H268</f>
        <v>8.6045099999999999E-2</v>
      </c>
      <c r="S268" s="172">
        <v>0</v>
      </c>
      <c r="T268" s="173">
        <f>S268*H268</f>
        <v>0</v>
      </c>
      <c r="AR268" s="174" t="s">
        <v>381</v>
      </c>
      <c r="AT268" s="174" t="s">
        <v>382</v>
      </c>
      <c r="AU268" s="174" t="s">
        <v>89</v>
      </c>
      <c r="AY268" s="16" t="s">
        <v>203</v>
      </c>
      <c r="BE268" s="102">
        <f>IF(N268="základná",J268,0)</f>
        <v>0</v>
      </c>
      <c r="BF268" s="102">
        <f>IF(N268="znížená",J268,0)</f>
        <v>0</v>
      </c>
      <c r="BG268" s="102">
        <f>IF(N268="zákl. prenesená",J268,0)</f>
        <v>0</v>
      </c>
      <c r="BH268" s="102">
        <f>IF(N268="zníž. prenesená",J268,0)</f>
        <v>0</v>
      </c>
      <c r="BI268" s="102">
        <f>IF(N268="nulová",J268,0)</f>
        <v>0</v>
      </c>
      <c r="BJ268" s="16" t="s">
        <v>89</v>
      </c>
      <c r="BK268" s="102">
        <f>ROUND(I268*H268,2)</f>
        <v>0</v>
      </c>
      <c r="BL268" s="16" t="s">
        <v>253</v>
      </c>
      <c r="BM268" s="174" t="s">
        <v>528</v>
      </c>
    </row>
    <row r="269" spans="2:65" s="12" customFormat="1">
      <c r="B269" s="175"/>
      <c r="D269" s="176" t="s">
        <v>212</v>
      </c>
      <c r="F269" s="178" t="s">
        <v>1134</v>
      </c>
      <c r="H269" s="179">
        <v>3.9289999999999998</v>
      </c>
      <c r="I269" s="180"/>
      <c r="L269" s="175"/>
      <c r="M269" s="181"/>
      <c r="T269" s="182"/>
      <c r="AT269" s="177" t="s">
        <v>212</v>
      </c>
      <c r="AU269" s="177" t="s">
        <v>89</v>
      </c>
      <c r="AV269" s="12" t="s">
        <v>89</v>
      </c>
      <c r="AW269" s="12" t="s">
        <v>4</v>
      </c>
      <c r="AX269" s="12" t="s">
        <v>84</v>
      </c>
      <c r="AY269" s="177" t="s">
        <v>203</v>
      </c>
    </row>
    <row r="270" spans="2:65" s="1" customFormat="1" ht="24.2" customHeight="1">
      <c r="B270" s="33"/>
      <c r="C270" s="163" t="s">
        <v>462</v>
      </c>
      <c r="D270" s="163" t="s">
        <v>206</v>
      </c>
      <c r="E270" s="164" t="s">
        <v>531</v>
      </c>
      <c r="F270" s="165" t="s">
        <v>532</v>
      </c>
      <c r="G270" s="166" t="s">
        <v>404</v>
      </c>
      <c r="H270" s="167"/>
      <c r="I270" s="168"/>
      <c r="J270" s="169">
        <f>ROUND(I270*H270,2)</f>
        <v>0</v>
      </c>
      <c r="K270" s="170"/>
      <c r="L270" s="33"/>
      <c r="M270" s="171" t="s">
        <v>1</v>
      </c>
      <c r="N270" s="137" t="s">
        <v>43</v>
      </c>
      <c r="P270" s="172">
        <f>O270*H270</f>
        <v>0</v>
      </c>
      <c r="Q270" s="172">
        <v>0</v>
      </c>
      <c r="R270" s="172">
        <f>Q270*H270</f>
        <v>0</v>
      </c>
      <c r="S270" s="172">
        <v>0</v>
      </c>
      <c r="T270" s="173">
        <f>S270*H270</f>
        <v>0</v>
      </c>
      <c r="AR270" s="174" t="s">
        <v>253</v>
      </c>
      <c r="AT270" s="174" t="s">
        <v>206</v>
      </c>
      <c r="AU270" s="174" t="s">
        <v>89</v>
      </c>
      <c r="AY270" s="16" t="s">
        <v>203</v>
      </c>
      <c r="BE270" s="102">
        <f>IF(N270="základná",J270,0)</f>
        <v>0</v>
      </c>
      <c r="BF270" s="102">
        <f>IF(N270="znížená",J270,0)</f>
        <v>0</v>
      </c>
      <c r="BG270" s="102">
        <f>IF(N270="zákl. prenesená",J270,0)</f>
        <v>0</v>
      </c>
      <c r="BH270" s="102">
        <f>IF(N270="zníž. prenesená",J270,0)</f>
        <v>0</v>
      </c>
      <c r="BI270" s="102">
        <f>IF(N270="nulová",J270,0)</f>
        <v>0</v>
      </c>
      <c r="BJ270" s="16" t="s">
        <v>89</v>
      </c>
      <c r="BK270" s="102">
        <f>ROUND(I270*H270,2)</f>
        <v>0</v>
      </c>
      <c r="BL270" s="16" t="s">
        <v>253</v>
      </c>
      <c r="BM270" s="174" t="s">
        <v>533</v>
      </c>
    </row>
    <row r="271" spans="2:65" s="11" customFormat="1" ht="22.9" customHeight="1">
      <c r="B271" s="152"/>
      <c r="D271" s="153" t="s">
        <v>76</v>
      </c>
      <c r="E271" s="161" t="s">
        <v>534</v>
      </c>
      <c r="F271" s="161" t="s">
        <v>535</v>
      </c>
      <c r="I271" s="155"/>
      <c r="J271" s="162">
        <f>BK271</f>
        <v>0</v>
      </c>
      <c r="L271" s="152"/>
      <c r="M271" s="156"/>
      <c r="P271" s="157">
        <f>SUM(P272:P297)</f>
        <v>0</v>
      </c>
      <c r="R271" s="157">
        <f>SUM(R272:R297)</f>
        <v>0.18799738499999996</v>
      </c>
      <c r="T271" s="158">
        <f>SUM(T272:T297)</f>
        <v>4.4514999999999999E-2</v>
      </c>
      <c r="AR271" s="153" t="s">
        <v>89</v>
      </c>
      <c r="AT271" s="159" t="s">
        <v>76</v>
      </c>
      <c r="AU271" s="159" t="s">
        <v>84</v>
      </c>
      <c r="AY271" s="153" t="s">
        <v>203</v>
      </c>
      <c r="BK271" s="160">
        <f>SUM(BK272:BK297)</f>
        <v>0</v>
      </c>
    </row>
    <row r="272" spans="2:65" s="1" customFormat="1" ht="16.5" customHeight="1">
      <c r="B272" s="33"/>
      <c r="C272" s="163" t="s">
        <v>466</v>
      </c>
      <c r="D272" s="163" t="s">
        <v>206</v>
      </c>
      <c r="E272" s="164" t="s">
        <v>537</v>
      </c>
      <c r="F272" s="165" t="s">
        <v>538</v>
      </c>
      <c r="G272" s="166" t="s">
        <v>340</v>
      </c>
      <c r="H272" s="167">
        <v>22.097000000000001</v>
      </c>
      <c r="I272" s="168"/>
      <c r="J272" s="169">
        <f>ROUND(I272*H272,2)</f>
        <v>0</v>
      </c>
      <c r="K272" s="170"/>
      <c r="L272" s="33"/>
      <c r="M272" s="171" t="s">
        <v>1</v>
      </c>
      <c r="N272" s="137" t="s">
        <v>43</v>
      </c>
      <c r="P272" s="172">
        <f>O272*H272</f>
        <v>0</v>
      </c>
      <c r="Q272" s="172">
        <v>0</v>
      </c>
      <c r="R272" s="172">
        <f>Q272*H272</f>
        <v>0</v>
      </c>
      <c r="S272" s="172">
        <v>1E-3</v>
      </c>
      <c r="T272" s="173">
        <f>S272*H272</f>
        <v>2.2097000000000002E-2</v>
      </c>
      <c r="AR272" s="174" t="s">
        <v>253</v>
      </c>
      <c r="AT272" s="174" t="s">
        <v>206</v>
      </c>
      <c r="AU272" s="174" t="s">
        <v>89</v>
      </c>
      <c r="AY272" s="16" t="s">
        <v>203</v>
      </c>
      <c r="BE272" s="102">
        <f>IF(N272="základná",J272,0)</f>
        <v>0</v>
      </c>
      <c r="BF272" s="102">
        <f>IF(N272="znížená",J272,0)</f>
        <v>0</v>
      </c>
      <c r="BG272" s="102">
        <f>IF(N272="zákl. prenesená",J272,0)</f>
        <v>0</v>
      </c>
      <c r="BH272" s="102">
        <f>IF(N272="zníž. prenesená",J272,0)</f>
        <v>0</v>
      </c>
      <c r="BI272" s="102">
        <f>IF(N272="nulová",J272,0)</f>
        <v>0</v>
      </c>
      <c r="BJ272" s="16" t="s">
        <v>89</v>
      </c>
      <c r="BK272" s="102">
        <f>ROUND(I272*H272,2)</f>
        <v>0</v>
      </c>
      <c r="BL272" s="16" t="s">
        <v>253</v>
      </c>
      <c r="BM272" s="174" t="s">
        <v>539</v>
      </c>
    </row>
    <row r="273" spans="2:65" s="12" customFormat="1">
      <c r="B273" s="175"/>
      <c r="D273" s="176" t="s">
        <v>212</v>
      </c>
      <c r="E273" s="177" t="s">
        <v>1</v>
      </c>
      <c r="F273" s="178" t="s">
        <v>1135</v>
      </c>
      <c r="H273" s="179">
        <v>21.045000000000002</v>
      </c>
      <c r="I273" s="180"/>
      <c r="L273" s="175"/>
      <c r="M273" s="181"/>
      <c r="T273" s="182"/>
      <c r="AT273" s="177" t="s">
        <v>212</v>
      </c>
      <c r="AU273" s="177" t="s">
        <v>89</v>
      </c>
      <c r="AV273" s="12" t="s">
        <v>89</v>
      </c>
      <c r="AW273" s="12" t="s">
        <v>32</v>
      </c>
      <c r="AX273" s="12" t="s">
        <v>77</v>
      </c>
      <c r="AY273" s="177" t="s">
        <v>203</v>
      </c>
    </row>
    <row r="274" spans="2:65" s="14" customFormat="1">
      <c r="B274" s="190"/>
      <c r="D274" s="176" t="s">
        <v>212</v>
      </c>
      <c r="E274" s="191" t="s">
        <v>135</v>
      </c>
      <c r="F274" s="192" t="s">
        <v>224</v>
      </c>
      <c r="H274" s="193">
        <v>21.045000000000002</v>
      </c>
      <c r="I274" s="194"/>
      <c r="L274" s="190"/>
      <c r="M274" s="195"/>
      <c r="T274" s="196"/>
      <c r="AT274" s="191" t="s">
        <v>212</v>
      </c>
      <c r="AU274" s="191" t="s">
        <v>89</v>
      </c>
      <c r="AV274" s="14" t="s">
        <v>92</v>
      </c>
      <c r="AW274" s="14" t="s">
        <v>32</v>
      </c>
      <c r="AX274" s="14" t="s">
        <v>77</v>
      </c>
      <c r="AY274" s="191" t="s">
        <v>203</v>
      </c>
    </row>
    <row r="275" spans="2:65" s="12" customFormat="1">
      <c r="B275" s="175"/>
      <c r="D275" s="176" t="s">
        <v>212</v>
      </c>
      <c r="E275" s="177" t="s">
        <v>1</v>
      </c>
      <c r="F275" s="178" t="s">
        <v>542</v>
      </c>
      <c r="H275" s="179">
        <v>1.052</v>
      </c>
      <c r="I275" s="180"/>
      <c r="L275" s="175"/>
      <c r="M275" s="181"/>
      <c r="T275" s="182"/>
      <c r="AT275" s="177" t="s">
        <v>212</v>
      </c>
      <c r="AU275" s="177" t="s">
        <v>89</v>
      </c>
      <c r="AV275" s="12" t="s">
        <v>89</v>
      </c>
      <c r="AW275" s="12" t="s">
        <v>32</v>
      </c>
      <c r="AX275" s="12" t="s">
        <v>77</v>
      </c>
      <c r="AY275" s="177" t="s">
        <v>203</v>
      </c>
    </row>
    <row r="276" spans="2:65" s="13" customFormat="1">
      <c r="B276" s="183"/>
      <c r="D276" s="176" t="s">
        <v>212</v>
      </c>
      <c r="E276" s="184" t="s">
        <v>138</v>
      </c>
      <c r="F276" s="185" t="s">
        <v>217</v>
      </c>
      <c r="H276" s="186">
        <v>22.097000000000001</v>
      </c>
      <c r="I276" s="187"/>
      <c r="L276" s="183"/>
      <c r="M276" s="188"/>
      <c r="T276" s="189"/>
      <c r="AT276" s="184" t="s">
        <v>212</v>
      </c>
      <c r="AU276" s="184" t="s">
        <v>89</v>
      </c>
      <c r="AV276" s="13" t="s">
        <v>210</v>
      </c>
      <c r="AW276" s="13" t="s">
        <v>32</v>
      </c>
      <c r="AX276" s="13" t="s">
        <v>84</v>
      </c>
      <c r="AY276" s="184" t="s">
        <v>203</v>
      </c>
    </row>
    <row r="277" spans="2:65" s="1" customFormat="1" ht="16.5" customHeight="1">
      <c r="B277" s="33"/>
      <c r="C277" s="163" t="s">
        <v>470</v>
      </c>
      <c r="D277" s="163" t="s">
        <v>206</v>
      </c>
      <c r="E277" s="164" t="s">
        <v>544</v>
      </c>
      <c r="F277" s="165" t="s">
        <v>545</v>
      </c>
      <c r="G277" s="166" t="s">
        <v>340</v>
      </c>
      <c r="H277" s="167">
        <v>22.097000000000001</v>
      </c>
      <c r="I277" s="168"/>
      <c r="J277" s="169">
        <f>ROUND(I277*H277,2)</f>
        <v>0</v>
      </c>
      <c r="K277" s="170"/>
      <c r="L277" s="33"/>
      <c r="M277" s="171" t="s">
        <v>1</v>
      </c>
      <c r="N277" s="137" t="s">
        <v>43</v>
      </c>
      <c r="P277" s="172">
        <f>O277*H277</f>
        <v>0</v>
      </c>
      <c r="Q277" s="172">
        <v>4.5000000000000003E-5</v>
      </c>
      <c r="R277" s="172">
        <f>Q277*H277</f>
        <v>9.9436500000000009E-4</v>
      </c>
      <c r="S277" s="172">
        <v>0</v>
      </c>
      <c r="T277" s="173">
        <f>S277*H277</f>
        <v>0</v>
      </c>
      <c r="AR277" s="174" t="s">
        <v>253</v>
      </c>
      <c r="AT277" s="174" t="s">
        <v>206</v>
      </c>
      <c r="AU277" s="174" t="s">
        <v>89</v>
      </c>
      <c r="AY277" s="16" t="s">
        <v>203</v>
      </c>
      <c r="BE277" s="102">
        <f>IF(N277="základná",J277,0)</f>
        <v>0</v>
      </c>
      <c r="BF277" s="102">
        <f>IF(N277="znížená",J277,0)</f>
        <v>0</v>
      </c>
      <c r="BG277" s="102">
        <f>IF(N277="zákl. prenesená",J277,0)</f>
        <v>0</v>
      </c>
      <c r="BH277" s="102">
        <f>IF(N277="zníž. prenesená",J277,0)</f>
        <v>0</v>
      </c>
      <c r="BI277" s="102">
        <f>IF(N277="nulová",J277,0)</f>
        <v>0</v>
      </c>
      <c r="BJ277" s="16" t="s">
        <v>89</v>
      </c>
      <c r="BK277" s="102">
        <f>ROUND(I277*H277,2)</f>
        <v>0</v>
      </c>
      <c r="BL277" s="16" t="s">
        <v>253</v>
      </c>
      <c r="BM277" s="174" t="s">
        <v>546</v>
      </c>
    </row>
    <row r="278" spans="2:65" s="12" customFormat="1">
      <c r="B278" s="175"/>
      <c r="D278" s="176" t="s">
        <v>212</v>
      </c>
      <c r="E278" s="177" t="s">
        <v>1</v>
      </c>
      <c r="F278" s="178" t="s">
        <v>138</v>
      </c>
      <c r="H278" s="179">
        <v>22.097000000000001</v>
      </c>
      <c r="I278" s="180"/>
      <c r="L278" s="175"/>
      <c r="M278" s="181"/>
      <c r="T278" s="182"/>
      <c r="AT278" s="177" t="s">
        <v>212</v>
      </c>
      <c r="AU278" s="177" t="s">
        <v>89</v>
      </c>
      <c r="AV278" s="12" t="s">
        <v>89</v>
      </c>
      <c r="AW278" s="12" t="s">
        <v>32</v>
      </c>
      <c r="AX278" s="12" t="s">
        <v>84</v>
      </c>
      <c r="AY278" s="177" t="s">
        <v>203</v>
      </c>
    </row>
    <row r="279" spans="2:65" s="1" customFormat="1" ht="16.5" customHeight="1">
      <c r="B279" s="33"/>
      <c r="C279" s="197" t="s">
        <v>476</v>
      </c>
      <c r="D279" s="197" t="s">
        <v>382</v>
      </c>
      <c r="E279" s="198" t="s">
        <v>548</v>
      </c>
      <c r="F279" s="199" t="s">
        <v>549</v>
      </c>
      <c r="G279" s="200" t="s">
        <v>209</v>
      </c>
      <c r="H279" s="201">
        <v>2.254</v>
      </c>
      <c r="I279" s="202"/>
      <c r="J279" s="203">
        <f>ROUND(I279*H279,2)</f>
        <v>0</v>
      </c>
      <c r="K279" s="204"/>
      <c r="L279" s="205"/>
      <c r="M279" s="206" t="s">
        <v>1</v>
      </c>
      <c r="N279" s="207" t="s">
        <v>43</v>
      </c>
      <c r="P279" s="172">
        <f>O279*H279</f>
        <v>0</v>
      </c>
      <c r="Q279" s="172">
        <v>3.0000000000000001E-3</v>
      </c>
      <c r="R279" s="172">
        <f>Q279*H279</f>
        <v>6.7619999999999998E-3</v>
      </c>
      <c r="S279" s="172">
        <v>0</v>
      </c>
      <c r="T279" s="173">
        <f>S279*H279</f>
        <v>0</v>
      </c>
      <c r="AR279" s="174" t="s">
        <v>381</v>
      </c>
      <c r="AT279" s="174" t="s">
        <v>382</v>
      </c>
      <c r="AU279" s="174" t="s">
        <v>89</v>
      </c>
      <c r="AY279" s="16" t="s">
        <v>203</v>
      </c>
      <c r="BE279" s="102">
        <f>IF(N279="základná",J279,0)</f>
        <v>0</v>
      </c>
      <c r="BF279" s="102">
        <f>IF(N279="znížená",J279,0)</f>
        <v>0</v>
      </c>
      <c r="BG279" s="102">
        <f>IF(N279="zákl. prenesená",J279,0)</f>
        <v>0</v>
      </c>
      <c r="BH279" s="102">
        <f>IF(N279="zníž. prenesená",J279,0)</f>
        <v>0</v>
      </c>
      <c r="BI279" s="102">
        <f>IF(N279="nulová",J279,0)</f>
        <v>0</v>
      </c>
      <c r="BJ279" s="16" t="s">
        <v>89</v>
      </c>
      <c r="BK279" s="102">
        <f>ROUND(I279*H279,2)</f>
        <v>0</v>
      </c>
      <c r="BL279" s="16" t="s">
        <v>253</v>
      </c>
      <c r="BM279" s="174" t="s">
        <v>550</v>
      </c>
    </row>
    <row r="280" spans="2:65" s="12" customFormat="1">
      <c r="B280" s="175"/>
      <c r="D280" s="176" t="s">
        <v>212</v>
      </c>
      <c r="F280" s="178" t="s">
        <v>1136</v>
      </c>
      <c r="H280" s="179">
        <v>2.254</v>
      </c>
      <c r="I280" s="180"/>
      <c r="L280" s="175"/>
      <c r="M280" s="181"/>
      <c r="T280" s="182"/>
      <c r="AT280" s="177" t="s">
        <v>212</v>
      </c>
      <c r="AU280" s="177" t="s">
        <v>89</v>
      </c>
      <c r="AV280" s="12" t="s">
        <v>89</v>
      </c>
      <c r="AW280" s="12" t="s">
        <v>4</v>
      </c>
      <c r="AX280" s="12" t="s">
        <v>84</v>
      </c>
      <c r="AY280" s="177" t="s">
        <v>203</v>
      </c>
    </row>
    <row r="281" spans="2:65" s="1" customFormat="1" ht="24.2" customHeight="1">
      <c r="B281" s="33"/>
      <c r="C281" s="163" t="s">
        <v>481</v>
      </c>
      <c r="D281" s="163" t="s">
        <v>206</v>
      </c>
      <c r="E281" s="164" t="s">
        <v>553</v>
      </c>
      <c r="F281" s="165" t="s">
        <v>554</v>
      </c>
      <c r="G281" s="166" t="s">
        <v>209</v>
      </c>
      <c r="H281" s="167">
        <v>22.417999999999999</v>
      </c>
      <c r="I281" s="168"/>
      <c r="J281" s="169">
        <f>ROUND(I281*H281,2)</f>
        <v>0</v>
      </c>
      <c r="K281" s="170"/>
      <c r="L281" s="33"/>
      <c r="M281" s="171" t="s">
        <v>1</v>
      </c>
      <c r="N281" s="137" t="s">
        <v>43</v>
      </c>
      <c r="P281" s="172">
        <f>O281*H281</f>
        <v>0</v>
      </c>
      <c r="Q281" s="172">
        <v>0</v>
      </c>
      <c r="R281" s="172">
        <f>Q281*H281</f>
        <v>0</v>
      </c>
      <c r="S281" s="172">
        <v>1E-3</v>
      </c>
      <c r="T281" s="173">
        <f>S281*H281</f>
        <v>2.2418E-2</v>
      </c>
      <c r="AR281" s="174" t="s">
        <v>253</v>
      </c>
      <c r="AT281" s="174" t="s">
        <v>206</v>
      </c>
      <c r="AU281" s="174" t="s">
        <v>89</v>
      </c>
      <c r="AY281" s="16" t="s">
        <v>203</v>
      </c>
      <c r="BE281" s="102">
        <f>IF(N281="základná",J281,0)</f>
        <v>0</v>
      </c>
      <c r="BF281" s="102">
        <f>IF(N281="znížená",J281,0)</f>
        <v>0</v>
      </c>
      <c r="BG281" s="102">
        <f>IF(N281="zákl. prenesená",J281,0)</f>
        <v>0</v>
      </c>
      <c r="BH281" s="102">
        <f>IF(N281="zníž. prenesená",J281,0)</f>
        <v>0</v>
      </c>
      <c r="BI281" s="102">
        <f>IF(N281="nulová",J281,0)</f>
        <v>0</v>
      </c>
      <c r="BJ281" s="16" t="s">
        <v>89</v>
      </c>
      <c r="BK281" s="102">
        <f>ROUND(I281*H281,2)</f>
        <v>0</v>
      </c>
      <c r="BL281" s="16" t="s">
        <v>253</v>
      </c>
      <c r="BM281" s="174" t="s">
        <v>555</v>
      </c>
    </row>
    <row r="282" spans="2:65" s="12" customFormat="1">
      <c r="B282" s="175"/>
      <c r="D282" s="176" t="s">
        <v>212</v>
      </c>
      <c r="E282" s="177" t="s">
        <v>1</v>
      </c>
      <c r="F282" s="178" t="s">
        <v>1137</v>
      </c>
      <c r="H282" s="179">
        <v>21.35</v>
      </c>
      <c r="I282" s="180"/>
      <c r="L282" s="175"/>
      <c r="M282" s="181"/>
      <c r="T282" s="182"/>
      <c r="AT282" s="177" t="s">
        <v>212</v>
      </c>
      <c r="AU282" s="177" t="s">
        <v>89</v>
      </c>
      <c r="AV282" s="12" t="s">
        <v>89</v>
      </c>
      <c r="AW282" s="12" t="s">
        <v>32</v>
      </c>
      <c r="AX282" s="12" t="s">
        <v>77</v>
      </c>
      <c r="AY282" s="177" t="s">
        <v>203</v>
      </c>
    </row>
    <row r="283" spans="2:65" s="14" customFormat="1">
      <c r="B283" s="190"/>
      <c r="D283" s="176" t="s">
        <v>212</v>
      </c>
      <c r="E283" s="191" t="s">
        <v>114</v>
      </c>
      <c r="F283" s="192" t="s">
        <v>224</v>
      </c>
      <c r="H283" s="193">
        <v>21.35</v>
      </c>
      <c r="I283" s="194"/>
      <c r="L283" s="190"/>
      <c r="M283" s="195"/>
      <c r="T283" s="196"/>
      <c r="AT283" s="191" t="s">
        <v>212</v>
      </c>
      <c r="AU283" s="191" t="s">
        <v>89</v>
      </c>
      <c r="AV283" s="14" t="s">
        <v>92</v>
      </c>
      <c r="AW283" s="14" t="s">
        <v>32</v>
      </c>
      <c r="AX283" s="14" t="s">
        <v>77</v>
      </c>
      <c r="AY283" s="191" t="s">
        <v>203</v>
      </c>
    </row>
    <row r="284" spans="2:65" s="12" customFormat="1">
      <c r="B284" s="175"/>
      <c r="D284" s="176" t="s">
        <v>212</v>
      </c>
      <c r="E284" s="177" t="s">
        <v>1</v>
      </c>
      <c r="F284" s="178" t="s">
        <v>558</v>
      </c>
      <c r="H284" s="179">
        <v>1.0680000000000001</v>
      </c>
      <c r="I284" s="180"/>
      <c r="L284" s="175"/>
      <c r="M284" s="181"/>
      <c r="T284" s="182"/>
      <c r="AT284" s="177" t="s">
        <v>212</v>
      </c>
      <c r="AU284" s="177" t="s">
        <v>89</v>
      </c>
      <c r="AV284" s="12" t="s">
        <v>89</v>
      </c>
      <c r="AW284" s="12" t="s">
        <v>32</v>
      </c>
      <c r="AX284" s="12" t="s">
        <v>77</v>
      </c>
      <c r="AY284" s="177" t="s">
        <v>203</v>
      </c>
    </row>
    <row r="285" spans="2:65" s="13" customFormat="1">
      <c r="B285" s="183"/>
      <c r="D285" s="176" t="s">
        <v>212</v>
      </c>
      <c r="E285" s="184" t="s">
        <v>116</v>
      </c>
      <c r="F285" s="185" t="s">
        <v>217</v>
      </c>
      <c r="H285" s="186">
        <v>22.417999999999999</v>
      </c>
      <c r="I285" s="187"/>
      <c r="L285" s="183"/>
      <c r="M285" s="188"/>
      <c r="T285" s="189"/>
      <c r="AT285" s="184" t="s">
        <v>212</v>
      </c>
      <c r="AU285" s="184" t="s">
        <v>89</v>
      </c>
      <c r="AV285" s="13" t="s">
        <v>210</v>
      </c>
      <c r="AW285" s="13" t="s">
        <v>32</v>
      </c>
      <c r="AX285" s="13" t="s">
        <v>84</v>
      </c>
      <c r="AY285" s="184" t="s">
        <v>203</v>
      </c>
    </row>
    <row r="286" spans="2:65" s="1" customFormat="1" ht="24.2" customHeight="1">
      <c r="B286" s="33"/>
      <c r="C286" s="163" t="s">
        <v>485</v>
      </c>
      <c r="D286" s="163" t="s">
        <v>206</v>
      </c>
      <c r="E286" s="164" t="s">
        <v>560</v>
      </c>
      <c r="F286" s="165" t="s">
        <v>561</v>
      </c>
      <c r="G286" s="166" t="s">
        <v>209</v>
      </c>
      <c r="H286" s="167">
        <v>22.417999999999999</v>
      </c>
      <c r="I286" s="168"/>
      <c r="J286" s="169">
        <f>ROUND(I286*H286,2)</f>
        <v>0</v>
      </c>
      <c r="K286" s="170"/>
      <c r="L286" s="33"/>
      <c r="M286" s="171" t="s">
        <v>1</v>
      </c>
      <c r="N286" s="137" t="s">
        <v>43</v>
      </c>
      <c r="P286" s="172">
        <f>O286*H286</f>
        <v>0</v>
      </c>
      <c r="Q286" s="172">
        <v>2.9999999999999997E-4</v>
      </c>
      <c r="R286" s="172">
        <f>Q286*H286</f>
        <v>6.7253999999999994E-3</v>
      </c>
      <c r="S286" s="172">
        <v>0</v>
      </c>
      <c r="T286" s="173">
        <f>S286*H286</f>
        <v>0</v>
      </c>
      <c r="AR286" s="174" t="s">
        <v>253</v>
      </c>
      <c r="AT286" s="174" t="s">
        <v>206</v>
      </c>
      <c r="AU286" s="174" t="s">
        <v>89</v>
      </c>
      <c r="AY286" s="16" t="s">
        <v>203</v>
      </c>
      <c r="BE286" s="102">
        <f>IF(N286="základná",J286,0)</f>
        <v>0</v>
      </c>
      <c r="BF286" s="102">
        <f>IF(N286="znížená",J286,0)</f>
        <v>0</v>
      </c>
      <c r="BG286" s="102">
        <f>IF(N286="zákl. prenesená",J286,0)</f>
        <v>0</v>
      </c>
      <c r="BH286" s="102">
        <f>IF(N286="zníž. prenesená",J286,0)</f>
        <v>0</v>
      </c>
      <c r="BI286" s="102">
        <f>IF(N286="nulová",J286,0)</f>
        <v>0</v>
      </c>
      <c r="BJ286" s="16" t="s">
        <v>89</v>
      </c>
      <c r="BK286" s="102">
        <f>ROUND(I286*H286,2)</f>
        <v>0</v>
      </c>
      <c r="BL286" s="16" t="s">
        <v>253</v>
      </c>
      <c r="BM286" s="174" t="s">
        <v>562</v>
      </c>
    </row>
    <row r="287" spans="2:65" s="12" customFormat="1">
      <c r="B287" s="175"/>
      <c r="D287" s="176" t="s">
        <v>212</v>
      </c>
      <c r="E287" s="177" t="s">
        <v>1</v>
      </c>
      <c r="F287" s="178" t="s">
        <v>116</v>
      </c>
      <c r="H287" s="179">
        <v>22.417999999999999</v>
      </c>
      <c r="I287" s="180"/>
      <c r="L287" s="175"/>
      <c r="M287" s="181"/>
      <c r="T287" s="182"/>
      <c r="AT287" s="177" t="s">
        <v>212</v>
      </c>
      <c r="AU287" s="177" t="s">
        <v>89</v>
      </c>
      <c r="AV287" s="12" t="s">
        <v>89</v>
      </c>
      <c r="AW287" s="12" t="s">
        <v>32</v>
      </c>
      <c r="AX287" s="12" t="s">
        <v>77</v>
      </c>
      <c r="AY287" s="177" t="s">
        <v>203</v>
      </c>
    </row>
    <row r="288" spans="2:65" s="13" customFormat="1">
      <c r="B288" s="183"/>
      <c r="D288" s="176" t="s">
        <v>212</v>
      </c>
      <c r="E288" s="184" t="s">
        <v>1</v>
      </c>
      <c r="F288" s="185" t="s">
        <v>217</v>
      </c>
      <c r="H288" s="186">
        <v>22.417999999999999</v>
      </c>
      <c r="I288" s="187"/>
      <c r="L288" s="183"/>
      <c r="M288" s="188"/>
      <c r="T288" s="189"/>
      <c r="AT288" s="184" t="s">
        <v>212</v>
      </c>
      <c r="AU288" s="184" t="s">
        <v>89</v>
      </c>
      <c r="AV288" s="13" t="s">
        <v>210</v>
      </c>
      <c r="AW288" s="13" t="s">
        <v>32</v>
      </c>
      <c r="AX288" s="13" t="s">
        <v>84</v>
      </c>
      <c r="AY288" s="184" t="s">
        <v>203</v>
      </c>
    </row>
    <row r="289" spans="2:65" s="1" customFormat="1" ht="16.5" customHeight="1">
      <c r="B289" s="33"/>
      <c r="C289" s="197" t="s">
        <v>489</v>
      </c>
      <c r="D289" s="197" t="s">
        <v>382</v>
      </c>
      <c r="E289" s="198" t="s">
        <v>548</v>
      </c>
      <c r="F289" s="199" t="s">
        <v>549</v>
      </c>
      <c r="G289" s="200" t="s">
        <v>209</v>
      </c>
      <c r="H289" s="201">
        <v>23.539000000000001</v>
      </c>
      <c r="I289" s="202"/>
      <c r="J289" s="203">
        <f>ROUND(I289*H289,2)</f>
        <v>0</v>
      </c>
      <c r="K289" s="204"/>
      <c r="L289" s="205"/>
      <c r="M289" s="206" t="s">
        <v>1</v>
      </c>
      <c r="N289" s="207" t="s">
        <v>43</v>
      </c>
      <c r="P289" s="172">
        <f>O289*H289</f>
        <v>0</v>
      </c>
      <c r="Q289" s="172">
        <v>3.0000000000000001E-3</v>
      </c>
      <c r="R289" s="172">
        <f>Q289*H289</f>
        <v>7.0616999999999999E-2</v>
      </c>
      <c r="S289" s="172">
        <v>0</v>
      </c>
      <c r="T289" s="173">
        <f>S289*H289</f>
        <v>0</v>
      </c>
      <c r="AR289" s="174" t="s">
        <v>381</v>
      </c>
      <c r="AT289" s="174" t="s">
        <v>382</v>
      </c>
      <c r="AU289" s="174" t="s">
        <v>89</v>
      </c>
      <c r="AY289" s="16" t="s">
        <v>203</v>
      </c>
      <c r="BE289" s="102">
        <f>IF(N289="základná",J289,0)</f>
        <v>0</v>
      </c>
      <c r="BF289" s="102">
        <f>IF(N289="znížená",J289,0)</f>
        <v>0</v>
      </c>
      <c r="BG289" s="102">
        <f>IF(N289="zákl. prenesená",J289,0)</f>
        <v>0</v>
      </c>
      <c r="BH289" s="102">
        <f>IF(N289="zníž. prenesená",J289,0)</f>
        <v>0</v>
      </c>
      <c r="BI289" s="102">
        <f>IF(N289="nulová",J289,0)</f>
        <v>0</v>
      </c>
      <c r="BJ289" s="16" t="s">
        <v>89</v>
      </c>
      <c r="BK289" s="102">
        <f>ROUND(I289*H289,2)</f>
        <v>0</v>
      </c>
      <c r="BL289" s="16" t="s">
        <v>253</v>
      </c>
      <c r="BM289" s="174" t="s">
        <v>564</v>
      </c>
    </row>
    <row r="290" spans="2:65" s="12" customFormat="1">
      <c r="B290" s="175"/>
      <c r="D290" s="176" t="s">
        <v>212</v>
      </c>
      <c r="F290" s="178" t="s">
        <v>1138</v>
      </c>
      <c r="H290" s="179">
        <v>23.539000000000001</v>
      </c>
      <c r="I290" s="180"/>
      <c r="L290" s="175"/>
      <c r="M290" s="181"/>
      <c r="T290" s="182"/>
      <c r="AT290" s="177" t="s">
        <v>212</v>
      </c>
      <c r="AU290" s="177" t="s">
        <v>89</v>
      </c>
      <c r="AV290" s="12" t="s">
        <v>89</v>
      </c>
      <c r="AW290" s="12" t="s">
        <v>4</v>
      </c>
      <c r="AX290" s="12" t="s">
        <v>84</v>
      </c>
      <c r="AY290" s="177" t="s">
        <v>203</v>
      </c>
    </row>
    <row r="291" spans="2:65" s="1" customFormat="1" ht="24.2" customHeight="1">
      <c r="B291" s="33"/>
      <c r="C291" s="163" t="s">
        <v>493</v>
      </c>
      <c r="D291" s="163" t="s">
        <v>206</v>
      </c>
      <c r="E291" s="164" t="s">
        <v>567</v>
      </c>
      <c r="F291" s="165" t="s">
        <v>568</v>
      </c>
      <c r="G291" s="166" t="s">
        <v>209</v>
      </c>
      <c r="H291" s="167">
        <v>22.417999999999999</v>
      </c>
      <c r="I291" s="168"/>
      <c r="J291" s="169">
        <f>ROUND(I291*H291,2)</f>
        <v>0</v>
      </c>
      <c r="K291" s="170"/>
      <c r="L291" s="33"/>
      <c r="M291" s="171" t="s">
        <v>1</v>
      </c>
      <c r="N291" s="137" t="s">
        <v>43</v>
      </c>
      <c r="P291" s="172">
        <f>O291*H291</f>
        <v>0</v>
      </c>
      <c r="Q291" s="172">
        <v>9.0000000000000006E-5</v>
      </c>
      <c r="R291" s="172">
        <f>Q291*H291</f>
        <v>2.0176199999999999E-3</v>
      </c>
      <c r="S291" s="172">
        <v>0</v>
      </c>
      <c r="T291" s="173">
        <f>S291*H291</f>
        <v>0</v>
      </c>
      <c r="AR291" s="174" t="s">
        <v>253</v>
      </c>
      <c r="AT291" s="174" t="s">
        <v>206</v>
      </c>
      <c r="AU291" s="174" t="s">
        <v>89</v>
      </c>
      <c r="AY291" s="16" t="s">
        <v>203</v>
      </c>
      <c r="BE291" s="102">
        <f>IF(N291="základná",J291,0)</f>
        <v>0</v>
      </c>
      <c r="BF291" s="102">
        <f>IF(N291="znížená",J291,0)</f>
        <v>0</v>
      </c>
      <c r="BG291" s="102">
        <f>IF(N291="zákl. prenesená",J291,0)</f>
        <v>0</v>
      </c>
      <c r="BH291" s="102">
        <f>IF(N291="zníž. prenesená",J291,0)</f>
        <v>0</v>
      </c>
      <c r="BI291" s="102">
        <f>IF(N291="nulová",J291,0)</f>
        <v>0</v>
      </c>
      <c r="BJ291" s="16" t="s">
        <v>89</v>
      </c>
      <c r="BK291" s="102">
        <f>ROUND(I291*H291,2)</f>
        <v>0</v>
      </c>
      <c r="BL291" s="16" t="s">
        <v>253</v>
      </c>
      <c r="BM291" s="174" t="s">
        <v>569</v>
      </c>
    </row>
    <row r="292" spans="2:65" s="12" customFormat="1">
      <c r="B292" s="175"/>
      <c r="D292" s="176" t="s">
        <v>212</v>
      </c>
      <c r="E292" s="177" t="s">
        <v>1</v>
      </c>
      <c r="F292" s="178" t="s">
        <v>116</v>
      </c>
      <c r="H292" s="179">
        <v>22.417999999999999</v>
      </c>
      <c r="I292" s="180"/>
      <c r="L292" s="175"/>
      <c r="M292" s="181"/>
      <c r="T292" s="182"/>
      <c r="AT292" s="177" t="s">
        <v>212</v>
      </c>
      <c r="AU292" s="177" t="s">
        <v>89</v>
      </c>
      <c r="AV292" s="12" t="s">
        <v>89</v>
      </c>
      <c r="AW292" s="12" t="s">
        <v>32</v>
      </c>
      <c r="AX292" s="12" t="s">
        <v>84</v>
      </c>
      <c r="AY292" s="177" t="s">
        <v>203</v>
      </c>
    </row>
    <row r="293" spans="2:65" s="1" customFormat="1" ht="21.75" customHeight="1">
      <c r="B293" s="33"/>
      <c r="C293" s="163" t="s">
        <v>497</v>
      </c>
      <c r="D293" s="163" t="s">
        <v>206</v>
      </c>
      <c r="E293" s="164" t="s">
        <v>571</v>
      </c>
      <c r="F293" s="165" t="s">
        <v>572</v>
      </c>
      <c r="G293" s="166" t="s">
        <v>209</v>
      </c>
      <c r="H293" s="167">
        <v>22.417999999999999</v>
      </c>
      <c r="I293" s="168"/>
      <c r="J293" s="169">
        <f>ROUND(I293*H293,2)</f>
        <v>0</v>
      </c>
      <c r="K293" s="170"/>
      <c r="L293" s="33"/>
      <c r="M293" s="171" t="s">
        <v>1</v>
      </c>
      <c r="N293" s="137" t="s">
        <v>43</v>
      </c>
      <c r="P293" s="172">
        <f>O293*H293</f>
        <v>0</v>
      </c>
      <c r="Q293" s="172">
        <v>4.4999999999999997E-3</v>
      </c>
      <c r="R293" s="172">
        <f>Q293*H293</f>
        <v>0.10088099999999998</v>
      </c>
      <c r="S293" s="172">
        <v>0</v>
      </c>
      <c r="T293" s="173">
        <f>S293*H293</f>
        <v>0</v>
      </c>
      <c r="AR293" s="174" t="s">
        <v>253</v>
      </c>
      <c r="AT293" s="174" t="s">
        <v>206</v>
      </c>
      <c r="AU293" s="174" t="s">
        <v>89</v>
      </c>
      <c r="AY293" s="16" t="s">
        <v>203</v>
      </c>
      <c r="BE293" s="102">
        <f>IF(N293="základná",J293,0)</f>
        <v>0</v>
      </c>
      <c r="BF293" s="102">
        <f>IF(N293="znížená",J293,0)</f>
        <v>0</v>
      </c>
      <c r="BG293" s="102">
        <f>IF(N293="zákl. prenesená",J293,0)</f>
        <v>0</v>
      </c>
      <c r="BH293" s="102">
        <f>IF(N293="zníž. prenesená",J293,0)</f>
        <v>0</v>
      </c>
      <c r="BI293" s="102">
        <f>IF(N293="nulová",J293,0)</f>
        <v>0</v>
      </c>
      <c r="BJ293" s="16" t="s">
        <v>89</v>
      </c>
      <c r="BK293" s="102">
        <f>ROUND(I293*H293,2)</f>
        <v>0</v>
      </c>
      <c r="BL293" s="16" t="s">
        <v>253</v>
      </c>
      <c r="BM293" s="174" t="s">
        <v>573</v>
      </c>
    </row>
    <row r="294" spans="2:65" s="12" customFormat="1">
      <c r="B294" s="175"/>
      <c r="D294" s="176" t="s">
        <v>212</v>
      </c>
      <c r="E294" s="177" t="s">
        <v>1</v>
      </c>
      <c r="F294" s="178" t="s">
        <v>116</v>
      </c>
      <c r="H294" s="179">
        <v>22.417999999999999</v>
      </c>
      <c r="I294" s="180"/>
      <c r="L294" s="175"/>
      <c r="M294" s="181"/>
      <c r="T294" s="182"/>
      <c r="AT294" s="177" t="s">
        <v>212</v>
      </c>
      <c r="AU294" s="177" t="s">
        <v>89</v>
      </c>
      <c r="AV294" s="12" t="s">
        <v>89</v>
      </c>
      <c r="AW294" s="12" t="s">
        <v>32</v>
      </c>
      <c r="AX294" s="12" t="s">
        <v>84</v>
      </c>
      <c r="AY294" s="177" t="s">
        <v>203</v>
      </c>
    </row>
    <row r="295" spans="2:65" s="1" customFormat="1" ht="24.2" customHeight="1">
      <c r="B295" s="33"/>
      <c r="C295" s="163" t="s">
        <v>503</v>
      </c>
      <c r="D295" s="163" t="s">
        <v>206</v>
      </c>
      <c r="E295" s="164" t="s">
        <v>575</v>
      </c>
      <c r="F295" s="165" t="s">
        <v>576</v>
      </c>
      <c r="G295" s="166" t="s">
        <v>209</v>
      </c>
      <c r="H295" s="167">
        <v>44.835999999999999</v>
      </c>
      <c r="I295" s="168"/>
      <c r="J295" s="169">
        <f>ROUND(I295*H295,2)</f>
        <v>0</v>
      </c>
      <c r="K295" s="170"/>
      <c r="L295" s="33"/>
      <c r="M295" s="171" t="s">
        <v>1</v>
      </c>
      <c r="N295" s="137" t="s">
        <v>43</v>
      </c>
      <c r="P295" s="172">
        <f>O295*H295</f>
        <v>0</v>
      </c>
      <c r="Q295" s="172">
        <v>0</v>
      </c>
      <c r="R295" s="172">
        <f>Q295*H295</f>
        <v>0</v>
      </c>
      <c r="S295" s="172">
        <v>0</v>
      </c>
      <c r="T295" s="173">
        <f>S295*H295</f>
        <v>0</v>
      </c>
      <c r="AR295" s="174" t="s">
        <v>253</v>
      </c>
      <c r="AT295" s="174" t="s">
        <v>206</v>
      </c>
      <c r="AU295" s="174" t="s">
        <v>89</v>
      </c>
      <c r="AY295" s="16" t="s">
        <v>203</v>
      </c>
      <c r="BE295" s="102">
        <f>IF(N295="základná",J295,0)</f>
        <v>0</v>
      </c>
      <c r="BF295" s="102">
        <f>IF(N295="znížená",J295,0)</f>
        <v>0</v>
      </c>
      <c r="BG295" s="102">
        <f>IF(N295="zákl. prenesená",J295,0)</f>
        <v>0</v>
      </c>
      <c r="BH295" s="102">
        <f>IF(N295="zníž. prenesená",J295,0)</f>
        <v>0</v>
      </c>
      <c r="BI295" s="102">
        <f>IF(N295="nulová",J295,0)</f>
        <v>0</v>
      </c>
      <c r="BJ295" s="16" t="s">
        <v>89</v>
      </c>
      <c r="BK295" s="102">
        <f>ROUND(I295*H295,2)</f>
        <v>0</v>
      </c>
      <c r="BL295" s="16" t="s">
        <v>253</v>
      </c>
      <c r="BM295" s="174" t="s">
        <v>577</v>
      </c>
    </row>
    <row r="296" spans="2:65" s="12" customFormat="1">
      <c r="B296" s="175"/>
      <c r="D296" s="176" t="s">
        <v>212</v>
      </c>
      <c r="E296" s="177" t="s">
        <v>1</v>
      </c>
      <c r="F296" s="178" t="s">
        <v>578</v>
      </c>
      <c r="H296" s="179">
        <v>44.835999999999999</v>
      </c>
      <c r="I296" s="180"/>
      <c r="L296" s="175"/>
      <c r="M296" s="181"/>
      <c r="T296" s="182"/>
      <c r="AT296" s="177" t="s">
        <v>212</v>
      </c>
      <c r="AU296" s="177" t="s">
        <v>89</v>
      </c>
      <c r="AV296" s="12" t="s">
        <v>89</v>
      </c>
      <c r="AW296" s="12" t="s">
        <v>32</v>
      </c>
      <c r="AX296" s="12" t="s">
        <v>84</v>
      </c>
      <c r="AY296" s="177" t="s">
        <v>203</v>
      </c>
    </row>
    <row r="297" spans="2:65" s="1" customFormat="1" ht="24.2" customHeight="1">
      <c r="B297" s="33"/>
      <c r="C297" s="163" t="s">
        <v>507</v>
      </c>
      <c r="D297" s="163" t="s">
        <v>206</v>
      </c>
      <c r="E297" s="164" t="s">
        <v>580</v>
      </c>
      <c r="F297" s="165" t="s">
        <v>581</v>
      </c>
      <c r="G297" s="166" t="s">
        <v>404</v>
      </c>
      <c r="H297" s="167"/>
      <c r="I297" s="168"/>
      <c r="J297" s="169">
        <f>ROUND(I297*H297,2)</f>
        <v>0</v>
      </c>
      <c r="K297" s="170"/>
      <c r="L297" s="33"/>
      <c r="M297" s="171" t="s">
        <v>1</v>
      </c>
      <c r="N297" s="137" t="s">
        <v>43</v>
      </c>
      <c r="P297" s="172">
        <f>O297*H297</f>
        <v>0</v>
      </c>
      <c r="Q297" s="172">
        <v>0</v>
      </c>
      <c r="R297" s="172">
        <f>Q297*H297</f>
        <v>0</v>
      </c>
      <c r="S297" s="172">
        <v>0</v>
      </c>
      <c r="T297" s="173">
        <f>S297*H297</f>
        <v>0</v>
      </c>
      <c r="AR297" s="174" t="s">
        <v>253</v>
      </c>
      <c r="AT297" s="174" t="s">
        <v>206</v>
      </c>
      <c r="AU297" s="174" t="s">
        <v>89</v>
      </c>
      <c r="AY297" s="16" t="s">
        <v>203</v>
      </c>
      <c r="BE297" s="102">
        <f>IF(N297="základná",J297,0)</f>
        <v>0</v>
      </c>
      <c r="BF297" s="102">
        <f>IF(N297="znížená",J297,0)</f>
        <v>0</v>
      </c>
      <c r="BG297" s="102">
        <f>IF(N297="zákl. prenesená",J297,0)</f>
        <v>0</v>
      </c>
      <c r="BH297" s="102">
        <f>IF(N297="zníž. prenesená",J297,0)</f>
        <v>0</v>
      </c>
      <c r="BI297" s="102">
        <f>IF(N297="nulová",J297,0)</f>
        <v>0</v>
      </c>
      <c r="BJ297" s="16" t="s">
        <v>89</v>
      </c>
      <c r="BK297" s="102">
        <f>ROUND(I297*H297,2)</f>
        <v>0</v>
      </c>
      <c r="BL297" s="16" t="s">
        <v>253</v>
      </c>
      <c r="BM297" s="174" t="s">
        <v>582</v>
      </c>
    </row>
    <row r="298" spans="2:65" s="11" customFormat="1" ht="22.9" customHeight="1">
      <c r="B298" s="152"/>
      <c r="D298" s="153" t="s">
        <v>76</v>
      </c>
      <c r="E298" s="161" t="s">
        <v>583</v>
      </c>
      <c r="F298" s="161" t="s">
        <v>584</v>
      </c>
      <c r="I298" s="155"/>
      <c r="J298" s="162">
        <f>BK298</f>
        <v>0</v>
      </c>
      <c r="L298" s="152"/>
      <c r="M298" s="156"/>
      <c r="P298" s="157">
        <f>SUM(P299:P304)</f>
        <v>0</v>
      </c>
      <c r="R298" s="157">
        <f>SUM(R299:R304)</f>
        <v>0.44012907999999995</v>
      </c>
      <c r="T298" s="158">
        <f>SUM(T299:T304)</f>
        <v>0</v>
      </c>
      <c r="AR298" s="153" t="s">
        <v>89</v>
      </c>
      <c r="AT298" s="159" t="s">
        <v>76</v>
      </c>
      <c r="AU298" s="159" t="s">
        <v>84</v>
      </c>
      <c r="AY298" s="153" t="s">
        <v>203</v>
      </c>
      <c r="BK298" s="160">
        <f>SUM(BK299:BK304)</f>
        <v>0</v>
      </c>
    </row>
    <row r="299" spans="2:65" s="1" customFormat="1" ht="33" customHeight="1">
      <c r="B299" s="33"/>
      <c r="C299" s="163" t="s">
        <v>511</v>
      </c>
      <c r="D299" s="163" t="s">
        <v>206</v>
      </c>
      <c r="E299" s="164" t="s">
        <v>586</v>
      </c>
      <c r="F299" s="165" t="s">
        <v>587</v>
      </c>
      <c r="G299" s="166" t="s">
        <v>209</v>
      </c>
      <c r="H299" s="167">
        <v>19.32</v>
      </c>
      <c r="I299" s="168"/>
      <c r="J299" s="169">
        <f>ROUND(I299*H299,2)</f>
        <v>0</v>
      </c>
      <c r="K299" s="170"/>
      <c r="L299" s="33"/>
      <c r="M299" s="171" t="s">
        <v>1</v>
      </c>
      <c r="N299" s="137" t="s">
        <v>43</v>
      </c>
      <c r="P299" s="172">
        <f>O299*H299</f>
        <v>0</v>
      </c>
      <c r="Q299" s="172">
        <v>3.15E-3</v>
      </c>
      <c r="R299" s="172">
        <f>Q299*H299</f>
        <v>6.0858000000000002E-2</v>
      </c>
      <c r="S299" s="172">
        <v>0</v>
      </c>
      <c r="T299" s="173">
        <f>S299*H299</f>
        <v>0</v>
      </c>
      <c r="AR299" s="174" t="s">
        <v>253</v>
      </c>
      <c r="AT299" s="174" t="s">
        <v>206</v>
      </c>
      <c r="AU299" s="174" t="s">
        <v>89</v>
      </c>
      <c r="AY299" s="16" t="s">
        <v>203</v>
      </c>
      <c r="BE299" s="102">
        <f>IF(N299="základná",J299,0)</f>
        <v>0</v>
      </c>
      <c r="BF299" s="102">
        <f>IF(N299="znížená",J299,0)</f>
        <v>0</v>
      </c>
      <c r="BG299" s="102">
        <f>IF(N299="zákl. prenesená",J299,0)</f>
        <v>0</v>
      </c>
      <c r="BH299" s="102">
        <f>IF(N299="zníž. prenesená",J299,0)</f>
        <v>0</v>
      </c>
      <c r="BI299" s="102">
        <f>IF(N299="nulová",J299,0)</f>
        <v>0</v>
      </c>
      <c r="BJ299" s="16" t="s">
        <v>89</v>
      </c>
      <c r="BK299" s="102">
        <f>ROUND(I299*H299,2)</f>
        <v>0</v>
      </c>
      <c r="BL299" s="16" t="s">
        <v>253</v>
      </c>
      <c r="BM299" s="174" t="s">
        <v>588</v>
      </c>
    </row>
    <row r="300" spans="2:65" s="12" customFormat="1">
      <c r="B300" s="175"/>
      <c r="D300" s="176" t="s">
        <v>212</v>
      </c>
      <c r="E300" s="177" t="s">
        <v>1</v>
      </c>
      <c r="F300" s="178" t="s">
        <v>141</v>
      </c>
      <c r="H300" s="179">
        <v>19.32</v>
      </c>
      <c r="I300" s="180"/>
      <c r="L300" s="175"/>
      <c r="M300" s="181"/>
      <c r="T300" s="182"/>
      <c r="AT300" s="177" t="s">
        <v>212</v>
      </c>
      <c r="AU300" s="177" t="s">
        <v>89</v>
      </c>
      <c r="AV300" s="12" t="s">
        <v>89</v>
      </c>
      <c r="AW300" s="12" t="s">
        <v>32</v>
      </c>
      <c r="AX300" s="12" t="s">
        <v>77</v>
      </c>
      <c r="AY300" s="177" t="s">
        <v>203</v>
      </c>
    </row>
    <row r="301" spans="2:65" s="13" customFormat="1">
      <c r="B301" s="183"/>
      <c r="D301" s="176" t="s">
        <v>212</v>
      </c>
      <c r="E301" s="184" t="s">
        <v>1</v>
      </c>
      <c r="F301" s="185" t="s">
        <v>217</v>
      </c>
      <c r="H301" s="186">
        <v>19.32</v>
      </c>
      <c r="I301" s="187"/>
      <c r="L301" s="183"/>
      <c r="M301" s="188"/>
      <c r="T301" s="189"/>
      <c r="AT301" s="184" t="s">
        <v>212</v>
      </c>
      <c r="AU301" s="184" t="s">
        <v>89</v>
      </c>
      <c r="AV301" s="13" t="s">
        <v>210</v>
      </c>
      <c r="AW301" s="13" t="s">
        <v>32</v>
      </c>
      <c r="AX301" s="13" t="s">
        <v>84</v>
      </c>
      <c r="AY301" s="184" t="s">
        <v>203</v>
      </c>
    </row>
    <row r="302" spans="2:65" s="1" customFormat="1" ht="16.5" customHeight="1">
      <c r="B302" s="33"/>
      <c r="C302" s="197" t="s">
        <v>515</v>
      </c>
      <c r="D302" s="197" t="s">
        <v>382</v>
      </c>
      <c r="E302" s="198" t="s">
        <v>590</v>
      </c>
      <c r="F302" s="199" t="s">
        <v>591</v>
      </c>
      <c r="G302" s="200" t="s">
        <v>209</v>
      </c>
      <c r="H302" s="201">
        <v>20.478999999999999</v>
      </c>
      <c r="I302" s="202"/>
      <c r="J302" s="203">
        <f>ROUND(I302*H302,2)</f>
        <v>0</v>
      </c>
      <c r="K302" s="204"/>
      <c r="L302" s="205"/>
      <c r="M302" s="206" t="s">
        <v>1</v>
      </c>
      <c r="N302" s="207" t="s">
        <v>43</v>
      </c>
      <c r="P302" s="172">
        <f>O302*H302</f>
        <v>0</v>
      </c>
      <c r="Q302" s="172">
        <v>1.8519999999999998E-2</v>
      </c>
      <c r="R302" s="172">
        <f>Q302*H302</f>
        <v>0.37927107999999993</v>
      </c>
      <c r="S302" s="172">
        <v>0</v>
      </c>
      <c r="T302" s="173">
        <f>S302*H302</f>
        <v>0</v>
      </c>
      <c r="AR302" s="174" t="s">
        <v>381</v>
      </c>
      <c r="AT302" s="174" t="s">
        <v>382</v>
      </c>
      <c r="AU302" s="174" t="s">
        <v>89</v>
      </c>
      <c r="AY302" s="16" t="s">
        <v>203</v>
      </c>
      <c r="BE302" s="102">
        <f>IF(N302="základná",J302,0)</f>
        <v>0</v>
      </c>
      <c r="BF302" s="102">
        <f>IF(N302="znížená",J302,0)</f>
        <v>0</v>
      </c>
      <c r="BG302" s="102">
        <f>IF(N302="zákl. prenesená",J302,0)</f>
        <v>0</v>
      </c>
      <c r="BH302" s="102">
        <f>IF(N302="zníž. prenesená",J302,0)</f>
        <v>0</v>
      </c>
      <c r="BI302" s="102">
        <f>IF(N302="nulová",J302,0)</f>
        <v>0</v>
      </c>
      <c r="BJ302" s="16" t="s">
        <v>89</v>
      </c>
      <c r="BK302" s="102">
        <f>ROUND(I302*H302,2)</f>
        <v>0</v>
      </c>
      <c r="BL302" s="16" t="s">
        <v>253</v>
      </c>
      <c r="BM302" s="174" t="s">
        <v>592</v>
      </c>
    </row>
    <row r="303" spans="2:65" s="12" customFormat="1">
      <c r="B303" s="175"/>
      <c r="D303" s="176" t="s">
        <v>212</v>
      </c>
      <c r="F303" s="178" t="s">
        <v>1139</v>
      </c>
      <c r="H303" s="179">
        <v>20.478999999999999</v>
      </c>
      <c r="I303" s="180"/>
      <c r="L303" s="175"/>
      <c r="M303" s="181"/>
      <c r="T303" s="182"/>
      <c r="AT303" s="177" t="s">
        <v>212</v>
      </c>
      <c r="AU303" s="177" t="s">
        <v>89</v>
      </c>
      <c r="AV303" s="12" t="s">
        <v>89</v>
      </c>
      <c r="AW303" s="12" t="s">
        <v>4</v>
      </c>
      <c r="AX303" s="12" t="s">
        <v>84</v>
      </c>
      <c r="AY303" s="177" t="s">
        <v>203</v>
      </c>
    </row>
    <row r="304" spans="2:65" s="1" customFormat="1" ht="24.2" customHeight="1">
      <c r="B304" s="33"/>
      <c r="C304" s="163" t="s">
        <v>521</v>
      </c>
      <c r="D304" s="163" t="s">
        <v>206</v>
      </c>
      <c r="E304" s="164" t="s">
        <v>595</v>
      </c>
      <c r="F304" s="165" t="s">
        <v>596</v>
      </c>
      <c r="G304" s="166" t="s">
        <v>404</v>
      </c>
      <c r="H304" s="167"/>
      <c r="I304" s="168"/>
      <c r="J304" s="169">
        <f>ROUND(I304*H304,2)</f>
        <v>0</v>
      </c>
      <c r="K304" s="170"/>
      <c r="L304" s="33"/>
      <c r="M304" s="171" t="s">
        <v>1</v>
      </c>
      <c r="N304" s="137" t="s">
        <v>43</v>
      </c>
      <c r="P304" s="172">
        <f>O304*H304</f>
        <v>0</v>
      </c>
      <c r="Q304" s="172">
        <v>0</v>
      </c>
      <c r="R304" s="172">
        <f>Q304*H304</f>
        <v>0</v>
      </c>
      <c r="S304" s="172">
        <v>0</v>
      </c>
      <c r="T304" s="173">
        <f>S304*H304</f>
        <v>0</v>
      </c>
      <c r="AR304" s="174" t="s">
        <v>253</v>
      </c>
      <c r="AT304" s="174" t="s">
        <v>206</v>
      </c>
      <c r="AU304" s="174" t="s">
        <v>89</v>
      </c>
      <c r="AY304" s="16" t="s">
        <v>203</v>
      </c>
      <c r="BE304" s="102">
        <f>IF(N304="základná",J304,0)</f>
        <v>0</v>
      </c>
      <c r="BF304" s="102">
        <f>IF(N304="znížená",J304,0)</f>
        <v>0</v>
      </c>
      <c r="BG304" s="102">
        <f>IF(N304="zákl. prenesená",J304,0)</f>
        <v>0</v>
      </c>
      <c r="BH304" s="102">
        <f>IF(N304="zníž. prenesená",J304,0)</f>
        <v>0</v>
      </c>
      <c r="BI304" s="102">
        <f>IF(N304="nulová",J304,0)</f>
        <v>0</v>
      </c>
      <c r="BJ304" s="16" t="s">
        <v>89</v>
      </c>
      <c r="BK304" s="102">
        <f>ROUND(I304*H304,2)</f>
        <v>0</v>
      </c>
      <c r="BL304" s="16" t="s">
        <v>253</v>
      </c>
      <c r="BM304" s="174" t="s">
        <v>597</v>
      </c>
    </row>
    <row r="305" spans="2:65" s="11" customFormat="1" ht="22.9" customHeight="1">
      <c r="B305" s="152"/>
      <c r="D305" s="153" t="s">
        <v>76</v>
      </c>
      <c r="E305" s="161" t="s">
        <v>598</v>
      </c>
      <c r="F305" s="161" t="s">
        <v>599</v>
      </c>
      <c r="I305" s="155"/>
      <c r="J305" s="162">
        <f>BK305</f>
        <v>0</v>
      </c>
      <c r="L305" s="152"/>
      <c r="M305" s="156"/>
      <c r="P305" s="157">
        <f>SUM(P306:P313)</f>
        <v>0</v>
      </c>
      <c r="R305" s="157">
        <f>SUM(R306:R313)</f>
        <v>2.5373520000000001E-3</v>
      </c>
      <c r="T305" s="158">
        <f>SUM(T306:T313)</f>
        <v>0</v>
      </c>
      <c r="AR305" s="153" t="s">
        <v>89</v>
      </c>
      <c r="AT305" s="159" t="s">
        <v>76</v>
      </c>
      <c r="AU305" s="159" t="s">
        <v>84</v>
      </c>
      <c r="AY305" s="153" t="s">
        <v>203</v>
      </c>
      <c r="BK305" s="160">
        <f>SUM(BK306:BK313)</f>
        <v>0</v>
      </c>
    </row>
    <row r="306" spans="2:65" s="1" customFormat="1" ht="33" customHeight="1">
      <c r="B306" s="33"/>
      <c r="C306" s="163" t="s">
        <v>525</v>
      </c>
      <c r="D306" s="163" t="s">
        <v>206</v>
      </c>
      <c r="E306" s="164" t="s">
        <v>601</v>
      </c>
      <c r="F306" s="165" t="s">
        <v>602</v>
      </c>
      <c r="G306" s="166" t="s">
        <v>340</v>
      </c>
      <c r="H306" s="167">
        <v>15.3</v>
      </c>
      <c r="I306" s="168"/>
      <c r="J306" s="169">
        <f>ROUND(I306*H306,2)</f>
        <v>0</v>
      </c>
      <c r="K306" s="170"/>
      <c r="L306" s="33"/>
      <c r="M306" s="171" t="s">
        <v>1</v>
      </c>
      <c r="N306" s="137" t="s">
        <v>43</v>
      </c>
      <c r="P306" s="172">
        <f>O306*H306</f>
        <v>0</v>
      </c>
      <c r="Q306" s="172">
        <v>0</v>
      </c>
      <c r="R306" s="172">
        <f>Q306*H306</f>
        <v>0</v>
      </c>
      <c r="S306" s="172">
        <v>0</v>
      </c>
      <c r="T306" s="173">
        <f>S306*H306</f>
        <v>0</v>
      </c>
      <c r="AR306" s="174" t="s">
        <v>253</v>
      </c>
      <c r="AT306" s="174" t="s">
        <v>206</v>
      </c>
      <c r="AU306" s="174" t="s">
        <v>89</v>
      </c>
      <c r="AY306" s="16" t="s">
        <v>203</v>
      </c>
      <c r="BE306" s="102">
        <f>IF(N306="základná",J306,0)</f>
        <v>0</v>
      </c>
      <c r="BF306" s="102">
        <f>IF(N306="znížená",J306,0)</f>
        <v>0</v>
      </c>
      <c r="BG306" s="102">
        <f>IF(N306="zákl. prenesená",J306,0)</f>
        <v>0</v>
      </c>
      <c r="BH306" s="102">
        <f>IF(N306="zníž. prenesená",J306,0)</f>
        <v>0</v>
      </c>
      <c r="BI306" s="102">
        <f>IF(N306="nulová",J306,0)</f>
        <v>0</v>
      </c>
      <c r="BJ306" s="16" t="s">
        <v>89</v>
      </c>
      <c r="BK306" s="102">
        <f>ROUND(I306*H306,2)</f>
        <v>0</v>
      </c>
      <c r="BL306" s="16" t="s">
        <v>253</v>
      </c>
      <c r="BM306" s="174" t="s">
        <v>603</v>
      </c>
    </row>
    <row r="307" spans="2:65" s="12" customFormat="1">
      <c r="B307" s="175"/>
      <c r="D307" s="176" t="s">
        <v>212</v>
      </c>
      <c r="E307" s="177" t="s">
        <v>1</v>
      </c>
      <c r="F307" s="178" t="s">
        <v>1140</v>
      </c>
      <c r="H307" s="179">
        <v>5.0999999999999996</v>
      </c>
      <c r="I307" s="180"/>
      <c r="L307" s="175"/>
      <c r="M307" s="181"/>
      <c r="T307" s="182"/>
      <c r="AT307" s="177" t="s">
        <v>212</v>
      </c>
      <c r="AU307" s="177" t="s">
        <v>89</v>
      </c>
      <c r="AV307" s="12" t="s">
        <v>89</v>
      </c>
      <c r="AW307" s="12" t="s">
        <v>32</v>
      </c>
      <c r="AX307" s="12" t="s">
        <v>77</v>
      </c>
      <c r="AY307" s="177" t="s">
        <v>203</v>
      </c>
    </row>
    <row r="308" spans="2:65" s="12" customFormat="1">
      <c r="B308" s="175"/>
      <c r="D308" s="176" t="s">
        <v>212</v>
      </c>
      <c r="E308" s="177" t="s">
        <v>1</v>
      </c>
      <c r="F308" s="178" t="s">
        <v>1141</v>
      </c>
      <c r="H308" s="179">
        <v>5.0999999999999996</v>
      </c>
      <c r="I308" s="180"/>
      <c r="L308" s="175"/>
      <c r="M308" s="181"/>
      <c r="T308" s="182"/>
      <c r="AT308" s="177" t="s">
        <v>212</v>
      </c>
      <c r="AU308" s="177" t="s">
        <v>89</v>
      </c>
      <c r="AV308" s="12" t="s">
        <v>89</v>
      </c>
      <c r="AW308" s="12" t="s">
        <v>32</v>
      </c>
      <c r="AX308" s="12" t="s">
        <v>77</v>
      </c>
      <c r="AY308" s="177" t="s">
        <v>203</v>
      </c>
    </row>
    <row r="309" spans="2:65" s="12" customFormat="1">
      <c r="B309" s="175"/>
      <c r="D309" s="176" t="s">
        <v>212</v>
      </c>
      <c r="E309" s="177" t="s">
        <v>1</v>
      </c>
      <c r="F309" s="178" t="s">
        <v>1142</v>
      </c>
      <c r="H309" s="179">
        <v>5.0999999999999996</v>
      </c>
      <c r="I309" s="180"/>
      <c r="L309" s="175"/>
      <c r="M309" s="181"/>
      <c r="T309" s="182"/>
      <c r="AT309" s="177" t="s">
        <v>212</v>
      </c>
      <c r="AU309" s="177" t="s">
        <v>89</v>
      </c>
      <c r="AV309" s="12" t="s">
        <v>89</v>
      </c>
      <c r="AW309" s="12" t="s">
        <v>32</v>
      </c>
      <c r="AX309" s="12" t="s">
        <v>77</v>
      </c>
      <c r="AY309" s="177" t="s">
        <v>203</v>
      </c>
    </row>
    <row r="310" spans="2:65" s="13" customFormat="1">
      <c r="B310" s="183"/>
      <c r="D310" s="176" t="s">
        <v>212</v>
      </c>
      <c r="E310" s="184" t="s">
        <v>143</v>
      </c>
      <c r="F310" s="185" t="s">
        <v>217</v>
      </c>
      <c r="H310" s="186">
        <v>15.3</v>
      </c>
      <c r="I310" s="187"/>
      <c r="L310" s="183"/>
      <c r="M310" s="188"/>
      <c r="T310" s="189"/>
      <c r="AT310" s="184" t="s">
        <v>212</v>
      </c>
      <c r="AU310" s="184" t="s">
        <v>89</v>
      </c>
      <c r="AV310" s="13" t="s">
        <v>210</v>
      </c>
      <c r="AW310" s="13" t="s">
        <v>32</v>
      </c>
      <c r="AX310" s="13" t="s">
        <v>84</v>
      </c>
      <c r="AY310" s="184" t="s">
        <v>203</v>
      </c>
    </row>
    <row r="311" spans="2:65" s="1" customFormat="1" ht="24.2" customHeight="1">
      <c r="B311" s="33"/>
      <c r="C311" s="163" t="s">
        <v>530</v>
      </c>
      <c r="D311" s="163" t="s">
        <v>206</v>
      </c>
      <c r="E311" s="164" t="s">
        <v>609</v>
      </c>
      <c r="F311" s="165" t="s">
        <v>610</v>
      </c>
      <c r="G311" s="166" t="s">
        <v>340</v>
      </c>
      <c r="H311" s="167">
        <v>15.3</v>
      </c>
      <c r="I311" s="168"/>
      <c r="J311" s="169">
        <f>ROUND(I311*H311,2)</f>
        <v>0</v>
      </c>
      <c r="K311" s="170"/>
      <c r="L311" s="33"/>
      <c r="M311" s="171" t="s">
        <v>1</v>
      </c>
      <c r="N311" s="137" t="s">
        <v>43</v>
      </c>
      <c r="P311" s="172">
        <f>O311*H311</f>
        <v>0</v>
      </c>
      <c r="Q311" s="172">
        <v>1.6584E-4</v>
      </c>
      <c r="R311" s="172">
        <f>Q311*H311</f>
        <v>2.5373520000000001E-3</v>
      </c>
      <c r="S311" s="172">
        <v>0</v>
      </c>
      <c r="T311" s="173">
        <f>S311*H311</f>
        <v>0</v>
      </c>
      <c r="AR311" s="174" t="s">
        <v>253</v>
      </c>
      <c r="AT311" s="174" t="s">
        <v>206</v>
      </c>
      <c r="AU311" s="174" t="s">
        <v>89</v>
      </c>
      <c r="AY311" s="16" t="s">
        <v>203</v>
      </c>
      <c r="BE311" s="102">
        <f>IF(N311="základná",J311,0)</f>
        <v>0</v>
      </c>
      <c r="BF311" s="102">
        <f>IF(N311="znížená",J311,0)</f>
        <v>0</v>
      </c>
      <c r="BG311" s="102">
        <f>IF(N311="zákl. prenesená",J311,0)</f>
        <v>0</v>
      </c>
      <c r="BH311" s="102">
        <f>IF(N311="zníž. prenesená",J311,0)</f>
        <v>0</v>
      </c>
      <c r="BI311" s="102">
        <f>IF(N311="nulová",J311,0)</f>
        <v>0</v>
      </c>
      <c r="BJ311" s="16" t="s">
        <v>89</v>
      </c>
      <c r="BK311" s="102">
        <f>ROUND(I311*H311,2)</f>
        <v>0</v>
      </c>
      <c r="BL311" s="16" t="s">
        <v>253</v>
      </c>
      <c r="BM311" s="174" t="s">
        <v>611</v>
      </c>
    </row>
    <row r="312" spans="2:65" s="12" customFormat="1">
      <c r="B312" s="175"/>
      <c r="D312" s="176" t="s">
        <v>212</v>
      </c>
      <c r="E312" s="177" t="s">
        <v>1</v>
      </c>
      <c r="F312" s="178" t="s">
        <v>143</v>
      </c>
      <c r="H312" s="179">
        <v>15.3</v>
      </c>
      <c r="I312" s="180"/>
      <c r="L312" s="175"/>
      <c r="M312" s="181"/>
      <c r="T312" s="182"/>
      <c r="AT312" s="177" t="s">
        <v>212</v>
      </c>
      <c r="AU312" s="177" t="s">
        <v>89</v>
      </c>
      <c r="AV312" s="12" t="s">
        <v>89</v>
      </c>
      <c r="AW312" s="12" t="s">
        <v>32</v>
      </c>
      <c r="AX312" s="12" t="s">
        <v>77</v>
      </c>
      <c r="AY312" s="177" t="s">
        <v>203</v>
      </c>
    </row>
    <row r="313" spans="2:65" s="13" customFormat="1">
      <c r="B313" s="183"/>
      <c r="D313" s="176" t="s">
        <v>212</v>
      </c>
      <c r="E313" s="184" t="s">
        <v>1</v>
      </c>
      <c r="F313" s="185" t="s">
        <v>217</v>
      </c>
      <c r="H313" s="186">
        <v>15.3</v>
      </c>
      <c r="I313" s="187"/>
      <c r="L313" s="183"/>
      <c r="M313" s="188"/>
      <c r="T313" s="189"/>
      <c r="AT313" s="184" t="s">
        <v>212</v>
      </c>
      <c r="AU313" s="184" t="s">
        <v>89</v>
      </c>
      <c r="AV313" s="13" t="s">
        <v>210</v>
      </c>
      <c r="AW313" s="13" t="s">
        <v>32</v>
      </c>
      <c r="AX313" s="13" t="s">
        <v>84</v>
      </c>
      <c r="AY313" s="184" t="s">
        <v>203</v>
      </c>
    </row>
    <row r="314" spans="2:65" s="11" customFormat="1" ht="22.9" customHeight="1">
      <c r="B314" s="152"/>
      <c r="D314" s="153" t="s">
        <v>76</v>
      </c>
      <c r="E314" s="161" t="s">
        <v>612</v>
      </c>
      <c r="F314" s="161" t="s">
        <v>613</v>
      </c>
      <c r="I314" s="155"/>
      <c r="J314" s="162">
        <f>BK314</f>
        <v>0</v>
      </c>
      <c r="L314" s="152"/>
      <c r="M314" s="156"/>
      <c r="P314" s="157">
        <f>SUM(P315:P336)</f>
        <v>0</v>
      </c>
      <c r="R314" s="157">
        <f>SUM(R315:R336)</f>
        <v>4.4047363120000002E-2</v>
      </c>
      <c r="T314" s="158">
        <f>SUM(T315:T336)</f>
        <v>2.3951099999999999E-2</v>
      </c>
      <c r="AR314" s="153" t="s">
        <v>89</v>
      </c>
      <c r="AT314" s="159" t="s">
        <v>76</v>
      </c>
      <c r="AU314" s="159" t="s">
        <v>84</v>
      </c>
      <c r="AY314" s="153" t="s">
        <v>203</v>
      </c>
      <c r="BK314" s="160">
        <f>SUM(BK315:BK336)</f>
        <v>0</v>
      </c>
    </row>
    <row r="315" spans="2:65" s="1" customFormat="1" ht="24.2" customHeight="1">
      <c r="B315" s="33"/>
      <c r="C315" s="163" t="s">
        <v>536</v>
      </c>
      <c r="D315" s="163" t="s">
        <v>206</v>
      </c>
      <c r="E315" s="164" t="s">
        <v>615</v>
      </c>
      <c r="F315" s="165" t="s">
        <v>616</v>
      </c>
      <c r="G315" s="166" t="s">
        <v>209</v>
      </c>
      <c r="H315" s="167">
        <v>79.837000000000003</v>
      </c>
      <c r="I315" s="168"/>
      <c r="J315" s="169">
        <f>ROUND(I315*H315,2)</f>
        <v>0</v>
      </c>
      <c r="K315" s="170"/>
      <c r="L315" s="33"/>
      <c r="M315" s="171" t="s">
        <v>1</v>
      </c>
      <c r="N315" s="137" t="s">
        <v>43</v>
      </c>
      <c r="P315" s="172">
        <f>O315*H315</f>
        <v>0</v>
      </c>
      <c r="Q315" s="172">
        <v>0</v>
      </c>
      <c r="R315" s="172">
        <f>Q315*H315</f>
        <v>0</v>
      </c>
      <c r="S315" s="172">
        <v>2.9999999999999997E-4</v>
      </c>
      <c r="T315" s="173">
        <f>S315*H315</f>
        <v>2.3951099999999999E-2</v>
      </c>
      <c r="AR315" s="174" t="s">
        <v>253</v>
      </c>
      <c r="AT315" s="174" t="s">
        <v>206</v>
      </c>
      <c r="AU315" s="174" t="s">
        <v>89</v>
      </c>
      <c r="AY315" s="16" t="s">
        <v>203</v>
      </c>
      <c r="BE315" s="102">
        <f>IF(N315="základná",J315,0)</f>
        <v>0</v>
      </c>
      <c r="BF315" s="102">
        <f>IF(N315="znížená",J315,0)</f>
        <v>0</v>
      </c>
      <c r="BG315" s="102">
        <f>IF(N315="zákl. prenesená",J315,0)</f>
        <v>0</v>
      </c>
      <c r="BH315" s="102">
        <f>IF(N315="zníž. prenesená",J315,0)</f>
        <v>0</v>
      </c>
      <c r="BI315" s="102">
        <f>IF(N315="nulová",J315,0)</f>
        <v>0</v>
      </c>
      <c r="BJ315" s="16" t="s">
        <v>89</v>
      </c>
      <c r="BK315" s="102">
        <f>ROUND(I315*H315,2)</f>
        <v>0</v>
      </c>
      <c r="BL315" s="16" t="s">
        <v>253</v>
      </c>
      <c r="BM315" s="174" t="s">
        <v>617</v>
      </c>
    </row>
    <row r="316" spans="2:65" s="12" customFormat="1">
      <c r="B316" s="175"/>
      <c r="D316" s="176" t="s">
        <v>212</v>
      </c>
      <c r="E316" s="177" t="s">
        <v>1</v>
      </c>
      <c r="F316" s="178" t="s">
        <v>618</v>
      </c>
      <c r="H316" s="179">
        <v>26.125</v>
      </c>
      <c r="I316" s="180"/>
      <c r="L316" s="175"/>
      <c r="M316" s="181"/>
      <c r="T316" s="182"/>
      <c r="AT316" s="177" t="s">
        <v>212</v>
      </c>
      <c r="AU316" s="177" t="s">
        <v>89</v>
      </c>
      <c r="AV316" s="12" t="s">
        <v>89</v>
      </c>
      <c r="AW316" s="12" t="s">
        <v>32</v>
      </c>
      <c r="AX316" s="12" t="s">
        <v>77</v>
      </c>
      <c r="AY316" s="177" t="s">
        <v>203</v>
      </c>
    </row>
    <row r="317" spans="2:65" s="12" customFormat="1">
      <c r="B317" s="175"/>
      <c r="D317" s="176" t="s">
        <v>212</v>
      </c>
      <c r="E317" s="177" t="s">
        <v>1</v>
      </c>
      <c r="F317" s="178" t="s">
        <v>1143</v>
      </c>
      <c r="H317" s="179">
        <v>32.395000000000003</v>
      </c>
      <c r="I317" s="180"/>
      <c r="L317" s="175"/>
      <c r="M317" s="181"/>
      <c r="T317" s="182"/>
      <c r="AT317" s="177" t="s">
        <v>212</v>
      </c>
      <c r="AU317" s="177" t="s">
        <v>89</v>
      </c>
      <c r="AV317" s="12" t="s">
        <v>89</v>
      </c>
      <c r="AW317" s="12" t="s">
        <v>32</v>
      </c>
      <c r="AX317" s="12" t="s">
        <v>77</v>
      </c>
      <c r="AY317" s="177" t="s">
        <v>203</v>
      </c>
    </row>
    <row r="318" spans="2:65" s="12" customFormat="1">
      <c r="B318" s="175"/>
      <c r="D318" s="176" t="s">
        <v>212</v>
      </c>
      <c r="E318" s="177" t="s">
        <v>1</v>
      </c>
      <c r="F318" s="178" t="s">
        <v>1144</v>
      </c>
      <c r="H318" s="179">
        <v>9.3000000000000007</v>
      </c>
      <c r="I318" s="180"/>
      <c r="L318" s="175"/>
      <c r="M318" s="181"/>
      <c r="T318" s="182"/>
      <c r="AT318" s="177" t="s">
        <v>212</v>
      </c>
      <c r="AU318" s="177" t="s">
        <v>89</v>
      </c>
      <c r="AV318" s="12" t="s">
        <v>89</v>
      </c>
      <c r="AW318" s="12" t="s">
        <v>32</v>
      </c>
      <c r="AX318" s="12" t="s">
        <v>77</v>
      </c>
      <c r="AY318" s="177" t="s">
        <v>203</v>
      </c>
    </row>
    <row r="319" spans="2:65" s="12" customFormat="1">
      <c r="B319" s="175"/>
      <c r="D319" s="176" t="s">
        <v>212</v>
      </c>
      <c r="E319" s="177" t="s">
        <v>1</v>
      </c>
      <c r="F319" s="178" t="s">
        <v>1145</v>
      </c>
      <c r="H319" s="179">
        <v>8.2149999999999999</v>
      </c>
      <c r="I319" s="180"/>
      <c r="L319" s="175"/>
      <c r="M319" s="181"/>
      <c r="T319" s="182"/>
      <c r="AT319" s="177" t="s">
        <v>212</v>
      </c>
      <c r="AU319" s="177" t="s">
        <v>89</v>
      </c>
      <c r="AV319" s="12" t="s">
        <v>89</v>
      </c>
      <c r="AW319" s="12" t="s">
        <v>32</v>
      </c>
      <c r="AX319" s="12" t="s">
        <v>77</v>
      </c>
      <c r="AY319" s="177" t="s">
        <v>203</v>
      </c>
    </row>
    <row r="320" spans="2:65" s="14" customFormat="1">
      <c r="B320" s="190"/>
      <c r="D320" s="176" t="s">
        <v>212</v>
      </c>
      <c r="E320" s="191" t="s">
        <v>149</v>
      </c>
      <c r="F320" s="192" t="s">
        <v>224</v>
      </c>
      <c r="H320" s="193">
        <v>76.034999999999997</v>
      </c>
      <c r="I320" s="194"/>
      <c r="L320" s="190"/>
      <c r="M320" s="195"/>
      <c r="T320" s="196"/>
      <c r="AT320" s="191" t="s">
        <v>212</v>
      </c>
      <c r="AU320" s="191" t="s">
        <v>89</v>
      </c>
      <c r="AV320" s="14" t="s">
        <v>92</v>
      </c>
      <c r="AW320" s="14" t="s">
        <v>32</v>
      </c>
      <c r="AX320" s="14" t="s">
        <v>77</v>
      </c>
      <c r="AY320" s="191" t="s">
        <v>203</v>
      </c>
    </row>
    <row r="321" spans="2:65" s="12" customFormat="1">
      <c r="B321" s="175"/>
      <c r="D321" s="176" t="s">
        <v>212</v>
      </c>
      <c r="E321" s="177" t="s">
        <v>1</v>
      </c>
      <c r="F321" s="178" t="s">
        <v>625</v>
      </c>
      <c r="H321" s="179">
        <v>3.802</v>
      </c>
      <c r="I321" s="180"/>
      <c r="L321" s="175"/>
      <c r="M321" s="181"/>
      <c r="T321" s="182"/>
      <c r="AT321" s="177" t="s">
        <v>212</v>
      </c>
      <c r="AU321" s="177" t="s">
        <v>89</v>
      </c>
      <c r="AV321" s="12" t="s">
        <v>89</v>
      </c>
      <c r="AW321" s="12" t="s">
        <v>32</v>
      </c>
      <c r="AX321" s="12" t="s">
        <v>77</v>
      </c>
      <c r="AY321" s="177" t="s">
        <v>203</v>
      </c>
    </row>
    <row r="322" spans="2:65" s="13" customFormat="1">
      <c r="B322" s="183"/>
      <c r="D322" s="176" t="s">
        <v>212</v>
      </c>
      <c r="E322" s="184" t="s">
        <v>151</v>
      </c>
      <c r="F322" s="185" t="s">
        <v>217</v>
      </c>
      <c r="H322" s="186">
        <v>79.837000000000003</v>
      </c>
      <c r="I322" s="187"/>
      <c r="L322" s="183"/>
      <c r="M322" s="188"/>
      <c r="T322" s="189"/>
      <c r="AT322" s="184" t="s">
        <v>212</v>
      </c>
      <c r="AU322" s="184" t="s">
        <v>89</v>
      </c>
      <c r="AV322" s="13" t="s">
        <v>210</v>
      </c>
      <c r="AW322" s="13" t="s">
        <v>32</v>
      </c>
      <c r="AX322" s="13" t="s">
        <v>84</v>
      </c>
      <c r="AY322" s="184" t="s">
        <v>203</v>
      </c>
    </row>
    <row r="323" spans="2:65" s="1" customFormat="1" ht="24.2" customHeight="1">
      <c r="B323" s="33"/>
      <c r="C323" s="163" t="s">
        <v>543</v>
      </c>
      <c r="D323" s="163" t="s">
        <v>206</v>
      </c>
      <c r="E323" s="164" t="s">
        <v>627</v>
      </c>
      <c r="F323" s="165" t="s">
        <v>628</v>
      </c>
      <c r="G323" s="166" t="s">
        <v>209</v>
      </c>
      <c r="H323" s="167">
        <v>104.88200000000001</v>
      </c>
      <c r="I323" s="168"/>
      <c r="J323" s="169">
        <f>ROUND(I323*H323,2)</f>
        <v>0</v>
      </c>
      <c r="K323" s="170"/>
      <c r="L323" s="33"/>
      <c r="M323" s="171" t="s">
        <v>1</v>
      </c>
      <c r="N323" s="137" t="s">
        <v>43</v>
      </c>
      <c r="P323" s="172">
        <f>O323*H323</f>
        <v>0</v>
      </c>
      <c r="Q323" s="172">
        <v>1.2999999999999999E-4</v>
      </c>
      <c r="R323" s="172">
        <f>Q323*H323</f>
        <v>1.363466E-2</v>
      </c>
      <c r="S323" s="172">
        <v>0</v>
      </c>
      <c r="T323" s="173">
        <f>S323*H323</f>
        <v>0</v>
      </c>
      <c r="AR323" s="174" t="s">
        <v>253</v>
      </c>
      <c r="AT323" s="174" t="s">
        <v>206</v>
      </c>
      <c r="AU323" s="174" t="s">
        <v>89</v>
      </c>
      <c r="AY323" s="16" t="s">
        <v>203</v>
      </c>
      <c r="BE323" s="102">
        <f>IF(N323="základná",J323,0)</f>
        <v>0</v>
      </c>
      <c r="BF323" s="102">
        <f>IF(N323="znížená",J323,0)</f>
        <v>0</v>
      </c>
      <c r="BG323" s="102">
        <f>IF(N323="zákl. prenesená",J323,0)</f>
        <v>0</v>
      </c>
      <c r="BH323" s="102">
        <f>IF(N323="zníž. prenesená",J323,0)</f>
        <v>0</v>
      </c>
      <c r="BI323" s="102">
        <f>IF(N323="nulová",J323,0)</f>
        <v>0</v>
      </c>
      <c r="BJ323" s="16" t="s">
        <v>89</v>
      </c>
      <c r="BK323" s="102">
        <f>ROUND(I323*H323,2)</f>
        <v>0</v>
      </c>
      <c r="BL323" s="16" t="s">
        <v>253</v>
      </c>
      <c r="BM323" s="174" t="s">
        <v>629</v>
      </c>
    </row>
    <row r="324" spans="2:65" s="12" customFormat="1">
      <c r="B324" s="175"/>
      <c r="D324" s="176" t="s">
        <v>212</v>
      </c>
      <c r="E324" s="177" t="s">
        <v>1</v>
      </c>
      <c r="F324" s="178" t="s">
        <v>630</v>
      </c>
      <c r="H324" s="179">
        <v>104.88200000000001</v>
      </c>
      <c r="I324" s="180"/>
      <c r="L324" s="175"/>
      <c r="M324" s="181"/>
      <c r="T324" s="182"/>
      <c r="AT324" s="177" t="s">
        <v>212</v>
      </c>
      <c r="AU324" s="177" t="s">
        <v>89</v>
      </c>
      <c r="AV324" s="12" t="s">
        <v>89</v>
      </c>
      <c r="AW324" s="12" t="s">
        <v>32</v>
      </c>
      <c r="AX324" s="12" t="s">
        <v>77</v>
      </c>
      <c r="AY324" s="177" t="s">
        <v>203</v>
      </c>
    </row>
    <row r="325" spans="2:65" s="13" customFormat="1">
      <c r="B325" s="183"/>
      <c r="D325" s="176" t="s">
        <v>212</v>
      </c>
      <c r="E325" s="184" t="s">
        <v>1</v>
      </c>
      <c r="F325" s="185" t="s">
        <v>217</v>
      </c>
      <c r="H325" s="186">
        <v>104.88200000000001</v>
      </c>
      <c r="I325" s="187"/>
      <c r="L325" s="183"/>
      <c r="M325" s="188"/>
      <c r="T325" s="189"/>
      <c r="AT325" s="184" t="s">
        <v>212</v>
      </c>
      <c r="AU325" s="184" t="s">
        <v>89</v>
      </c>
      <c r="AV325" s="13" t="s">
        <v>210</v>
      </c>
      <c r="AW325" s="13" t="s">
        <v>32</v>
      </c>
      <c r="AX325" s="13" t="s">
        <v>84</v>
      </c>
      <c r="AY325" s="184" t="s">
        <v>203</v>
      </c>
    </row>
    <row r="326" spans="2:65" s="1" customFormat="1" ht="24.2" customHeight="1">
      <c r="B326" s="33"/>
      <c r="C326" s="163" t="s">
        <v>547</v>
      </c>
      <c r="D326" s="163" t="s">
        <v>206</v>
      </c>
      <c r="E326" s="164" t="s">
        <v>632</v>
      </c>
      <c r="F326" s="165" t="s">
        <v>633</v>
      </c>
      <c r="G326" s="166" t="s">
        <v>209</v>
      </c>
      <c r="H326" s="167">
        <v>104.88200000000001</v>
      </c>
      <c r="I326" s="168"/>
      <c r="J326" s="169">
        <f>ROUND(I326*H326,2)</f>
        <v>0</v>
      </c>
      <c r="K326" s="170"/>
      <c r="L326" s="33"/>
      <c r="M326" s="171" t="s">
        <v>1</v>
      </c>
      <c r="N326" s="137" t="s">
        <v>43</v>
      </c>
      <c r="P326" s="172">
        <f>O326*H326</f>
        <v>0</v>
      </c>
      <c r="Q326" s="172">
        <v>0</v>
      </c>
      <c r="R326" s="172">
        <f>Q326*H326</f>
        <v>0</v>
      </c>
      <c r="S326" s="172">
        <v>0</v>
      </c>
      <c r="T326" s="173">
        <f>S326*H326</f>
        <v>0</v>
      </c>
      <c r="AR326" s="174" t="s">
        <v>253</v>
      </c>
      <c r="AT326" s="174" t="s">
        <v>206</v>
      </c>
      <c r="AU326" s="174" t="s">
        <v>89</v>
      </c>
      <c r="AY326" s="16" t="s">
        <v>203</v>
      </c>
      <c r="BE326" s="102">
        <f>IF(N326="základná",J326,0)</f>
        <v>0</v>
      </c>
      <c r="BF326" s="102">
        <f>IF(N326="znížená",J326,0)</f>
        <v>0</v>
      </c>
      <c r="BG326" s="102">
        <f>IF(N326="zákl. prenesená",J326,0)</f>
        <v>0</v>
      </c>
      <c r="BH326" s="102">
        <f>IF(N326="zníž. prenesená",J326,0)</f>
        <v>0</v>
      </c>
      <c r="BI326" s="102">
        <f>IF(N326="nulová",J326,0)</f>
        <v>0</v>
      </c>
      <c r="BJ326" s="16" t="s">
        <v>89</v>
      </c>
      <c r="BK326" s="102">
        <f>ROUND(I326*H326,2)</f>
        <v>0</v>
      </c>
      <c r="BL326" s="16" t="s">
        <v>253</v>
      </c>
      <c r="BM326" s="174" t="s">
        <v>634</v>
      </c>
    </row>
    <row r="327" spans="2:65" s="12" customFormat="1">
      <c r="B327" s="175"/>
      <c r="D327" s="176" t="s">
        <v>212</v>
      </c>
      <c r="E327" s="177" t="s">
        <v>1</v>
      </c>
      <c r="F327" s="178" t="s">
        <v>630</v>
      </c>
      <c r="H327" s="179">
        <v>104.88200000000001</v>
      </c>
      <c r="I327" s="180"/>
      <c r="L327" s="175"/>
      <c r="M327" s="181"/>
      <c r="T327" s="182"/>
      <c r="AT327" s="177" t="s">
        <v>212</v>
      </c>
      <c r="AU327" s="177" t="s">
        <v>89</v>
      </c>
      <c r="AV327" s="12" t="s">
        <v>89</v>
      </c>
      <c r="AW327" s="12" t="s">
        <v>32</v>
      </c>
      <c r="AX327" s="12" t="s">
        <v>84</v>
      </c>
      <c r="AY327" s="177" t="s">
        <v>203</v>
      </c>
    </row>
    <row r="328" spans="2:65" s="1" customFormat="1" ht="24.2" customHeight="1">
      <c r="B328" s="33"/>
      <c r="C328" s="163" t="s">
        <v>552</v>
      </c>
      <c r="D328" s="163" t="s">
        <v>206</v>
      </c>
      <c r="E328" s="164" t="s">
        <v>636</v>
      </c>
      <c r="F328" s="165" t="s">
        <v>637</v>
      </c>
      <c r="G328" s="166" t="s">
        <v>209</v>
      </c>
      <c r="H328" s="167">
        <v>104.88200000000001</v>
      </c>
      <c r="I328" s="168"/>
      <c r="J328" s="169">
        <f>ROUND(I328*H328,2)</f>
        <v>0</v>
      </c>
      <c r="K328" s="170"/>
      <c r="L328" s="33"/>
      <c r="M328" s="171" t="s">
        <v>1</v>
      </c>
      <c r="N328" s="137" t="s">
        <v>43</v>
      </c>
      <c r="P328" s="172">
        <f>O328*H328</f>
        <v>0</v>
      </c>
      <c r="Q328" s="172">
        <v>3.116E-5</v>
      </c>
      <c r="R328" s="172">
        <f>Q328*H328</f>
        <v>3.2681231200000003E-3</v>
      </c>
      <c r="S328" s="172">
        <v>0</v>
      </c>
      <c r="T328" s="173">
        <f>S328*H328</f>
        <v>0</v>
      </c>
      <c r="AR328" s="174" t="s">
        <v>253</v>
      </c>
      <c r="AT328" s="174" t="s">
        <v>206</v>
      </c>
      <c r="AU328" s="174" t="s">
        <v>89</v>
      </c>
      <c r="AY328" s="16" t="s">
        <v>203</v>
      </c>
      <c r="BE328" s="102">
        <f>IF(N328="základná",J328,0)</f>
        <v>0</v>
      </c>
      <c r="BF328" s="102">
        <f>IF(N328="znížená",J328,0)</f>
        <v>0</v>
      </c>
      <c r="BG328" s="102">
        <f>IF(N328="zákl. prenesená",J328,0)</f>
        <v>0</v>
      </c>
      <c r="BH328" s="102">
        <f>IF(N328="zníž. prenesená",J328,0)</f>
        <v>0</v>
      </c>
      <c r="BI328" s="102">
        <f>IF(N328="nulová",J328,0)</f>
        <v>0</v>
      </c>
      <c r="BJ328" s="16" t="s">
        <v>89</v>
      </c>
      <c r="BK328" s="102">
        <f>ROUND(I328*H328,2)</f>
        <v>0</v>
      </c>
      <c r="BL328" s="16" t="s">
        <v>253</v>
      </c>
      <c r="BM328" s="174" t="s">
        <v>638</v>
      </c>
    </row>
    <row r="329" spans="2:65" s="12" customFormat="1">
      <c r="B329" s="175"/>
      <c r="D329" s="176" t="s">
        <v>212</v>
      </c>
      <c r="E329" s="177" t="s">
        <v>1</v>
      </c>
      <c r="F329" s="178" t="s">
        <v>630</v>
      </c>
      <c r="H329" s="179">
        <v>104.88200000000001</v>
      </c>
      <c r="I329" s="180"/>
      <c r="L329" s="175"/>
      <c r="M329" s="181"/>
      <c r="T329" s="182"/>
      <c r="AT329" s="177" t="s">
        <v>212</v>
      </c>
      <c r="AU329" s="177" t="s">
        <v>89</v>
      </c>
      <c r="AV329" s="12" t="s">
        <v>89</v>
      </c>
      <c r="AW329" s="12" t="s">
        <v>32</v>
      </c>
      <c r="AX329" s="12" t="s">
        <v>77</v>
      </c>
      <c r="AY329" s="177" t="s">
        <v>203</v>
      </c>
    </row>
    <row r="330" spans="2:65" s="13" customFormat="1">
      <c r="B330" s="183"/>
      <c r="D330" s="176" t="s">
        <v>212</v>
      </c>
      <c r="E330" s="184" t="s">
        <v>1</v>
      </c>
      <c r="F330" s="185" t="s">
        <v>217</v>
      </c>
      <c r="H330" s="186">
        <v>104.88200000000001</v>
      </c>
      <c r="I330" s="187"/>
      <c r="L330" s="183"/>
      <c r="M330" s="188"/>
      <c r="T330" s="189"/>
      <c r="AT330" s="184" t="s">
        <v>212</v>
      </c>
      <c r="AU330" s="184" t="s">
        <v>89</v>
      </c>
      <c r="AV330" s="13" t="s">
        <v>210</v>
      </c>
      <c r="AW330" s="13" t="s">
        <v>32</v>
      </c>
      <c r="AX330" s="13" t="s">
        <v>84</v>
      </c>
      <c r="AY330" s="184" t="s">
        <v>203</v>
      </c>
    </row>
    <row r="331" spans="2:65" s="1" customFormat="1" ht="24.2" customHeight="1">
      <c r="B331" s="33"/>
      <c r="C331" s="163" t="s">
        <v>559</v>
      </c>
      <c r="D331" s="163" t="s">
        <v>206</v>
      </c>
      <c r="E331" s="164" t="s">
        <v>640</v>
      </c>
      <c r="F331" s="165" t="s">
        <v>641</v>
      </c>
      <c r="G331" s="166" t="s">
        <v>209</v>
      </c>
      <c r="H331" s="167">
        <v>26.125</v>
      </c>
      <c r="I331" s="168"/>
      <c r="J331" s="169">
        <f>ROUND(I331*H331,2)</f>
        <v>0</v>
      </c>
      <c r="K331" s="170"/>
      <c r="L331" s="33"/>
      <c r="M331" s="171" t="s">
        <v>1</v>
      </c>
      <c r="N331" s="137" t="s">
        <v>43</v>
      </c>
      <c r="P331" s="172">
        <f>O331*H331</f>
        <v>0</v>
      </c>
      <c r="Q331" s="172">
        <v>0</v>
      </c>
      <c r="R331" s="172">
        <f>Q331*H331</f>
        <v>0</v>
      </c>
      <c r="S331" s="172">
        <v>0</v>
      </c>
      <c r="T331" s="173">
        <f>S331*H331</f>
        <v>0</v>
      </c>
      <c r="AR331" s="174" t="s">
        <v>253</v>
      </c>
      <c r="AT331" s="174" t="s">
        <v>206</v>
      </c>
      <c r="AU331" s="174" t="s">
        <v>89</v>
      </c>
      <c r="AY331" s="16" t="s">
        <v>203</v>
      </c>
      <c r="BE331" s="102">
        <f>IF(N331="základná",J331,0)</f>
        <v>0</v>
      </c>
      <c r="BF331" s="102">
        <f>IF(N331="znížená",J331,0)</f>
        <v>0</v>
      </c>
      <c r="BG331" s="102">
        <f>IF(N331="zákl. prenesená",J331,0)</f>
        <v>0</v>
      </c>
      <c r="BH331" s="102">
        <f>IF(N331="zníž. prenesená",J331,0)</f>
        <v>0</v>
      </c>
      <c r="BI331" s="102">
        <f>IF(N331="nulová",J331,0)</f>
        <v>0</v>
      </c>
      <c r="BJ331" s="16" t="s">
        <v>89</v>
      </c>
      <c r="BK331" s="102">
        <f>ROUND(I331*H331,2)</f>
        <v>0</v>
      </c>
      <c r="BL331" s="16" t="s">
        <v>253</v>
      </c>
      <c r="BM331" s="174" t="s">
        <v>642</v>
      </c>
    </row>
    <row r="332" spans="2:65" s="12" customFormat="1">
      <c r="B332" s="175"/>
      <c r="D332" s="176" t="s">
        <v>212</v>
      </c>
      <c r="E332" s="177" t="s">
        <v>1</v>
      </c>
      <c r="F332" s="178" t="s">
        <v>255</v>
      </c>
      <c r="H332" s="179">
        <v>26.125</v>
      </c>
      <c r="I332" s="180"/>
      <c r="L332" s="175"/>
      <c r="M332" s="181"/>
      <c r="T332" s="182"/>
      <c r="AT332" s="177" t="s">
        <v>212</v>
      </c>
      <c r="AU332" s="177" t="s">
        <v>89</v>
      </c>
      <c r="AV332" s="12" t="s">
        <v>89</v>
      </c>
      <c r="AW332" s="12" t="s">
        <v>32</v>
      </c>
      <c r="AX332" s="12" t="s">
        <v>77</v>
      </c>
      <c r="AY332" s="177" t="s">
        <v>203</v>
      </c>
    </row>
    <row r="333" spans="2:65" s="13" customFormat="1">
      <c r="B333" s="183"/>
      <c r="D333" s="176" t="s">
        <v>212</v>
      </c>
      <c r="E333" s="184" t="s">
        <v>1</v>
      </c>
      <c r="F333" s="185" t="s">
        <v>217</v>
      </c>
      <c r="H333" s="186">
        <v>26.125</v>
      </c>
      <c r="I333" s="187"/>
      <c r="L333" s="183"/>
      <c r="M333" s="188"/>
      <c r="T333" s="189"/>
      <c r="AT333" s="184" t="s">
        <v>212</v>
      </c>
      <c r="AU333" s="184" t="s">
        <v>89</v>
      </c>
      <c r="AV333" s="13" t="s">
        <v>210</v>
      </c>
      <c r="AW333" s="13" t="s">
        <v>32</v>
      </c>
      <c r="AX333" s="13" t="s">
        <v>84</v>
      </c>
      <c r="AY333" s="184" t="s">
        <v>203</v>
      </c>
    </row>
    <row r="334" spans="2:65" s="1" customFormat="1" ht="44.25" customHeight="1">
      <c r="B334" s="33"/>
      <c r="C334" s="163" t="s">
        <v>563</v>
      </c>
      <c r="D334" s="163" t="s">
        <v>206</v>
      </c>
      <c r="E334" s="164" t="s">
        <v>644</v>
      </c>
      <c r="F334" s="165" t="s">
        <v>645</v>
      </c>
      <c r="G334" s="166" t="s">
        <v>209</v>
      </c>
      <c r="H334" s="167">
        <v>79.837000000000003</v>
      </c>
      <c r="I334" s="168"/>
      <c r="J334" s="169">
        <f>ROUND(I334*H334,2)</f>
        <v>0</v>
      </c>
      <c r="K334" s="170"/>
      <c r="L334" s="33"/>
      <c r="M334" s="171" t="s">
        <v>1</v>
      </c>
      <c r="N334" s="137" t="s">
        <v>43</v>
      </c>
      <c r="P334" s="172">
        <f>O334*H334</f>
        <v>0</v>
      </c>
      <c r="Q334" s="172">
        <v>3.4000000000000002E-4</v>
      </c>
      <c r="R334" s="172">
        <f>Q334*H334</f>
        <v>2.7144580000000001E-2</v>
      </c>
      <c r="S334" s="172">
        <v>0</v>
      </c>
      <c r="T334" s="173">
        <f>S334*H334</f>
        <v>0</v>
      </c>
      <c r="AR334" s="174" t="s">
        <v>253</v>
      </c>
      <c r="AT334" s="174" t="s">
        <v>206</v>
      </c>
      <c r="AU334" s="174" t="s">
        <v>89</v>
      </c>
      <c r="AY334" s="16" t="s">
        <v>203</v>
      </c>
      <c r="BE334" s="102">
        <f>IF(N334="základná",J334,0)</f>
        <v>0</v>
      </c>
      <c r="BF334" s="102">
        <f>IF(N334="znížená",J334,0)</f>
        <v>0</v>
      </c>
      <c r="BG334" s="102">
        <f>IF(N334="zákl. prenesená",J334,0)</f>
        <v>0</v>
      </c>
      <c r="BH334" s="102">
        <f>IF(N334="zníž. prenesená",J334,0)</f>
        <v>0</v>
      </c>
      <c r="BI334" s="102">
        <f>IF(N334="nulová",J334,0)</f>
        <v>0</v>
      </c>
      <c r="BJ334" s="16" t="s">
        <v>89</v>
      </c>
      <c r="BK334" s="102">
        <f>ROUND(I334*H334,2)</f>
        <v>0</v>
      </c>
      <c r="BL334" s="16" t="s">
        <v>253</v>
      </c>
      <c r="BM334" s="174" t="s">
        <v>646</v>
      </c>
    </row>
    <row r="335" spans="2:65" s="12" customFormat="1">
      <c r="B335" s="175"/>
      <c r="D335" s="176" t="s">
        <v>212</v>
      </c>
      <c r="E335" s="177" t="s">
        <v>1</v>
      </c>
      <c r="F335" s="178" t="s">
        <v>151</v>
      </c>
      <c r="H335" s="179">
        <v>79.837000000000003</v>
      </c>
      <c r="I335" s="180"/>
      <c r="L335" s="175"/>
      <c r="M335" s="181"/>
      <c r="T335" s="182"/>
      <c r="AT335" s="177" t="s">
        <v>212</v>
      </c>
      <c r="AU335" s="177" t="s">
        <v>89</v>
      </c>
      <c r="AV335" s="12" t="s">
        <v>89</v>
      </c>
      <c r="AW335" s="12" t="s">
        <v>32</v>
      </c>
      <c r="AX335" s="12" t="s">
        <v>77</v>
      </c>
      <c r="AY335" s="177" t="s">
        <v>203</v>
      </c>
    </row>
    <row r="336" spans="2:65" s="13" customFormat="1">
      <c r="B336" s="183"/>
      <c r="D336" s="176" t="s">
        <v>212</v>
      </c>
      <c r="E336" s="184" t="s">
        <v>1</v>
      </c>
      <c r="F336" s="185" t="s">
        <v>217</v>
      </c>
      <c r="H336" s="186">
        <v>79.837000000000003</v>
      </c>
      <c r="I336" s="187"/>
      <c r="L336" s="183"/>
      <c r="M336" s="188"/>
      <c r="T336" s="189"/>
      <c r="AT336" s="184" t="s">
        <v>212</v>
      </c>
      <c r="AU336" s="184" t="s">
        <v>89</v>
      </c>
      <c r="AV336" s="13" t="s">
        <v>210</v>
      </c>
      <c r="AW336" s="13" t="s">
        <v>32</v>
      </c>
      <c r="AX336" s="13" t="s">
        <v>84</v>
      </c>
      <c r="AY336" s="184" t="s">
        <v>203</v>
      </c>
    </row>
    <row r="337" spans="2:65" s="11" customFormat="1" ht="25.9" customHeight="1">
      <c r="B337" s="152"/>
      <c r="D337" s="153" t="s">
        <v>76</v>
      </c>
      <c r="E337" s="154" t="s">
        <v>382</v>
      </c>
      <c r="F337" s="154" t="s">
        <v>647</v>
      </c>
      <c r="I337" s="155"/>
      <c r="J337" s="135">
        <f>BK337</f>
        <v>0</v>
      </c>
      <c r="L337" s="152"/>
      <c r="M337" s="156"/>
      <c r="P337" s="157">
        <f>P338</f>
        <v>0</v>
      </c>
      <c r="R337" s="157">
        <f>R338</f>
        <v>0</v>
      </c>
      <c r="T337" s="158">
        <f>T338</f>
        <v>0.04</v>
      </c>
      <c r="AR337" s="153" t="s">
        <v>92</v>
      </c>
      <c r="AT337" s="159" t="s">
        <v>76</v>
      </c>
      <c r="AU337" s="159" t="s">
        <v>77</v>
      </c>
      <c r="AY337" s="153" t="s">
        <v>203</v>
      </c>
      <c r="BK337" s="160">
        <f>BK338</f>
        <v>0</v>
      </c>
    </row>
    <row r="338" spans="2:65" s="11" customFormat="1" ht="22.9" customHeight="1">
      <c r="B338" s="152"/>
      <c r="D338" s="153" t="s">
        <v>76</v>
      </c>
      <c r="E338" s="161" t="s">
        <v>648</v>
      </c>
      <c r="F338" s="161" t="s">
        <v>649</v>
      </c>
      <c r="I338" s="155"/>
      <c r="J338" s="162">
        <f>BK338</f>
        <v>0</v>
      </c>
      <c r="L338" s="152"/>
      <c r="M338" s="156"/>
      <c r="P338" s="157">
        <f>SUM(P339:P345)</f>
        <v>0</v>
      </c>
      <c r="R338" s="157">
        <f>SUM(R339:R345)</f>
        <v>0</v>
      </c>
      <c r="T338" s="158">
        <f>SUM(T339:T345)</f>
        <v>0.04</v>
      </c>
      <c r="AR338" s="153" t="s">
        <v>92</v>
      </c>
      <c r="AT338" s="159" t="s">
        <v>76</v>
      </c>
      <c r="AU338" s="159" t="s">
        <v>84</v>
      </c>
      <c r="AY338" s="153" t="s">
        <v>203</v>
      </c>
      <c r="BK338" s="160">
        <f>SUM(BK339:BK345)</f>
        <v>0</v>
      </c>
    </row>
    <row r="339" spans="2:65" s="1" customFormat="1" ht="24.2" customHeight="1">
      <c r="B339" s="33"/>
      <c r="C339" s="163" t="s">
        <v>566</v>
      </c>
      <c r="D339" s="163" t="s">
        <v>206</v>
      </c>
      <c r="E339" s="164" t="s">
        <v>651</v>
      </c>
      <c r="F339" s="165" t="s">
        <v>652</v>
      </c>
      <c r="G339" s="166" t="s">
        <v>291</v>
      </c>
      <c r="H339" s="167">
        <v>2</v>
      </c>
      <c r="I339" s="168"/>
      <c r="J339" s="169">
        <f>ROUND(I339*H339,2)</f>
        <v>0</v>
      </c>
      <c r="K339" s="170"/>
      <c r="L339" s="33"/>
      <c r="M339" s="171" t="s">
        <v>1</v>
      </c>
      <c r="N339" s="137" t="s">
        <v>43</v>
      </c>
      <c r="P339" s="172">
        <f>O339*H339</f>
        <v>0</v>
      </c>
      <c r="Q339" s="172">
        <v>0</v>
      </c>
      <c r="R339" s="172">
        <f>Q339*H339</f>
        <v>0</v>
      </c>
      <c r="S339" s="172">
        <v>0</v>
      </c>
      <c r="T339" s="173">
        <f>S339*H339</f>
        <v>0</v>
      </c>
      <c r="AR339" s="174" t="s">
        <v>536</v>
      </c>
      <c r="AT339" s="174" t="s">
        <v>206</v>
      </c>
      <c r="AU339" s="174" t="s">
        <v>89</v>
      </c>
      <c r="AY339" s="16" t="s">
        <v>203</v>
      </c>
      <c r="BE339" s="102">
        <f>IF(N339="základná",J339,0)</f>
        <v>0</v>
      </c>
      <c r="BF339" s="102">
        <f>IF(N339="znížená",J339,0)</f>
        <v>0</v>
      </c>
      <c r="BG339" s="102">
        <f>IF(N339="zákl. prenesená",J339,0)</f>
        <v>0</v>
      </c>
      <c r="BH339" s="102">
        <f>IF(N339="zníž. prenesená",J339,0)</f>
        <v>0</v>
      </c>
      <c r="BI339" s="102">
        <f>IF(N339="nulová",J339,0)</f>
        <v>0</v>
      </c>
      <c r="BJ339" s="16" t="s">
        <v>89</v>
      </c>
      <c r="BK339" s="102">
        <f>ROUND(I339*H339,2)</f>
        <v>0</v>
      </c>
      <c r="BL339" s="16" t="s">
        <v>536</v>
      </c>
      <c r="BM339" s="174" t="s">
        <v>653</v>
      </c>
    </row>
    <row r="340" spans="2:65" s="12" customFormat="1">
      <c r="B340" s="175"/>
      <c r="D340" s="176" t="s">
        <v>212</v>
      </c>
      <c r="E340" s="177" t="s">
        <v>1</v>
      </c>
      <c r="F340" s="178" t="s">
        <v>1123</v>
      </c>
      <c r="H340" s="179">
        <v>1</v>
      </c>
      <c r="I340" s="180"/>
      <c r="L340" s="175"/>
      <c r="M340" s="181"/>
      <c r="T340" s="182"/>
      <c r="AT340" s="177" t="s">
        <v>212</v>
      </c>
      <c r="AU340" s="177" t="s">
        <v>89</v>
      </c>
      <c r="AV340" s="12" t="s">
        <v>89</v>
      </c>
      <c r="AW340" s="12" t="s">
        <v>32</v>
      </c>
      <c r="AX340" s="12" t="s">
        <v>77</v>
      </c>
      <c r="AY340" s="177" t="s">
        <v>203</v>
      </c>
    </row>
    <row r="341" spans="2:65" s="12" customFormat="1">
      <c r="B341" s="175"/>
      <c r="D341" s="176" t="s">
        <v>212</v>
      </c>
      <c r="E341" s="177" t="s">
        <v>1</v>
      </c>
      <c r="F341" s="178" t="s">
        <v>1124</v>
      </c>
      <c r="H341" s="179">
        <v>1</v>
      </c>
      <c r="I341" s="180"/>
      <c r="L341" s="175"/>
      <c r="M341" s="181"/>
      <c r="T341" s="182"/>
      <c r="AT341" s="177" t="s">
        <v>212</v>
      </c>
      <c r="AU341" s="177" t="s">
        <v>89</v>
      </c>
      <c r="AV341" s="12" t="s">
        <v>89</v>
      </c>
      <c r="AW341" s="12" t="s">
        <v>32</v>
      </c>
      <c r="AX341" s="12" t="s">
        <v>77</v>
      </c>
      <c r="AY341" s="177" t="s">
        <v>203</v>
      </c>
    </row>
    <row r="342" spans="2:65" s="13" customFormat="1">
      <c r="B342" s="183"/>
      <c r="D342" s="176" t="s">
        <v>212</v>
      </c>
      <c r="E342" s="184" t="s">
        <v>1</v>
      </c>
      <c r="F342" s="185" t="s">
        <v>217</v>
      </c>
      <c r="H342" s="186">
        <v>2</v>
      </c>
      <c r="I342" s="187"/>
      <c r="L342" s="183"/>
      <c r="M342" s="188"/>
      <c r="T342" s="189"/>
      <c r="AT342" s="184" t="s">
        <v>212</v>
      </c>
      <c r="AU342" s="184" t="s">
        <v>89</v>
      </c>
      <c r="AV342" s="13" t="s">
        <v>210</v>
      </c>
      <c r="AW342" s="13" t="s">
        <v>32</v>
      </c>
      <c r="AX342" s="13" t="s">
        <v>84</v>
      </c>
      <c r="AY342" s="184" t="s">
        <v>203</v>
      </c>
    </row>
    <row r="343" spans="2:65" s="1" customFormat="1" ht="24.2" customHeight="1">
      <c r="B343" s="33"/>
      <c r="C343" s="163" t="s">
        <v>570</v>
      </c>
      <c r="D343" s="163" t="s">
        <v>206</v>
      </c>
      <c r="E343" s="164" t="s">
        <v>658</v>
      </c>
      <c r="F343" s="165" t="s">
        <v>659</v>
      </c>
      <c r="G343" s="166" t="s">
        <v>291</v>
      </c>
      <c r="H343" s="167">
        <v>4</v>
      </c>
      <c r="I343" s="168"/>
      <c r="J343" s="169">
        <f>ROUND(I343*H343,2)</f>
        <v>0</v>
      </c>
      <c r="K343" s="170"/>
      <c r="L343" s="33"/>
      <c r="M343" s="171" t="s">
        <v>1</v>
      </c>
      <c r="N343" s="137" t="s">
        <v>43</v>
      </c>
      <c r="P343" s="172">
        <f>O343*H343</f>
        <v>0</v>
      </c>
      <c r="Q343" s="172">
        <v>0</v>
      </c>
      <c r="R343" s="172">
        <f>Q343*H343</f>
        <v>0</v>
      </c>
      <c r="S343" s="172">
        <v>0.01</v>
      </c>
      <c r="T343" s="173">
        <f>S343*H343</f>
        <v>0.04</v>
      </c>
      <c r="AR343" s="174" t="s">
        <v>536</v>
      </c>
      <c r="AT343" s="174" t="s">
        <v>206</v>
      </c>
      <c r="AU343" s="174" t="s">
        <v>89</v>
      </c>
      <c r="AY343" s="16" t="s">
        <v>203</v>
      </c>
      <c r="BE343" s="102">
        <f>IF(N343="základná",J343,0)</f>
        <v>0</v>
      </c>
      <c r="BF343" s="102">
        <f>IF(N343="znížená",J343,0)</f>
        <v>0</v>
      </c>
      <c r="BG343" s="102">
        <f>IF(N343="zákl. prenesená",J343,0)</f>
        <v>0</v>
      </c>
      <c r="BH343" s="102">
        <f>IF(N343="zníž. prenesená",J343,0)</f>
        <v>0</v>
      </c>
      <c r="BI343" s="102">
        <f>IF(N343="nulová",J343,0)</f>
        <v>0</v>
      </c>
      <c r="BJ343" s="16" t="s">
        <v>89</v>
      </c>
      <c r="BK343" s="102">
        <f>ROUND(I343*H343,2)</f>
        <v>0</v>
      </c>
      <c r="BL343" s="16" t="s">
        <v>536</v>
      </c>
      <c r="BM343" s="174" t="s">
        <v>660</v>
      </c>
    </row>
    <row r="344" spans="2:65" s="12" customFormat="1">
      <c r="B344" s="175"/>
      <c r="D344" s="176" t="s">
        <v>212</v>
      </c>
      <c r="E344" s="177" t="s">
        <v>1</v>
      </c>
      <c r="F344" s="178" t="s">
        <v>1146</v>
      </c>
      <c r="H344" s="179">
        <v>4</v>
      </c>
      <c r="I344" s="180"/>
      <c r="L344" s="175"/>
      <c r="M344" s="181"/>
      <c r="T344" s="182"/>
      <c r="AT344" s="177" t="s">
        <v>212</v>
      </c>
      <c r="AU344" s="177" t="s">
        <v>89</v>
      </c>
      <c r="AV344" s="12" t="s">
        <v>89</v>
      </c>
      <c r="AW344" s="12" t="s">
        <v>32</v>
      </c>
      <c r="AX344" s="12" t="s">
        <v>77</v>
      </c>
      <c r="AY344" s="177" t="s">
        <v>203</v>
      </c>
    </row>
    <row r="345" spans="2:65" s="13" customFormat="1">
      <c r="B345" s="183"/>
      <c r="D345" s="176" t="s">
        <v>212</v>
      </c>
      <c r="E345" s="184" t="s">
        <v>1</v>
      </c>
      <c r="F345" s="185" t="s">
        <v>217</v>
      </c>
      <c r="H345" s="186">
        <v>4</v>
      </c>
      <c r="I345" s="187"/>
      <c r="L345" s="183"/>
      <c r="M345" s="188"/>
      <c r="T345" s="189"/>
      <c r="AT345" s="184" t="s">
        <v>212</v>
      </c>
      <c r="AU345" s="184" t="s">
        <v>89</v>
      </c>
      <c r="AV345" s="13" t="s">
        <v>210</v>
      </c>
      <c r="AW345" s="13" t="s">
        <v>32</v>
      </c>
      <c r="AX345" s="13" t="s">
        <v>84</v>
      </c>
      <c r="AY345" s="184" t="s">
        <v>203</v>
      </c>
    </row>
    <row r="346" spans="2:65" s="11" customFormat="1" ht="25.9" customHeight="1">
      <c r="B346" s="152"/>
      <c r="D346" s="153" t="s">
        <v>76</v>
      </c>
      <c r="E346" s="154" t="s">
        <v>664</v>
      </c>
      <c r="F346" s="154" t="s">
        <v>665</v>
      </c>
      <c r="I346" s="155"/>
      <c r="J346" s="135">
        <f>BK346</f>
        <v>0</v>
      </c>
      <c r="L346" s="152"/>
      <c r="M346" s="156"/>
      <c r="P346" s="157">
        <f>P347</f>
        <v>0</v>
      </c>
      <c r="R346" s="157">
        <f>R347</f>
        <v>0</v>
      </c>
      <c r="T346" s="158">
        <f>T347</f>
        <v>0</v>
      </c>
      <c r="AR346" s="153" t="s">
        <v>210</v>
      </c>
      <c r="AT346" s="159" t="s">
        <v>76</v>
      </c>
      <c r="AU346" s="159" t="s">
        <v>77</v>
      </c>
      <c r="AY346" s="153" t="s">
        <v>203</v>
      </c>
      <c r="BK346" s="160">
        <f>BK347</f>
        <v>0</v>
      </c>
    </row>
    <row r="347" spans="2:65" s="1" customFormat="1" ht="44.25" customHeight="1">
      <c r="B347" s="33"/>
      <c r="C347" s="163" t="s">
        <v>574</v>
      </c>
      <c r="D347" s="163" t="s">
        <v>206</v>
      </c>
      <c r="E347" s="164" t="s">
        <v>667</v>
      </c>
      <c r="F347" s="165" t="s">
        <v>668</v>
      </c>
      <c r="G347" s="166" t="s">
        <v>669</v>
      </c>
      <c r="H347" s="167">
        <v>5</v>
      </c>
      <c r="I347" s="168"/>
      <c r="J347" s="169">
        <f>ROUND(I347*H347,2)</f>
        <v>0</v>
      </c>
      <c r="K347" s="170"/>
      <c r="L347" s="33"/>
      <c r="M347" s="171" t="s">
        <v>1</v>
      </c>
      <c r="N347" s="137" t="s">
        <v>43</v>
      </c>
      <c r="P347" s="172">
        <f>O347*H347</f>
        <v>0</v>
      </c>
      <c r="Q347" s="172">
        <v>0</v>
      </c>
      <c r="R347" s="172">
        <f>Q347*H347</f>
        <v>0</v>
      </c>
      <c r="S347" s="172">
        <v>0</v>
      </c>
      <c r="T347" s="173">
        <f>S347*H347</f>
        <v>0</v>
      </c>
      <c r="AR347" s="174" t="s">
        <v>670</v>
      </c>
      <c r="AT347" s="174" t="s">
        <v>206</v>
      </c>
      <c r="AU347" s="174" t="s">
        <v>84</v>
      </c>
      <c r="AY347" s="16" t="s">
        <v>203</v>
      </c>
      <c r="BE347" s="102">
        <f>IF(N347="základná",J347,0)</f>
        <v>0</v>
      </c>
      <c r="BF347" s="102">
        <f>IF(N347="znížená",J347,0)</f>
        <v>0</v>
      </c>
      <c r="BG347" s="102">
        <f>IF(N347="zákl. prenesená",J347,0)</f>
        <v>0</v>
      </c>
      <c r="BH347" s="102">
        <f>IF(N347="zníž. prenesená",J347,0)</f>
        <v>0</v>
      </c>
      <c r="BI347" s="102">
        <f>IF(N347="nulová",J347,0)</f>
        <v>0</v>
      </c>
      <c r="BJ347" s="16" t="s">
        <v>89</v>
      </c>
      <c r="BK347" s="102">
        <f>ROUND(I347*H347,2)</f>
        <v>0</v>
      </c>
      <c r="BL347" s="16" t="s">
        <v>670</v>
      </c>
      <c r="BM347" s="174" t="s">
        <v>671</v>
      </c>
    </row>
    <row r="348" spans="2:65" s="11" customFormat="1" ht="25.9" customHeight="1">
      <c r="B348" s="152"/>
      <c r="D348" s="153" t="s">
        <v>76</v>
      </c>
      <c r="E348" s="154" t="s">
        <v>182</v>
      </c>
      <c r="F348" s="154" t="s">
        <v>672</v>
      </c>
      <c r="I348" s="155"/>
      <c r="J348" s="135">
        <f>BK348</f>
        <v>0</v>
      </c>
      <c r="L348" s="152"/>
      <c r="M348" s="156"/>
      <c r="P348" s="157">
        <f>SUM(P349:P352)</f>
        <v>0</v>
      </c>
      <c r="R348" s="157">
        <f>SUM(R349:R352)</f>
        <v>0</v>
      </c>
      <c r="T348" s="158">
        <f>SUM(T349:T352)</f>
        <v>0</v>
      </c>
      <c r="AR348" s="153" t="s">
        <v>233</v>
      </c>
      <c r="AT348" s="159" t="s">
        <v>76</v>
      </c>
      <c r="AU348" s="159" t="s">
        <v>77</v>
      </c>
      <c r="AY348" s="153" t="s">
        <v>203</v>
      </c>
      <c r="BK348" s="160">
        <f>SUM(BK349:BK352)</f>
        <v>0</v>
      </c>
    </row>
    <row r="349" spans="2:65" s="1" customFormat="1" ht="55.5" customHeight="1">
      <c r="B349" s="33"/>
      <c r="C349" s="163" t="s">
        <v>579</v>
      </c>
      <c r="D349" s="163" t="s">
        <v>206</v>
      </c>
      <c r="E349" s="164" t="s">
        <v>674</v>
      </c>
      <c r="F349" s="165" t="s">
        <v>675</v>
      </c>
      <c r="G349" s="166" t="s">
        <v>676</v>
      </c>
      <c r="H349" s="167">
        <v>1</v>
      </c>
      <c r="I349" s="168"/>
      <c r="J349" s="169">
        <f>ROUND(I349*H349,2)</f>
        <v>0</v>
      </c>
      <c r="K349" s="170"/>
      <c r="L349" s="33"/>
      <c r="M349" s="171" t="s">
        <v>1</v>
      </c>
      <c r="N349" s="137" t="s">
        <v>43</v>
      </c>
      <c r="P349" s="172">
        <f>O349*H349</f>
        <v>0</v>
      </c>
      <c r="Q349" s="172">
        <v>0</v>
      </c>
      <c r="R349" s="172">
        <f>Q349*H349</f>
        <v>0</v>
      </c>
      <c r="S349" s="172">
        <v>0</v>
      </c>
      <c r="T349" s="173">
        <f>S349*H349</f>
        <v>0</v>
      </c>
      <c r="AR349" s="174" t="s">
        <v>677</v>
      </c>
      <c r="AT349" s="174" t="s">
        <v>206</v>
      </c>
      <c r="AU349" s="174" t="s">
        <v>84</v>
      </c>
      <c r="AY349" s="16" t="s">
        <v>203</v>
      </c>
      <c r="BE349" s="102">
        <f>IF(N349="základná",J349,0)</f>
        <v>0</v>
      </c>
      <c r="BF349" s="102">
        <f>IF(N349="znížená",J349,0)</f>
        <v>0</v>
      </c>
      <c r="BG349" s="102">
        <f>IF(N349="zákl. prenesená",J349,0)</f>
        <v>0</v>
      </c>
      <c r="BH349" s="102">
        <f>IF(N349="zníž. prenesená",J349,0)</f>
        <v>0</v>
      </c>
      <c r="BI349" s="102">
        <f>IF(N349="nulová",J349,0)</f>
        <v>0</v>
      </c>
      <c r="BJ349" s="16" t="s">
        <v>89</v>
      </c>
      <c r="BK349" s="102">
        <f>ROUND(I349*H349,2)</f>
        <v>0</v>
      </c>
      <c r="BL349" s="16" t="s">
        <v>677</v>
      </c>
      <c r="BM349" s="174" t="s">
        <v>678</v>
      </c>
    </row>
    <row r="350" spans="2:65" s="1" customFormat="1" ht="44.25" customHeight="1">
      <c r="B350" s="33"/>
      <c r="C350" s="163" t="s">
        <v>585</v>
      </c>
      <c r="D350" s="163" t="s">
        <v>206</v>
      </c>
      <c r="E350" s="164" t="s">
        <v>680</v>
      </c>
      <c r="F350" s="165" t="s">
        <v>681</v>
      </c>
      <c r="G350" s="166" t="s">
        <v>209</v>
      </c>
      <c r="H350" s="167">
        <v>30.044</v>
      </c>
      <c r="I350" s="168"/>
      <c r="J350" s="169">
        <f>ROUND(I350*H350,2)</f>
        <v>0</v>
      </c>
      <c r="K350" s="170"/>
      <c r="L350" s="33"/>
      <c r="M350" s="171" t="s">
        <v>1</v>
      </c>
      <c r="N350" s="137" t="s">
        <v>43</v>
      </c>
      <c r="P350" s="172">
        <f>O350*H350</f>
        <v>0</v>
      </c>
      <c r="Q350" s="172">
        <v>0</v>
      </c>
      <c r="R350" s="172">
        <f>Q350*H350</f>
        <v>0</v>
      </c>
      <c r="S350" s="172">
        <v>0</v>
      </c>
      <c r="T350" s="173">
        <f>S350*H350</f>
        <v>0</v>
      </c>
      <c r="AR350" s="174" t="s">
        <v>677</v>
      </c>
      <c r="AT350" s="174" t="s">
        <v>206</v>
      </c>
      <c r="AU350" s="174" t="s">
        <v>84</v>
      </c>
      <c r="AY350" s="16" t="s">
        <v>203</v>
      </c>
      <c r="BE350" s="102">
        <f>IF(N350="základná",J350,0)</f>
        <v>0</v>
      </c>
      <c r="BF350" s="102">
        <f>IF(N350="znížená",J350,0)</f>
        <v>0</v>
      </c>
      <c r="BG350" s="102">
        <f>IF(N350="zákl. prenesená",J350,0)</f>
        <v>0</v>
      </c>
      <c r="BH350" s="102">
        <f>IF(N350="zníž. prenesená",J350,0)</f>
        <v>0</v>
      </c>
      <c r="BI350" s="102">
        <f>IF(N350="nulová",J350,0)</f>
        <v>0</v>
      </c>
      <c r="BJ350" s="16" t="s">
        <v>89</v>
      </c>
      <c r="BK350" s="102">
        <f>ROUND(I350*H350,2)</f>
        <v>0</v>
      </c>
      <c r="BL350" s="16" t="s">
        <v>677</v>
      </c>
      <c r="BM350" s="174" t="s">
        <v>682</v>
      </c>
    </row>
    <row r="351" spans="2:65" s="12" customFormat="1">
      <c r="B351" s="175"/>
      <c r="D351" s="176" t="s">
        <v>212</v>
      </c>
      <c r="E351" s="177" t="s">
        <v>1</v>
      </c>
      <c r="F351" s="178" t="s">
        <v>265</v>
      </c>
      <c r="H351" s="179">
        <v>30.044</v>
      </c>
      <c r="I351" s="180"/>
      <c r="L351" s="175"/>
      <c r="M351" s="181"/>
      <c r="T351" s="182"/>
      <c r="AT351" s="177" t="s">
        <v>212</v>
      </c>
      <c r="AU351" s="177" t="s">
        <v>84</v>
      </c>
      <c r="AV351" s="12" t="s">
        <v>89</v>
      </c>
      <c r="AW351" s="12" t="s">
        <v>32</v>
      </c>
      <c r="AX351" s="12" t="s">
        <v>77</v>
      </c>
      <c r="AY351" s="177" t="s">
        <v>203</v>
      </c>
    </row>
    <row r="352" spans="2:65" s="13" customFormat="1">
      <c r="B352" s="183"/>
      <c r="D352" s="176" t="s">
        <v>212</v>
      </c>
      <c r="E352" s="184" t="s">
        <v>1</v>
      </c>
      <c r="F352" s="185" t="s">
        <v>217</v>
      </c>
      <c r="H352" s="186">
        <v>30.044</v>
      </c>
      <c r="I352" s="187"/>
      <c r="L352" s="183"/>
      <c r="M352" s="188"/>
      <c r="T352" s="189"/>
      <c r="AT352" s="184" t="s">
        <v>212</v>
      </c>
      <c r="AU352" s="184" t="s">
        <v>84</v>
      </c>
      <c r="AV352" s="13" t="s">
        <v>210</v>
      </c>
      <c r="AW352" s="13" t="s">
        <v>32</v>
      </c>
      <c r="AX352" s="13" t="s">
        <v>84</v>
      </c>
      <c r="AY352" s="184" t="s">
        <v>203</v>
      </c>
    </row>
    <row r="353" spans="2:65" s="11" customFormat="1" ht="25.9" customHeight="1">
      <c r="B353" s="152"/>
      <c r="D353" s="153" t="s">
        <v>76</v>
      </c>
      <c r="E353" s="154" t="s">
        <v>683</v>
      </c>
      <c r="F353" s="154" t="s">
        <v>684</v>
      </c>
      <c r="I353" s="155"/>
      <c r="J353" s="135">
        <f>BK353</f>
        <v>0</v>
      </c>
      <c r="L353" s="152"/>
      <c r="M353" s="156"/>
      <c r="P353" s="157">
        <f>SUM(P354:P356)</f>
        <v>0</v>
      </c>
      <c r="R353" s="157">
        <f>SUM(R354:R356)</f>
        <v>0</v>
      </c>
      <c r="T353" s="158">
        <f>SUM(T354:T356)</f>
        <v>0</v>
      </c>
      <c r="AR353" s="153" t="s">
        <v>84</v>
      </c>
      <c r="AT353" s="159" t="s">
        <v>76</v>
      </c>
      <c r="AU353" s="159" t="s">
        <v>77</v>
      </c>
      <c r="AY353" s="153" t="s">
        <v>203</v>
      </c>
      <c r="BK353" s="160">
        <f>SUM(BK354:BK356)</f>
        <v>0</v>
      </c>
    </row>
    <row r="354" spans="2:65" s="1" customFormat="1" ht="55.5" customHeight="1">
      <c r="B354" s="33"/>
      <c r="C354" s="163" t="s">
        <v>589</v>
      </c>
      <c r="D354" s="163" t="s">
        <v>206</v>
      </c>
      <c r="E354" s="164" t="s">
        <v>686</v>
      </c>
      <c r="F354" s="165" t="s">
        <v>687</v>
      </c>
      <c r="G354" s="166" t="s">
        <v>1</v>
      </c>
      <c r="H354" s="167">
        <v>0</v>
      </c>
      <c r="I354" s="168"/>
      <c r="J354" s="169">
        <f>ROUND(I354*H354,2)</f>
        <v>0</v>
      </c>
      <c r="K354" s="170"/>
      <c r="L354" s="33"/>
      <c r="M354" s="171" t="s">
        <v>1</v>
      </c>
      <c r="N354" s="137" t="s">
        <v>43</v>
      </c>
      <c r="P354" s="172">
        <f>O354*H354</f>
        <v>0</v>
      </c>
      <c r="Q354" s="172">
        <v>0</v>
      </c>
      <c r="R354" s="172">
        <f>Q354*H354</f>
        <v>0</v>
      </c>
      <c r="S354" s="172">
        <v>0</v>
      </c>
      <c r="T354" s="173">
        <f>S354*H354</f>
        <v>0</v>
      </c>
      <c r="AR354" s="174" t="s">
        <v>670</v>
      </c>
      <c r="AT354" s="174" t="s">
        <v>206</v>
      </c>
      <c r="AU354" s="174" t="s">
        <v>84</v>
      </c>
      <c r="AY354" s="16" t="s">
        <v>203</v>
      </c>
      <c r="BE354" s="102">
        <f>IF(N354="základná",J354,0)</f>
        <v>0</v>
      </c>
      <c r="BF354" s="102">
        <f>IF(N354="znížená",J354,0)</f>
        <v>0</v>
      </c>
      <c r="BG354" s="102">
        <f>IF(N354="zákl. prenesená",J354,0)</f>
        <v>0</v>
      </c>
      <c r="BH354" s="102">
        <f>IF(N354="zníž. prenesená",J354,0)</f>
        <v>0</v>
      </c>
      <c r="BI354" s="102">
        <f>IF(N354="nulová",J354,0)</f>
        <v>0</v>
      </c>
      <c r="BJ354" s="16" t="s">
        <v>89</v>
      </c>
      <c r="BK354" s="102">
        <f>ROUND(I354*H354,2)</f>
        <v>0</v>
      </c>
      <c r="BL354" s="16" t="s">
        <v>670</v>
      </c>
      <c r="BM354" s="174" t="s">
        <v>688</v>
      </c>
    </row>
    <row r="355" spans="2:65" s="1" customFormat="1" ht="29.25">
      <c r="B355" s="33"/>
      <c r="D355" s="176" t="s">
        <v>689</v>
      </c>
      <c r="F355" s="208" t="s">
        <v>690</v>
      </c>
      <c r="I355" s="139"/>
      <c r="L355" s="33"/>
      <c r="M355" s="209"/>
      <c r="T355" s="60"/>
      <c r="AT355" s="16" t="s">
        <v>689</v>
      </c>
      <c r="AU355" s="16" t="s">
        <v>84</v>
      </c>
    </row>
    <row r="356" spans="2:65" s="1" customFormat="1" ht="49.15" customHeight="1">
      <c r="B356" s="33"/>
      <c r="C356" s="163" t="s">
        <v>594</v>
      </c>
      <c r="D356" s="163" t="s">
        <v>206</v>
      </c>
      <c r="E356" s="164" t="s">
        <v>692</v>
      </c>
      <c r="F356" s="165" t="s">
        <v>693</v>
      </c>
      <c r="G356" s="166" t="s">
        <v>1</v>
      </c>
      <c r="H356" s="167">
        <v>0</v>
      </c>
      <c r="I356" s="168"/>
      <c r="J356" s="169">
        <f>ROUND(I356*H356,2)</f>
        <v>0</v>
      </c>
      <c r="K356" s="170"/>
      <c r="L356" s="33"/>
      <c r="M356" s="171" t="s">
        <v>1</v>
      </c>
      <c r="N356" s="137" t="s">
        <v>43</v>
      </c>
      <c r="P356" s="172">
        <f>O356*H356</f>
        <v>0</v>
      </c>
      <c r="Q356" s="172">
        <v>0</v>
      </c>
      <c r="R356" s="172">
        <f>Q356*H356</f>
        <v>0</v>
      </c>
      <c r="S356" s="172">
        <v>0</v>
      </c>
      <c r="T356" s="173">
        <f>S356*H356</f>
        <v>0</v>
      </c>
      <c r="AR356" s="174" t="s">
        <v>670</v>
      </c>
      <c r="AT356" s="174" t="s">
        <v>206</v>
      </c>
      <c r="AU356" s="174" t="s">
        <v>84</v>
      </c>
      <c r="AY356" s="16" t="s">
        <v>203</v>
      </c>
      <c r="BE356" s="102">
        <f>IF(N356="základná",J356,0)</f>
        <v>0</v>
      </c>
      <c r="BF356" s="102">
        <f>IF(N356="znížená",J356,0)</f>
        <v>0</v>
      </c>
      <c r="BG356" s="102">
        <f>IF(N356="zákl. prenesená",J356,0)</f>
        <v>0</v>
      </c>
      <c r="BH356" s="102">
        <f>IF(N356="zníž. prenesená",J356,0)</f>
        <v>0</v>
      </c>
      <c r="BI356" s="102">
        <f>IF(N356="nulová",J356,0)</f>
        <v>0</v>
      </c>
      <c r="BJ356" s="16" t="s">
        <v>89</v>
      </c>
      <c r="BK356" s="102">
        <f>ROUND(I356*H356,2)</f>
        <v>0</v>
      </c>
      <c r="BL356" s="16" t="s">
        <v>670</v>
      </c>
      <c r="BM356" s="174" t="s">
        <v>694</v>
      </c>
    </row>
    <row r="357" spans="2:65" s="1" customFormat="1" ht="49.9" customHeight="1">
      <c r="B357" s="33"/>
      <c r="E357" s="154" t="s">
        <v>695</v>
      </c>
      <c r="F357" s="154" t="s">
        <v>696</v>
      </c>
      <c r="J357" s="135">
        <f t="shared" ref="J357:J362" si="15">BK357</f>
        <v>0</v>
      </c>
      <c r="L357" s="33"/>
      <c r="M357" s="209"/>
      <c r="T357" s="60"/>
      <c r="AT357" s="16" t="s">
        <v>76</v>
      </c>
      <c r="AU357" s="16" t="s">
        <v>77</v>
      </c>
      <c r="AY357" s="16" t="s">
        <v>697</v>
      </c>
      <c r="BK357" s="102">
        <f>SUM(BK358:BK362)</f>
        <v>0</v>
      </c>
    </row>
    <row r="358" spans="2:65" s="1" customFormat="1" ht="16.350000000000001" customHeight="1">
      <c r="B358" s="33"/>
      <c r="C358" s="210" t="s">
        <v>1</v>
      </c>
      <c r="D358" s="210" t="s">
        <v>206</v>
      </c>
      <c r="E358" s="211" t="s">
        <v>1</v>
      </c>
      <c r="F358" s="212" t="s">
        <v>1</v>
      </c>
      <c r="G358" s="213" t="s">
        <v>1</v>
      </c>
      <c r="H358" s="214"/>
      <c r="I358" s="215"/>
      <c r="J358" s="216">
        <f t="shared" si="15"/>
        <v>0</v>
      </c>
      <c r="K358" s="170"/>
      <c r="L358" s="33"/>
      <c r="M358" s="217" t="s">
        <v>1</v>
      </c>
      <c r="N358" s="218" t="s">
        <v>43</v>
      </c>
      <c r="T358" s="60"/>
      <c r="AT358" s="16" t="s">
        <v>697</v>
      </c>
      <c r="AU358" s="16" t="s">
        <v>84</v>
      </c>
      <c r="AY358" s="16" t="s">
        <v>697</v>
      </c>
      <c r="BE358" s="102">
        <f>IF(N358="základná",J358,0)</f>
        <v>0</v>
      </c>
      <c r="BF358" s="102">
        <f>IF(N358="znížená",J358,0)</f>
        <v>0</v>
      </c>
      <c r="BG358" s="102">
        <f>IF(N358="zákl. prenesená",J358,0)</f>
        <v>0</v>
      </c>
      <c r="BH358" s="102">
        <f>IF(N358="zníž. prenesená",J358,0)</f>
        <v>0</v>
      </c>
      <c r="BI358" s="102">
        <f>IF(N358="nulová",J358,0)</f>
        <v>0</v>
      </c>
      <c r="BJ358" s="16" t="s">
        <v>89</v>
      </c>
      <c r="BK358" s="102">
        <f>I358*H358</f>
        <v>0</v>
      </c>
    </row>
    <row r="359" spans="2:65" s="1" customFormat="1" ht="16.350000000000001" customHeight="1">
      <c r="B359" s="33"/>
      <c r="C359" s="210" t="s">
        <v>1</v>
      </c>
      <c r="D359" s="210" t="s">
        <v>206</v>
      </c>
      <c r="E359" s="211" t="s">
        <v>1</v>
      </c>
      <c r="F359" s="212" t="s">
        <v>1</v>
      </c>
      <c r="G359" s="213" t="s">
        <v>1</v>
      </c>
      <c r="H359" s="214"/>
      <c r="I359" s="215"/>
      <c r="J359" s="216">
        <f t="shared" si="15"/>
        <v>0</v>
      </c>
      <c r="K359" s="170"/>
      <c r="L359" s="33"/>
      <c r="M359" s="217" t="s">
        <v>1</v>
      </c>
      <c r="N359" s="218" t="s">
        <v>43</v>
      </c>
      <c r="T359" s="60"/>
      <c r="AT359" s="16" t="s">
        <v>697</v>
      </c>
      <c r="AU359" s="16" t="s">
        <v>84</v>
      </c>
      <c r="AY359" s="16" t="s">
        <v>697</v>
      </c>
      <c r="BE359" s="102">
        <f>IF(N359="základná",J359,0)</f>
        <v>0</v>
      </c>
      <c r="BF359" s="102">
        <f>IF(N359="znížená",J359,0)</f>
        <v>0</v>
      </c>
      <c r="BG359" s="102">
        <f>IF(N359="zákl. prenesená",J359,0)</f>
        <v>0</v>
      </c>
      <c r="BH359" s="102">
        <f>IF(N359="zníž. prenesená",J359,0)</f>
        <v>0</v>
      </c>
      <c r="BI359" s="102">
        <f>IF(N359="nulová",J359,0)</f>
        <v>0</v>
      </c>
      <c r="BJ359" s="16" t="s">
        <v>89</v>
      </c>
      <c r="BK359" s="102">
        <f>I359*H359</f>
        <v>0</v>
      </c>
    </row>
    <row r="360" spans="2:65" s="1" customFormat="1" ht="16.350000000000001" customHeight="1">
      <c r="B360" s="33"/>
      <c r="C360" s="210" t="s">
        <v>1</v>
      </c>
      <c r="D360" s="210" t="s">
        <v>206</v>
      </c>
      <c r="E360" s="211" t="s">
        <v>1</v>
      </c>
      <c r="F360" s="212" t="s">
        <v>1</v>
      </c>
      <c r="G360" s="213" t="s">
        <v>1</v>
      </c>
      <c r="H360" s="214"/>
      <c r="I360" s="215"/>
      <c r="J360" s="216">
        <f t="shared" si="15"/>
        <v>0</v>
      </c>
      <c r="K360" s="170"/>
      <c r="L360" s="33"/>
      <c r="M360" s="217" t="s">
        <v>1</v>
      </c>
      <c r="N360" s="218" t="s">
        <v>43</v>
      </c>
      <c r="T360" s="60"/>
      <c r="AT360" s="16" t="s">
        <v>697</v>
      </c>
      <c r="AU360" s="16" t="s">
        <v>84</v>
      </c>
      <c r="AY360" s="16" t="s">
        <v>697</v>
      </c>
      <c r="BE360" s="102">
        <f>IF(N360="základná",J360,0)</f>
        <v>0</v>
      </c>
      <c r="BF360" s="102">
        <f>IF(N360="znížená",J360,0)</f>
        <v>0</v>
      </c>
      <c r="BG360" s="102">
        <f>IF(N360="zákl. prenesená",J360,0)</f>
        <v>0</v>
      </c>
      <c r="BH360" s="102">
        <f>IF(N360="zníž. prenesená",J360,0)</f>
        <v>0</v>
      </c>
      <c r="BI360" s="102">
        <f>IF(N360="nulová",J360,0)</f>
        <v>0</v>
      </c>
      <c r="BJ360" s="16" t="s">
        <v>89</v>
      </c>
      <c r="BK360" s="102">
        <f>I360*H360</f>
        <v>0</v>
      </c>
    </row>
    <row r="361" spans="2:65" s="1" customFormat="1" ht="16.350000000000001" customHeight="1">
      <c r="B361" s="33"/>
      <c r="C361" s="210" t="s">
        <v>1</v>
      </c>
      <c r="D361" s="210" t="s">
        <v>206</v>
      </c>
      <c r="E361" s="211" t="s">
        <v>1</v>
      </c>
      <c r="F361" s="212" t="s">
        <v>1</v>
      </c>
      <c r="G361" s="213" t="s">
        <v>1</v>
      </c>
      <c r="H361" s="214"/>
      <c r="I361" s="215"/>
      <c r="J361" s="216">
        <f t="shared" si="15"/>
        <v>0</v>
      </c>
      <c r="K361" s="170"/>
      <c r="L361" s="33"/>
      <c r="M361" s="217" t="s">
        <v>1</v>
      </c>
      <c r="N361" s="218" t="s">
        <v>43</v>
      </c>
      <c r="T361" s="60"/>
      <c r="AT361" s="16" t="s">
        <v>697</v>
      </c>
      <c r="AU361" s="16" t="s">
        <v>84</v>
      </c>
      <c r="AY361" s="16" t="s">
        <v>697</v>
      </c>
      <c r="BE361" s="102">
        <f>IF(N361="základná",J361,0)</f>
        <v>0</v>
      </c>
      <c r="BF361" s="102">
        <f>IF(N361="znížená",J361,0)</f>
        <v>0</v>
      </c>
      <c r="BG361" s="102">
        <f>IF(N361="zákl. prenesená",J361,0)</f>
        <v>0</v>
      </c>
      <c r="BH361" s="102">
        <f>IF(N361="zníž. prenesená",J361,0)</f>
        <v>0</v>
      </c>
      <c r="BI361" s="102">
        <f>IF(N361="nulová",J361,0)</f>
        <v>0</v>
      </c>
      <c r="BJ361" s="16" t="s">
        <v>89</v>
      </c>
      <c r="BK361" s="102">
        <f>I361*H361</f>
        <v>0</v>
      </c>
    </row>
    <row r="362" spans="2:65" s="1" customFormat="1" ht="16.350000000000001" customHeight="1">
      <c r="B362" s="33"/>
      <c r="C362" s="210" t="s">
        <v>1</v>
      </c>
      <c r="D362" s="210" t="s">
        <v>206</v>
      </c>
      <c r="E362" s="211" t="s">
        <v>1</v>
      </c>
      <c r="F362" s="212" t="s">
        <v>1</v>
      </c>
      <c r="G362" s="213" t="s">
        <v>1</v>
      </c>
      <c r="H362" s="214"/>
      <c r="I362" s="215"/>
      <c r="J362" s="216">
        <f t="shared" si="15"/>
        <v>0</v>
      </c>
      <c r="K362" s="170"/>
      <c r="L362" s="33"/>
      <c r="M362" s="217" t="s">
        <v>1</v>
      </c>
      <c r="N362" s="218" t="s">
        <v>43</v>
      </c>
      <c r="O362" s="219"/>
      <c r="P362" s="219"/>
      <c r="Q362" s="219"/>
      <c r="R362" s="219"/>
      <c r="S362" s="219"/>
      <c r="T362" s="220"/>
      <c r="AT362" s="16" t="s">
        <v>697</v>
      </c>
      <c r="AU362" s="16" t="s">
        <v>84</v>
      </c>
      <c r="AY362" s="16" t="s">
        <v>697</v>
      </c>
      <c r="BE362" s="102">
        <f>IF(N362="základná",J362,0)</f>
        <v>0</v>
      </c>
      <c r="BF362" s="102">
        <f>IF(N362="znížená",J362,0)</f>
        <v>0</v>
      </c>
      <c r="BG362" s="102">
        <f>IF(N362="zákl. prenesená",J362,0)</f>
        <v>0</v>
      </c>
      <c r="BH362" s="102">
        <f>IF(N362="zníž. prenesená",J362,0)</f>
        <v>0</v>
      </c>
      <c r="BI362" s="102">
        <f>IF(N362="nulová",J362,0)</f>
        <v>0</v>
      </c>
      <c r="BJ362" s="16" t="s">
        <v>89</v>
      </c>
      <c r="BK362" s="102">
        <f>I362*H362</f>
        <v>0</v>
      </c>
    </row>
    <row r="363" spans="2:65" s="1" customFormat="1" ht="6.95" customHeight="1"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33"/>
    </row>
  </sheetData>
  <sheetProtection algorithmName="SHA-512" hashValue="ob1pTLWN+t93zujHsHIN5xSgm/xm6tSDs7anTzyBL8f2Ncrg4z3oK8w+w6cbHNecqQHoOVaSoaRo5xa5DuHHYA==" saltValue="79IjvB8amY7NLPh3lbpA+ki762RpdiRsnct8xIGnGxVDToNnAzjuYGgqhgnlVVyDnInHkKxMyhjy6XsVYQeGrA==" spinCount="100000" sheet="1" objects="1" scenarios="1" formatColumns="0" formatRows="0" autoFilter="0"/>
  <autoFilter ref="C149:K362" xr:uid="{00000000-0009-0000-0000-000004000000}"/>
  <mergeCells count="17">
    <mergeCell ref="E29:H29"/>
    <mergeCell ref="E142:H142"/>
    <mergeCell ref="L2:V2"/>
    <mergeCell ref="D124:F124"/>
    <mergeCell ref="D125:F125"/>
    <mergeCell ref="D126:F126"/>
    <mergeCell ref="E138:H138"/>
    <mergeCell ref="E140:H140"/>
    <mergeCell ref="E85:H85"/>
    <mergeCell ref="E87:H87"/>
    <mergeCell ref="E89:H89"/>
    <mergeCell ref="D122:F122"/>
    <mergeCell ref="D123:F123"/>
    <mergeCell ref="E7:H7"/>
    <mergeCell ref="E9:H9"/>
    <mergeCell ref="E11:H11"/>
    <mergeCell ref="E20:H20"/>
  </mergeCells>
  <dataValidations count="2">
    <dataValidation type="list" allowBlank="1" showInputMessage="1" showErrorMessage="1" error="Povolené sú hodnoty K, M." sqref="D358:D363" xr:uid="{00000000-0002-0000-0400-000000000000}">
      <formula1>"K, M"</formula1>
    </dataValidation>
    <dataValidation type="list" allowBlank="1" showInputMessage="1" showErrorMessage="1" error="Povolené sú hodnoty základná, znížená, nulová." sqref="N358:N363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6" t="s">
        <v>103</v>
      </c>
      <c r="AZ2" s="108" t="s">
        <v>698</v>
      </c>
      <c r="BA2" s="108" t="s">
        <v>1</v>
      </c>
      <c r="BB2" s="108" t="s">
        <v>1</v>
      </c>
      <c r="BC2" s="108" t="s">
        <v>1147</v>
      </c>
      <c r="BD2" s="108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  <c r="AZ3" s="108" t="s">
        <v>700</v>
      </c>
      <c r="BA3" s="108" t="s">
        <v>1</v>
      </c>
      <c r="BB3" s="108" t="s">
        <v>1</v>
      </c>
      <c r="BC3" s="108" t="s">
        <v>1148</v>
      </c>
      <c r="BD3" s="108" t="s">
        <v>89</v>
      </c>
    </row>
    <row r="4" spans="2:56" ht="24.95" customHeight="1">
      <c r="B4" s="19"/>
      <c r="D4" s="20" t="s">
        <v>120</v>
      </c>
      <c r="L4" s="19"/>
      <c r="M4" s="109" t="s">
        <v>9</v>
      </c>
      <c r="AT4" s="16" t="s">
        <v>4</v>
      </c>
      <c r="AZ4" s="108" t="s">
        <v>701</v>
      </c>
      <c r="BA4" s="108" t="s">
        <v>1</v>
      </c>
      <c r="BB4" s="108" t="s">
        <v>1</v>
      </c>
      <c r="BC4" s="108" t="s">
        <v>84</v>
      </c>
      <c r="BD4" s="108" t="s">
        <v>89</v>
      </c>
    </row>
    <row r="5" spans="2:56" ht="6.95" customHeight="1">
      <c r="B5" s="19"/>
      <c r="L5" s="19"/>
    </row>
    <row r="6" spans="2:56" ht="12" customHeight="1">
      <c r="B6" s="19"/>
      <c r="D6" s="26" t="s">
        <v>15</v>
      </c>
      <c r="L6" s="19"/>
    </row>
    <row r="7" spans="2:56" ht="16.5" customHeight="1">
      <c r="B7" s="19"/>
      <c r="E7" s="281" t="str">
        <f>'Rekapitulácia stavby'!K6</f>
        <v>Depo Jurajov Dvor</v>
      </c>
      <c r="F7" s="282"/>
      <c r="G7" s="282"/>
      <c r="H7" s="282"/>
      <c r="L7" s="19"/>
    </row>
    <row r="8" spans="2:56" ht="12.75">
      <c r="B8" s="19"/>
      <c r="D8" s="26" t="s">
        <v>130</v>
      </c>
      <c r="L8" s="19"/>
    </row>
    <row r="9" spans="2:56" ht="16.5" customHeight="1">
      <c r="B9" s="19"/>
      <c r="E9" s="281" t="s">
        <v>134</v>
      </c>
      <c r="F9" s="236"/>
      <c r="G9" s="236"/>
      <c r="H9" s="236"/>
      <c r="L9" s="19"/>
    </row>
    <row r="10" spans="2:56" ht="12" customHeight="1">
      <c r="B10" s="19"/>
      <c r="D10" s="26" t="s">
        <v>137</v>
      </c>
      <c r="L10" s="19"/>
    </row>
    <row r="11" spans="2:56" s="1" customFormat="1" ht="16.5" customHeight="1">
      <c r="B11" s="33"/>
      <c r="E11" s="233" t="s">
        <v>1105</v>
      </c>
      <c r="F11" s="280"/>
      <c r="G11" s="280"/>
      <c r="H11" s="280"/>
      <c r="L11" s="33"/>
    </row>
    <row r="12" spans="2:56" s="1" customFormat="1" ht="12" customHeight="1">
      <c r="B12" s="33"/>
      <c r="D12" s="26" t="s">
        <v>702</v>
      </c>
      <c r="L12" s="33"/>
    </row>
    <row r="13" spans="2:56" s="1" customFormat="1" ht="16.5" customHeight="1">
      <c r="B13" s="33"/>
      <c r="E13" s="272" t="s">
        <v>703</v>
      </c>
      <c r="F13" s="280"/>
      <c r="G13" s="280"/>
      <c r="H13" s="280"/>
      <c r="L13" s="33"/>
    </row>
    <row r="14" spans="2:56" s="1" customFormat="1">
      <c r="B14" s="33"/>
      <c r="L14" s="33"/>
    </row>
    <row r="15" spans="2:56" s="1" customFormat="1" ht="12" customHeight="1">
      <c r="B15" s="33"/>
      <c r="D15" s="26" t="s">
        <v>17</v>
      </c>
      <c r="F15" s="24" t="s">
        <v>1</v>
      </c>
      <c r="I15" s="26" t="s">
        <v>18</v>
      </c>
      <c r="J15" s="24" t="s">
        <v>1</v>
      </c>
      <c r="L15" s="33"/>
    </row>
    <row r="16" spans="2:56" s="1" customFormat="1" ht="12" customHeight="1">
      <c r="B16" s="33"/>
      <c r="D16" s="26" t="s">
        <v>19</v>
      </c>
      <c r="F16" s="24" t="s">
        <v>31</v>
      </c>
      <c r="I16" s="26" t="s">
        <v>21</v>
      </c>
      <c r="J16" s="56" t="str">
        <f>'Rekapitulácia stavby'!AN8</f>
        <v>Vyplň údaj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6" t="s">
        <v>22</v>
      </c>
      <c r="I18" s="26" t="s">
        <v>23</v>
      </c>
      <c r="J18" s="24" t="str">
        <f>IF('Rekapitulácia stavby'!AN10="","",'Rekapitulácia stavby'!AN10)</f>
        <v>00492736</v>
      </c>
      <c r="L18" s="33"/>
    </row>
    <row r="19" spans="2:12" s="1" customFormat="1" ht="18" customHeight="1">
      <c r="B19" s="33"/>
      <c r="E19" s="24" t="str">
        <f>IF('Rekapitulácia stavby'!E11="","",'Rekapitulácia stavby'!E11)</f>
        <v>Dopravný podnik Bratislava, akciová spoločnosť</v>
      </c>
      <c r="I19" s="26" t="s">
        <v>26</v>
      </c>
      <c r="J19" s="24" t="str">
        <f>IF('Rekapitulácia stavby'!AN11="","",'Rekapitulácia stavby'!AN11)</f>
        <v>SK2020298786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6" t="s">
        <v>28</v>
      </c>
      <c r="I21" s="26" t="s">
        <v>23</v>
      </c>
      <c r="J21" s="27" t="str">
        <f>'Rekapitulácia stavby'!AN13</f>
        <v>Vyplň údaj</v>
      </c>
      <c r="L21" s="33"/>
    </row>
    <row r="22" spans="2:12" s="1" customFormat="1" ht="18" customHeight="1">
      <c r="B22" s="33"/>
      <c r="E22" s="283" t="str">
        <f>'Rekapitulácia stavby'!E14</f>
        <v>Vyplň údaj</v>
      </c>
      <c r="F22" s="260"/>
      <c r="G22" s="260"/>
      <c r="H22" s="260"/>
      <c r="I22" s="26" t="s">
        <v>26</v>
      </c>
      <c r="J22" s="27" t="str">
        <f>'Rekapitulácia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6" t="s">
        <v>30</v>
      </c>
      <c r="I24" s="26" t="s">
        <v>23</v>
      </c>
      <c r="J24" s="24" t="str">
        <f>IF('Rekapitulácia stavby'!AN16="","",'Rekapitulácia stavby'!AN16)</f>
        <v/>
      </c>
      <c r="L24" s="33"/>
    </row>
    <row r="25" spans="2:12" s="1" customFormat="1" ht="18" customHeight="1">
      <c r="B25" s="33"/>
      <c r="E25" s="24" t="str">
        <f>IF('Rekapitulácia stavby'!E17="","",'Rekapitulácia stavby'!E17)</f>
        <v xml:space="preserve"> </v>
      </c>
      <c r="I25" s="26" t="s">
        <v>26</v>
      </c>
      <c r="J25" s="24" t="str">
        <f>IF('Rekapitulácia stavby'!AN17="","",'Rekapitulácia stavby'!AN17)</f>
        <v/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6" t="s">
        <v>33</v>
      </c>
      <c r="I27" s="26" t="s">
        <v>23</v>
      </c>
      <c r="J27" s="24" t="str">
        <f>IF('Rekapitulácia stavby'!AN19="","",'Rekapitulácia stavby'!AN19)</f>
        <v/>
      </c>
      <c r="L27" s="33"/>
    </row>
    <row r="28" spans="2:12" s="1" customFormat="1" ht="18" customHeight="1">
      <c r="B28" s="33"/>
      <c r="E28" s="24" t="str">
        <f>IF('Rekapitulácia stavby'!E20="","",'Rekapitulácia stavby'!E20)</f>
        <v xml:space="preserve"> </v>
      </c>
      <c r="I28" s="26" t="s">
        <v>26</v>
      </c>
      <c r="J28" s="24" t="str">
        <f>IF('Rekapitulácia stavby'!AN20="","",'Rekapitulácia stavby'!AN20)</f>
        <v/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6" t="s">
        <v>34</v>
      </c>
      <c r="L30" s="33"/>
    </row>
    <row r="31" spans="2:12" s="7" customFormat="1" ht="16.5" customHeight="1">
      <c r="B31" s="110"/>
      <c r="E31" s="264" t="s">
        <v>1</v>
      </c>
      <c r="F31" s="264"/>
      <c r="G31" s="264"/>
      <c r="H31" s="264"/>
      <c r="L31" s="110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7"/>
      <c r="E33" s="57"/>
      <c r="F33" s="57"/>
      <c r="G33" s="57"/>
      <c r="H33" s="57"/>
      <c r="I33" s="57"/>
      <c r="J33" s="57"/>
      <c r="K33" s="57"/>
      <c r="L33" s="33"/>
    </row>
    <row r="34" spans="2:12" s="1" customFormat="1" ht="14.45" customHeight="1">
      <c r="B34" s="33"/>
      <c r="D34" s="24" t="s">
        <v>153</v>
      </c>
      <c r="J34" s="32">
        <f>J100</f>
        <v>0</v>
      </c>
      <c r="L34" s="33"/>
    </row>
    <row r="35" spans="2:12" s="1" customFormat="1" ht="14.45" customHeight="1">
      <c r="B35" s="33"/>
      <c r="D35" s="31" t="s">
        <v>108</v>
      </c>
      <c r="J35" s="32">
        <f>J116</f>
        <v>0</v>
      </c>
      <c r="L35" s="33"/>
    </row>
    <row r="36" spans="2:12" s="1" customFormat="1" ht="25.35" customHeight="1">
      <c r="B36" s="33"/>
      <c r="D36" s="111" t="s">
        <v>37</v>
      </c>
      <c r="J36" s="70">
        <f>ROUND(J34 + J35, 2)</f>
        <v>0</v>
      </c>
      <c r="L36" s="33"/>
    </row>
    <row r="37" spans="2:12" s="1" customFormat="1" ht="6.95" customHeight="1">
      <c r="B37" s="33"/>
      <c r="D37" s="57"/>
      <c r="E37" s="57"/>
      <c r="F37" s="57"/>
      <c r="G37" s="57"/>
      <c r="H37" s="57"/>
      <c r="I37" s="57"/>
      <c r="J37" s="57"/>
      <c r="K37" s="57"/>
      <c r="L37" s="33"/>
    </row>
    <row r="38" spans="2:12" s="1" customFormat="1" ht="14.45" customHeight="1">
      <c r="B38" s="33"/>
      <c r="F38" s="36" t="s">
        <v>39</v>
      </c>
      <c r="I38" s="36" t="s">
        <v>38</v>
      </c>
      <c r="J38" s="36" t="s">
        <v>40</v>
      </c>
      <c r="L38" s="33"/>
    </row>
    <row r="39" spans="2:12" s="1" customFormat="1" ht="14.45" customHeight="1">
      <c r="B39" s="33"/>
      <c r="D39" s="59" t="s">
        <v>41</v>
      </c>
      <c r="E39" s="38" t="s">
        <v>42</v>
      </c>
      <c r="F39" s="112">
        <f>ROUND((ROUND((SUM(BE116:BE123) + SUM(BE147:BE248)),  2) + SUM(BE250:BE254)), 2)</f>
        <v>0</v>
      </c>
      <c r="G39" s="113"/>
      <c r="H39" s="113"/>
      <c r="I39" s="114">
        <v>0.23</v>
      </c>
      <c r="J39" s="112">
        <f>ROUND((ROUND(((SUM(BE116:BE123) + SUM(BE147:BE248))*I39),  2) + (SUM(BE250:BE254)*I39)), 2)</f>
        <v>0</v>
      </c>
      <c r="L39" s="33"/>
    </row>
    <row r="40" spans="2:12" s="1" customFormat="1" ht="14.45" customHeight="1">
      <c r="B40" s="33"/>
      <c r="E40" s="38" t="s">
        <v>43</v>
      </c>
      <c r="F40" s="112">
        <f>ROUND((ROUND((SUM(BF116:BF123) + SUM(BF147:BF248)),  2) + SUM(BF250:BF254)), 2)</f>
        <v>0</v>
      </c>
      <c r="G40" s="113"/>
      <c r="H40" s="113"/>
      <c r="I40" s="114">
        <v>0.23</v>
      </c>
      <c r="J40" s="112">
        <f>ROUND((ROUND(((SUM(BF116:BF123) + SUM(BF147:BF248))*I40),  2) + (SUM(BF250:BF254)*I40)), 2)</f>
        <v>0</v>
      </c>
      <c r="L40" s="33"/>
    </row>
    <row r="41" spans="2:12" s="1" customFormat="1" ht="14.45" hidden="1" customHeight="1">
      <c r="B41" s="33"/>
      <c r="E41" s="26" t="s">
        <v>44</v>
      </c>
      <c r="F41" s="89">
        <f>ROUND((ROUND((SUM(BG116:BG123) + SUM(BG147:BG248)),  2) + SUM(BG250:BG254)), 2)</f>
        <v>0</v>
      </c>
      <c r="I41" s="115">
        <v>0.23</v>
      </c>
      <c r="J41" s="89">
        <f>0</f>
        <v>0</v>
      </c>
      <c r="L41" s="33"/>
    </row>
    <row r="42" spans="2:12" s="1" customFormat="1" ht="14.45" hidden="1" customHeight="1">
      <c r="B42" s="33"/>
      <c r="E42" s="26" t="s">
        <v>45</v>
      </c>
      <c r="F42" s="89">
        <f>ROUND((ROUND((SUM(BH116:BH123) + SUM(BH147:BH248)),  2) + SUM(BH250:BH254)), 2)</f>
        <v>0</v>
      </c>
      <c r="I42" s="115">
        <v>0.23</v>
      </c>
      <c r="J42" s="89">
        <f>0</f>
        <v>0</v>
      </c>
      <c r="L42" s="33"/>
    </row>
    <row r="43" spans="2:12" s="1" customFormat="1" ht="14.45" hidden="1" customHeight="1">
      <c r="B43" s="33"/>
      <c r="E43" s="38" t="s">
        <v>46</v>
      </c>
      <c r="F43" s="112">
        <f>ROUND((ROUND((SUM(BI116:BI123) + SUM(BI147:BI248)),  2) + SUM(BI250:BI254)), 2)</f>
        <v>0</v>
      </c>
      <c r="G43" s="113"/>
      <c r="H43" s="113"/>
      <c r="I43" s="114">
        <v>0</v>
      </c>
      <c r="J43" s="112">
        <f>0</f>
        <v>0</v>
      </c>
      <c r="L43" s="33"/>
    </row>
    <row r="44" spans="2:12" s="1" customFormat="1" ht="6.95" customHeight="1">
      <c r="B44" s="33"/>
      <c r="L44" s="33"/>
    </row>
    <row r="45" spans="2:12" s="1" customFormat="1" ht="25.35" customHeight="1">
      <c r="B45" s="33"/>
      <c r="C45" s="106"/>
      <c r="D45" s="116" t="s">
        <v>47</v>
      </c>
      <c r="E45" s="61"/>
      <c r="F45" s="61"/>
      <c r="G45" s="117" t="s">
        <v>48</v>
      </c>
      <c r="H45" s="118" t="s">
        <v>49</v>
      </c>
      <c r="I45" s="61"/>
      <c r="J45" s="119">
        <f>SUM(J36:J43)</f>
        <v>0</v>
      </c>
      <c r="K45" s="120"/>
      <c r="L45" s="33"/>
    </row>
    <row r="46" spans="2:12" s="1" customFormat="1" ht="14.45" customHeight="1">
      <c r="B46" s="33"/>
      <c r="L46" s="33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7" t="s">
        <v>52</v>
      </c>
      <c r="E61" s="35"/>
      <c r="F61" s="121" t="s">
        <v>53</v>
      </c>
      <c r="G61" s="47" t="s">
        <v>52</v>
      </c>
      <c r="H61" s="35"/>
      <c r="I61" s="35"/>
      <c r="J61" s="122" t="s">
        <v>53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5" t="s">
        <v>54</v>
      </c>
      <c r="E65" s="46"/>
      <c r="F65" s="46"/>
      <c r="G65" s="45" t="s">
        <v>55</v>
      </c>
      <c r="H65" s="46"/>
      <c r="I65" s="46"/>
      <c r="J65" s="46"/>
      <c r="K65" s="46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7" t="s">
        <v>52</v>
      </c>
      <c r="E76" s="35"/>
      <c r="F76" s="121" t="s">
        <v>53</v>
      </c>
      <c r="G76" s="47" t="s">
        <v>52</v>
      </c>
      <c r="H76" s="35"/>
      <c r="I76" s="35"/>
      <c r="J76" s="122" t="s">
        <v>53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154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81" t="str">
        <f>E7</f>
        <v>Depo Jurajov Dvor</v>
      </c>
      <c r="F85" s="282"/>
      <c r="G85" s="282"/>
      <c r="H85" s="282"/>
      <c r="L85" s="33"/>
    </row>
    <row r="86" spans="2:12" ht="12" customHeight="1">
      <c r="B86" s="19"/>
      <c r="C86" s="26" t="s">
        <v>130</v>
      </c>
      <c r="L86" s="19"/>
    </row>
    <row r="87" spans="2:12" ht="16.5" customHeight="1">
      <c r="B87" s="19"/>
      <c r="E87" s="281" t="s">
        <v>134</v>
      </c>
      <c r="F87" s="236"/>
      <c r="G87" s="236"/>
      <c r="H87" s="236"/>
      <c r="L87" s="19"/>
    </row>
    <row r="88" spans="2:12" ht="12" customHeight="1">
      <c r="B88" s="19"/>
      <c r="C88" s="26" t="s">
        <v>137</v>
      </c>
      <c r="L88" s="19"/>
    </row>
    <row r="89" spans="2:12" s="1" customFormat="1" ht="16.5" customHeight="1">
      <c r="B89" s="33"/>
      <c r="E89" s="233" t="s">
        <v>1105</v>
      </c>
      <c r="F89" s="280"/>
      <c r="G89" s="280"/>
      <c r="H89" s="280"/>
      <c r="L89" s="33"/>
    </row>
    <row r="90" spans="2:12" s="1" customFormat="1" ht="12" customHeight="1">
      <c r="B90" s="33"/>
      <c r="C90" s="26" t="s">
        <v>702</v>
      </c>
      <c r="L90" s="33"/>
    </row>
    <row r="91" spans="2:12" s="1" customFormat="1" ht="16.5" customHeight="1">
      <c r="B91" s="33"/>
      <c r="E91" s="272" t="str">
        <f>E13</f>
        <v>01 - Zdravotechnika</v>
      </c>
      <c r="F91" s="280"/>
      <c r="G91" s="280"/>
      <c r="H91" s="280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6" t="s">
        <v>19</v>
      </c>
      <c r="F93" s="24" t="str">
        <f>F16</f>
        <v xml:space="preserve"> </v>
      </c>
      <c r="I93" s="26" t="s">
        <v>21</v>
      </c>
      <c r="J93" s="56" t="str">
        <f>IF(J16="","",J16)</f>
        <v>Vyplň údaj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6" t="s">
        <v>22</v>
      </c>
      <c r="F95" s="24" t="str">
        <f>E19</f>
        <v>Dopravný podnik Bratislava, akciová spoločnosť</v>
      </c>
      <c r="I95" s="26" t="s">
        <v>30</v>
      </c>
      <c r="J95" s="29" t="str">
        <f>E25</f>
        <v xml:space="preserve"> </v>
      </c>
      <c r="L95" s="33"/>
    </row>
    <row r="96" spans="2:12" s="1" customFormat="1" ht="15.2" customHeight="1">
      <c r="B96" s="33"/>
      <c r="C96" s="26" t="s">
        <v>28</v>
      </c>
      <c r="F96" s="24" t="str">
        <f>IF(E22="","",E22)</f>
        <v>Vyplň údaj</v>
      </c>
      <c r="I96" s="26" t="s">
        <v>33</v>
      </c>
      <c r="J96" s="29" t="str">
        <f>E28</f>
        <v xml:space="preserve"> </v>
      </c>
      <c r="L96" s="33"/>
    </row>
    <row r="97" spans="2:47" s="1" customFormat="1" ht="10.35" customHeight="1">
      <c r="B97" s="33"/>
      <c r="L97" s="33"/>
    </row>
    <row r="98" spans="2:47" s="1" customFormat="1" ht="29.25" customHeight="1">
      <c r="B98" s="33"/>
      <c r="C98" s="123" t="s">
        <v>155</v>
      </c>
      <c r="D98" s="106"/>
      <c r="E98" s="106"/>
      <c r="F98" s="106"/>
      <c r="G98" s="106"/>
      <c r="H98" s="106"/>
      <c r="I98" s="106"/>
      <c r="J98" s="124" t="s">
        <v>156</v>
      </c>
      <c r="K98" s="106"/>
      <c r="L98" s="33"/>
    </row>
    <row r="99" spans="2:47" s="1" customFormat="1" ht="10.35" customHeight="1">
      <c r="B99" s="33"/>
      <c r="L99" s="33"/>
    </row>
    <row r="100" spans="2:47" s="1" customFormat="1" ht="22.9" customHeight="1">
      <c r="B100" s="33"/>
      <c r="C100" s="125" t="s">
        <v>157</v>
      </c>
      <c r="J100" s="70">
        <f>J147</f>
        <v>0</v>
      </c>
      <c r="L100" s="33"/>
      <c r="AU100" s="16" t="s">
        <v>158</v>
      </c>
    </row>
    <row r="101" spans="2:47" s="8" customFormat="1" ht="24.95" customHeight="1">
      <c r="B101" s="126"/>
      <c r="D101" s="127" t="s">
        <v>159</v>
      </c>
      <c r="E101" s="128"/>
      <c r="F101" s="128"/>
      <c r="G101" s="128"/>
      <c r="H101" s="128"/>
      <c r="I101" s="128"/>
      <c r="J101" s="129">
        <f>J148</f>
        <v>0</v>
      </c>
      <c r="L101" s="126"/>
    </row>
    <row r="102" spans="2:47" s="9" customFormat="1" ht="19.899999999999999" customHeight="1">
      <c r="B102" s="130"/>
      <c r="D102" s="131" t="s">
        <v>160</v>
      </c>
      <c r="E102" s="132"/>
      <c r="F102" s="132"/>
      <c r="G102" s="132"/>
      <c r="H102" s="132"/>
      <c r="I102" s="132"/>
      <c r="J102" s="133">
        <f>J149</f>
        <v>0</v>
      </c>
      <c r="L102" s="130"/>
    </row>
    <row r="103" spans="2:47" s="9" customFormat="1" ht="19.899999999999999" customHeight="1">
      <c r="B103" s="130"/>
      <c r="D103" s="131" t="s">
        <v>704</v>
      </c>
      <c r="E103" s="132"/>
      <c r="F103" s="132"/>
      <c r="G103" s="132"/>
      <c r="H103" s="132"/>
      <c r="I103" s="132"/>
      <c r="J103" s="133">
        <f>J151</f>
        <v>0</v>
      </c>
      <c r="L103" s="130"/>
    </row>
    <row r="104" spans="2:47" s="9" customFormat="1" ht="19.899999999999999" customHeight="1">
      <c r="B104" s="130"/>
      <c r="D104" s="131" t="s">
        <v>161</v>
      </c>
      <c r="E104" s="132"/>
      <c r="F104" s="132"/>
      <c r="G104" s="132"/>
      <c r="H104" s="132"/>
      <c r="I104" s="132"/>
      <c r="J104" s="133">
        <f>J156</f>
        <v>0</v>
      </c>
      <c r="L104" s="130"/>
    </row>
    <row r="105" spans="2:47" s="8" customFormat="1" ht="24.95" customHeight="1">
      <c r="B105" s="126"/>
      <c r="D105" s="127" t="s">
        <v>163</v>
      </c>
      <c r="E105" s="128"/>
      <c r="F105" s="128"/>
      <c r="G105" s="128"/>
      <c r="H105" s="128"/>
      <c r="I105" s="128"/>
      <c r="J105" s="129">
        <f>J170</f>
        <v>0</v>
      </c>
      <c r="L105" s="126"/>
    </row>
    <row r="106" spans="2:47" s="9" customFormat="1" ht="19.899999999999999" customHeight="1">
      <c r="B106" s="130"/>
      <c r="D106" s="131" t="s">
        <v>165</v>
      </c>
      <c r="E106" s="132"/>
      <c r="F106" s="132"/>
      <c r="G106" s="132"/>
      <c r="H106" s="132"/>
      <c r="I106" s="132"/>
      <c r="J106" s="133">
        <f>J171</f>
        <v>0</v>
      </c>
      <c r="L106" s="130"/>
    </row>
    <row r="107" spans="2:47" s="9" customFormat="1" ht="19.899999999999999" customHeight="1">
      <c r="B107" s="130"/>
      <c r="D107" s="131" t="s">
        <v>705</v>
      </c>
      <c r="E107" s="132"/>
      <c r="F107" s="132"/>
      <c r="G107" s="132"/>
      <c r="H107" s="132"/>
      <c r="I107" s="132"/>
      <c r="J107" s="133">
        <f>J185</f>
        <v>0</v>
      </c>
      <c r="L107" s="130"/>
    </row>
    <row r="108" spans="2:47" s="9" customFormat="1" ht="19.899999999999999" customHeight="1">
      <c r="B108" s="130"/>
      <c r="D108" s="131" t="s">
        <v>166</v>
      </c>
      <c r="E108" s="132"/>
      <c r="F108" s="132"/>
      <c r="G108" s="132"/>
      <c r="H108" s="132"/>
      <c r="I108" s="132"/>
      <c r="J108" s="133">
        <f>J195</f>
        <v>0</v>
      </c>
      <c r="L108" s="130"/>
    </row>
    <row r="109" spans="2:47" s="9" customFormat="1" ht="19.899999999999999" customHeight="1">
      <c r="B109" s="130"/>
      <c r="D109" s="131" t="s">
        <v>706</v>
      </c>
      <c r="E109" s="132"/>
      <c r="F109" s="132"/>
      <c r="G109" s="132"/>
      <c r="H109" s="132"/>
      <c r="I109" s="132"/>
      <c r="J109" s="133">
        <f>J226</f>
        <v>0</v>
      </c>
      <c r="L109" s="130"/>
    </row>
    <row r="110" spans="2:47" s="9" customFormat="1" ht="19.899999999999999" customHeight="1">
      <c r="B110" s="130"/>
      <c r="D110" s="131" t="s">
        <v>707</v>
      </c>
      <c r="E110" s="132"/>
      <c r="F110" s="132"/>
      <c r="G110" s="132"/>
      <c r="H110" s="132"/>
      <c r="I110" s="132"/>
      <c r="J110" s="133">
        <f>J231</f>
        <v>0</v>
      </c>
      <c r="L110" s="130"/>
    </row>
    <row r="111" spans="2:47" s="9" customFormat="1" ht="19.899999999999999" customHeight="1">
      <c r="B111" s="130"/>
      <c r="D111" s="131" t="s">
        <v>172</v>
      </c>
      <c r="E111" s="132"/>
      <c r="F111" s="132"/>
      <c r="G111" s="132"/>
      <c r="H111" s="132"/>
      <c r="I111" s="132"/>
      <c r="J111" s="133">
        <f>J234</f>
        <v>0</v>
      </c>
      <c r="L111" s="130"/>
    </row>
    <row r="112" spans="2:47" s="8" customFormat="1" ht="24.95" customHeight="1">
      <c r="B112" s="126"/>
      <c r="D112" s="127" t="s">
        <v>178</v>
      </c>
      <c r="E112" s="128"/>
      <c r="F112" s="128"/>
      <c r="G112" s="128"/>
      <c r="H112" s="128"/>
      <c r="I112" s="128"/>
      <c r="J112" s="129">
        <f>J247</f>
        <v>0</v>
      </c>
      <c r="L112" s="126"/>
    </row>
    <row r="113" spans="2:65" s="8" customFormat="1" ht="21.75" customHeight="1">
      <c r="B113" s="126"/>
      <c r="D113" s="134" t="s">
        <v>179</v>
      </c>
      <c r="J113" s="135">
        <f>J249</f>
        <v>0</v>
      </c>
      <c r="L113" s="126"/>
    </row>
    <row r="114" spans="2:65" s="1" customFormat="1" ht="21.75" customHeight="1">
      <c r="B114" s="33"/>
      <c r="L114" s="33"/>
    </row>
    <row r="115" spans="2:65" s="1" customFormat="1" ht="6.95" customHeight="1">
      <c r="B115" s="33"/>
      <c r="L115" s="33"/>
    </row>
    <row r="116" spans="2:65" s="1" customFormat="1" ht="29.25" customHeight="1">
      <c r="B116" s="33"/>
      <c r="C116" s="125" t="s">
        <v>180</v>
      </c>
      <c r="J116" s="136">
        <f>ROUND(J117 + J118 + J119 + J120 + J121 + J122,2)</f>
        <v>0</v>
      </c>
      <c r="L116" s="33"/>
      <c r="N116" s="137" t="s">
        <v>41</v>
      </c>
    </row>
    <row r="117" spans="2:65" s="1" customFormat="1" ht="18" customHeight="1">
      <c r="B117" s="33"/>
      <c r="D117" s="269" t="s">
        <v>181</v>
      </c>
      <c r="E117" s="270"/>
      <c r="F117" s="270"/>
      <c r="J117" s="99">
        <v>0</v>
      </c>
      <c r="L117" s="138"/>
      <c r="M117" s="139"/>
      <c r="N117" s="140" t="s">
        <v>43</v>
      </c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182</v>
      </c>
      <c r="AZ117" s="139"/>
      <c r="BA117" s="139"/>
      <c r="BB117" s="139"/>
      <c r="BC117" s="139"/>
      <c r="BD117" s="139"/>
      <c r="BE117" s="142">
        <f t="shared" ref="BE117:BE122" si="0">IF(N117="základná",J117,0)</f>
        <v>0</v>
      </c>
      <c r="BF117" s="142">
        <f t="shared" ref="BF117:BF122" si="1">IF(N117="znížená",J117,0)</f>
        <v>0</v>
      </c>
      <c r="BG117" s="142">
        <f t="shared" ref="BG117:BG122" si="2">IF(N117="zákl. prenesená",J117,0)</f>
        <v>0</v>
      </c>
      <c r="BH117" s="142">
        <f t="shared" ref="BH117:BH122" si="3">IF(N117="zníž. prenesená",J117,0)</f>
        <v>0</v>
      </c>
      <c r="BI117" s="142">
        <f t="shared" ref="BI117:BI122" si="4">IF(N117="nulová",J117,0)</f>
        <v>0</v>
      </c>
      <c r="BJ117" s="141" t="s">
        <v>89</v>
      </c>
      <c r="BK117" s="139"/>
      <c r="BL117" s="139"/>
      <c r="BM117" s="139"/>
    </row>
    <row r="118" spans="2:65" s="1" customFormat="1" ht="18" customHeight="1">
      <c r="B118" s="33"/>
      <c r="D118" s="269" t="s">
        <v>183</v>
      </c>
      <c r="E118" s="270"/>
      <c r="F118" s="270"/>
      <c r="J118" s="99">
        <v>0</v>
      </c>
      <c r="L118" s="138"/>
      <c r="M118" s="139"/>
      <c r="N118" s="140" t="s">
        <v>43</v>
      </c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182</v>
      </c>
      <c r="AZ118" s="139"/>
      <c r="BA118" s="139"/>
      <c r="BB118" s="139"/>
      <c r="BC118" s="139"/>
      <c r="BD118" s="139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89</v>
      </c>
      <c r="BK118" s="139"/>
      <c r="BL118" s="139"/>
      <c r="BM118" s="139"/>
    </row>
    <row r="119" spans="2:65" s="1" customFormat="1" ht="18" customHeight="1">
      <c r="B119" s="33"/>
      <c r="D119" s="269" t="s">
        <v>184</v>
      </c>
      <c r="E119" s="270"/>
      <c r="F119" s="270"/>
      <c r="J119" s="99">
        <v>0</v>
      </c>
      <c r="L119" s="138"/>
      <c r="M119" s="139"/>
      <c r="N119" s="140" t="s">
        <v>43</v>
      </c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182</v>
      </c>
      <c r="AZ119" s="139"/>
      <c r="BA119" s="139"/>
      <c r="BB119" s="139"/>
      <c r="BC119" s="139"/>
      <c r="BD119" s="139"/>
      <c r="BE119" s="142">
        <f t="shared" si="0"/>
        <v>0</v>
      </c>
      <c r="BF119" s="142">
        <f t="shared" si="1"/>
        <v>0</v>
      </c>
      <c r="BG119" s="142">
        <f t="shared" si="2"/>
        <v>0</v>
      </c>
      <c r="BH119" s="142">
        <f t="shared" si="3"/>
        <v>0</v>
      </c>
      <c r="BI119" s="142">
        <f t="shared" si="4"/>
        <v>0</v>
      </c>
      <c r="BJ119" s="141" t="s">
        <v>89</v>
      </c>
      <c r="BK119" s="139"/>
      <c r="BL119" s="139"/>
      <c r="BM119" s="139"/>
    </row>
    <row r="120" spans="2:65" s="1" customFormat="1" ht="18" customHeight="1">
      <c r="B120" s="33"/>
      <c r="D120" s="269" t="s">
        <v>185</v>
      </c>
      <c r="E120" s="270"/>
      <c r="F120" s="270"/>
      <c r="J120" s="99">
        <v>0</v>
      </c>
      <c r="L120" s="138"/>
      <c r="M120" s="139"/>
      <c r="N120" s="140" t="s">
        <v>43</v>
      </c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182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89</v>
      </c>
      <c r="BK120" s="139"/>
      <c r="BL120" s="139"/>
      <c r="BM120" s="139"/>
    </row>
    <row r="121" spans="2:65" s="1" customFormat="1" ht="18" customHeight="1">
      <c r="B121" s="33"/>
      <c r="D121" s="269" t="s">
        <v>186</v>
      </c>
      <c r="E121" s="270"/>
      <c r="F121" s="270"/>
      <c r="J121" s="99">
        <v>0</v>
      </c>
      <c r="L121" s="138"/>
      <c r="M121" s="139"/>
      <c r="N121" s="140" t="s">
        <v>43</v>
      </c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41" t="s">
        <v>182</v>
      </c>
      <c r="AZ121" s="139"/>
      <c r="BA121" s="139"/>
      <c r="BB121" s="139"/>
      <c r="BC121" s="139"/>
      <c r="BD121" s="139"/>
      <c r="BE121" s="142">
        <f t="shared" si="0"/>
        <v>0</v>
      </c>
      <c r="BF121" s="142">
        <f t="shared" si="1"/>
        <v>0</v>
      </c>
      <c r="BG121" s="142">
        <f t="shared" si="2"/>
        <v>0</v>
      </c>
      <c r="BH121" s="142">
        <f t="shared" si="3"/>
        <v>0</v>
      </c>
      <c r="BI121" s="142">
        <f t="shared" si="4"/>
        <v>0</v>
      </c>
      <c r="BJ121" s="141" t="s">
        <v>89</v>
      </c>
      <c r="BK121" s="139"/>
      <c r="BL121" s="139"/>
      <c r="BM121" s="139"/>
    </row>
    <row r="122" spans="2:65" s="1" customFormat="1" ht="18" customHeight="1">
      <c r="B122" s="33"/>
      <c r="D122" s="98" t="s">
        <v>187</v>
      </c>
      <c r="J122" s="99">
        <f>ROUND(J34*T122,2)</f>
        <v>0</v>
      </c>
      <c r="L122" s="138"/>
      <c r="M122" s="139"/>
      <c r="N122" s="140" t="s">
        <v>43</v>
      </c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41" t="s">
        <v>188</v>
      </c>
      <c r="AZ122" s="139"/>
      <c r="BA122" s="139"/>
      <c r="BB122" s="139"/>
      <c r="BC122" s="139"/>
      <c r="BD122" s="139"/>
      <c r="BE122" s="142">
        <f t="shared" si="0"/>
        <v>0</v>
      </c>
      <c r="BF122" s="142">
        <f t="shared" si="1"/>
        <v>0</v>
      </c>
      <c r="BG122" s="142">
        <f t="shared" si="2"/>
        <v>0</v>
      </c>
      <c r="BH122" s="142">
        <f t="shared" si="3"/>
        <v>0</v>
      </c>
      <c r="BI122" s="142">
        <f t="shared" si="4"/>
        <v>0</v>
      </c>
      <c r="BJ122" s="141" t="s">
        <v>89</v>
      </c>
      <c r="BK122" s="139"/>
      <c r="BL122" s="139"/>
      <c r="BM122" s="139"/>
    </row>
    <row r="123" spans="2:65" s="1" customFormat="1">
      <c r="B123" s="33"/>
      <c r="L123" s="33"/>
    </row>
    <row r="124" spans="2:65" s="1" customFormat="1" ht="29.25" customHeight="1">
      <c r="B124" s="33"/>
      <c r="C124" s="105" t="s">
        <v>113</v>
      </c>
      <c r="D124" s="106"/>
      <c r="E124" s="106"/>
      <c r="F124" s="106"/>
      <c r="G124" s="106"/>
      <c r="H124" s="106"/>
      <c r="I124" s="106"/>
      <c r="J124" s="107">
        <f>ROUND(J100+J116,2)</f>
        <v>0</v>
      </c>
      <c r="K124" s="106"/>
      <c r="L124" s="33"/>
    </row>
    <row r="125" spans="2:65" s="1" customFormat="1" ht="6.95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33"/>
    </row>
    <row r="129" spans="2:12" s="1" customFormat="1" ht="6.95" customHeight="1"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33"/>
    </row>
    <row r="130" spans="2:12" s="1" customFormat="1" ht="24.95" customHeight="1">
      <c r="B130" s="33"/>
      <c r="C130" s="20" t="s">
        <v>189</v>
      </c>
      <c r="L130" s="33"/>
    </row>
    <row r="131" spans="2:12" s="1" customFormat="1" ht="6.95" customHeight="1">
      <c r="B131" s="33"/>
      <c r="L131" s="33"/>
    </row>
    <row r="132" spans="2:12" s="1" customFormat="1" ht="12" customHeight="1">
      <c r="B132" s="33"/>
      <c r="C132" s="26" t="s">
        <v>15</v>
      </c>
      <c r="L132" s="33"/>
    </row>
    <row r="133" spans="2:12" s="1" customFormat="1" ht="16.5" customHeight="1">
      <c r="B133" s="33"/>
      <c r="E133" s="281" t="str">
        <f>E7</f>
        <v>Depo Jurajov Dvor</v>
      </c>
      <c r="F133" s="282"/>
      <c r="G133" s="282"/>
      <c r="H133" s="282"/>
      <c r="L133" s="33"/>
    </row>
    <row r="134" spans="2:12" ht="12" customHeight="1">
      <c r="B134" s="19"/>
      <c r="C134" s="26" t="s">
        <v>130</v>
      </c>
      <c r="L134" s="19"/>
    </row>
    <row r="135" spans="2:12" ht="16.5" customHeight="1">
      <c r="B135" s="19"/>
      <c r="E135" s="281" t="s">
        <v>134</v>
      </c>
      <c r="F135" s="236"/>
      <c r="G135" s="236"/>
      <c r="H135" s="236"/>
      <c r="L135" s="19"/>
    </row>
    <row r="136" spans="2:12" ht="12" customHeight="1">
      <c r="B136" s="19"/>
      <c r="C136" s="26" t="s">
        <v>137</v>
      </c>
      <c r="L136" s="19"/>
    </row>
    <row r="137" spans="2:12" s="1" customFormat="1" ht="16.5" customHeight="1">
      <c r="B137" s="33"/>
      <c r="E137" s="233" t="s">
        <v>1105</v>
      </c>
      <c r="F137" s="280"/>
      <c r="G137" s="280"/>
      <c r="H137" s="280"/>
      <c r="L137" s="33"/>
    </row>
    <row r="138" spans="2:12" s="1" customFormat="1" ht="12" customHeight="1">
      <c r="B138" s="33"/>
      <c r="C138" s="26" t="s">
        <v>702</v>
      </c>
      <c r="L138" s="33"/>
    </row>
    <row r="139" spans="2:12" s="1" customFormat="1" ht="16.5" customHeight="1">
      <c r="B139" s="33"/>
      <c r="E139" s="272" t="str">
        <f>E13</f>
        <v>01 - Zdravotechnika</v>
      </c>
      <c r="F139" s="280"/>
      <c r="G139" s="280"/>
      <c r="H139" s="280"/>
      <c r="L139" s="33"/>
    </row>
    <row r="140" spans="2:12" s="1" customFormat="1" ht="6.95" customHeight="1">
      <c r="B140" s="33"/>
      <c r="L140" s="33"/>
    </row>
    <row r="141" spans="2:12" s="1" customFormat="1" ht="12" customHeight="1">
      <c r="B141" s="33"/>
      <c r="C141" s="26" t="s">
        <v>19</v>
      </c>
      <c r="F141" s="24" t="str">
        <f>F16</f>
        <v xml:space="preserve"> </v>
      </c>
      <c r="I141" s="26" t="s">
        <v>21</v>
      </c>
      <c r="J141" s="56" t="str">
        <f>IF(J16="","",J16)</f>
        <v>Vyplň údaj</v>
      </c>
      <c r="L141" s="33"/>
    </row>
    <row r="142" spans="2:12" s="1" customFormat="1" ht="6.95" customHeight="1">
      <c r="B142" s="33"/>
      <c r="L142" s="33"/>
    </row>
    <row r="143" spans="2:12" s="1" customFormat="1" ht="15.2" customHeight="1">
      <c r="B143" s="33"/>
      <c r="C143" s="26" t="s">
        <v>22</v>
      </c>
      <c r="F143" s="24" t="str">
        <f>E19</f>
        <v>Dopravný podnik Bratislava, akciová spoločnosť</v>
      </c>
      <c r="I143" s="26" t="s">
        <v>30</v>
      </c>
      <c r="J143" s="29" t="str">
        <f>E25</f>
        <v xml:space="preserve"> </v>
      </c>
      <c r="L143" s="33"/>
    </row>
    <row r="144" spans="2:12" s="1" customFormat="1" ht="15.2" customHeight="1">
      <c r="B144" s="33"/>
      <c r="C144" s="26" t="s">
        <v>28</v>
      </c>
      <c r="F144" s="24" t="str">
        <f>IF(E22="","",E22)</f>
        <v>Vyplň údaj</v>
      </c>
      <c r="I144" s="26" t="s">
        <v>33</v>
      </c>
      <c r="J144" s="29" t="str">
        <f>E28</f>
        <v xml:space="preserve"> </v>
      </c>
      <c r="L144" s="33"/>
    </row>
    <row r="145" spans="2:65" s="1" customFormat="1" ht="10.35" customHeight="1">
      <c r="B145" s="33"/>
      <c r="L145" s="33"/>
    </row>
    <row r="146" spans="2:65" s="10" customFormat="1" ht="29.25" customHeight="1">
      <c r="B146" s="143"/>
      <c r="C146" s="144" t="s">
        <v>190</v>
      </c>
      <c r="D146" s="145" t="s">
        <v>62</v>
      </c>
      <c r="E146" s="145" t="s">
        <v>58</v>
      </c>
      <c r="F146" s="145" t="s">
        <v>59</v>
      </c>
      <c r="G146" s="145" t="s">
        <v>191</v>
      </c>
      <c r="H146" s="145" t="s">
        <v>192</v>
      </c>
      <c r="I146" s="145" t="s">
        <v>193</v>
      </c>
      <c r="J146" s="146" t="s">
        <v>156</v>
      </c>
      <c r="K146" s="147" t="s">
        <v>194</v>
      </c>
      <c r="L146" s="143"/>
      <c r="M146" s="63" t="s">
        <v>1</v>
      </c>
      <c r="N146" s="64" t="s">
        <v>41</v>
      </c>
      <c r="O146" s="64" t="s">
        <v>195</v>
      </c>
      <c r="P146" s="64" t="s">
        <v>196</v>
      </c>
      <c r="Q146" s="64" t="s">
        <v>197</v>
      </c>
      <c r="R146" s="64" t="s">
        <v>198</v>
      </c>
      <c r="S146" s="64" t="s">
        <v>199</v>
      </c>
      <c r="T146" s="65" t="s">
        <v>200</v>
      </c>
    </row>
    <row r="147" spans="2:65" s="1" customFormat="1" ht="22.9" customHeight="1">
      <c r="B147" s="33"/>
      <c r="C147" s="68" t="s">
        <v>153</v>
      </c>
      <c r="J147" s="148">
        <f>BK147</f>
        <v>0</v>
      </c>
      <c r="L147" s="33"/>
      <c r="M147" s="66"/>
      <c r="N147" s="57"/>
      <c r="O147" s="57"/>
      <c r="P147" s="149">
        <f>P148+P170+P247+P249</f>
        <v>0</v>
      </c>
      <c r="Q147" s="57"/>
      <c r="R147" s="149">
        <f>R148+R170+R247+R249</f>
        <v>0.12284410000000001</v>
      </c>
      <c r="S147" s="57"/>
      <c r="T147" s="150">
        <f>T148+T170+T247+T249</f>
        <v>0.16451999999999997</v>
      </c>
      <c r="AT147" s="16" t="s">
        <v>76</v>
      </c>
      <c r="AU147" s="16" t="s">
        <v>158</v>
      </c>
      <c r="BK147" s="151">
        <f>BK148+BK170+BK247+BK249</f>
        <v>0</v>
      </c>
    </row>
    <row r="148" spans="2:65" s="11" customFormat="1" ht="25.9" customHeight="1">
      <c r="B148" s="152"/>
      <c r="D148" s="153" t="s">
        <v>76</v>
      </c>
      <c r="E148" s="154" t="s">
        <v>201</v>
      </c>
      <c r="F148" s="154" t="s">
        <v>202</v>
      </c>
      <c r="I148" s="155"/>
      <c r="J148" s="135">
        <f>BK148</f>
        <v>0</v>
      </c>
      <c r="L148" s="152"/>
      <c r="M148" s="156"/>
      <c r="P148" s="157">
        <f>P149+P151+P156</f>
        <v>0</v>
      </c>
      <c r="R148" s="157">
        <f>R149+R151+R156</f>
        <v>3.8778E-2</v>
      </c>
      <c r="T148" s="158">
        <f>T149+T151+T156</f>
        <v>0</v>
      </c>
      <c r="AR148" s="153" t="s">
        <v>84</v>
      </c>
      <c r="AT148" s="159" t="s">
        <v>76</v>
      </c>
      <c r="AU148" s="159" t="s">
        <v>77</v>
      </c>
      <c r="AY148" s="153" t="s">
        <v>203</v>
      </c>
      <c r="BK148" s="160">
        <f>BK149+BK151+BK156</f>
        <v>0</v>
      </c>
    </row>
    <row r="149" spans="2:65" s="11" customFormat="1" ht="22.9" customHeight="1">
      <c r="B149" s="152"/>
      <c r="D149" s="153" t="s">
        <v>76</v>
      </c>
      <c r="E149" s="161" t="s">
        <v>204</v>
      </c>
      <c r="F149" s="161" t="s">
        <v>205</v>
      </c>
      <c r="I149" s="155"/>
      <c r="J149" s="162">
        <f>BK149</f>
        <v>0</v>
      </c>
      <c r="L149" s="152"/>
      <c r="M149" s="156"/>
      <c r="P149" s="157">
        <f>P150</f>
        <v>0</v>
      </c>
      <c r="R149" s="157">
        <f>R150</f>
        <v>3.7277999999999999E-2</v>
      </c>
      <c r="T149" s="158">
        <f>T150</f>
        <v>0</v>
      </c>
      <c r="AR149" s="153" t="s">
        <v>84</v>
      </c>
      <c r="AT149" s="159" t="s">
        <v>76</v>
      </c>
      <c r="AU149" s="159" t="s">
        <v>84</v>
      </c>
      <c r="AY149" s="153" t="s">
        <v>203</v>
      </c>
      <c r="BK149" s="160">
        <f>BK150</f>
        <v>0</v>
      </c>
    </row>
    <row r="150" spans="2:65" s="1" customFormat="1" ht="33" customHeight="1">
      <c r="B150" s="33"/>
      <c r="C150" s="163" t="s">
        <v>84</v>
      </c>
      <c r="D150" s="163" t="s">
        <v>206</v>
      </c>
      <c r="E150" s="164" t="s">
        <v>708</v>
      </c>
      <c r="F150" s="165" t="s">
        <v>709</v>
      </c>
      <c r="G150" s="166" t="s">
        <v>340</v>
      </c>
      <c r="H150" s="167">
        <v>6</v>
      </c>
      <c r="I150" s="168"/>
      <c r="J150" s="169">
        <f>ROUND(I150*H150,2)</f>
        <v>0</v>
      </c>
      <c r="K150" s="170"/>
      <c r="L150" s="33"/>
      <c r="M150" s="171" t="s">
        <v>1</v>
      </c>
      <c r="N150" s="137" t="s">
        <v>43</v>
      </c>
      <c r="P150" s="172">
        <f>O150*H150</f>
        <v>0</v>
      </c>
      <c r="Q150" s="172">
        <v>6.2129999999999998E-3</v>
      </c>
      <c r="R150" s="172">
        <f>Q150*H150</f>
        <v>3.7277999999999999E-2</v>
      </c>
      <c r="S150" s="172">
        <v>0</v>
      </c>
      <c r="T150" s="173">
        <f>S150*H150</f>
        <v>0</v>
      </c>
      <c r="AR150" s="174" t="s">
        <v>210</v>
      </c>
      <c r="AT150" s="174" t="s">
        <v>206</v>
      </c>
      <c r="AU150" s="174" t="s">
        <v>89</v>
      </c>
      <c r="AY150" s="16" t="s">
        <v>203</v>
      </c>
      <c r="BE150" s="102">
        <f>IF(N150="základná",J150,0)</f>
        <v>0</v>
      </c>
      <c r="BF150" s="102">
        <f>IF(N150="znížená",J150,0)</f>
        <v>0</v>
      </c>
      <c r="BG150" s="102">
        <f>IF(N150="zákl. prenesená",J150,0)</f>
        <v>0</v>
      </c>
      <c r="BH150" s="102">
        <f>IF(N150="zníž. prenesená",J150,0)</f>
        <v>0</v>
      </c>
      <c r="BI150" s="102">
        <f>IF(N150="nulová",J150,0)</f>
        <v>0</v>
      </c>
      <c r="BJ150" s="16" t="s">
        <v>89</v>
      </c>
      <c r="BK150" s="102">
        <f>ROUND(I150*H150,2)</f>
        <v>0</v>
      </c>
      <c r="BL150" s="16" t="s">
        <v>210</v>
      </c>
      <c r="BM150" s="174" t="s">
        <v>1149</v>
      </c>
    </row>
    <row r="151" spans="2:65" s="11" customFormat="1" ht="22.9" customHeight="1">
      <c r="B151" s="152"/>
      <c r="D151" s="153" t="s">
        <v>76</v>
      </c>
      <c r="E151" s="161" t="s">
        <v>246</v>
      </c>
      <c r="F151" s="161" t="s">
        <v>711</v>
      </c>
      <c r="I151" s="155"/>
      <c r="J151" s="162">
        <f>BK151</f>
        <v>0</v>
      </c>
      <c r="L151" s="152"/>
      <c r="M151" s="156"/>
      <c r="P151" s="157">
        <f>SUM(P152:P155)</f>
        <v>0</v>
      </c>
      <c r="R151" s="157">
        <f>SUM(R152:R155)</f>
        <v>2.9999999999999997E-4</v>
      </c>
      <c r="T151" s="158">
        <f>SUM(T152:T155)</f>
        <v>0</v>
      </c>
      <c r="AR151" s="153" t="s">
        <v>84</v>
      </c>
      <c r="AT151" s="159" t="s">
        <v>76</v>
      </c>
      <c r="AU151" s="159" t="s">
        <v>84</v>
      </c>
      <c r="AY151" s="153" t="s">
        <v>203</v>
      </c>
      <c r="BK151" s="160">
        <f>SUM(BK152:BK155)</f>
        <v>0</v>
      </c>
    </row>
    <row r="152" spans="2:65" s="1" customFormat="1" ht="24.2" customHeight="1">
      <c r="B152" s="33"/>
      <c r="C152" s="163" t="s">
        <v>89</v>
      </c>
      <c r="D152" s="163" t="s">
        <v>206</v>
      </c>
      <c r="E152" s="164" t="s">
        <v>712</v>
      </c>
      <c r="F152" s="165" t="s">
        <v>713</v>
      </c>
      <c r="G152" s="166" t="s">
        <v>340</v>
      </c>
      <c r="H152" s="167">
        <v>6</v>
      </c>
      <c r="I152" s="168"/>
      <c r="J152" s="169">
        <f>ROUND(I152*H152,2)</f>
        <v>0</v>
      </c>
      <c r="K152" s="170"/>
      <c r="L152" s="33"/>
      <c r="M152" s="171" t="s">
        <v>1</v>
      </c>
      <c r="N152" s="137" t="s">
        <v>43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AR152" s="174" t="s">
        <v>210</v>
      </c>
      <c r="AT152" s="174" t="s">
        <v>206</v>
      </c>
      <c r="AU152" s="174" t="s">
        <v>89</v>
      </c>
      <c r="AY152" s="16" t="s">
        <v>203</v>
      </c>
      <c r="BE152" s="102">
        <f>IF(N152="základná",J152,0)</f>
        <v>0</v>
      </c>
      <c r="BF152" s="102">
        <f>IF(N152="znížená",J152,0)</f>
        <v>0</v>
      </c>
      <c r="BG152" s="102">
        <f>IF(N152="zákl. prenesená",J152,0)</f>
        <v>0</v>
      </c>
      <c r="BH152" s="102">
        <f>IF(N152="zníž. prenesená",J152,0)</f>
        <v>0</v>
      </c>
      <c r="BI152" s="102">
        <f>IF(N152="nulová",J152,0)</f>
        <v>0</v>
      </c>
      <c r="BJ152" s="16" t="s">
        <v>89</v>
      </c>
      <c r="BK152" s="102">
        <f>ROUND(I152*H152,2)</f>
        <v>0</v>
      </c>
      <c r="BL152" s="16" t="s">
        <v>210</v>
      </c>
      <c r="BM152" s="174" t="s">
        <v>714</v>
      </c>
    </row>
    <row r="153" spans="2:65" s="12" customFormat="1">
      <c r="B153" s="175"/>
      <c r="D153" s="176" t="s">
        <v>212</v>
      </c>
      <c r="E153" s="177" t="s">
        <v>1</v>
      </c>
      <c r="F153" s="178" t="s">
        <v>204</v>
      </c>
      <c r="H153" s="179">
        <v>6</v>
      </c>
      <c r="I153" s="180"/>
      <c r="L153" s="175"/>
      <c r="M153" s="181"/>
      <c r="T153" s="182"/>
      <c r="AT153" s="177" t="s">
        <v>212</v>
      </c>
      <c r="AU153" s="177" t="s">
        <v>89</v>
      </c>
      <c r="AV153" s="12" t="s">
        <v>89</v>
      </c>
      <c r="AW153" s="12" t="s">
        <v>32</v>
      </c>
      <c r="AX153" s="12" t="s">
        <v>77</v>
      </c>
      <c r="AY153" s="177" t="s">
        <v>203</v>
      </c>
    </row>
    <row r="154" spans="2:65" s="13" customFormat="1">
      <c r="B154" s="183"/>
      <c r="D154" s="176" t="s">
        <v>212</v>
      </c>
      <c r="E154" s="184" t="s">
        <v>1</v>
      </c>
      <c r="F154" s="185" t="s">
        <v>217</v>
      </c>
      <c r="H154" s="186">
        <v>6</v>
      </c>
      <c r="I154" s="187"/>
      <c r="L154" s="183"/>
      <c r="M154" s="188"/>
      <c r="T154" s="189"/>
      <c r="AT154" s="184" t="s">
        <v>212</v>
      </c>
      <c r="AU154" s="184" t="s">
        <v>89</v>
      </c>
      <c r="AV154" s="13" t="s">
        <v>210</v>
      </c>
      <c r="AW154" s="13" t="s">
        <v>32</v>
      </c>
      <c r="AX154" s="13" t="s">
        <v>84</v>
      </c>
      <c r="AY154" s="184" t="s">
        <v>203</v>
      </c>
    </row>
    <row r="155" spans="2:65" s="1" customFormat="1" ht="24.2" customHeight="1">
      <c r="B155" s="33"/>
      <c r="C155" s="163" t="s">
        <v>92</v>
      </c>
      <c r="D155" s="163" t="s">
        <v>206</v>
      </c>
      <c r="E155" s="164" t="s">
        <v>715</v>
      </c>
      <c r="F155" s="165" t="s">
        <v>716</v>
      </c>
      <c r="G155" s="166" t="s">
        <v>717</v>
      </c>
      <c r="H155" s="167">
        <v>1</v>
      </c>
      <c r="I155" s="168"/>
      <c r="J155" s="169">
        <f>ROUND(I155*H155,2)</f>
        <v>0</v>
      </c>
      <c r="K155" s="170"/>
      <c r="L155" s="33"/>
      <c r="M155" s="171" t="s">
        <v>1</v>
      </c>
      <c r="N155" s="137" t="s">
        <v>43</v>
      </c>
      <c r="P155" s="172">
        <f>O155*H155</f>
        <v>0</v>
      </c>
      <c r="Q155" s="172">
        <v>2.9999999999999997E-4</v>
      </c>
      <c r="R155" s="172">
        <f>Q155*H155</f>
        <v>2.9999999999999997E-4</v>
      </c>
      <c r="S155" s="172">
        <v>0</v>
      </c>
      <c r="T155" s="173">
        <f>S155*H155</f>
        <v>0</v>
      </c>
      <c r="AR155" s="174" t="s">
        <v>210</v>
      </c>
      <c r="AT155" s="174" t="s">
        <v>206</v>
      </c>
      <c r="AU155" s="174" t="s">
        <v>89</v>
      </c>
      <c r="AY155" s="16" t="s">
        <v>203</v>
      </c>
      <c r="BE155" s="102">
        <f>IF(N155="základná",J155,0)</f>
        <v>0</v>
      </c>
      <c r="BF155" s="102">
        <f>IF(N155="znížená",J155,0)</f>
        <v>0</v>
      </c>
      <c r="BG155" s="102">
        <f>IF(N155="zákl. prenesená",J155,0)</f>
        <v>0</v>
      </c>
      <c r="BH155" s="102">
        <f>IF(N155="zníž. prenesená",J155,0)</f>
        <v>0</v>
      </c>
      <c r="BI155" s="102">
        <f>IF(N155="nulová",J155,0)</f>
        <v>0</v>
      </c>
      <c r="BJ155" s="16" t="s">
        <v>89</v>
      </c>
      <c r="BK155" s="102">
        <f>ROUND(I155*H155,2)</f>
        <v>0</v>
      </c>
      <c r="BL155" s="16" t="s">
        <v>210</v>
      </c>
      <c r="BM155" s="174" t="s">
        <v>718</v>
      </c>
    </row>
    <row r="156" spans="2:65" s="11" customFormat="1" ht="22.9" customHeight="1">
      <c r="B156" s="152"/>
      <c r="D156" s="153" t="s">
        <v>76</v>
      </c>
      <c r="E156" s="161" t="s">
        <v>250</v>
      </c>
      <c r="F156" s="161" t="s">
        <v>260</v>
      </c>
      <c r="I156" s="155"/>
      <c r="J156" s="162">
        <f>BK156</f>
        <v>0</v>
      </c>
      <c r="L156" s="152"/>
      <c r="M156" s="156"/>
      <c r="P156" s="157">
        <f>SUM(P157:P169)</f>
        <v>0</v>
      </c>
      <c r="R156" s="157">
        <f>SUM(R157:R169)</f>
        <v>1.2000000000000001E-3</v>
      </c>
      <c r="T156" s="158">
        <f>SUM(T157:T169)</f>
        <v>0</v>
      </c>
      <c r="AR156" s="153" t="s">
        <v>84</v>
      </c>
      <c r="AT156" s="159" t="s">
        <v>76</v>
      </c>
      <c r="AU156" s="159" t="s">
        <v>84</v>
      </c>
      <c r="AY156" s="153" t="s">
        <v>203</v>
      </c>
      <c r="BK156" s="160">
        <f>SUM(BK157:BK169)</f>
        <v>0</v>
      </c>
    </row>
    <row r="157" spans="2:65" s="1" customFormat="1" ht="24.2" customHeight="1">
      <c r="B157" s="33"/>
      <c r="C157" s="163" t="s">
        <v>210</v>
      </c>
      <c r="D157" s="163" t="s">
        <v>206</v>
      </c>
      <c r="E157" s="164" t="s">
        <v>719</v>
      </c>
      <c r="F157" s="165" t="s">
        <v>720</v>
      </c>
      <c r="G157" s="166" t="s">
        <v>340</v>
      </c>
      <c r="H157" s="167">
        <v>6</v>
      </c>
      <c r="I157" s="168"/>
      <c r="J157" s="169">
        <f>ROUND(I157*H157,2)</f>
        <v>0</v>
      </c>
      <c r="K157" s="170"/>
      <c r="L157" s="33"/>
      <c r="M157" s="171" t="s">
        <v>1</v>
      </c>
      <c r="N157" s="137" t="s">
        <v>43</v>
      </c>
      <c r="P157" s="172">
        <f>O157*H157</f>
        <v>0</v>
      </c>
      <c r="Q157" s="172">
        <v>2.0000000000000001E-4</v>
      </c>
      <c r="R157" s="172">
        <f>Q157*H157</f>
        <v>1.2000000000000001E-3</v>
      </c>
      <c r="S157" s="172">
        <v>0</v>
      </c>
      <c r="T157" s="173">
        <f>S157*H157</f>
        <v>0</v>
      </c>
      <c r="AR157" s="174" t="s">
        <v>210</v>
      </c>
      <c r="AT157" s="174" t="s">
        <v>206</v>
      </c>
      <c r="AU157" s="174" t="s">
        <v>89</v>
      </c>
      <c r="AY157" s="16" t="s">
        <v>203</v>
      </c>
      <c r="BE157" s="102">
        <f>IF(N157="základná",J157,0)</f>
        <v>0</v>
      </c>
      <c r="BF157" s="102">
        <f>IF(N157="znížená",J157,0)</f>
        <v>0</v>
      </c>
      <c r="BG157" s="102">
        <f>IF(N157="zákl. prenesená",J157,0)</f>
        <v>0</v>
      </c>
      <c r="BH157" s="102">
        <f>IF(N157="zníž. prenesená",J157,0)</f>
        <v>0</v>
      </c>
      <c r="BI157" s="102">
        <f>IF(N157="nulová",J157,0)</f>
        <v>0</v>
      </c>
      <c r="BJ157" s="16" t="s">
        <v>89</v>
      </c>
      <c r="BK157" s="102">
        <f>ROUND(I157*H157,2)</f>
        <v>0</v>
      </c>
      <c r="BL157" s="16" t="s">
        <v>210</v>
      </c>
      <c r="BM157" s="174" t="s">
        <v>1150</v>
      </c>
    </row>
    <row r="158" spans="2:65" s="12" customFormat="1">
      <c r="B158" s="175"/>
      <c r="D158" s="176" t="s">
        <v>212</v>
      </c>
      <c r="E158" s="177" t="s">
        <v>1</v>
      </c>
      <c r="F158" s="178" t="s">
        <v>204</v>
      </c>
      <c r="H158" s="179">
        <v>6</v>
      </c>
      <c r="I158" s="180"/>
      <c r="L158" s="175"/>
      <c r="M158" s="181"/>
      <c r="T158" s="182"/>
      <c r="AT158" s="177" t="s">
        <v>212</v>
      </c>
      <c r="AU158" s="177" t="s">
        <v>89</v>
      </c>
      <c r="AV158" s="12" t="s">
        <v>89</v>
      </c>
      <c r="AW158" s="12" t="s">
        <v>32</v>
      </c>
      <c r="AX158" s="12" t="s">
        <v>77</v>
      </c>
      <c r="AY158" s="177" t="s">
        <v>203</v>
      </c>
    </row>
    <row r="159" spans="2:65" s="13" customFormat="1">
      <c r="B159" s="183"/>
      <c r="D159" s="176" t="s">
        <v>212</v>
      </c>
      <c r="E159" s="184" t="s">
        <v>1</v>
      </c>
      <c r="F159" s="185" t="s">
        <v>217</v>
      </c>
      <c r="H159" s="186">
        <v>6</v>
      </c>
      <c r="I159" s="187"/>
      <c r="L159" s="183"/>
      <c r="M159" s="188"/>
      <c r="T159" s="189"/>
      <c r="AT159" s="184" t="s">
        <v>212</v>
      </c>
      <c r="AU159" s="184" t="s">
        <v>89</v>
      </c>
      <c r="AV159" s="13" t="s">
        <v>210</v>
      </c>
      <c r="AW159" s="13" t="s">
        <v>32</v>
      </c>
      <c r="AX159" s="13" t="s">
        <v>84</v>
      </c>
      <c r="AY159" s="184" t="s">
        <v>203</v>
      </c>
    </row>
    <row r="160" spans="2:65" s="1" customFormat="1" ht="21.75" customHeight="1">
      <c r="B160" s="33"/>
      <c r="C160" s="163" t="s">
        <v>233</v>
      </c>
      <c r="D160" s="163" t="s">
        <v>206</v>
      </c>
      <c r="E160" s="164" t="s">
        <v>326</v>
      </c>
      <c r="F160" s="165" t="s">
        <v>327</v>
      </c>
      <c r="G160" s="166" t="s">
        <v>328</v>
      </c>
      <c r="H160" s="167">
        <v>0.16500000000000001</v>
      </c>
      <c r="I160" s="168"/>
      <c r="J160" s="169">
        <f>ROUND(I160*H160,2)</f>
        <v>0</v>
      </c>
      <c r="K160" s="170"/>
      <c r="L160" s="33"/>
      <c r="M160" s="171" t="s">
        <v>1</v>
      </c>
      <c r="N160" s="137" t="s">
        <v>43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AR160" s="174" t="s">
        <v>210</v>
      </c>
      <c r="AT160" s="174" t="s">
        <v>206</v>
      </c>
      <c r="AU160" s="174" t="s">
        <v>89</v>
      </c>
      <c r="AY160" s="16" t="s">
        <v>203</v>
      </c>
      <c r="BE160" s="102">
        <f>IF(N160="základná",J160,0)</f>
        <v>0</v>
      </c>
      <c r="BF160" s="102">
        <f>IF(N160="znížená",J160,0)</f>
        <v>0</v>
      </c>
      <c r="BG160" s="102">
        <f>IF(N160="zákl. prenesená",J160,0)</f>
        <v>0</v>
      </c>
      <c r="BH160" s="102">
        <f>IF(N160="zníž. prenesená",J160,0)</f>
        <v>0</v>
      </c>
      <c r="BI160" s="102">
        <f>IF(N160="nulová",J160,0)</f>
        <v>0</v>
      </c>
      <c r="BJ160" s="16" t="s">
        <v>89</v>
      </c>
      <c r="BK160" s="102">
        <f>ROUND(I160*H160,2)</f>
        <v>0</v>
      </c>
      <c r="BL160" s="16" t="s">
        <v>210</v>
      </c>
      <c r="BM160" s="174" t="s">
        <v>722</v>
      </c>
    </row>
    <row r="161" spans="2:65" s="1" customFormat="1" ht="24.2" customHeight="1">
      <c r="B161" s="33"/>
      <c r="C161" s="163" t="s">
        <v>204</v>
      </c>
      <c r="D161" s="163" t="s">
        <v>206</v>
      </c>
      <c r="E161" s="164" t="s">
        <v>331</v>
      </c>
      <c r="F161" s="165" t="s">
        <v>332</v>
      </c>
      <c r="G161" s="166" t="s">
        <v>328</v>
      </c>
      <c r="H161" s="167">
        <v>0.16500000000000001</v>
      </c>
      <c r="I161" s="168"/>
      <c r="J161" s="169">
        <f>ROUND(I161*H161,2)</f>
        <v>0</v>
      </c>
      <c r="K161" s="170"/>
      <c r="L161" s="33"/>
      <c r="M161" s="171" t="s">
        <v>1</v>
      </c>
      <c r="N161" s="137" t="s">
        <v>43</v>
      </c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AR161" s="174" t="s">
        <v>210</v>
      </c>
      <c r="AT161" s="174" t="s">
        <v>206</v>
      </c>
      <c r="AU161" s="174" t="s">
        <v>89</v>
      </c>
      <c r="AY161" s="16" t="s">
        <v>203</v>
      </c>
      <c r="BE161" s="102">
        <f>IF(N161="základná",J161,0)</f>
        <v>0</v>
      </c>
      <c r="BF161" s="102">
        <f>IF(N161="znížená",J161,0)</f>
        <v>0</v>
      </c>
      <c r="BG161" s="102">
        <f>IF(N161="zákl. prenesená",J161,0)</f>
        <v>0</v>
      </c>
      <c r="BH161" s="102">
        <f>IF(N161="zníž. prenesená",J161,0)</f>
        <v>0</v>
      </c>
      <c r="BI161" s="102">
        <f>IF(N161="nulová",J161,0)</f>
        <v>0</v>
      </c>
      <c r="BJ161" s="16" t="s">
        <v>89</v>
      </c>
      <c r="BK161" s="102">
        <f>ROUND(I161*H161,2)</f>
        <v>0</v>
      </c>
      <c r="BL161" s="16" t="s">
        <v>210</v>
      </c>
      <c r="BM161" s="174" t="s">
        <v>723</v>
      </c>
    </row>
    <row r="162" spans="2:65" s="1" customFormat="1" ht="21.75" customHeight="1">
      <c r="B162" s="33"/>
      <c r="C162" s="163" t="s">
        <v>242</v>
      </c>
      <c r="D162" s="163" t="s">
        <v>206</v>
      </c>
      <c r="E162" s="164" t="s">
        <v>724</v>
      </c>
      <c r="F162" s="165" t="s">
        <v>725</v>
      </c>
      <c r="G162" s="166" t="s">
        <v>328</v>
      </c>
      <c r="H162" s="167">
        <v>0.16500000000000001</v>
      </c>
      <c r="I162" s="168"/>
      <c r="J162" s="169">
        <f>ROUND(I162*H162,2)</f>
        <v>0</v>
      </c>
      <c r="K162" s="170"/>
      <c r="L162" s="33"/>
      <c r="M162" s="171" t="s">
        <v>1</v>
      </c>
      <c r="N162" s="137" t="s">
        <v>43</v>
      </c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AR162" s="174" t="s">
        <v>210</v>
      </c>
      <c r="AT162" s="174" t="s">
        <v>206</v>
      </c>
      <c r="AU162" s="174" t="s">
        <v>89</v>
      </c>
      <c r="AY162" s="16" t="s">
        <v>203</v>
      </c>
      <c r="BE162" s="102">
        <f>IF(N162="základná",J162,0)</f>
        <v>0</v>
      </c>
      <c r="BF162" s="102">
        <f>IF(N162="znížená",J162,0)</f>
        <v>0</v>
      </c>
      <c r="BG162" s="102">
        <f>IF(N162="zákl. prenesená",J162,0)</f>
        <v>0</v>
      </c>
      <c r="BH162" s="102">
        <f>IF(N162="zníž. prenesená",J162,0)</f>
        <v>0</v>
      </c>
      <c r="BI162" s="102">
        <f>IF(N162="nulová",J162,0)</f>
        <v>0</v>
      </c>
      <c r="BJ162" s="16" t="s">
        <v>89</v>
      </c>
      <c r="BK162" s="102">
        <f>ROUND(I162*H162,2)</f>
        <v>0</v>
      </c>
      <c r="BL162" s="16" t="s">
        <v>210</v>
      </c>
      <c r="BM162" s="174" t="s">
        <v>726</v>
      </c>
    </row>
    <row r="163" spans="2:65" s="1" customFormat="1" ht="24.2" customHeight="1">
      <c r="B163" s="33"/>
      <c r="C163" s="163" t="s">
        <v>246</v>
      </c>
      <c r="D163" s="163" t="s">
        <v>206</v>
      </c>
      <c r="E163" s="164" t="s">
        <v>727</v>
      </c>
      <c r="F163" s="165" t="s">
        <v>728</v>
      </c>
      <c r="G163" s="166" t="s">
        <v>328</v>
      </c>
      <c r="H163" s="167">
        <v>3.1349999999999998</v>
      </c>
      <c r="I163" s="168"/>
      <c r="J163" s="169">
        <f>ROUND(I163*H163,2)</f>
        <v>0</v>
      </c>
      <c r="K163" s="170"/>
      <c r="L163" s="33"/>
      <c r="M163" s="171" t="s">
        <v>1</v>
      </c>
      <c r="N163" s="137" t="s">
        <v>43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AR163" s="174" t="s">
        <v>210</v>
      </c>
      <c r="AT163" s="174" t="s">
        <v>206</v>
      </c>
      <c r="AU163" s="174" t="s">
        <v>89</v>
      </c>
      <c r="AY163" s="16" t="s">
        <v>203</v>
      </c>
      <c r="BE163" s="102">
        <f>IF(N163="základná",J163,0)</f>
        <v>0</v>
      </c>
      <c r="BF163" s="102">
        <f>IF(N163="znížená",J163,0)</f>
        <v>0</v>
      </c>
      <c r="BG163" s="102">
        <f>IF(N163="zákl. prenesená",J163,0)</f>
        <v>0</v>
      </c>
      <c r="BH163" s="102">
        <f>IF(N163="zníž. prenesená",J163,0)</f>
        <v>0</v>
      </c>
      <c r="BI163" s="102">
        <f>IF(N163="nulová",J163,0)</f>
        <v>0</v>
      </c>
      <c r="BJ163" s="16" t="s">
        <v>89</v>
      </c>
      <c r="BK163" s="102">
        <f>ROUND(I163*H163,2)</f>
        <v>0</v>
      </c>
      <c r="BL163" s="16" t="s">
        <v>210</v>
      </c>
      <c r="BM163" s="174" t="s">
        <v>729</v>
      </c>
    </row>
    <row r="164" spans="2:65" s="12" customFormat="1">
      <c r="B164" s="175"/>
      <c r="D164" s="176" t="s">
        <v>212</v>
      </c>
      <c r="F164" s="178" t="s">
        <v>1151</v>
      </c>
      <c r="H164" s="179">
        <v>3.1349999999999998</v>
      </c>
      <c r="I164" s="180"/>
      <c r="L164" s="175"/>
      <c r="M164" s="181"/>
      <c r="T164" s="182"/>
      <c r="AT164" s="177" t="s">
        <v>212</v>
      </c>
      <c r="AU164" s="177" t="s">
        <v>89</v>
      </c>
      <c r="AV164" s="12" t="s">
        <v>89</v>
      </c>
      <c r="AW164" s="12" t="s">
        <v>4</v>
      </c>
      <c r="AX164" s="12" t="s">
        <v>84</v>
      </c>
      <c r="AY164" s="177" t="s">
        <v>203</v>
      </c>
    </row>
    <row r="165" spans="2:65" s="1" customFormat="1" ht="24.2" customHeight="1">
      <c r="B165" s="33"/>
      <c r="C165" s="163" t="s">
        <v>250</v>
      </c>
      <c r="D165" s="163" t="s">
        <v>206</v>
      </c>
      <c r="E165" s="164" t="s">
        <v>347</v>
      </c>
      <c r="F165" s="165" t="s">
        <v>348</v>
      </c>
      <c r="G165" s="166" t="s">
        <v>328</v>
      </c>
      <c r="H165" s="167">
        <v>0.16500000000000001</v>
      </c>
      <c r="I165" s="168"/>
      <c r="J165" s="169">
        <f>ROUND(I165*H165,2)</f>
        <v>0</v>
      </c>
      <c r="K165" s="170"/>
      <c r="L165" s="33"/>
      <c r="M165" s="171" t="s">
        <v>1</v>
      </c>
      <c r="N165" s="137" t="s">
        <v>43</v>
      </c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AR165" s="174" t="s">
        <v>210</v>
      </c>
      <c r="AT165" s="174" t="s">
        <v>206</v>
      </c>
      <c r="AU165" s="174" t="s">
        <v>89</v>
      </c>
      <c r="AY165" s="16" t="s">
        <v>203</v>
      </c>
      <c r="BE165" s="102">
        <f>IF(N165="základná",J165,0)</f>
        <v>0</v>
      </c>
      <c r="BF165" s="102">
        <f>IF(N165="znížená",J165,0)</f>
        <v>0</v>
      </c>
      <c r="BG165" s="102">
        <f>IF(N165="zákl. prenesená",J165,0)</f>
        <v>0</v>
      </c>
      <c r="BH165" s="102">
        <f>IF(N165="zníž. prenesená",J165,0)</f>
        <v>0</v>
      </c>
      <c r="BI165" s="102">
        <f>IF(N165="nulová",J165,0)</f>
        <v>0</v>
      </c>
      <c r="BJ165" s="16" t="s">
        <v>89</v>
      </c>
      <c r="BK165" s="102">
        <f>ROUND(I165*H165,2)</f>
        <v>0</v>
      </c>
      <c r="BL165" s="16" t="s">
        <v>210</v>
      </c>
      <c r="BM165" s="174" t="s">
        <v>731</v>
      </c>
    </row>
    <row r="166" spans="2:65" s="1" customFormat="1" ht="24.2" customHeight="1">
      <c r="B166" s="33"/>
      <c r="C166" s="163" t="s">
        <v>256</v>
      </c>
      <c r="D166" s="163" t="s">
        <v>206</v>
      </c>
      <c r="E166" s="164" t="s">
        <v>351</v>
      </c>
      <c r="F166" s="165" t="s">
        <v>352</v>
      </c>
      <c r="G166" s="166" t="s">
        <v>328</v>
      </c>
      <c r="H166" s="167">
        <v>0.82499999999999996</v>
      </c>
      <c r="I166" s="168"/>
      <c r="J166" s="169">
        <f>ROUND(I166*H166,2)</f>
        <v>0</v>
      </c>
      <c r="K166" s="170"/>
      <c r="L166" s="33"/>
      <c r="M166" s="171" t="s">
        <v>1</v>
      </c>
      <c r="N166" s="137" t="s">
        <v>43</v>
      </c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AR166" s="174" t="s">
        <v>210</v>
      </c>
      <c r="AT166" s="174" t="s">
        <v>206</v>
      </c>
      <c r="AU166" s="174" t="s">
        <v>89</v>
      </c>
      <c r="AY166" s="16" t="s">
        <v>203</v>
      </c>
      <c r="BE166" s="102">
        <f>IF(N166="základná",J166,0)</f>
        <v>0</v>
      </c>
      <c r="BF166" s="102">
        <f>IF(N166="znížená",J166,0)</f>
        <v>0</v>
      </c>
      <c r="BG166" s="102">
        <f>IF(N166="zákl. prenesená",J166,0)</f>
        <v>0</v>
      </c>
      <c r="BH166" s="102">
        <f>IF(N166="zníž. prenesená",J166,0)</f>
        <v>0</v>
      </c>
      <c r="BI166" s="102">
        <f>IF(N166="nulová",J166,0)</f>
        <v>0</v>
      </c>
      <c r="BJ166" s="16" t="s">
        <v>89</v>
      </c>
      <c r="BK166" s="102">
        <f>ROUND(I166*H166,2)</f>
        <v>0</v>
      </c>
      <c r="BL166" s="16" t="s">
        <v>210</v>
      </c>
      <c r="BM166" s="174" t="s">
        <v>732</v>
      </c>
    </row>
    <row r="167" spans="2:65" s="12" customFormat="1">
      <c r="B167" s="175"/>
      <c r="D167" s="176" t="s">
        <v>212</v>
      </c>
      <c r="F167" s="178" t="s">
        <v>1152</v>
      </c>
      <c r="H167" s="179">
        <v>0.82499999999999996</v>
      </c>
      <c r="I167" s="180"/>
      <c r="L167" s="175"/>
      <c r="M167" s="181"/>
      <c r="T167" s="182"/>
      <c r="AT167" s="177" t="s">
        <v>212</v>
      </c>
      <c r="AU167" s="177" t="s">
        <v>89</v>
      </c>
      <c r="AV167" s="12" t="s">
        <v>89</v>
      </c>
      <c r="AW167" s="12" t="s">
        <v>4</v>
      </c>
      <c r="AX167" s="12" t="s">
        <v>84</v>
      </c>
      <c r="AY167" s="177" t="s">
        <v>203</v>
      </c>
    </row>
    <row r="168" spans="2:65" s="1" customFormat="1" ht="24.2" customHeight="1">
      <c r="B168" s="33"/>
      <c r="C168" s="163" t="s">
        <v>261</v>
      </c>
      <c r="D168" s="163" t="s">
        <v>206</v>
      </c>
      <c r="E168" s="164" t="s">
        <v>734</v>
      </c>
      <c r="F168" s="165" t="s">
        <v>735</v>
      </c>
      <c r="G168" s="166" t="s">
        <v>328</v>
      </c>
      <c r="H168" s="167">
        <v>0.16500000000000001</v>
      </c>
      <c r="I168" s="168"/>
      <c r="J168" s="169">
        <f>ROUND(I168*H168,2)</f>
        <v>0</v>
      </c>
      <c r="K168" s="170"/>
      <c r="L168" s="33"/>
      <c r="M168" s="171" t="s">
        <v>1</v>
      </c>
      <c r="N168" s="137" t="s">
        <v>43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174" t="s">
        <v>210</v>
      </c>
      <c r="AT168" s="174" t="s">
        <v>206</v>
      </c>
      <c r="AU168" s="174" t="s">
        <v>89</v>
      </c>
      <c r="AY168" s="16" t="s">
        <v>203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89</v>
      </c>
      <c r="BK168" s="102">
        <f>ROUND(I168*H168,2)</f>
        <v>0</v>
      </c>
      <c r="BL168" s="16" t="s">
        <v>210</v>
      </c>
      <c r="BM168" s="174" t="s">
        <v>736</v>
      </c>
    </row>
    <row r="169" spans="2:65" s="1" customFormat="1" ht="24.2" customHeight="1">
      <c r="B169" s="33"/>
      <c r="C169" s="163" t="s">
        <v>266</v>
      </c>
      <c r="D169" s="163" t="s">
        <v>206</v>
      </c>
      <c r="E169" s="164" t="s">
        <v>360</v>
      </c>
      <c r="F169" s="165" t="s">
        <v>361</v>
      </c>
      <c r="G169" s="166" t="s">
        <v>328</v>
      </c>
      <c r="H169" s="167">
        <v>0.16500000000000001</v>
      </c>
      <c r="I169" s="168"/>
      <c r="J169" s="169">
        <f>ROUND(I169*H169,2)</f>
        <v>0</v>
      </c>
      <c r="K169" s="170"/>
      <c r="L169" s="33"/>
      <c r="M169" s="171" t="s">
        <v>1</v>
      </c>
      <c r="N169" s="137" t="s">
        <v>43</v>
      </c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AR169" s="174" t="s">
        <v>210</v>
      </c>
      <c r="AT169" s="174" t="s">
        <v>206</v>
      </c>
      <c r="AU169" s="174" t="s">
        <v>89</v>
      </c>
      <c r="AY169" s="16" t="s">
        <v>203</v>
      </c>
      <c r="BE169" s="102">
        <f>IF(N169="základná",J169,0)</f>
        <v>0</v>
      </c>
      <c r="BF169" s="102">
        <f>IF(N169="znížená",J169,0)</f>
        <v>0</v>
      </c>
      <c r="BG169" s="102">
        <f>IF(N169="zákl. prenesená",J169,0)</f>
        <v>0</v>
      </c>
      <c r="BH169" s="102">
        <f>IF(N169="zníž. prenesená",J169,0)</f>
        <v>0</v>
      </c>
      <c r="BI169" s="102">
        <f>IF(N169="nulová",J169,0)</f>
        <v>0</v>
      </c>
      <c r="BJ169" s="16" t="s">
        <v>89</v>
      </c>
      <c r="BK169" s="102">
        <f>ROUND(I169*H169,2)</f>
        <v>0</v>
      </c>
      <c r="BL169" s="16" t="s">
        <v>210</v>
      </c>
      <c r="BM169" s="174" t="s">
        <v>737</v>
      </c>
    </row>
    <row r="170" spans="2:65" s="11" customFormat="1" ht="25.9" customHeight="1">
      <c r="B170" s="152"/>
      <c r="D170" s="153" t="s">
        <v>76</v>
      </c>
      <c r="E170" s="154" t="s">
        <v>373</v>
      </c>
      <c r="F170" s="154" t="s">
        <v>374</v>
      </c>
      <c r="I170" s="155"/>
      <c r="J170" s="135">
        <f>BK170</f>
        <v>0</v>
      </c>
      <c r="L170" s="152"/>
      <c r="M170" s="156"/>
      <c r="P170" s="157">
        <f>P171+P185+P195+P226+P231+P234</f>
        <v>0</v>
      </c>
      <c r="R170" s="157">
        <f>R171+R185+R195+R226+R231+R234</f>
        <v>8.4066100000000019E-2</v>
      </c>
      <c r="T170" s="158">
        <f>T171+T185+T195+T226+T231+T234</f>
        <v>0.16451999999999997</v>
      </c>
      <c r="AR170" s="153" t="s">
        <v>89</v>
      </c>
      <c r="AT170" s="159" t="s">
        <v>76</v>
      </c>
      <c r="AU170" s="159" t="s">
        <v>77</v>
      </c>
      <c r="AY170" s="153" t="s">
        <v>203</v>
      </c>
      <c r="BK170" s="160">
        <f>BK171+BK185+BK195+BK226+BK231+BK234</f>
        <v>0</v>
      </c>
    </row>
    <row r="171" spans="2:65" s="11" customFormat="1" ht="22.9" customHeight="1">
      <c r="B171" s="152"/>
      <c r="D171" s="153" t="s">
        <v>76</v>
      </c>
      <c r="E171" s="161" t="s">
        <v>406</v>
      </c>
      <c r="F171" s="161" t="s">
        <v>407</v>
      </c>
      <c r="I171" s="155"/>
      <c r="J171" s="162">
        <f>BK171</f>
        <v>0</v>
      </c>
      <c r="L171" s="152"/>
      <c r="M171" s="156"/>
      <c r="P171" s="157">
        <f>SUM(P172:P184)</f>
        <v>0</v>
      </c>
      <c r="R171" s="157">
        <f>SUM(R172:R184)</f>
        <v>1.118386E-2</v>
      </c>
      <c r="T171" s="158">
        <f>SUM(T172:T184)</f>
        <v>8.9519999999999988E-2</v>
      </c>
      <c r="AR171" s="153" t="s">
        <v>89</v>
      </c>
      <c r="AT171" s="159" t="s">
        <v>76</v>
      </c>
      <c r="AU171" s="159" t="s">
        <v>84</v>
      </c>
      <c r="AY171" s="153" t="s">
        <v>203</v>
      </c>
      <c r="BK171" s="160">
        <f>SUM(BK172:BK184)</f>
        <v>0</v>
      </c>
    </row>
    <row r="172" spans="2:65" s="1" customFormat="1" ht="24.2" customHeight="1">
      <c r="B172" s="33"/>
      <c r="C172" s="163" t="s">
        <v>273</v>
      </c>
      <c r="D172" s="163" t="s">
        <v>206</v>
      </c>
      <c r="E172" s="164" t="s">
        <v>738</v>
      </c>
      <c r="F172" s="165" t="s">
        <v>739</v>
      </c>
      <c r="G172" s="166" t="s">
        <v>340</v>
      </c>
      <c r="H172" s="167">
        <v>6</v>
      </c>
      <c r="I172" s="168"/>
      <c r="J172" s="169">
        <f>ROUND(I172*H172,2)</f>
        <v>0</v>
      </c>
      <c r="K172" s="170"/>
      <c r="L172" s="33"/>
      <c r="M172" s="171" t="s">
        <v>1</v>
      </c>
      <c r="N172" s="137" t="s">
        <v>43</v>
      </c>
      <c r="P172" s="172">
        <f>O172*H172</f>
        <v>0</v>
      </c>
      <c r="Q172" s="172">
        <v>0</v>
      </c>
      <c r="R172" s="172">
        <f>Q172*H172</f>
        <v>0</v>
      </c>
      <c r="S172" s="172">
        <v>1.4919999999999999E-2</v>
      </c>
      <c r="T172" s="173">
        <f>S172*H172</f>
        <v>8.9519999999999988E-2</v>
      </c>
      <c r="AR172" s="174" t="s">
        <v>253</v>
      </c>
      <c r="AT172" s="174" t="s">
        <v>206</v>
      </c>
      <c r="AU172" s="174" t="s">
        <v>89</v>
      </c>
      <c r="AY172" s="16" t="s">
        <v>203</v>
      </c>
      <c r="BE172" s="102">
        <f>IF(N172="základná",J172,0)</f>
        <v>0</v>
      </c>
      <c r="BF172" s="102">
        <f>IF(N172="znížená",J172,0)</f>
        <v>0</v>
      </c>
      <c r="BG172" s="102">
        <f>IF(N172="zákl. prenesená",J172,0)</f>
        <v>0</v>
      </c>
      <c r="BH172" s="102">
        <f>IF(N172="zníž. prenesená",J172,0)</f>
        <v>0</v>
      </c>
      <c r="BI172" s="102">
        <f>IF(N172="nulová",J172,0)</f>
        <v>0</v>
      </c>
      <c r="BJ172" s="16" t="s">
        <v>89</v>
      </c>
      <c r="BK172" s="102">
        <f>ROUND(I172*H172,2)</f>
        <v>0</v>
      </c>
      <c r="BL172" s="16" t="s">
        <v>253</v>
      </c>
      <c r="BM172" s="174" t="s">
        <v>740</v>
      </c>
    </row>
    <row r="173" spans="2:65" s="12" customFormat="1">
      <c r="B173" s="175"/>
      <c r="D173" s="176" t="s">
        <v>212</v>
      </c>
      <c r="E173" s="177" t="s">
        <v>1</v>
      </c>
      <c r="F173" s="178" t="s">
        <v>1153</v>
      </c>
      <c r="H173" s="179">
        <v>6</v>
      </c>
      <c r="I173" s="180"/>
      <c r="L173" s="175"/>
      <c r="M173" s="181"/>
      <c r="T173" s="182"/>
      <c r="AT173" s="177" t="s">
        <v>212</v>
      </c>
      <c r="AU173" s="177" t="s">
        <v>89</v>
      </c>
      <c r="AV173" s="12" t="s">
        <v>89</v>
      </c>
      <c r="AW173" s="12" t="s">
        <v>32</v>
      </c>
      <c r="AX173" s="12" t="s">
        <v>77</v>
      </c>
      <c r="AY173" s="177" t="s">
        <v>203</v>
      </c>
    </row>
    <row r="174" spans="2:65" s="13" customFormat="1">
      <c r="B174" s="183"/>
      <c r="D174" s="176" t="s">
        <v>212</v>
      </c>
      <c r="E174" s="184" t="s">
        <v>744</v>
      </c>
      <c r="F174" s="185" t="s">
        <v>217</v>
      </c>
      <c r="H174" s="186">
        <v>6</v>
      </c>
      <c r="I174" s="187"/>
      <c r="L174" s="183"/>
      <c r="M174" s="188"/>
      <c r="T174" s="189"/>
      <c r="AT174" s="184" t="s">
        <v>212</v>
      </c>
      <c r="AU174" s="184" t="s">
        <v>89</v>
      </c>
      <c r="AV174" s="13" t="s">
        <v>210</v>
      </c>
      <c r="AW174" s="13" t="s">
        <v>32</v>
      </c>
      <c r="AX174" s="13" t="s">
        <v>84</v>
      </c>
      <c r="AY174" s="184" t="s">
        <v>203</v>
      </c>
    </row>
    <row r="175" spans="2:65" s="1" customFormat="1" ht="16.5" customHeight="1">
      <c r="B175" s="33"/>
      <c r="C175" s="163" t="s">
        <v>279</v>
      </c>
      <c r="D175" s="163" t="s">
        <v>206</v>
      </c>
      <c r="E175" s="164" t="s">
        <v>745</v>
      </c>
      <c r="F175" s="165" t="s">
        <v>746</v>
      </c>
      <c r="G175" s="166" t="s">
        <v>340</v>
      </c>
      <c r="H175" s="167">
        <v>3</v>
      </c>
      <c r="I175" s="168"/>
      <c r="J175" s="169">
        <f t="shared" ref="J175:J180" si="5">ROUND(I175*H175,2)</f>
        <v>0</v>
      </c>
      <c r="K175" s="170"/>
      <c r="L175" s="33"/>
      <c r="M175" s="171" t="s">
        <v>1</v>
      </c>
      <c r="N175" s="137" t="s">
        <v>43</v>
      </c>
      <c r="P175" s="172">
        <f t="shared" ref="P175:P180" si="6">O175*H175</f>
        <v>0</v>
      </c>
      <c r="Q175" s="172">
        <v>8.0999999999999996E-4</v>
      </c>
      <c r="R175" s="172">
        <f t="shared" ref="R175:R180" si="7">Q175*H175</f>
        <v>2.4299999999999999E-3</v>
      </c>
      <c r="S175" s="172">
        <v>0</v>
      </c>
      <c r="T175" s="173">
        <f t="shared" ref="T175:T180" si="8">S175*H175</f>
        <v>0</v>
      </c>
      <c r="AR175" s="174" t="s">
        <v>253</v>
      </c>
      <c r="AT175" s="174" t="s">
        <v>206</v>
      </c>
      <c r="AU175" s="174" t="s">
        <v>89</v>
      </c>
      <c r="AY175" s="16" t="s">
        <v>203</v>
      </c>
      <c r="BE175" s="102">
        <f t="shared" ref="BE175:BE180" si="9">IF(N175="základná",J175,0)</f>
        <v>0</v>
      </c>
      <c r="BF175" s="102">
        <f t="shared" ref="BF175:BF180" si="10">IF(N175="znížená",J175,0)</f>
        <v>0</v>
      </c>
      <c r="BG175" s="102">
        <f t="shared" ref="BG175:BG180" si="11">IF(N175="zákl. prenesená",J175,0)</f>
        <v>0</v>
      </c>
      <c r="BH175" s="102">
        <f t="shared" ref="BH175:BH180" si="12">IF(N175="zníž. prenesená",J175,0)</f>
        <v>0</v>
      </c>
      <c r="BI175" s="102">
        <f t="shared" ref="BI175:BI180" si="13">IF(N175="nulová",J175,0)</f>
        <v>0</v>
      </c>
      <c r="BJ175" s="16" t="s">
        <v>89</v>
      </c>
      <c r="BK175" s="102">
        <f t="shared" ref="BK175:BK180" si="14">ROUND(I175*H175,2)</f>
        <v>0</v>
      </c>
      <c r="BL175" s="16" t="s">
        <v>253</v>
      </c>
      <c r="BM175" s="174" t="s">
        <v>747</v>
      </c>
    </row>
    <row r="176" spans="2:65" s="1" customFormat="1" ht="16.5" customHeight="1">
      <c r="B176" s="33"/>
      <c r="C176" s="163" t="s">
        <v>288</v>
      </c>
      <c r="D176" s="163" t="s">
        <v>206</v>
      </c>
      <c r="E176" s="164" t="s">
        <v>748</v>
      </c>
      <c r="F176" s="165" t="s">
        <v>749</v>
      </c>
      <c r="G176" s="166" t="s">
        <v>340</v>
      </c>
      <c r="H176" s="167">
        <v>1.5</v>
      </c>
      <c r="I176" s="168"/>
      <c r="J176" s="169">
        <f t="shared" si="5"/>
        <v>0</v>
      </c>
      <c r="K176" s="170"/>
      <c r="L176" s="33"/>
      <c r="M176" s="171" t="s">
        <v>1</v>
      </c>
      <c r="N176" s="137" t="s">
        <v>43</v>
      </c>
      <c r="P176" s="172">
        <f t="shared" si="6"/>
        <v>0</v>
      </c>
      <c r="Q176" s="172">
        <v>8.9999999999999998E-4</v>
      </c>
      <c r="R176" s="172">
        <f t="shared" si="7"/>
        <v>1.3500000000000001E-3</v>
      </c>
      <c r="S176" s="172">
        <v>0</v>
      </c>
      <c r="T176" s="173">
        <f t="shared" si="8"/>
        <v>0</v>
      </c>
      <c r="AR176" s="174" t="s">
        <v>253</v>
      </c>
      <c r="AT176" s="174" t="s">
        <v>206</v>
      </c>
      <c r="AU176" s="174" t="s">
        <v>89</v>
      </c>
      <c r="AY176" s="16" t="s">
        <v>203</v>
      </c>
      <c r="BE176" s="102">
        <f t="shared" si="9"/>
        <v>0</v>
      </c>
      <c r="BF176" s="102">
        <f t="shared" si="10"/>
        <v>0</v>
      </c>
      <c r="BG176" s="102">
        <f t="shared" si="11"/>
        <v>0</v>
      </c>
      <c r="BH176" s="102">
        <f t="shared" si="12"/>
        <v>0</v>
      </c>
      <c r="BI176" s="102">
        <f t="shared" si="13"/>
        <v>0</v>
      </c>
      <c r="BJ176" s="16" t="s">
        <v>89</v>
      </c>
      <c r="BK176" s="102">
        <f t="shared" si="14"/>
        <v>0</v>
      </c>
      <c r="BL176" s="16" t="s">
        <v>253</v>
      </c>
      <c r="BM176" s="174" t="s">
        <v>750</v>
      </c>
    </row>
    <row r="177" spans="2:65" s="1" customFormat="1" ht="16.5" customHeight="1">
      <c r="B177" s="33"/>
      <c r="C177" s="163" t="s">
        <v>253</v>
      </c>
      <c r="D177" s="163" t="s">
        <v>206</v>
      </c>
      <c r="E177" s="164" t="s">
        <v>751</v>
      </c>
      <c r="F177" s="165" t="s">
        <v>752</v>
      </c>
      <c r="G177" s="166" t="s">
        <v>340</v>
      </c>
      <c r="H177" s="167">
        <v>1.5</v>
      </c>
      <c r="I177" s="168"/>
      <c r="J177" s="169">
        <f t="shared" si="5"/>
        <v>0</v>
      </c>
      <c r="K177" s="170"/>
      <c r="L177" s="33"/>
      <c r="M177" s="171" t="s">
        <v>1</v>
      </c>
      <c r="N177" s="137" t="s">
        <v>43</v>
      </c>
      <c r="P177" s="172">
        <f t="shared" si="6"/>
        <v>0</v>
      </c>
      <c r="Q177" s="172">
        <v>1.48E-3</v>
      </c>
      <c r="R177" s="172">
        <f t="shared" si="7"/>
        <v>2.2199999999999998E-3</v>
      </c>
      <c r="S177" s="172">
        <v>0</v>
      </c>
      <c r="T177" s="173">
        <f t="shared" si="8"/>
        <v>0</v>
      </c>
      <c r="AR177" s="174" t="s">
        <v>253</v>
      </c>
      <c r="AT177" s="174" t="s">
        <v>206</v>
      </c>
      <c r="AU177" s="174" t="s">
        <v>89</v>
      </c>
      <c r="AY177" s="16" t="s">
        <v>203</v>
      </c>
      <c r="BE177" s="102">
        <f t="shared" si="9"/>
        <v>0</v>
      </c>
      <c r="BF177" s="102">
        <f t="shared" si="10"/>
        <v>0</v>
      </c>
      <c r="BG177" s="102">
        <f t="shared" si="11"/>
        <v>0</v>
      </c>
      <c r="BH177" s="102">
        <f t="shared" si="12"/>
        <v>0</v>
      </c>
      <c r="BI177" s="102">
        <f t="shared" si="13"/>
        <v>0</v>
      </c>
      <c r="BJ177" s="16" t="s">
        <v>89</v>
      </c>
      <c r="BK177" s="102">
        <f t="shared" si="14"/>
        <v>0</v>
      </c>
      <c r="BL177" s="16" t="s">
        <v>253</v>
      </c>
      <c r="BM177" s="174" t="s">
        <v>753</v>
      </c>
    </row>
    <row r="178" spans="2:65" s="1" customFormat="1" ht="24.2" customHeight="1">
      <c r="B178" s="33"/>
      <c r="C178" s="163" t="s">
        <v>302</v>
      </c>
      <c r="D178" s="163" t="s">
        <v>206</v>
      </c>
      <c r="E178" s="164" t="s">
        <v>754</v>
      </c>
      <c r="F178" s="165" t="s">
        <v>755</v>
      </c>
      <c r="G178" s="166" t="s">
        <v>340</v>
      </c>
      <c r="H178" s="167">
        <v>2</v>
      </c>
      <c r="I178" s="168"/>
      <c r="J178" s="169">
        <f t="shared" si="5"/>
        <v>0</v>
      </c>
      <c r="K178" s="170"/>
      <c r="L178" s="33"/>
      <c r="M178" s="171" t="s">
        <v>1</v>
      </c>
      <c r="N178" s="137" t="s">
        <v>43</v>
      </c>
      <c r="P178" s="172">
        <f t="shared" si="6"/>
        <v>0</v>
      </c>
      <c r="Q178" s="172">
        <v>1.81193E-3</v>
      </c>
      <c r="R178" s="172">
        <f t="shared" si="7"/>
        <v>3.62386E-3</v>
      </c>
      <c r="S178" s="172">
        <v>0</v>
      </c>
      <c r="T178" s="173">
        <f t="shared" si="8"/>
        <v>0</v>
      </c>
      <c r="AR178" s="174" t="s">
        <v>253</v>
      </c>
      <c r="AT178" s="174" t="s">
        <v>206</v>
      </c>
      <c r="AU178" s="174" t="s">
        <v>89</v>
      </c>
      <c r="AY178" s="16" t="s">
        <v>203</v>
      </c>
      <c r="BE178" s="102">
        <f t="shared" si="9"/>
        <v>0</v>
      </c>
      <c r="BF178" s="102">
        <f t="shared" si="10"/>
        <v>0</v>
      </c>
      <c r="BG178" s="102">
        <f t="shared" si="11"/>
        <v>0</v>
      </c>
      <c r="BH178" s="102">
        <f t="shared" si="12"/>
        <v>0</v>
      </c>
      <c r="BI178" s="102">
        <f t="shared" si="13"/>
        <v>0</v>
      </c>
      <c r="BJ178" s="16" t="s">
        <v>89</v>
      </c>
      <c r="BK178" s="102">
        <f t="shared" si="14"/>
        <v>0</v>
      </c>
      <c r="BL178" s="16" t="s">
        <v>253</v>
      </c>
      <c r="BM178" s="174" t="s">
        <v>756</v>
      </c>
    </row>
    <row r="179" spans="2:65" s="1" customFormat="1" ht="16.5" customHeight="1">
      <c r="B179" s="33"/>
      <c r="C179" s="163" t="s">
        <v>308</v>
      </c>
      <c r="D179" s="163" t="s">
        <v>206</v>
      </c>
      <c r="E179" s="164" t="s">
        <v>757</v>
      </c>
      <c r="F179" s="165" t="s">
        <v>758</v>
      </c>
      <c r="G179" s="166" t="s">
        <v>340</v>
      </c>
      <c r="H179" s="167">
        <v>1</v>
      </c>
      <c r="I179" s="168"/>
      <c r="J179" s="169">
        <f t="shared" si="5"/>
        <v>0</v>
      </c>
      <c r="K179" s="170"/>
      <c r="L179" s="33"/>
      <c r="M179" s="171" t="s">
        <v>1</v>
      </c>
      <c r="N179" s="137" t="s">
        <v>43</v>
      </c>
      <c r="P179" s="172">
        <f t="shared" si="6"/>
        <v>0</v>
      </c>
      <c r="Q179" s="172">
        <v>1.5200000000000001E-3</v>
      </c>
      <c r="R179" s="172">
        <f t="shared" si="7"/>
        <v>1.5200000000000001E-3</v>
      </c>
      <c r="S179" s="172">
        <v>0</v>
      </c>
      <c r="T179" s="173">
        <f t="shared" si="8"/>
        <v>0</v>
      </c>
      <c r="AR179" s="174" t="s">
        <v>253</v>
      </c>
      <c r="AT179" s="174" t="s">
        <v>206</v>
      </c>
      <c r="AU179" s="174" t="s">
        <v>89</v>
      </c>
      <c r="AY179" s="16" t="s">
        <v>203</v>
      </c>
      <c r="BE179" s="102">
        <f t="shared" si="9"/>
        <v>0</v>
      </c>
      <c r="BF179" s="102">
        <f t="shared" si="10"/>
        <v>0</v>
      </c>
      <c r="BG179" s="102">
        <f t="shared" si="11"/>
        <v>0</v>
      </c>
      <c r="BH179" s="102">
        <f t="shared" si="12"/>
        <v>0</v>
      </c>
      <c r="BI179" s="102">
        <f t="shared" si="13"/>
        <v>0</v>
      </c>
      <c r="BJ179" s="16" t="s">
        <v>89</v>
      </c>
      <c r="BK179" s="102">
        <f t="shared" si="14"/>
        <v>0</v>
      </c>
      <c r="BL179" s="16" t="s">
        <v>253</v>
      </c>
      <c r="BM179" s="174" t="s">
        <v>759</v>
      </c>
    </row>
    <row r="180" spans="2:65" s="1" customFormat="1" ht="16.5" customHeight="1">
      <c r="B180" s="33"/>
      <c r="C180" s="163" t="s">
        <v>315</v>
      </c>
      <c r="D180" s="163" t="s">
        <v>206</v>
      </c>
      <c r="E180" s="164" t="s">
        <v>760</v>
      </c>
      <c r="F180" s="165" t="s">
        <v>761</v>
      </c>
      <c r="G180" s="166" t="s">
        <v>291</v>
      </c>
      <c r="H180" s="167">
        <v>1</v>
      </c>
      <c r="I180" s="168"/>
      <c r="J180" s="169">
        <f t="shared" si="5"/>
        <v>0</v>
      </c>
      <c r="K180" s="170"/>
      <c r="L180" s="33"/>
      <c r="M180" s="171" t="s">
        <v>1</v>
      </c>
      <c r="N180" s="137" t="s">
        <v>43</v>
      </c>
      <c r="P180" s="172">
        <f t="shared" si="6"/>
        <v>0</v>
      </c>
      <c r="Q180" s="172">
        <v>0</v>
      </c>
      <c r="R180" s="172">
        <f t="shared" si="7"/>
        <v>0</v>
      </c>
      <c r="S180" s="172">
        <v>0</v>
      </c>
      <c r="T180" s="173">
        <f t="shared" si="8"/>
        <v>0</v>
      </c>
      <c r="AR180" s="174" t="s">
        <v>253</v>
      </c>
      <c r="AT180" s="174" t="s">
        <v>206</v>
      </c>
      <c r="AU180" s="174" t="s">
        <v>89</v>
      </c>
      <c r="AY180" s="16" t="s">
        <v>203</v>
      </c>
      <c r="BE180" s="102">
        <f t="shared" si="9"/>
        <v>0</v>
      </c>
      <c r="BF180" s="102">
        <f t="shared" si="10"/>
        <v>0</v>
      </c>
      <c r="BG180" s="102">
        <f t="shared" si="11"/>
        <v>0</v>
      </c>
      <c r="BH180" s="102">
        <f t="shared" si="12"/>
        <v>0</v>
      </c>
      <c r="BI180" s="102">
        <f t="shared" si="13"/>
        <v>0</v>
      </c>
      <c r="BJ180" s="16" t="s">
        <v>89</v>
      </c>
      <c r="BK180" s="102">
        <f t="shared" si="14"/>
        <v>0</v>
      </c>
      <c r="BL180" s="16" t="s">
        <v>253</v>
      </c>
      <c r="BM180" s="174" t="s">
        <v>762</v>
      </c>
    </row>
    <row r="181" spans="2:65" s="12" customFormat="1">
      <c r="B181" s="175"/>
      <c r="D181" s="176" t="s">
        <v>212</v>
      </c>
      <c r="E181" s="177" t="s">
        <v>1</v>
      </c>
      <c r="F181" s="178" t="s">
        <v>701</v>
      </c>
      <c r="H181" s="179">
        <v>1</v>
      </c>
      <c r="I181" s="180"/>
      <c r="L181" s="175"/>
      <c r="M181" s="181"/>
      <c r="T181" s="182"/>
      <c r="AT181" s="177" t="s">
        <v>212</v>
      </c>
      <c r="AU181" s="177" t="s">
        <v>89</v>
      </c>
      <c r="AV181" s="12" t="s">
        <v>89</v>
      </c>
      <c r="AW181" s="12" t="s">
        <v>32</v>
      </c>
      <c r="AX181" s="12" t="s">
        <v>77</v>
      </c>
      <c r="AY181" s="177" t="s">
        <v>203</v>
      </c>
    </row>
    <row r="182" spans="2:65" s="13" customFormat="1">
      <c r="B182" s="183"/>
      <c r="D182" s="176" t="s">
        <v>212</v>
      </c>
      <c r="E182" s="184" t="s">
        <v>1</v>
      </c>
      <c r="F182" s="185" t="s">
        <v>217</v>
      </c>
      <c r="H182" s="186">
        <v>1</v>
      </c>
      <c r="I182" s="187"/>
      <c r="L182" s="183"/>
      <c r="M182" s="188"/>
      <c r="T182" s="189"/>
      <c r="AT182" s="184" t="s">
        <v>212</v>
      </c>
      <c r="AU182" s="184" t="s">
        <v>89</v>
      </c>
      <c r="AV182" s="13" t="s">
        <v>210</v>
      </c>
      <c r="AW182" s="13" t="s">
        <v>32</v>
      </c>
      <c r="AX182" s="13" t="s">
        <v>84</v>
      </c>
      <c r="AY182" s="184" t="s">
        <v>203</v>
      </c>
    </row>
    <row r="183" spans="2:65" s="1" customFormat="1" ht="24.2" customHeight="1">
      <c r="B183" s="33"/>
      <c r="C183" s="197" t="s">
        <v>325</v>
      </c>
      <c r="D183" s="197" t="s">
        <v>382</v>
      </c>
      <c r="E183" s="198" t="s">
        <v>764</v>
      </c>
      <c r="F183" s="199" t="s">
        <v>765</v>
      </c>
      <c r="G183" s="200" t="s">
        <v>291</v>
      </c>
      <c r="H183" s="201">
        <v>1</v>
      </c>
      <c r="I183" s="202"/>
      <c r="J183" s="203">
        <f>ROUND(I183*H183,2)</f>
        <v>0</v>
      </c>
      <c r="K183" s="204"/>
      <c r="L183" s="205"/>
      <c r="M183" s="206" t="s">
        <v>1</v>
      </c>
      <c r="N183" s="207" t="s">
        <v>43</v>
      </c>
      <c r="P183" s="172">
        <f>O183*H183</f>
        <v>0</v>
      </c>
      <c r="Q183" s="172">
        <v>4.0000000000000003E-5</v>
      </c>
      <c r="R183" s="172">
        <f>Q183*H183</f>
        <v>4.0000000000000003E-5</v>
      </c>
      <c r="S183" s="172">
        <v>0</v>
      </c>
      <c r="T183" s="173">
        <f>S183*H183</f>
        <v>0</v>
      </c>
      <c r="AR183" s="174" t="s">
        <v>381</v>
      </c>
      <c r="AT183" s="174" t="s">
        <v>382</v>
      </c>
      <c r="AU183" s="174" t="s">
        <v>89</v>
      </c>
      <c r="AY183" s="16" t="s">
        <v>203</v>
      </c>
      <c r="BE183" s="102">
        <f>IF(N183="základná",J183,0)</f>
        <v>0</v>
      </c>
      <c r="BF183" s="102">
        <f>IF(N183="znížená",J183,0)</f>
        <v>0</v>
      </c>
      <c r="BG183" s="102">
        <f>IF(N183="zákl. prenesená",J183,0)</f>
        <v>0</v>
      </c>
      <c r="BH183" s="102">
        <f>IF(N183="zníž. prenesená",J183,0)</f>
        <v>0</v>
      </c>
      <c r="BI183" s="102">
        <f>IF(N183="nulová",J183,0)</f>
        <v>0</v>
      </c>
      <c r="BJ183" s="16" t="s">
        <v>89</v>
      </c>
      <c r="BK183" s="102">
        <f>ROUND(I183*H183,2)</f>
        <v>0</v>
      </c>
      <c r="BL183" s="16" t="s">
        <v>253</v>
      </c>
      <c r="BM183" s="174" t="s">
        <v>766</v>
      </c>
    </row>
    <row r="184" spans="2:65" s="1" customFormat="1" ht="24.2" customHeight="1">
      <c r="B184" s="33"/>
      <c r="C184" s="163" t="s">
        <v>330</v>
      </c>
      <c r="D184" s="163" t="s">
        <v>206</v>
      </c>
      <c r="E184" s="164" t="s">
        <v>779</v>
      </c>
      <c r="F184" s="165" t="s">
        <v>780</v>
      </c>
      <c r="G184" s="166" t="s">
        <v>404</v>
      </c>
      <c r="H184" s="167"/>
      <c r="I184" s="168"/>
      <c r="J184" s="169">
        <f>ROUND(I184*H184,2)</f>
        <v>0</v>
      </c>
      <c r="K184" s="170"/>
      <c r="L184" s="33"/>
      <c r="M184" s="171" t="s">
        <v>1</v>
      </c>
      <c r="N184" s="137" t="s">
        <v>43</v>
      </c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AR184" s="174" t="s">
        <v>253</v>
      </c>
      <c r="AT184" s="174" t="s">
        <v>206</v>
      </c>
      <c r="AU184" s="174" t="s">
        <v>89</v>
      </c>
      <c r="AY184" s="16" t="s">
        <v>203</v>
      </c>
      <c r="BE184" s="102">
        <f>IF(N184="základná",J184,0)</f>
        <v>0</v>
      </c>
      <c r="BF184" s="102">
        <f>IF(N184="znížená",J184,0)</f>
        <v>0</v>
      </c>
      <c r="BG184" s="102">
        <f>IF(N184="zákl. prenesená",J184,0)</f>
        <v>0</v>
      </c>
      <c r="BH184" s="102">
        <f>IF(N184="zníž. prenesená",J184,0)</f>
        <v>0</v>
      </c>
      <c r="BI184" s="102">
        <f>IF(N184="nulová",J184,0)</f>
        <v>0</v>
      </c>
      <c r="BJ184" s="16" t="s">
        <v>89</v>
      </c>
      <c r="BK184" s="102">
        <f>ROUND(I184*H184,2)</f>
        <v>0</v>
      </c>
      <c r="BL184" s="16" t="s">
        <v>253</v>
      </c>
      <c r="BM184" s="174" t="s">
        <v>781</v>
      </c>
    </row>
    <row r="185" spans="2:65" s="11" customFormat="1" ht="22.9" customHeight="1">
      <c r="B185" s="152"/>
      <c r="D185" s="153" t="s">
        <v>76</v>
      </c>
      <c r="E185" s="161" t="s">
        <v>782</v>
      </c>
      <c r="F185" s="161" t="s">
        <v>783</v>
      </c>
      <c r="I185" s="155"/>
      <c r="J185" s="162">
        <f>BK185</f>
        <v>0</v>
      </c>
      <c r="L185" s="152"/>
      <c r="M185" s="156"/>
      <c r="P185" s="157">
        <f>SUM(P186:P194)</f>
        <v>0</v>
      </c>
      <c r="R185" s="157">
        <f>SUM(R186:R194)</f>
        <v>6.2099999999999994E-3</v>
      </c>
      <c r="T185" s="158">
        <f>SUM(T186:T194)</f>
        <v>0</v>
      </c>
      <c r="AR185" s="153" t="s">
        <v>89</v>
      </c>
      <c r="AT185" s="159" t="s">
        <v>76</v>
      </c>
      <c r="AU185" s="159" t="s">
        <v>84</v>
      </c>
      <c r="AY185" s="153" t="s">
        <v>203</v>
      </c>
      <c r="BK185" s="160">
        <f>SUM(BK186:BK194)</f>
        <v>0</v>
      </c>
    </row>
    <row r="186" spans="2:65" s="1" customFormat="1" ht="24.2" customHeight="1">
      <c r="B186" s="33"/>
      <c r="C186" s="163" t="s">
        <v>334</v>
      </c>
      <c r="D186" s="163" t="s">
        <v>206</v>
      </c>
      <c r="E186" s="164" t="s">
        <v>784</v>
      </c>
      <c r="F186" s="165" t="s">
        <v>785</v>
      </c>
      <c r="G186" s="166" t="s">
        <v>340</v>
      </c>
      <c r="H186" s="167">
        <v>3</v>
      </c>
      <c r="I186" s="168"/>
      <c r="J186" s="169">
        <f>ROUND(I186*H186,2)</f>
        <v>0</v>
      </c>
      <c r="K186" s="170"/>
      <c r="L186" s="33"/>
      <c r="M186" s="171" t="s">
        <v>1</v>
      </c>
      <c r="N186" s="137" t="s">
        <v>43</v>
      </c>
      <c r="P186" s="172">
        <f>O186*H186</f>
        <v>0</v>
      </c>
      <c r="Q186" s="172">
        <v>3.8000000000000002E-4</v>
      </c>
      <c r="R186" s="172">
        <f>Q186*H186</f>
        <v>1.14E-3</v>
      </c>
      <c r="S186" s="172">
        <v>0</v>
      </c>
      <c r="T186" s="173">
        <f>S186*H186</f>
        <v>0</v>
      </c>
      <c r="AR186" s="174" t="s">
        <v>253</v>
      </c>
      <c r="AT186" s="174" t="s">
        <v>206</v>
      </c>
      <c r="AU186" s="174" t="s">
        <v>89</v>
      </c>
      <c r="AY186" s="16" t="s">
        <v>203</v>
      </c>
      <c r="BE186" s="102">
        <f>IF(N186="základná",J186,0)</f>
        <v>0</v>
      </c>
      <c r="BF186" s="102">
        <f>IF(N186="znížená",J186,0)</f>
        <v>0</v>
      </c>
      <c r="BG186" s="102">
        <f>IF(N186="zákl. prenesená",J186,0)</f>
        <v>0</v>
      </c>
      <c r="BH186" s="102">
        <f>IF(N186="zníž. prenesená",J186,0)</f>
        <v>0</v>
      </c>
      <c r="BI186" s="102">
        <f>IF(N186="nulová",J186,0)</f>
        <v>0</v>
      </c>
      <c r="BJ186" s="16" t="s">
        <v>89</v>
      </c>
      <c r="BK186" s="102">
        <f>ROUND(I186*H186,2)</f>
        <v>0</v>
      </c>
      <c r="BL186" s="16" t="s">
        <v>253</v>
      </c>
      <c r="BM186" s="174" t="s">
        <v>786</v>
      </c>
    </row>
    <row r="187" spans="2:65" s="1" customFormat="1" ht="24.2" customHeight="1">
      <c r="B187" s="33"/>
      <c r="C187" s="163" t="s">
        <v>7</v>
      </c>
      <c r="D187" s="163" t="s">
        <v>206</v>
      </c>
      <c r="E187" s="164" t="s">
        <v>787</v>
      </c>
      <c r="F187" s="165" t="s">
        <v>788</v>
      </c>
      <c r="G187" s="166" t="s">
        <v>340</v>
      </c>
      <c r="H187" s="167">
        <v>3</v>
      </c>
      <c r="I187" s="168"/>
      <c r="J187" s="169">
        <f>ROUND(I187*H187,2)</f>
        <v>0</v>
      </c>
      <c r="K187" s="170"/>
      <c r="L187" s="33"/>
      <c r="M187" s="171" t="s">
        <v>1</v>
      </c>
      <c r="N187" s="137" t="s">
        <v>43</v>
      </c>
      <c r="P187" s="172">
        <f>O187*H187</f>
        <v>0</v>
      </c>
      <c r="Q187" s="172">
        <v>4.8999999999999998E-4</v>
      </c>
      <c r="R187" s="172">
        <f>Q187*H187</f>
        <v>1.47E-3</v>
      </c>
      <c r="S187" s="172">
        <v>0</v>
      </c>
      <c r="T187" s="173">
        <f>S187*H187</f>
        <v>0</v>
      </c>
      <c r="AR187" s="174" t="s">
        <v>253</v>
      </c>
      <c r="AT187" s="174" t="s">
        <v>206</v>
      </c>
      <c r="AU187" s="174" t="s">
        <v>89</v>
      </c>
      <c r="AY187" s="16" t="s">
        <v>203</v>
      </c>
      <c r="BE187" s="102">
        <f>IF(N187="základná",J187,0)</f>
        <v>0</v>
      </c>
      <c r="BF187" s="102">
        <f>IF(N187="znížená",J187,0)</f>
        <v>0</v>
      </c>
      <c r="BG187" s="102">
        <f>IF(N187="zákl. prenesená",J187,0)</f>
        <v>0</v>
      </c>
      <c r="BH187" s="102">
        <f>IF(N187="zníž. prenesená",J187,0)</f>
        <v>0</v>
      </c>
      <c r="BI187" s="102">
        <f>IF(N187="nulová",J187,0)</f>
        <v>0</v>
      </c>
      <c r="BJ187" s="16" t="s">
        <v>89</v>
      </c>
      <c r="BK187" s="102">
        <f>ROUND(I187*H187,2)</f>
        <v>0</v>
      </c>
      <c r="BL187" s="16" t="s">
        <v>253</v>
      </c>
      <c r="BM187" s="174" t="s">
        <v>789</v>
      </c>
    </row>
    <row r="188" spans="2:65" s="1" customFormat="1" ht="24.2" customHeight="1">
      <c r="B188" s="33"/>
      <c r="C188" s="163" t="s">
        <v>342</v>
      </c>
      <c r="D188" s="163" t="s">
        <v>206</v>
      </c>
      <c r="E188" s="164" t="s">
        <v>790</v>
      </c>
      <c r="F188" s="165" t="s">
        <v>791</v>
      </c>
      <c r="G188" s="166" t="s">
        <v>340</v>
      </c>
      <c r="H188" s="167">
        <v>3</v>
      </c>
      <c r="I188" s="168"/>
      <c r="J188" s="169">
        <f>ROUND(I188*H188,2)</f>
        <v>0</v>
      </c>
      <c r="K188" s="170"/>
      <c r="L188" s="33"/>
      <c r="M188" s="171" t="s">
        <v>1</v>
      </c>
      <c r="N188" s="137" t="s">
        <v>43</v>
      </c>
      <c r="P188" s="172">
        <f>O188*H188</f>
        <v>0</v>
      </c>
      <c r="Q188" s="172">
        <v>6.0999999999999997E-4</v>
      </c>
      <c r="R188" s="172">
        <f>Q188*H188</f>
        <v>1.83E-3</v>
      </c>
      <c r="S188" s="172">
        <v>0</v>
      </c>
      <c r="T188" s="173">
        <f>S188*H188</f>
        <v>0</v>
      </c>
      <c r="AR188" s="174" t="s">
        <v>253</v>
      </c>
      <c r="AT188" s="174" t="s">
        <v>206</v>
      </c>
      <c r="AU188" s="174" t="s">
        <v>89</v>
      </c>
      <c r="AY188" s="16" t="s">
        <v>203</v>
      </c>
      <c r="BE188" s="102">
        <f>IF(N188="základná",J188,0)</f>
        <v>0</v>
      </c>
      <c r="BF188" s="102">
        <f>IF(N188="znížená",J188,0)</f>
        <v>0</v>
      </c>
      <c r="BG188" s="102">
        <f>IF(N188="zákl. prenesená",J188,0)</f>
        <v>0</v>
      </c>
      <c r="BH188" s="102">
        <f>IF(N188="zníž. prenesená",J188,0)</f>
        <v>0</v>
      </c>
      <c r="BI188" s="102">
        <f>IF(N188="nulová",J188,0)</f>
        <v>0</v>
      </c>
      <c r="BJ188" s="16" t="s">
        <v>89</v>
      </c>
      <c r="BK188" s="102">
        <f>ROUND(I188*H188,2)</f>
        <v>0</v>
      </c>
      <c r="BL188" s="16" t="s">
        <v>253</v>
      </c>
      <c r="BM188" s="174" t="s">
        <v>792</v>
      </c>
    </row>
    <row r="189" spans="2:65" s="1" customFormat="1" ht="16.5" customHeight="1">
      <c r="B189" s="33"/>
      <c r="C189" s="163" t="s">
        <v>346</v>
      </c>
      <c r="D189" s="163" t="s">
        <v>206</v>
      </c>
      <c r="E189" s="164" t="s">
        <v>793</v>
      </c>
      <c r="F189" s="165" t="s">
        <v>794</v>
      </c>
      <c r="G189" s="166" t="s">
        <v>291</v>
      </c>
      <c r="H189" s="167">
        <v>3</v>
      </c>
      <c r="I189" s="168"/>
      <c r="J189" s="169">
        <f>ROUND(I189*H189,2)</f>
        <v>0</v>
      </c>
      <c r="K189" s="170"/>
      <c r="L189" s="33"/>
      <c r="M189" s="171" t="s">
        <v>1</v>
      </c>
      <c r="N189" s="137" t="s">
        <v>43</v>
      </c>
      <c r="P189" s="172">
        <f>O189*H189</f>
        <v>0</v>
      </c>
      <c r="Q189" s="172">
        <v>1.0000000000000001E-5</v>
      </c>
      <c r="R189" s="172">
        <f>Q189*H189</f>
        <v>3.0000000000000004E-5</v>
      </c>
      <c r="S189" s="172">
        <v>0</v>
      </c>
      <c r="T189" s="173">
        <f>S189*H189</f>
        <v>0</v>
      </c>
      <c r="AR189" s="174" t="s">
        <v>253</v>
      </c>
      <c r="AT189" s="174" t="s">
        <v>206</v>
      </c>
      <c r="AU189" s="174" t="s">
        <v>89</v>
      </c>
      <c r="AY189" s="16" t="s">
        <v>203</v>
      </c>
      <c r="BE189" s="102">
        <f>IF(N189="základná",J189,0)</f>
        <v>0</v>
      </c>
      <c r="BF189" s="102">
        <f>IF(N189="znížená",J189,0)</f>
        <v>0</v>
      </c>
      <c r="BG189" s="102">
        <f>IF(N189="zákl. prenesená",J189,0)</f>
        <v>0</v>
      </c>
      <c r="BH189" s="102">
        <f>IF(N189="zníž. prenesená",J189,0)</f>
        <v>0</v>
      </c>
      <c r="BI189" s="102">
        <f>IF(N189="nulová",J189,0)</f>
        <v>0</v>
      </c>
      <c r="BJ189" s="16" t="s">
        <v>89</v>
      </c>
      <c r="BK189" s="102">
        <f>ROUND(I189*H189,2)</f>
        <v>0</v>
      </c>
      <c r="BL189" s="16" t="s">
        <v>253</v>
      </c>
      <c r="BM189" s="174" t="s">
        <v>795</v>
      </c>
    </row>
    <row r="190" spans="2:65" s="12" customFormat="1">
      <c r="B190" s="175"/>
      <c r="D190" s="176" t="s">
        <v>212</v>
      </c>
      <c r="E190" s="177" t="s">
        <v>1</v>
      </c>
      <c r="F190" s="178" t="s">
        <v>1154</v>
      </c>
      <c r="H190" s="179">
        <v>1</v>
      </c>
      <c r="I190" s="180"/>
      <c r="L190" s="175"/>
      <c r="M190" s="181"/>
      <c r="T190" s="182"/>
      <c r="AT190" s="177" t="s">
        <v>212</v>
      </c>
      <c r="AU190" s="177" t="s">
        <v>89</v>
      </c>
      <c r="AV190" s="12" t="s">
        <v>89</v>
      </c>
      <c r="AW190" s="12" t="s">
        <v>32</v>
      </c>
      <c r="AX190" s="12" t="s">
        <v>77</v>
      </c>
      <c r="AY190" s="177" t="s">
        <v>203</v>
      </c>
    </row>
    <row r="191" spans="2:65" s="12" customFormat="1">
      <c r="B191" s="175"/>
      <c r="D191" s="176" t="s">
        <v>212</v>
      </c>
      <c r="E191" s="177" t="s">
        <v>1</v>
      </c>
      <c r="F191" s="178" t="s">
        <v>1155</v>
      </c>
      <c r="H191" s="179">
        <v>2</v>
      </c>
      <c r="I191" s="180"/>
      <c r="L191" s="175"/>
      <c r="M191" s="181"/>
      <c r="T191" s="182"/>
      <c r="AT191" s="177" t="s">
        <v>212</v>
      </c>
      <c r="AU191" s="177" t="s">
        <v>89</v>
      </c>
      <c r="AV191" s="12" t="s">
        <v>89</v>
      </c>
      <c r="AW191" s="12" t="s">
        <v>32</v>
      </c>
      <c r="AX191" s="12" t="s">
        <v>77</v>
      </c>
      <c r="AY191" s="177" t="s">
        <v>203</v>
      </c>
    </row>
    <row r="192" spans="2:65" s="13" customFormat="1">
      <c r="B192" s="183"/>
      <c r="D192" s="176" t="s">
        <v>212</v>
      </c>
      <c r="E192" s="184" t="s">
        <v>1</v>
      </c>
      <c r="F192" s="185" t="s">
        <v>217</v>
      </c>
      <c r="H192" s="186">
        <v>3</v>
      </c>
      <c r="I192" s="187"/>
      <c r="L192" s="183"/>
      <c r="M192" s="188"/>
      <c r="T192" s="189"/>
      <c r="AT192" s="184" t="s">
        <v>212</v>
      </c>
      <c r="AU192" s="184" t="s">
        <v>89</v>
      </c>
      <c r="AV192" s="13" t="s">
        <v>210</v>
      </c>
      <c r="AW192" s="13" t="s">
        <v>32</v>
      </c>
      <c r="AX192" s="13" t="s">
        <v>84</v>
      </c>
      <c r="AY192" s="184" t="s">
        <v>203</v>
      </c>
    </row>
    <row r="193" spans="2:65" s="1" customFormat="1" ht="16.5" customHeight="1">
      <c r="B193" s="33"/>
      <c r="C193" s="197" t="s">
        <v>350</v>
      </c>
      <c r="D193" s="197" t="s">
        <v>382</v>
      </c>
      <c r="E193" s="198" t="s">
        <v>798</v>
      </c>
      <c r="F193" s="199" t="s">
        <v>799</v>
      </c>
      <c r="G193" s="200" t="s">
        <v>291</v>
      </c>
      <c r="H193" s="201">
        <v>3</v>
      </c>
      <c r="I193" s="202"/>
      <c r="J193" s="203">
        <f>ROUND(I193*H193,2)</f>
        <v>0</v>
      </c>
      <c r="K193" s="204"/>
      <c r="L193" s="205"/>
      <c r="M193" s="206" t="s">
        <v>1</v>
      </c>
      <c r="N193" s="207" t="s">
        <v>43</v>
      </c>
      <c r="P193" s="172">
        <f>O193*H193</f>
        <v>0</v>
      </c>
      <c r="Q193" s="172">
        <v>5.8E-4</v>
      </c>
      <c r="R193" s="172">
        <f>Q193*H193</f>
        <v>1.74E-3</v>
      </c>
      <c r="S193" s="172">
        <v>0</v>
      </c>
      <c r="T193" s="173">
        <f>S193*H193</f>
        <v>0</v>
      </c>
      <c r="AR193" s="174" t="s">
        <v>381</v>
      </c>
      <c r="AT193" s="174" t="s">
        <v>382</v>
      </c>
      <c r="AU193" s="174" t="s">
        <v>89</v>
      </c>
      <c r="AY193" s="16" t="s">
        <v>203</v>
      </c>
      <c r="BE193" s="102">
        <f>IF(N193="základná",J193,0)</f>
        <v>0</v>
      </c>
      <c r="BF193" s="102">
        <f>IF(N193="znížená",J193,0)</f>
        <v>0</v>
      </c>
      <c r="BG193" s="102">
        <f>IF(N193="zákl. prenesená",J193,0)</f>
        <v>0</v>
      </c>
      <c r="BH193" s="102">
        <f>IF(N193="zníž. prenesená",J193,0)</f>
        <v>0</v>
      </c>
      <c r="BI193" s="102">
        <f>IF(N193="nulová",J193,0)</f>
        <v>0</v>
      </c>
      <c r="BJ193" s="16" t="s">
        <v>89</v>
      </c>
      <c r="BK193" s="102">
        <f>ROUND(I193*H193,2)</f>
        <v>0</v>
      </c>
      <c r="BL193" s="16" t="s">
        <v>253</v>
      </c>
      <c r="BM193" s="174" t="s">
        <v>800</v>
      </c>
    </row>
    <row r="194" spans="2:65" s="1" customFormat="1" ht="24.2" customHeight="1">
      <c r="B194" s="33"/>
      <c r="C194" s="163" t="s">
        <v>355</v>
      </c>
      <c r="D194" s="163" t="s">
        <v>206</v>
      </c>
      <c r="E194" s="164" t="s">
        <v>801</v>
      </c>
      <c r="F194" s="165" t="s">
        <v>802</v>
      </c>
      <c r="G194" s="166" t="s">
        <v>404</v>
      </c>
      <c r="H194" s="167"/>
      <c r="I194" s="168"/>
      <c r="J194" s="169">
        <f>ROUND(I194*H194,2)</f>
        <v>0</v>
      </c>
      <c r="K194" s="170"/>
      <c r="L194" s="33"/>
      <c r="M194" s="171" t="s">
        <v>1</v>
      </c>
      <c r="N194" s="137" t="s">
        <v>43</v>
      </c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AR194" s="174" t="s">
        <v>253</v>
      </c>
      <c r="AT194" s="174" t="s">
        <v>206</v>
      </c>
      <c r="AU194" s="174" t="s">
        <v>89</v>
      </c>
      <c r="AY194" s="16" t="s">
        <v>203</v>
      </c>
      <c r="BE194" s="102">
        <f>IF(N194="základná",J194,0)</f>
        <v>0</v>
      </c>
      <c r="BF194" s="102">
        <f>IF(N194="znížená",J194,0)</f>
        <v>0</v>
      </c>
      <c r="BG194" s="102">
        <f>IF(N194="zákl. prenesená",J194,0)</f>
        <v>0</v>
      </c>
      <c r="BH194" s="102">
        <f>IF(N194="zníž. prenesená",J194,0)</f>
        <v>0</v>
      </c>
      <c r="BI194" s="102">
        <f>IF(N194="nulová",J194,0)</f>
        <v>0</v>
      </c>
      <c r="BJ194" s="16" t="s">
        <v>89</v>
      </c>
      <c r="BK194" s="102">
        <f>ROUND(I194*H194,2)</f>
        <v>0</v>
      </c>
      <c r="BL194" s="16" t="s">
        <v>253</v>
      </c>
      <c r="BM194" s="174" t="s">
        <v>803</v>
      </c>
    </row>
    <row r="195" spans="2:65" s="11" customFormat="1" ht="22.9" customHeight="1">
      <c r="B195" s="152"/>
      <c r="D195" s="153" t="s">
        <v>76</v>
      </c>
      <c r="E195" s="161" t="s">
        <v>417</v>
      </c>
      <c r="F195" s="161" t="s">
        <v>418</v>
      </c>
      <c r="I195" s="155"/>
      <c r="J195" s="162">
        <f>BK195</f>
        <v>0</v>
      </c>
      <c r="L195" s="152"/>
      <c r="M195" s="156"/>
      <c r="P195" s="157">
        <f>SUM(P196:P225)</f>
        <v>0</v>
      </c>
      <c r="R195" s="157">
        <f>SUM(R196:R225)</f>
        <v>4.9680000000000009E-2</v>
      </c>
      <c r="T195" s="158">
        <f>SUM(T196:T225)</f>
        <v>0</v>
      </c>
      <c r="AR195" s="153" t="s">
        <v>89</v>
      </c>
      <c r="AT195" s="159" t="s">
        <v>76</v>
      </c>
      <c r="AU195" s="159" t="s">
        <v>84</v>
      </c>
      <c r="AY195" s="153" t="s">
        <v>203</v>
      </c>
      <c r="BK195" s="160">
        <f>SUM(BK196:BK225)</f>
        <v>0</v>
      </c>
    </row>
    <row r="196" spans="2:65" s="1" customFormat="1" ht="16.5" customHeight="1">
      <c r="B196" s="33"/>
      <c r="C196" s="163" t="s">
        <v>359</v>
      </c>
      <c r="D196" s="163" t="s">
        <v>206</v>
      </c>
      <c r="E196" s="164" t="s">
        <v>804</v>
      </c>
      <c r="F196" s="165" t="s">
        <v>805</v>
      </c>
      <c r="G196" s="166" t="s">
        <v>291</v>
      </c>
      <c r="H196" s="167">
        <v>1</v>
      </c>
      <c r="I196" s="168"/>
      <c r="J196" s="169">
        <f>ROUND(I196*H196,2)</f>
        <v>0</v>
      </c>
      <c r="K196" s="170"/>
      <c r="L196" s="33"/>
      <c r="M196" s="171" t="s">
        <v>1</v>
      </c>
      <c r="N196" s="137" t="s">
        <v>43</v>
      </c>
      <c r="P196" s="172">
        <f>O196*H196</f>
        <v>0</v>
      </c>
      <c r="Q196" s="172">
        <v>7.2999999999999996E-4</v>
      </c>
      <c r="R196" s="172">
        <f>Q196*H196</f>
        <v>7.2999999999999996E-4</v>
      </c>
      <c r="S196" s="172">
        <v>0</v>
      </c>
      <c r="T196" s="173">
        <f>S196*H196</f>
        <v>0</v>
      </c>
      <c r="AR196" s="174" t="s">
        <v>253</v>
      </c>
      <c r="AT196" s="174" t="s">
        <v>206</v>
      </c>
      <c r="AU196" s="174" t="s">
        <v>89</v>
      </c>
      <c r="AY196" s="16" t="s">
        <v>203</v>
      </c>
      <c r="BE196" s="102">
        <f>IF(N196="základná",J196,0)</f>
        <v>0</v>
      </c>
      <c r="BF196" s="102">
        <f>IF(N196="znížená",J196,0)</f>
        <v>0</v>
      </c>
      <c r="BG196" s="102">
        <f>IF(N196="zákl. prenesená",J196,0)</f>
        <v>0</v>
      </c>
      <c r="BH196" s="102">
        <f>IF(N196="zníž. prenesená",J196,0)</f>
        <v>0</v>
      </c>
      <c r="BI196" s="102">
        <f>IF(N196="nulová",J196,0)</f>
        <v>0</v>
      </c>
      <c r="BJ196" s="16" t="s">
        <v>89</v>
      </c>
      <c r="BK196" s="102">
        <f>ROUND(I196*H196,2)</f>
        <v>0</v>
      </c>
      <c r="BL196" s="16" t="s">
        <v>253</v>
      </c>
      <c r="BM196" s="174" t="s">
        <v>806</v>
      </c>
    </row>
    <row r="197" spans="2:65" s="1" customFormat="1" ht="16.5" customHeight="1">
      <c r="B197" s="33"/>
      <c r="C197" s="197" t="s">
        <v>363</v>
      </c>
      <c r="D197" s="197" t="s">
        <v>382</v>
      </c>
      <c r="E197" s="198" t="s">
        <v>807</v>
      </c>
      <c r="F197" s="199" t="s">
        <v>808</v>
      </c>
      <c r="G197" s="200" t="s">
        <v>291</v>
      </c>
      <c r="H197" s="201">
        <v>1</v>
      </c>
      <c r="I197" s="202"/>
      <c r="J197" s="203">
        <f>ROUND(I197*H197,2)</f>
        <v>0</v>
      </c>
      <c r="K197" s="204"/>
      <c r="L197" s="205"/>
      <c r="M197" s="206" t="s">
        <v>1</v>
      </c>
      <c r="N197" s="207" t="s">
        <v>43</v>
      </c>
      <c r="P197" s="172">
        <f>O197*H197</f>
        <v>0</v>
      </c>
      <c r="Q197" s="172">
        <v>1.9300000000000001E-2</v>
      </c>
      <c r="R197" s="172">
        <f>Q197*H197</f>
        <v>1.9300000000000001E-2</v>
      </c>
      <c r="S197" s="172">
        <v>0</v>
      </c>
      <c r="T197" s="173">
        <f>S197*H197</f>
        <v>0</v>
      </c>
      <c r="AR197" s="174" t="s">
        <v>381</v>
      </c>
      <c r="AT197" s="174" t="s">
        <v>382</v>
      </c>
      <c r="AU197" s="174" t="s">
        <v>89</v>
      </c>
      <c r="AY197" s="16" t="s">
        <v>203</v>
      </c>
      <c r="BE197" s="102">
        <f>IF(N197="základná",J197,0)</f>
        <v>0</v>
      </c>
      <c r="BF197" s="102">
        <f>IF(N197="znížená",J197,0)</f>
        <v>0</v>
      </c>
      <c r="BG197" s="102">
        <f>IF(N197="zákl. prenesená",J197,0)</f>
        <v>0</v>
      </c>
      <c r="BH197" s="102">
        <f>IF(N197="zníž. prenesená",J197,0)</f>
        <v>0</v>
      </c>
      <c r="BI197" s="102">
        <f>IF(N197="nulová",J197,0)</f>
        <v>0</v>
      </c>
      <c r="BJ197" s="16" t="s">
        <v>89</v>
      </c>
      <c r="BK197" s="102">
        <f>ROUND(I197*H197,2)</f>
        <v>0</v>
      </c>
      <c r="BL197" s="16" t="s">
        <v>253</v>
      </c>
      <c r="BM197" s="174" t="s">
        <v>809</v>
      </c>
    </row>
    <row r="198" spans="2:65" s="1" customFormat="1" ht="24.2" customHeight="1">
      <c r="B198" s="33"/>
      <c r="C198" s="163" t="s">
        <v>369</v>
      </c>
      <c r="D198" s="163" t="s">
        <v>206</v>
      </c>
      <c r="E198" s="164" t="s">
        <v>822</v>
      </c>
      <c r="F198" s="165" t="s">
        <v>823</v>
      </c>
      <c r="G198" s="166" t="s">
        <v>291</v>
      </c>
      <c r="H198" s="167">
        <v>1</v>
      </c>
      <c r="I198" s="168"/>
      <c r="J198" s="169">
        <f>ROUND(I198*H198,2)</f>
        <v>0</v>
      </c>
      <c r="K198" s="170"/>
      <c r="L198" s="33"/>
      <c r="M198" s="171" t="s">
        <v>1</v>
      </c>
      <c r="N198" s="137" t="s">
        <v>43</v>
      </c>
      <c r="P198" s="172">
        <f>O198*H198</f>
        <v>0</v>
      </c>
      <c r="Q198" s="172">
        <v>2.3E-3</v>
      </c>
      <c r="R198" s="172">
        <f>Q198*H198</f>
        <v>2.3E-3</v>
      </c>
      <c r="S198" s="172">
        <v>0</v>
      </c>
      <c r="T198" s="173">
        <f>S198*H198</f>
        <v>0</v>
      </c>
      <c r="AR198" s="174" t="s">
        <v>253</v>
      </c>
      <c r="AT198" s="174" t="s">
        <v>206</v>
      </c>
      <c r="AU198" s="174" t="s">
        <v>89</v>
      </c>
      <c r="AY198" s="16" t="s">
        <v>203</v>
      </c>
      <c r="BE198" s="102">
        <f>IF(N198="základná",J198,0)</f>
        <v>0</v>
      </c>
      <c r="BF198" s="102">
        <f>IF(N198="znížená",J198,0)</f>
        <v>0</v>
      </c>
      <c r="BG198" s="102">
        <f>IF(N198="zákl. prenesená",J198,0)</f>
        <v>0</v>
      </c>
      <c r="BH198" s="102">
        <f>IF(N198="zníž. prenesená",J198,0)</f>
        <v>0</v>
      </c>
      <c r="BI198" s="102">
        <f>IF(N198="nulová",J198,0)</f>
        <v>0</v>
      </c>
      <c r="BJ198" s="16" t="s">
        <v>89</v>
      </c>
      <c r="BK198" s="102">
        <f>ROUND(I198*H198,2)</f>
        <v>0</v>
      </c>
      <c r="BL198" s="16" t="s">
        <v>253</v>
      </c>
      <c r="BM198" s="174" t="s">
        <v>824</v>
      </c>
    </row>
    <row r="199" spans="2:65" s="12" customFormat="1">
      <c r="B199" s="175"/>
      <c r="D199" s="176" t="s">
        <v>212</v>
      </c>
      <c r="E199" s="177" t="s">
        <v>1</v>
      </c>
      <c r="F199" s="178" t="s">
        <v>84</v>
      </c>
      <c r="H199" s="179">
        <v>1</v>
      </c>
      <c r="I199" s="180"/>
      <c r="L199" s="175"/>
      <c r="M199" s="181"/>
      <c r="T199" s="182"/>
      <c r="AT199" s="177" t="s">
        <v>212</v>
      </c>
      <c r="AU199" s="177" t="s">
        <v>89</v>
      </c>
      <c r="AV199" s="12" t="s">
        <v>89</v>
      </c>
      <c r="AW199" s="12" t="s">
        <v>32</v>
      </c>
      <c r="AX199" s="12" t="s">
        <v>77</v>
      </c>
      <c r="AY199" s="177" t="s">
        <v>203</v>
      </c>
    </row>
    <row r="200" spans="2:65" s="13" customFormat="1">
      <c r="B200" s="183"/>
      <c r="D200" s="176" t="s">
        <v>212</v>
      </c>
      <c r="E200" s="184" t="s">
        <v>701</v>
      </c>
      <c r="F200" s="185" t="s">
        <v>217</v>
      </c>
      <c r="H200" s="186">
        <v>1</v>
      </c>
      <c r="I200" s="187"/>
      <c r="L200" s="183"/>
      <c r="M200" s="188"/>
      <c r="T200" s="189"/>
      <c r="AT200" s="184" t="s">
        <v>212</v>
      </c>
      <c r="AU200" s="184" t="s">
        <v>89</v>
      </c>
      <c r="AV200" s="13" t="s">
        <v>210</v>
      </c>
      <c r="AW200" s="13" t="s">
        <v>32</v>
      </c>
      <c r="AX200" s="13" t="s">
        <v>84</v>
      </c>
      <c r="AY200" s="184" t="s">
        <v>203</v>
      </c>
    </row>
    <row r="201" spans="2:65" s="1" customFormat="1" ht="16.5" customHeight="1">
      <c r="B201" s="33"/>
      <c r="C201" s="197" t="s">
        <v>377</v>
      </c>
      <c r="D201" s="197" t="s">
        <v>382</v>
      </c>
      <c r="E201" s="198" t="s">
        <v>826</v>
      </c>
      <c r="F201" s="199" t="s">
        <v>827</v>
      </c>
      <c r="G201" s="200" t="s">
        <v>291</v>
      </c>
      <c r="H201" s="201">
        <v>1</v>
      </c>
      <c r="I201" s="202"/>
      <c r="J201" s="203">
        <f>ROUND(I201*H201,2)</f>
        <v>0</v>
      </c>
      <c r="K201" s="204"/>
      <c r="L201" s="205"/>
      <c r="M201" s="206" t="s">
        <v>1</v>
      </c>
      <c r="N201" s="207" t="s">
        <v>43</v>
      </c>
      <c r="P201" s="172">
        <f>O201*H201</f>
        <v>0</v>
      </c>
      <c r="Q201" s="172">
        <v>1.41E-2</v>
      </c>
      <c r="R201" s="172">
        <f>Q201*H201</f>
        <v>1.41E-2</v>
      </c>
      <c r="S201" s="172">
        <v>0</v>
      </c>
      <c r="T201" s="173">
        <f>S201*H201</f>
        <v>0</v>
      </c>
      <c r="AR201" s="174" t="s">
        <v>381</v>
      </c>
      <c r="AT201" s="174" t="s">
        <v>382</v>
      </c>
      <c r="AU201" s="174" t="s">
        <v>89</v>
      </c>
      <c r="AY201" s="16" t="s">
        <v>203</v>
      </c>
      <c r="BE201" s="102">
        <f>IF(N201="základná",J201,0)</f>
        <v>0</v>
      </c>
      <c r="BF201" s="102">
        <f>IF(N201="znížená",J201,0)</f>
        <v>0</v>
      </c>
      <c r="BG201" s="102">
        <f>IF(N201="zákl. prenesená",J201,0)</f>
        <v>0</v>
      </c>
      <c r="BH201" s="102">
        <f>IF(N201="zníž. prenesená",J201,0)</f>
        <v>0</v>
      </c>
      <c r="BI201" s="102">
        <f>IF(N201="nulová",J201,0)</f>
        <v>0</v>
      </c>
      <c r="BJ201" s="16" t="s">
        <v>89</v>
      </c>
      <c r="BK201" s="102">
        <f>ROUND(I201*H201,2)</f>
        <v>0</v>
      </c>
      <c r="BL201" s="16" t="s">
        <v>253</v>
      </c>
      <c r="BM201" s="174" t="s">
        <v>828</v>
      </c>
    </row>
    <row r="202" spans="2:65" s="1" customFormat="1" ht="16.5" customHeight="1">
      <c r="B202" s="33"/>
      <c r="C202" s="163" t="s">
        <v>381</v>
      </c>
      <c r="D202" s="163" t="s">
        <v>206</v>
      </c>
      <c r="E202" s="164" t="s">
        <v>829</v>
      </c>
      <c r="F202" s="165" t="s">
        <v>830</v>
      </c>
      <c r="G202" s="166" t="s">
        <v>291</v>
      </c>
      <c r="H202" s="167">
        <v>1</v>
      </c>
      <c r="I202" s="168"/>
      <c r="J202" s="169">
        <f>ROUND(I202*H202,2)</f>
        <v>0</v>
      </c>
      <c r="K202" s="170"/>
      <c r="L202" s="33"/>
      <c r="M202" s="171" t="s">
        <v>1</v>
      </c>
      <c r="N202" s="137" t="s">
        <v>43</v>
      </c>
      <c r="P202" s="172">
        <f>O202*H202</f>
        <v>0</v>
      </c>
      <c r="Q202" s="172">
        <v>0</v>
      </c>
      <c r="R202" s="172">
        <f>Q202*H202</f>
        <v>0</v>
      </c>
      <c r="S202" s="172">
        <v>0</v>
      </c>
      <c r="T202" s="173">
        <f>S202*H202</f>
        <v>0</v>
      </c>
      <c r="AR202" s="174" t="s">
        <v>253</v>
      </c>
      <c r="AT202" s="174" t="s">
        <v>206</v>
      </c>
      <c r="AU202" s="174" t="s">
        <v>89</v>
      </c>
      <c r="AY202" s="16" t="s">
        <v>203</v>
      </c>
      <c r="BE202" s="102">
        <f>IF(N202="základná",J202,0)</f>
        <v>0</v>
      </c>
      <c r="BF202" s="102">
        <f>IF(N202="znížená",J202,0)</f>
        <v>0</v>
      </c>
      <c r="BG202" s="102">
        <f>IF(N202="zákl. prenesená",J202,0)</f>
        <v>0</v>
      </c>
      <c r="BH202" s="102">
        <f>IF(N202="zníž. prenesená",J202,0)</f>
        <v>0</v>
      </c>
      <c r="BI202" s="102">
        <f>IF(N202="nulová",J202,0)</f>
        <v>0</v>
      </c>
      <c r="BJ202" s="16" t="s">
        <v>89</v>
      </c>
      <c r="BK202" s="102">
        <f>ROUND(I202*H202,2)</f>
        <v>0</v>
      </c>
      <c r="BL202" s="16" t="s">
        <v>253</v>
      </c>
      <c r="BM202" s="174" t="s">
        <v>831</v>
      </c>
    </row>
    <row r="203" spans="2:65" s="1" customFormat="1" ht="16.5" customHeight="1">
      <c r="B203" s="33"/>
      <c r="C203" s="197" t="s">
        <v>387</v>
      </c>
      <c r="D203" s="197" t="s">
        <v>382</v>
      </c>
      <c r="E203" s="198" t="s">
        <v>832</v>
      </c>
      <c r="F203" s="199" t="s">
        <v>833</v>
      </c>
      <c r="G203" s="200" t="s">
        <v>291</v>
      </c>
      <c r="H203" s="201">
        <v>1</v>
      </c>
      <c r="I203" s="202"/>
      <c r="J203" s="203">
        <f>ROUND(I203*H203,2)</f>
        <v>0</v>
      </c>
      <c r="K203" s="204"/>
      <c r="L203" s="205"/>
      <c r="M203" s="206" t="s">
        <v>1</v>
      </c>
      <c r="N203" s="207" t="s">
        <v>43</v>
      </c>
      <c r="P203" s="172">
        <f>O203*H203</f>
        <v>0</v>
      </c>
      <c r="Q203" s="172">
        <v>2E-3</v>
      </c>
      <c r="R203" s="172">
        <f>Q203*H203</f>
        <v>2E-3</v>
      </c>
      <c r="S203" s="172">
        <v>0</v>
      </c>
      <c r="T203" s="173">
        <f>S203*H203</f>
        <v>0</v>
      </c>
      <c r="AR203" s="174" t="s">
        <v>381</v>
      </c>
      <c r="AT203" s="174" t="s">
        <v>382</v>
      </c>
      <c r="AU203" s="174" t="s">
        <v>89</v>
      </c>
      <c r="AY203" s="16" t="s">
        <v>203</v>
      </c>
      <c r="BE203" s="102">
        <f>IF(N203="základná",J203,0)</f>
        <v>0</v>
      </c>
      <c r="BF203" s="102">
        <f>IF(N203="znížená",J203,0)</f>
        <v>0</v>
      </c>
      <c r="BG203" s="102">
        <f>IF(N203="zákl. prenesená",J203,0)</f>
        <v>0</v>
      </c>
      <c r="BH203" s="102">
        <f>IF(N203="zníž. prenesená",J203,0)</f>
        <v>0</v>
      </c>
      <c r="BI203" s="102">
        <f>IF(N203="nulová",J203,0)</f>
        <v>0</v>
      </c>
      <c r="BJ203" s="16" t="s">
        <v>89</v>
      </c>
      <c r="BK203" s="102">
        <f>ROUND(I203*H203,2)</f>
        <v>0</v>
      </c>
      <c r="BL203" s="16" t="s">
        <v>253</v>
      </c>
      <c r="BM203" s="174" t="s">
        <v>834</v>
      </c>
    </row>
    <row r="204" spans="2:65" s="1" customFormat="1" ht="24.2" customHeight="1">
      <c r="B204" s="33"/>
      <c r="C204" s="163" t="s">
        <v>391</v>
      </c>
      <c r="D204" s="163" t="s">
        <v>206</v>
      </c>
      <c r="E204" s="164" t="s">
        <v>835</v>
      </c>
      <c r="F204" s="165" t="s">
        <v>836</v>
      </c>
      <c r="G204" s="166" t="s">
        <v>291</v>
      </c>
      <c r="H204" s="167">
        <v>5</v>
      </c>
      <c r="I204" s="168"/>
      <c r="J204" s="169">
        <f>ROUND(I204*H204,2)</f>
        <v>0</v>
      </c>
      <c r="K204" s="170"/>
      <c r="L204" s="33"/>
      <c r="M204" s="171" t="s">
        <v>1</v>
      </c>
      <c r="N204" s="137" t="s">
        <v>43</v>
      </c>
      <c r="P204" s="172">
        <f>O204*H204</f>
        <v>0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AR204" s="174" t="s">
        <v>253</v>
      </c>
      <c r="AT204" s="174" t="s">
        <v>206</v>
      </c>
      <c r="AU204" s="174" t="s">
        <v>89</v>
      </c>
      <c r="AY204" s="16" t="s">
        <v>203</v>
      </c>
      <c r="BE204" s="102">
        <f>IF(N204="základná",J204,0)</f>
        <v>0</v>
      </c>
      <c r="BF204" s="102">
        <f>IF(N204="znížená",J204,0)</f>
        <v>0</v>
      </c>
      <c r="BG204" s="102">
        <f>IF(N204="zákl. prenesená",J204,0)</f>
        <v>0</v>
      </c>
      <c r="BH204" s="102">
        <f>IF(N204="zníž. prenesená",J204,0)</f>
        <v>0</v>
      </c>
      <c r="BI204" s="102">
        <f>IF(N204="nulová",J204,0)</f>
        <v>0</v>
      </c>
      <c r="BJ204" s="16" t="s">
        <v>89</v>
      </c>
      <c r="BK204" s="102">
        <f>ROUND(I204*H204,2)</f>
        <v>0</v>
      </c>
      <c r="BL204" s="16" t="s">
        <v>253</v>
      </c>
      <c r="BM204" s="174" t="s">
        <v>837</v>
      </c>
    </row>
    <row r="205" spans="2:65" s="12" customFormat="1">
      <c r="B205" s="175"/>
      <c r="D205" s="176" t="s">
        <v>212</v>
      </c>
      <c r="E205" s="177" t="s">
        <v>1</v>
      </c>
      <c r="F205" s="178" t="s">
        <v>1156</v>
      </c>
      <c r="H205" s="179">
        <v>1</v>
      </c>
      <c r="I205" s="180"/>
      <c r="L205" s="175"/>
      <c r="M205" s="181"/>
      <c r="T205" s="182"/>
      <c r="AT205" s="177" t="s">
        <v>212</v>
      </c>
      <c r="AU205" s="177" t="s">
        <v>89</v>
      </c>
      <c r="AV205" s="12" t="s">
        <v>89</v>
      </c>
      <c r="AW205" s="12" t="s">
        <v>32</v>
      </c>
      <c r="AX205" s="12" t="s">
        <v>77</v>
      </c>
      <c r="AY205" s="177" t="s">
        <v>203</v>
      </c>
    </row>
    <row r="206" spans="2:65" s="12" customFormat="1">
      <c r="B206" s="175"/>
      <c r="D206" s="176" t="s">
        <v>212</v>
      </c>
      <c r="E206" s="177" t="s">
        <v>1</v>
      </c>
      <c r="F206" s="178" t="s">
        <v>1157</v>
      </c>
      <c r="H206" s="179">
        <v>1</v>
      </c>
      <c r="I206" s="180"/>
      <c r="L206" s="175"/>
      <c r="M206" s="181"/>
      <c r="T206" s="182"/>
      <c r="AT206" s="177" t="s">
        <v>212</v>
      </c>
      <c r="AU206" s="177" t="s">
        <v>89</v>
      </c>
      <c r="AV206" s="12" t="s">
        <v>89</v>
      </c>
      <c r="AW206" s="12" t="s">
        <v>32</v>
      </c>
      <c r="AX206" s="12" t="s">
        <v>77</v>
      </c>
      <c r="AY206" s="177" t="s">
        <v>203</v>
      </c>
    </row>
    <row r="207" spans="2:65" s="12" customFormat="1">
      <c r="B207" s="175"/>
      <c r="D207" s="176" t="s">
        <v>212</v>
      </c>
      <c r="E207" s="177" t="s">
        <v>1</v>
      </c>
      <c r="F207" s="178" t="s">
        <v>1158</v>
      </c>
      <c r="H207" s="179">
        <v>1</v>
      </c>
      <c r="I207" s="180"/>
      <c r="L207" s="175"/>
      <c r="M207" s="181"/>
      <c r="T207" s="182"/>
      <c r="AT207" s="177" t="s">
        <v>212</v>
      </c>
      <c r="AU207" s="177" t="s">
        <v>89</v>
      </c>
      <c r="AV207" s="12" t="s">
        <v>89</v>
      </c>
      <c r="AW207" s="12" t="s">
        <v>32</v>
      </c>
      <c r="AX207" s="12" t="s">
        <v>77</v>
      </c>
      <c r="AY207" s="177" t="s">
        <v>203</v>
      </c>
    </row>
    <row r="208" spans="2:65" s="12" customFormat="1">
      <c r="B208" s="175"/>
      <c r="D208" s="176" t="s">
        <v>212</v>
      </c>
      <c r="E208" s="177" t="s">
        <v>1</v>
      </c>
      <c r="F208" s="178" t="s">
        <v>1159</v>
      </c>
      <c r="H208" s="179">
        <v>1</v>
      </c>
      <c r="I208" s="180"/>
      <c r="L208" s="175"/>
      <c r="M208" s="181"/>
      <c r="T208" s="182"/>
      <c r="AT208" s="177" t="s">
        <v>212</v>
      </c>
      <c r="AU208" s="177" t="s">
        <v>89</v>
      </c>
      <c r="AV208" s="12" t="s">
        <v>89</v>
      </c>
      <c r="AW208" s="12" t="s">
        <v>32</v>
      </c>
      <c r="AX208" s="12" t="s">
        <v>77</v>
      </c>
      <c r="AY208" s="177" t="s">
        <v>203</v>
      </c>
    </row>
    <row r="209" spans="2:65" s="12" customFormat="1">
      <c r="B209" s="175"/>
      <c r="D209" s="176" t="s">
        <v>212</v>
      </c>
      <c r="E209" s="177" t="s">
        <v>1</v>
      </c>
      <c r="F209" s="178" t="s">
        <v>1160</v>
      </c>
      <c r="H209" s="179">
        <v>1</v>
      </c>
      <c r="I209" s="180"/>
      <c r="L209" s="175"/>
      <c r="M209" s="181"/>
      <c r="T209" s="182"/>
      <c r="AT209" s="177" t="s">
        <v>212</v>
      </c>
      <c r="AU209" s="177" t="s">
        <v>89</v>
      </c>
      <c r="AV209" s="12" t="s">
        <v>89</v>
      </c>
      <c r="AW209" s="12" t="s">
        <v>32</v>
      </c>
      <c r="AX209" s="12" t="s">
        <v>77</v>
      </c>
      <c r="AY209" s="177" t="s">
        <v>203</v>
      </c>
    </row>
    <row r="210" spans="2:65" s="13" customFormat="1">
      <c r="B210" s="183"/>
      <c r="D210" s="176" t="s">
        <v>212</v>
      </c>
      <c r="E210" s="184" t="s">
        <v>1</v>
      </c>
      <c r="F210" s="185" t="s">
        <v>217</v>
      </c>
      <c r="H210" s="186">
        <v>5</v>
      </c>
      <c r="I210" s="187"/>
      <c r="L210" s="183"/>
      <c r="M210" s="188"/>
      <c r="T210" s="189"/>
      <c r="AT210" s="184" t="s">
        <v>212</v>
      </c>
      <c r="AU210" s="184" t="s">
        <v>89</v>
      </c>
      <c r="AV210" s="13" t="s">
        <v>210</v>
      </c>
      <c r="AW210" s="13" t="s">
        <v>32</v>
      </c>
      <c r="AX210" s="13" t="s">
        <v>84</v>
      </c>
      <c r="AY210" s="184" t="s">
        <v>203</v>
      </c>
    </row>
    <row r="211" spans="2:65" s="1" customFormat="1" ht="24.2" customHeight="1">
      <c r="B211" s="33"/>
      <c r="C211" s="197" t="s">
        <v>399</v>
      </c>
      <c r="D211" s="197" t="s">
        <v>382</v>
      </c>
      <c r="E211" s="198" t="s">
        <v>843</v>
      </c>
      <c r="F211" s="199" t="s">
        <v>844</v>
      </c>
      <c r="G211" s="200" t="s">
        <v>291</v>
      </c>
      <c r="H211" s="201">
        <v>1</v>
      </c>
      <c r="I211" s="202"/>
      <c r="J211" s="203">
        <f t="shared" ref="J211:J218" si="15">ROUND(I211*H211,2)</f>
        <v>0</v>
      </c>
      <c r="K211" s="204"/>
      <c r="L211" s="205"/>
      <c r="M211" s="206" t="s">
        <v>1</v>
      </c>
      <c r="N211" s="207" t="s">
        <v>43</v>
      </c>
      <c r="P211" s="172">
        <f t="shared" ref="P211:P218" si="16">O211*H211</f>
        <v>0</v>
      </c>
      <c r="Q211" s="172">
        <v>2.5000000000000001E-4</v>
      </c>
      <c r="R211" s="172">
        <f t="shared" ref="R211:R218" si="17">Q211*H211</f>
        <v>2.5000000000000001E-4</v>
      </c>
      <c r="S211" s="172">
        <v>0</v>
      </c>
      <c r="T211" s="173">
        <f t="shared" ref="T211:T218" si="18">S211*H211</f>
        <v>0</v>
      </c>
      <c r="AR211" s="174" t="s">
        <v>381</v>
      </c>
      <c r="AT211" s="174" t="s">
        <v>382</v>
      </c>
      <c r="AU211" s="174" t="s">
        <v>89</v>
      </c>
      <c r="AY211" s="16" t="s">
        <v>203</v>
      </c>
      <c r="BE211" s="102">
        <f t="shared" ref="BE211:BE218" si="19">IF(N211="základná",J211,0)</f>
        <v>0</v>
      </c>
      <c r="BF211" s="102">
        <f t="shared" ref="BF211:BF218" si="20">IF(N211="znížená",J211,0)</f>
        <v>0</v>
      </c>
      <c r="BG211" s="102">
        <f t="shared" ref="BG211:BG218" si="21">IF(N211="zákl. prenesená",J211,0)</f>
        <v>0</v>
      </c>
      <c r="BH211" s="102">
        <f t="shared" ref="BH211:BH218" si="22">IF(N211="zníž. prenesená",J211,0)</f>
        <v>0</v>
      </c>
      <c r="BI211" s="102">
        <f t="shared" ref="BI211:BI218" si="23">IF(N211="nulová",J211,0)</f>
        <v>0</v>
      </c>
      <c r="BJ211" s="16" t="s">
        <v>89</v>
      </c>
      <c r="BK211" s="102">
        <f t="shared" ref="BK211:BK218" si="24">ROUND(I211*H211,2)</f>
        <v>0</v>
      </c>
      <c r="BL211" s="16" t="s">
        <v>253</v>
      </c>
      <c r="BM211" s="174" t="s">
        <v>845</v>
      </c>
    </row>
    <row r="212" spans="2:65" s="1" customFormat="1" ht="24.2" customHeight="1">
      <c r="B212" s="33"/>
      <c r="C212" s="197" t="s">
        <v>401</v>
      </c>
      <c r="D212" s="197" t="s">
        <v>382</v>
      </c>
      <c r="E212" s="198" t="s">
        <v>846</v>
      </c>
      <c r="F212" s="199" t="s">
        <v>847</v>
      </c>
      <c r="G212" s="200" t="s">
        <v>291</v>
      </c>
      <c r="H212" s="201">
        <v>1</v>
      </c>
      <c r="I212" s="202"/>
      <c r="J212" s="203">
        <f t="shared" si="15"/>
        <v>0</v>
      </c>
      <c r="K212" s="204"/>
      <c r="L212" s="205"/>
      <c r="M212" s="206" t="s">
        <v>1</v>
      </c>
      <c r="N212" s="207" t="s">
        <v>43</v>
      </c>
      <c r="P212" s="172">
        <f t="shared" si="16"/>
        <v>0</v>
      </c>
      <c r="Q212" s="172">
        <v>2.5000000000000001E-4</v>
      </c>
      <c r="R212" s="172">
        <f t="shared" si="17"/>
        <v>2.5000000000000001E-4</v>
      </c>
      <c r="S212" s="172">
        <v>0</v>
      </c>
      <c r="T212" s="173">
        <f t="shared" si="18"/>
        <v>0</v>
      </c>
      <c r="AR212" s="174" t="s">
        <v>381</v>
      </c>
      <c r="AT212" s="174" t="s">
        <v>382</v>
      </c>
      <c r="AU212" s="174" t="s">
        <v>89</v>
      </c>
      <c r="AY212" s="16" t="s">
        <v>203</v>
      </c>
      <c r="BE212" s="102">
        <f t="shared" si="19"/>
        <v>0</v>
      </c>
      <c r="BF212" s="102">
        <f t="shared" si="20"/>
        <v>0</v>
      </c>
      <c r="BG212" s="102">
        <f t="shared" si="21"/>
        <v>0</v>
      </c>
      <c r="BH212" s="102">
        <f t="shared" si="22"/>
        <v>0</v>
      </c>
      <c r="BI212" s="102">
        <f t="shared" si="23"/>
        <v>0</v>
      </c>
      <c r="BJ212" s="16" t="s">
        <v>89</v>
      </c>
      <c r="BK212" s="102">
        <f t="shared" si="24"/>
        <v>0</v>
      </c>
      <c r="BL212" s="16" t="s">
        <v>253</v>
      </c>
      <c r="BM212" s="174" t="s">
        <v>848</v>
      </c>
    </row>
    <row r="213" spans="2:65" s="1" customFormat="1" ht="24.2" customHeight="1">
      <c r="B213" s="33"/>
      <c r="C213" s="197" t="s">
        <v>408</v>
      </c>
      <c r="D213" s="197" t="s">
        <v>382</v>
      </c>
      <c r="E213" s="198" t="s">
        <v>849</v>
      </c>
      <c r="F213" s="199" t="s">
        <v>850</v>
      </c>
      <c r="G213" s="200" t="s">
        <v>291</v>
      </c>
      <c r="H213" s="201">
        <v>1</v>
      </c>
      <c r="I213" s="202"/>
      <c r="J213" s="203">
        <f t="shared" si="15"/>
        <v>0</v>
      </c>
      <c r="K213" s="204"/>
      <c r="L213" s="205"/>
      <c r="M213" s="206" t="s">
        <v>1</v>
      </c>
      <c r="N213" s="207" t="s">
        <v>43</v>
      </c>
      <c r="P213" s="172">
        <f t="shared" si="16"/>
        <v>0</v>
      </c>
      <c r="Q213" s="172">
        <v>2.5000000000000001E-4</v>
      </c>
      <c r="R213" s="172">
        <f t="shared" si="17"/>
        <v>2.5000000000000001E-4</v>
      </c>
      <c r="S213" s="172">
        <v>0</v>
      </c>
      <c r="T213" s="173">
        <f t="shared" si="18"/>
        <v>0</v>
      </c>
      <c r="AR213" s="174" t="s">
        <v>381</v>
      </c>
      <c r="AT213" s="174" t="s">
        <v>382</v>
      </c>
      <c r="AU213" s="174" t="s">
        <v>89</v>
      </c>
      <c r="AY213" s="16" t="s">
        <v>203</v>
      </c>
      <c r="BE213" s="102">
        <f t="shared" si="19"/>
        <v>0</v>
      </c>
      <c r="BF213" s="102">
        <f t="shared" si="20"/>
        <v>0</v>
      </c>
      <c r="BG213" s="102">
        <f t="shared" si="21"/>
        <v>0</v>
      </c>
      <c r="BH213" s="102">
        <f t="shared" si="22"/>
        <v>0</v>
      </c>
      <c r="BI213" s="102">
        <f t="shared" si="23"/>
        <v>0</v>
      </c>
      <c r="BJ213" s="16" t="s">
        <v>89</v>
      </c>
      <c r="BK213" s="102">
        <f t="shared" si="24"/>
        <v>0</v>
      </c>
      <c r="BL213" s="16" t="s">
        <v>253</v>
      </c>
      <c r="BM213" s="174" t="s">
        <v>851</v>
      </c>
    </row>
    <row r="214" spans="2:65" s="1" customFormat="1" ht="24.2" customHeight="1">
      <c r="B214" s="33"/>
      <c r="C214" s="197" t="s">
        <v>412</v>
      </c>
      <c r="D214" s="197" t="s">
        <v>382</v>
      </c>
      <c r="E214" s="198" t="s">
        <v>852</v>
      </c>
      <c r="F214" s="199" t="s">
        <v>853</v>
      </c>
      <c r="G214" s="200" t="s">
        <v>291</v>
      </c>
      <c r="H214" s="201">
        <v>1</v>
      </c>
      <c r="I214" s="202"/>
      <c r="J214" s="203">
        <f t="shared" si="15"/>
        <v>0</v>
      </c>
      <c r="K214" s="204"/>
      <c r="L214" s="205"/>
      <c r="M214" s="206" t="s">
        <v>1</v>
      </c>
      <c r="N214" s="207" t="s">
        <v>43</v>
      </c>
      <c r="P214" s="172">
        <f t="shared" si="16"/>
        <v>0</v>
      </c>
      <c r="Q214" s="172">
        <v>2.5000000000000001E-4</v>
      </c>
      <c r="R214" s="172">
        <f t="shared" si="17"/>
        <v>2.5000000000000001E-4</v>
      </c>
      <c r="S214" s="172">
        <v>0</v>
      </c>
      <c r="T214" s="173">
        <f t="shared" si="18"/>
        <v>0</v>
      </c>
      <c r="AR214" s="174" t="s">
        <v>381</v>
      </c>
      <c r="AT214" s="174" t="s">
        <v>382</v>
      </c>
      <c r="AU214" s="174" t="s">
        <v>89</v>
      </c>
      <c r="AY214" s="16" t="s">
        <v>203</v>
      </c>
      <c r="BE214" s="102">
        <f t="shared" si="19"/>
        <v>0</v>
      </c>
      <c r="BF214" s="102">
        <f t="shared" si="20"/>
        <v>0</v>
      </c>
      <c r="BG214" s="102">
        <f t="shared" si="21"/>
        <v>0</v>
      </c>
      <c r="BH214" s="102">
        <f t="shared" si="22"/>
        <v>0</v>
      </c>
      <c r="BI214" s="102">
        <f t="shared" si="23"/>
        <v>0</v>
      </c>
      <c r="BJ214" s="16" t="s">
        <v>89</v>
      </c>
      <c r="BK214" s="102">
        <f t="shared" si="24"/>
        <v>0</v>
      </c>
      <c r="BL214" s="16" t="s">
        <v>253</v>
      </c>
      <c r="BM214" s="174" t="s">
        <v>854</v>
      </c>
    </row>
    <row r="215" spans="2:65" s="1" customFormat="1" ht="16.5" customHeight="1">
      <c r="B215" s="33"/>
      <c r="C215" s="197" t="s">
        <v>419</v>
      </c>
      <c r="D215" s="197" t="s">
        <v>382</v>
      </c>
      <c r="E215" s="198" t="s">
        <v>855</v>
      </c>
      <c r="F215" s="199" t="s">
        <v>856</v>
      </c>
      <c r="G215" s="200" t="s">
        <v>291</v>
      </c>
      <c r="H215" s="201">
        <v>1</v>
      </c>
      <c r="I215" s="202"/>
      <c r="J215" s="203">
        <f t="shared" si="15"/>
        <v>0</v>
      </c>
      <c r="K215" s="204"/>
      <c r="L215" s="205"/>
      <c r="M215" s="206" t="s">
        <v>1</v>
      </c>
      <c r="N215" s="207" t="s">
        <v>43</v>
      </c>
      <c r="P215" s="172">
        <f t="shared" si="16"/>
        <v>0</v>
      </c>
      <c r="Q215" s="172">
        <v>5.0000000000000001E-4</v>
      </c>
      <c r="R215" s="172">
        <f t="shared" si="17"/>
        <v>5.0000000000000001E-4</v>
      </c>
      <c r="S215" s="172">
        <v>0</v>
      </c>
      <c r="T215" s="173">
        <f t="shared" si="18"/>
        <v>0</v>
      </c>
      <c r="AR215" s="174" t="s">
        <v>381</v>
      </c>
      <c r="AT215" s="174" t="s">
        <v>382</v>
      </c>
      <c r="AU215" s="174" t="s">
        <v>89</v>
      </c>
      <c r="AY215" s="16" t="s">
        <v>203</v>
      </c>
      <c r="BE215" s="102">
        <f t="shared" si="19"/>
        <v>0</v>
      </c>
      <c r="BF215" s="102">
        <f t="shared" si="20"/>
        <v>0</v>
      </c>
      <c r="BG215" s="102">
        <f t="shared" si="21"/>
        <v>0</v>
      </c>
      <c r="BH215" s="102">
        <f t="shared" si="22"/>
        <v>0</v>
      </c>
      <c r="BI215" s="102">
        <f t="shared" si="23"/>
        <v>0</v>
      </c>
      <c r="BJ215" s="16" t="s">
        <v>89</v>
      </c>
      <c r="BK215" s="102">
        <f t="shared" si="24"/>
        <v>0</v>
      </c>
      <c r="BL215" s="16" t="s">
        <v>253</v>
      </c>
      <c r="BM215" s="174" t="s">
        <v>857</v>
      </c>
    </row>
    <row r="216" spans="2:65" s="1" customFormat="1" ht="16.5" customHeight="1">
      <c r="B216" s="33"/>
      <c r="C216" s="163" t="s">
        <v>424</v>
      </c>
      <c r="D216" s="163" t="s">
        <v>206</v>
      </c>
      <c r="E216" s="164" t="s">
        <v>868</v>
      </c>
      <c r="F216" s="165" t="s">
        <v>869</v>
      </c>
      <c r="G216" s="166" t="s">
        <v>291</v>
      </c>
      <c r="H216" s="167">
        <v>1</v>
      </c>
      <c r="I216" s="168"/>
      <c r="J216" s="169">
        <f t="shared" si="15"/>
        <v>0</v>
      </c>
      <c r="K216" s="170"/>
      <c r="L216" s="33"/>
      <c r="M216" s="171" t="s">
        <v>1</v>
      </c>
      <c r="N216" s="137" t="s">
        <v>43</v>
      </c>
      <c r="P216" s="172">
        <f t="shared" si="16"/>
        <v>0</v>
      </c>
      <c r="Q216" s="172">
        <v>8.0000000000000007E-5</v>
      </c>
      <c r="R216" s="172">
        <f t="shared" si="17"/>
        <v>8.0000000000000007E-5</v>
      </c>
      <c r="S216" s="172">
        <v>0</v>
      </c>
      <c r="T216" s="173">
        <f t="shared" si="18"/>
        <v>0</v>
      </c>
      <c r="AR216" s="174" t="s">
        <v>253</v>
      </c>
      <c r="AT216" s="174" t="s">
        <v>206</v>
      </c>
      <c r="AU216" s="174" t="s">
        <v>89</v>
      </c>
      <c r="AY216" s="16" t="s">
        <v>203</v>
      </c>
      <c r="BE216" s="102">
        <f t="shared" si="19"/>
        <v>0</v>
      </c>
      <c r="BF216" s="102">
        <f t="shared" si="20"/>
        <v>0</v>
      </c>
      <c r="BG216" s="102">
        <f t="shared" si="21"/>
        <v>0</v>
      </c>
      <c r="BH216" s="102">
        <f t="shared" si="22"/>
        <v>0</v>
      </c>
      <c r="BI216" s="102">
        <f t="shared" si="23"/>
        <v>0</v>
      </c>
      <c r="BJ216" s="16" t="s">
        <v>89</v>
      </c>
      <c r="BK216" s="102">
        <f t="shared" si="24"/>
        <v>0</v>
      </c>
      <c r="BL216" s="16" t="s">
        <v>253</v>
      </c>
      <c r="BM216" s="174" t="s">
        <v>1161</v>
      </c>
    </row>
    <row r="217" spans="2:65" s="1" customFormat="1" ht="24.2" customHeight="1">
      <c r="B217" s="33"/>
      <c r="C217" s="197" t="s">
        <v>429</v>
      </c>
      <c r="D217" s="197" t="s">
        <v>382</v>
      </c>
      <c r="E217" s="198" t="s">
        <v>871</v>
      </c>
      <c r="F217" s="199" t="s">
        <v>872</v>
      </c>
      <c r="G217" s="200" t="s">
        <v>291</v>
      </c>
      <c r="H217" s="201">
        <v>1</v>
      </c>
      <c r="I217" s="202"/>
      <c r="J217" s="203">
        <f t="shared" si="15"/>
        <v>0</v>
      </c>
      <c r="K217" s="204"/>
      <c r="L217" s="205"/>
      <c r="M217" s="206" t="s">
        <v>1</v>
      </c>
      <c r="N217" s="207" t="s">
        <v>43</v>
      </c>
      <c r="P217" s="172">
        <f t="shared" si="16"/>
        <v>0</v>
      </c>
      <c r="Q217" s="172">
        <v>2.1000000000000001E-4</v>
      </c>
      <c r="R217" s="172">
        <f t="shared" si="17"/>
        <v>2.1000000000000001E-4</v>
      </c>
      <c r="S217" s="172">
        <v>0</v>
      </c>
      <c r="T217" s="173">
        <f t="shared" si="18"/>
        <v>0</v>
      </c>
      <c r="AR217" s="174" t="s">
        <v>381</v>
      </c>
      <c r="AT217" s="174" t="s">
        <v>382</v>
      </c>
      <c r="AU217" s="174" t="s">
        <v>89</v>
      </c>
      <c r="AY217" s="16" t="s">
        <v>203</v>
      </c>
      <c r="BE217" s="102">
        <f t="shared" si="19"/>
        <v>0</v>
      </c>
      <c r="BF217" s="102">
        <f t="shared" si="20"/>
        <v>0</v>
      </c>
      <c r="BG217" s="102">
        <f t="shared" si="21"/>
        <v>0</v>
      </c>
      <c r="BH217" s="102">
        <f t="shared" si="22"/>
        <v>0</v>
      </c>
      <c r="BI217" s="102">
        <f t="shared" si="23"/>
        <v>0</v>
      </c>
      <c r="BJ217" s="16" t="s">
        <v>89</v>
      </c>
      <c r="BK217" s="102">
        <f t="shared" si="24"/>
        <v>0</v>
      </c>
      <c r="BL217" s="16" t="s">
        <v>253</v>
      </c>
      <c r="BM217" s="174" t="s">
        <v>1162</v>
      </c>
    </row>
    <row r="218" spans="2:65" s="1" customFormat="1" ht="16.5" customHeight="1">
      <c r="B218" s="33"/>
      <c r="C218" s="163" t="s">
        <v>434</v>
      </c>
      <c r="D218" s="163" t="s">
        <v>206</v>
      </c>
      <c r="E218" s="164" t="s">
        <v>874</v>
      </c>
      <c r="F218" s="165" t="s">
        <v>875</v>
      </c>
      <c r="G218" s="166" t="s">
        <v>291</v>
      </c>
      <c r="H218" s="167">
        <v>2</v>
      </c>
      <c r="I218" s="168"/>
      <c r="J218" s="169">
        <f t="shared" si="15"/>
        <v>0</v>
      </c>
      <c r="K218" s="170"/>
      <c r="L218" s="33"/>
      <c r="M218" s="171" t="s">
        <v>1</v>
      </c>
      <c r="N218" s="137" t="s">
        <v>43</v>
      </c>
      <c r="P218" s="172">
        <f t="shared" si="16"/>
        <v>0</v>
      </c>
      <c r="Q218" s="172">
        <v>8.0000000000000007E-5</v>
      </c>
      <c r="R218" s="172">
        <f t="shared" si="17"/>
        <v>1.6000000000000001E-4</v>
      </c>
      <c r="S218" s="172">
        <v>0</v>
      </c>
      <c r="T218" s="173">
        <f t="shared" si="18"/>
        <v>0</v>
      </c>
      <c r="AR218" s="174" t="s">
        <v>253</v>
      </c>
      <c r="AT218" s="174" t="s">
        <v>206</v>
      </c>
      <c r="AU218" s="174" t="s">
        <v>89</v>
      </c>
      <c r="AY218" s="16" t="s">
        <v>203</v>
      </c>
      <c r="BE218" s="102">
        <f t="shared" si="19"/>
        <v>0</v>
      </c>
      <c r="BF218" s="102">
        <f t="shared" si="20"/>
        <v>0</v>
      </c>
      <c r="BG218" s="102">
        <f t="shared" si="21"/>
        <v>0</v>
      </c>
      <c r="BH218" s="102">
        <f t="shared" si="22"/>
        <v>0</v>
      </c>
      <c r="BI218" s="102">
        <f t="shared" si="23"/>
        <v>0</v>
      </c>
      <c r="BJ218" s="16" t="s">
        <v>89</v>
      </c>
      <c r="BK218" s="102">
        <f t="shared" si="24"/>
        <v>0</v>
      </c>
      <c r="BL218" s="16" t="s">
        <v>253</v>
      </c>
      <c r="BM218" s="174" t="s">
        <v>876</v>
      </c>
    </row>
    <row r="219" spans="2:65" s="12" customFormat="1">
      <c r="B219" s="175"/>
      <c r="D219" s="176" t="s">
        <v>212</v>
      </c>
      <c r="E219" s="177" t="s">
        <v>1</v>
      </c>
      <c r="F219" s="178" t="s">
        <v>1163</v>
      </c>
      <c r="H219" s="179">
        <v>1</v>
      </c>
      <c r="I219" s="180"/>
      <c r="L219" s="175"/>
      <c r="M219" s="181"/>
      <c r="T219" s="182"/>
      <c r="AT219" s="177" t="s">
        <v>212</v>
      </c>
      <c r="AU219" s="177" t="s">
        <v>89</v>
      </c>
      <c r="AV219" s="12" t="s">
        <v>89</v>
      </c>
      <c r="AW219" s="12" t="s">
        <v>32</v>
      </c>
      <c r="AX219" s="12" t="s">
        <v>77</v>
      </c>
      <c r="AY219" s="177" t="s">
        <v>203</v>
      </c>
    </row>
    <row r="220" spans="2:65" s="12" customFormat="1">
      <c r="B220" s="175"/>
      <c r="D220" s="176" t="s">
        <v>212</v>
      </c>
      <c r="E220" s="177" t="s">
        <v>1</v>
      </c>
      <c r="F220" s="178" t="s">
        <v>1164</v>
      </c>
      <c r="H220" s="179">
        <v>1</v>
      </c>
      <c r="I220" s="180"/>
      <c r="L220" s="175"/>
      <c r="M220" s="181"/>
      <c r="T220" s="182"/>
      <c r="AT220" s="177" t="s">
        <v>212</v>
      </c>
      <c r="AU220" s="177" t="s">
        <v>89</v>
      </c>
      <c r="AV220" s="12" t="s">
        <v>89</v>
      </c>
      <c r="AW220" s="12" t="s">
        <v>32</v>
      </c>
      <c r="AX220" s="12" t="s">
        <v>77</v>
      </c>
      <c r="AY220" s="177" t="s">
        <v>203</v>
      </c>
    </row>
    <row r="221" spans="2:65" s="13" customFormat="1">
      <c r="B221" s="183"/>
      <c r="D221" s="176" t="s">
        <v>212</v>
      </c>
      <c r="E221" s="184" t="s">
        <v>1</v>
      </c>
      <c r="F221" s="185" t="s">
        <v>217</v>
      </c>
      <c r="H221" s="186">
        <v>2</v>
      </c>
      <c r="I221" s="187"/>
      <c r="L221" s="183"/>
      <c r="M221" s="188"/>
      <c r="T221" s="189"/>
      <c r="AT221" s="184" t="s">
        <v>212</v>
      </c>
      <c r="AU221" s="184" t="s">
        <v>89</v>
      </c>
      <c r="AV221" s="13" t="s">
        <v>210</v>
      </c>
      <c r="AW221" s="13" t="s">
        <v>32</v>
      </c>
      <c r="AX221" s="13" t="s">
        <v>84</v>
      </c>
      <c r="AY221" s="184" t="s">
        <v>203</v>
      </c>
    </row>
    <row r="222" spans="2:65" s="1" customFormat="1" ht="24.2" customHeight="1">
      <c r="B222" s="33"/>
      <c r="C222" s="197" t="s">
        <v>439</v>
      </c>
      <c r="D222" s="197" t="s">
        <v>382</v>
      </c>
      <c r="E222" s="198" t="s">
        <v>880</v>
      </c>
      <c r="F222" s="199" t="s">
        <v>881</v>
      </c>
      <c r="G222" s="200" t="s">
        <v>291</v>
      </c>
      <c r="H222" s="201">
        <v>2</v>
      </c>
      <c r="I222" s="202"/>
      <c r="J222" s="203">
        <f>ROUND(I222*H222,2)</f>
        <v>0</v>
      </c>
      <c r="K222" s="204"/>
      <c r="L222" s="205"/>
      <c r="M222" s="206" t="s">
        <v>1</v>
      </c>
      <c r="N222" s="207" t="s">
        <v>43</v>
      </c>
      <c r="P222" s="172">
        <f>O222*H222</f>
        <v>0</v>
      </c>
      <c r="Q222" s="172">
        <v>3.5999999999999999E-3</v>
      </c>
      <c r="R222" s="172">
        <f>Q222*H222</f>
        <v>7.1999999999999998E-3</v>
      </c>
      <c r="S222" s="172">
        <v>0</v>
      </c>
      <c r="T222" s="173">
        <f>S222*H222</f>
        <v>0</v>
      </c>
      <c r="AR222" s="174" t="s">
        <v>381</v>
      </c>
      <c r="AT222" s="174" t="s">
        <v>382</v>
      </c>
      <c r="AU222" s="174" t="s">
        <v>89</v>
      </c>
      <c r="AY222" s="16" t="s">
        <v>203</v>
      </c>
      <c r="BE222" s="102">
        <f>IF(N222="základná",J222,0)</f>
        <v>0</v>
      </c>
      <c r="BF222" s="102">
        <f>IF(N222="znížená",J222,0)</f>
        <v>0</v>
      </c>
      <c r="BG222" s="102">
        <f>IF(N222="zákl. prenesená",J222,0)</f>
        <v>0</v>
      </c>
      <c r="BH222" s="102">
        <f>IF(N222="zníž. prenesená",J222,0)</f>
        <v>0</v>
      </c>
      <c r="BI222" s="102">
        <f>IF(N222="nulová",J222,0)</f>
        <v>0</v>
      </c>
      <c r="BJ222" s="16" t="s">
        <v>89</v>
      </c>
      <c r="BK222" s="102">
        <f>ROUND(I222*H222,2)</f>
        <v>0</v>
      </c>
      <c r="BL222" s="16" t="s">
        <v>253</v>
      </c>
      <c r="BM222" s="174" t="s">
        <v>882</v>
      </c>
    </row>
    <row r="223" spans="2:65" s="1" customFormat="1" ht="33" customHeight="1">
      <c r="B223" s="33"/>
      <c r="C223" s="163" t="s">
        <v>444</v>
      </c>
      <c r="D223" s="163" t="s">
        <v>206</v>
      </c>
      <c r="E223" s="164" t="s">
        <v>883</v>
      </c>
      <c r="F223" s="165" t="s">
        <v>884</v>
      </c>
      <c r="G223" s="166" t="s">
        <v>291</v>
      </c>
      <c r="H223" s="167">
        <v>1</v>
      </c>
      <c r="I223" s="168"/>
      <c r="J223" s="169">
        <f>ROUND(I223*H223,2)</f>
        <v>0</v>
      </c>
      <c r="K223" s="170"/>
      <c r="L223" s="33"/>
      <c r="M223" s="171" t="s">
        <v>1</v>
      </c>
      <c r="N223" s="137" t="s">
        <v>43</v>
      </c>
      <c r="P223" s="172">
        <f>O223*H223</f>
        <v>0</v>
      </c>
      <c r="Q223" s="172">
        <v>1E-4</v>
      </c>
      <c r="R223" s="172">
        <f>Q223*H223</f>
        <v>1E-4</v>
      </c>
      <c r="S223" s="172">
        <v>0</v>
      </c>
      <c r="T223" s="173">
        <f>S223*H223</f>
        <v>0</v>
      </c>
      <c r="AR223" s="174" t="s">
        <v>253</v>
      </c>
      <c r="AT223" s="174" t="s">
        <v>206</v>
      </c>
      <c r="AU223" s="174" t="s">
        <v>89</v>
      </c>
      <c r="AY223" s="16" t="s">
        <v>203</v>
      </c>
      <c r="BE223" s="102">
        <f>IF(N223="základná",J223,0)</f>
        <v>0</v>
      </c>
      <c r="BF223" s="102">
        <f>IF(N223="znížená",J223,0)</f>
        <v>0</v>
      </c>
      <c r="BG223" s="102">
        <f>IF(N223="zákl. prenesená",J223,0)</f>
        <v>0</v>
      </c>
      <c r="BH223" s="102">
        <f>IF(N223="zníž. prenesená",J223,0)</f>
        <v>0</v>
      </c>
      <c r="BI223" s="102">
        <f>IF(N223="nulová",J223,0)</f>
        <v>0</v>
      </c>
      <c r="BJ223" s="16" t="s">
        <v>89</v>
      </c>
      <c r="BK223" s="102">
        <f>ROUND(I223*H223,2)</f>
        <v>0</v>
      </c>
      <c r="BL223" s="16" t="s">
        <v>253</v>
      </c>
      <c r="BM223" s="174" t="s">
        <v>885</v>
      </c>
    </row>
    <row r="224" spans="2:65" s="1" customFormat="1" ht="16.5" customHeight="1">
      <c r="B224" s="33"/>
      <c r="C224" s="197" t="s">
        <v>448</v>
      </c>
      <c r="D224" s="197" t="s">
        <v>382</v>
      </c>
      <c r="E224" s="198" t="s">
        <v>886</v>
      </c>
      <c r="F224" s="199" t="s">
        <v>887</v>
      </c>
      <c r="G224" s="200" t="s">
        <v>291</v>
      </c>
      <c r="H224" s="201">
        <v>1</v>
      </c>
      <c r="I224" s="202"/>
      <c r="J224" s="203">
        <f>ROUND(I224*H224,2)</f>
        <v>0</v>
      </c>
      <c r="K224" s="204"/>
      <c r="L224" s="205"/>
      <c r="M224" s="206" t="s">
        <v>1</v>
      </c>
      <c r="N224" s="207" t="s">
        <v>43</v>
      </c>
      <c r="P224" s="172">
        <f>O224*H224</f>
        <v>0</v>
      </c>
      <c r="Q224" s="172">
        <v>2E-3</v>
      </c>
      <c r="R224" s="172">
        <f>Q224*H224</f>
        <v>2E-3</v>
      </c>
      <c r="S224" s="172">
        <v>0</v>
      </c>
      <c r="T224" s="173">
        <f>S224*H224</f>
        <v>0</v>
      </c>
      <c r="AR224" s="174" t="s">
        <v>381</v>
      </c>
      <c r="AT224" s="174" t="s">
        <v>382</v>
      </c>
      <c r="AU224" s="174" t="s">
        <v>89</v>
      </c>
      <c r="AY224" s="16" t="s">
        <v>203</v>
      </c>
      <c r="BE224" s="102">
        <f>IF(N224="základná",J224,0)</f>
        <v>0</v>
      </c>
      <c r="BF224" s="102">
        <f>IF(N224="znížená",J224,0)</f>
        <v>0</v>
      </c>
      <c r="BG224" s="102">
        <f>IF(N224="zákl. prenesená",J224,0)</f>
        <v>0</v>
      </c>
      <c r="BH224" s="102">
        <f>IF(N224="zníž. prenesená",J224,0)</f>
        <v>0</v>
      </c>
      <c r="BI224" s="102">
        <f>IF(N224="nulová",J224,0)</f>
        <v>0</v>
      </c>
      <c r="BJ224" s="16" t="s">
        <v>89</v>
      </c>
      <c r="BK224" s="102">
        <f>ROUND(I224*H224,2)</f>
        <v>0</v>
      </c>
      <c r="BL224" s="16" t="s">
        <v>253</v>
      </c>
      <c r="BM224" s="174" t="s">
        <v>888</v>
      </c>
    </row>
    <row r="225" spans="2:65" s="1" customFormat="1" ht="24.2" customHeight="1">
      <c r="B225" s="33"/>
      <c r="C225" s="163" t="s">
        <v>454</v>
      </c>
      <c r="D225" s="163" t="s">
        <v>206</v>
      </c>
      <c r="E225" s="164" t="s">
        <v>471</v>
      </c>
      <c r="F225" s="165" t="s">
        <v>472</v>
      </c>
      <c r="G225" s="166" t="s">
        <v>404</v>
      </c>
      <c r="H225" s="167"/>
      <c r="I225" s="168"/>
      <c r="J225" s="169">
        <f>ROUND(I225*H225,2)</f>
        <v>0</v>
      </c>
      <c r="K225" s="170"/>
      <c r="L225" s="33"/>
      <c r="M225" s="171" t="s">
        <v>1</v>
      </c>
      <c r="N225" s="137" t="s">
        <v>43</v>
      </c>
      <c r="P225" s="172">
        <f>O225*H225</f>
        <v>0</v>
      </c>
      <c r="Q225" s="172">
        <v>0</v>
      </c>
      <c r="R225" s="172">
        <f>Q225*H225</f>
        <v>0</v>
      </c>
      <c r="S225" s="172">
        <v>0</v>
      </c>
      <c r="T225" s="173">
        <f>S225*H225</f>
        <v>0</v>
      </c>
      <c r="AR225" s="174" t="s">
        <v>253</v>
      </c>
      <c r="AT225" s="174" t="s">
        <v>206</v>
      </c>
      <c r="AU225" s="174" t="s">
        <v>89</v>
      </c>
      <c r="AY225" s="16" t="s">
        <v>203</v>
      </c>
      <c r="BE225" s="102">
        <f>IF(N225="základná",J225,0)</f>
        <v>0</v>
      </c>
      <c r="BF225" s="102">
        <f>IF(N225="znížená",J225,0)</f>
        <v>0</v>
      </c>
      <c r="BG225" s="102">
        <f>IF(N225="zákl. prenesená",J225,0)</f>
        <v>0</v>
      </c>
      <c r="BH225" s="102">
        <f>IF(N225="zníž. prenesená",J225,0)</f>
        <v>0</v>
      </c>
      <c r="BI225" s="102">
        <f>IF(N225="nulová",J225,0)</f>
        <v>0</v>
      </c>
      <c r="BJ225" s="16" t="s">
        <v>89</v>
      </c>
      <c r="BK225" s="102">
        <f>ROUND(I225*H225,2)</f>
        <v>0</v>
      </c>
      <c r="BL225" s="16" t="s">
        <v>253</v>
      </c>
      <c r="BM225" s="174" t="s">
        <v>901</v>
      </c>
    </row>
    <row r="226" spans="2:65" s="11" customFormat="1" ht="22.9" customHeight="1">
      <c r="B226" s="152"/>
      <c r="D226" s="153" t="s">
        <v>76</v>
      </c>
      <c r="E226" s="161" t="s">
        <v>902</v>
      </c>
      <c r="F226" s="161" t="s">
        <v>903</v>
      </c>
      <c r="I226" s="155"/>
      <c r="J226" s="162">
        <f>BK226</f>
        <v>0</v>
      </c>
      <c r="L226" s="152"/>
      <c r="M226" s="156"/>
      <c r="P226" s="157">
        <f>SUM(P227:P230)</f>
        <v>0</v>
      </c>
      <c r="R226" s="157">
        <f>SUM(R227:R230)</f>
        <v>4.0839200000000004E-3</v>
      </c>
      <c r="T226" s="158">
        <f>SUM(T227:T230)</f>
        <v>4.8000000000000001E-2</v>
      </c>
      <c r="AR226" s="153" t="s">
        <v>89</v>
      </c>
      <c r="AT226" s="159" t="s">
        <v>76</v>
      </c>
      <c r="AU226" s="159" t="s">
        <v>84</v>
      </c>
      <c r="AY226" s="153" t="s">
        <v>203</v>
      </c>
      <c r="BK226" s="160">
        <f>SUM(BK227:BK230)</f>
        <v>0</v>
      </c>
    </row>
    <row r="227" spans="2:65" s="1" customFormat="1" ht="16.5" customHeight="1">
      <c r="B227" s="33"/>
      <c r="C227" s="163" t="s">
        <v>458</v>
      </c>
      <c r="D227" s="163" t="s">
        <v>206</v>
      </c>
      <c r="E227" s="164" t="s">
        <v>904</v>
      </c>
      <c r="F227" s="165" t="s">
        <v>905</v>
      </c>
      <c r="G227" s="166" t="s">
        <v>291</v>
      </c>
      <c r="H227" s="167">
        <v>4</v>
      </c>
      <c r="I227" s="168"/>
      <c r="J227" s="169">
        <f>ROUND(I227*H227,2)</f>
        <v>0</v>
      </c>
      <c r="K227" s="170"/>
      <c r="L227" s="33"/>
      <c r="M227" s="171" t="s">
        <v>1</v>
      </c>
      <c r="N227" s="137" t="s">
        <v>43</v>
      </c>
      <c r="P227" s="172">
        <f>O227*H227</f>
        <v>0</v>
      </c>
      <c r="Q227" s="172">
        <v>1.6779999999999999E-5</v>
      </c>
      <c r="R227" s="172">
        <f>Q227*H227</f>
        <v>6.7119999999999994E-5</v>
      </c>
      <c r="S227" s="172">
        <v>1.2E-2</v>
      </c>
      <c r="T227" s="173">
        <f>S227*H227</f>
        <v>4.8000000000000001E-2</v>
      </c>
      <c r="AR227" s="174" t="s">
        <v>253</v>
      </c>
      <c r="AT227" s="174" t="s">
        <v>206</v>
      </c>
      <c r="AU227" s="174" t="s">
        <v>89</v>
      </c>
      <c r="AY227" s="16" t="s">
        <v>203</v>
      </c>
      <c r="BE227" s="102">
        <f>IF(N227="základná",J227,0)</f>
        <v>0</v>
      </c>
      <c r="BF227" s="102">
        <f>IF(N227="znížená",J227,0)</f>
        <v>0</v>
      </c>
      <c r="BG227" s="102">
        <f>IF(N227="zákl. prenesená",J227,0)</f>
        <v>0</v>
      </c>
      <c r="BH227" s="102">
        <f>IF(N227="zníž. prenesená",J227,0)</f>
        <v>0</v>
      </c>
      <c r="BI227" s="102">
        <f>IF(N227="nulová",J227,0)</f>
        <v>0</v>
      </c>
      <c r="BJ227" s="16" t="s">
        <v>89</v>
      </c>
      <c r="BK227" s="102">
        <f>ROUND(I227*H227,2)</f>
        <v>0</v>
      </c>
      <c r="BL227" s="16" t="s">
        <v>253</v>
      </c>
      <c r="BM227" s="174" t="s">
        <v>906</v>
      </c>
    </row>
    <row r="228" spans="2:65" s="1" customFormat="1" ht="24.2" customHeight="1">
      <c r="B228" s="33"/>
      <c r="C228" s="163" t="s">
        <v>462</v>
      </c>
      <c r="D228" s="163" t="s">
        <v>206</v>
      </c>
      <c r="E228" s="164" t="s">
        <v>907</v>
      </c>
      <c r="F228" s="165" t="s">
        <v>908</v>
      </c>
      <c r="G228" s="166" t="s">
        <v>291</v>
      </c>
      <c r="H228" s="167">
        <v>4</v>
      </c>
      <c r="I228" s="168"/>
      <c r="J228" s="169">
        <f>ROUND(I228*H228,2)</f>
        <v>0</v>
      </c>
      <c r="K228" s="170"/>
      <c r="L228" s="33"/>
      <c r="M228" s="171" t="s">
        <v>1</v>
      </c>
      <c r="N228" s="137" t="s">
        <v>43</v>
      </c>
      <c r="P228" s="172">
        <f>O228*H228</f>
        <v>0</v>
      </c>
      <c r="Q228" s="172">
        <v>4.1999999999999996E-6</v>
      </c>
      <c r="R228" s="172">
        <f>Q228*H228</f>
        <v>1.6799999999999998E-5</v>
      </c>
      <c r="S228" s="172">
        <v>0</v>
      </c>
      <c r="T228" s="173">
        <f>S228*H228</f>
        <v>0</v>
      </c>
      <c r="AR228" s="174" t="s">
        <v>253</v>
      </c>
      <c r="AT228" s="174" t="s">
        <v>206</v>
      </c>
      <c r="AU228" s="174" t="s">
        <v>89</v>
      </c>
      <c r="AY228" s="16" t="s">
        <v>203</v>
      </c>
      <c r="BE228" s="102">
        <f>IF(N228="základná",J228,0)</f>
        <v>0</v>
      </c>
      <c r="BF228" s="102">
        <f>IF(N228="znížená",J228,0)</f>
        <v>0</v>
      </c>
      <c r="BG228" s="102">
        <f>IF(N228="zákl. prenesená",J228,0)</f>
        <v>0</v>
      </c>
      <c r="BH228" s="102">
        <f>IF(N228="zníž. prenesená",J228,0)</f>
        <v>0</v>
      </c>
      <c r="BI228" s="102">
        <f>IF(N228="nulová",J228,0)</f>
        <v>0</v>
      </c>
      <c r="BJ228" s="16" t="s">
        <v>89</v>
      </c>
      <c r="BK228" s="102">
        <f>ROUND(I228*H228,2)</f>
        <v>0</v>
      </c>
      <c r="BL228" s="16" t="s">
        <v>253</v>
      </c>
      <c r="BM228" s="174" t="s">
        <v>909</v>
      </c>
    </row>
    <row r="229" spans="2:65" s="1" customFormat="1" ht="33" customHeight="1">
      <c r="B229" s="33"/>
      <c r="C229" s="197" t="s">
        <v>466</v>
      </c>
      <c r="D229" s="197" t="s">
        <v>382</v>
      </c>
      <c r="E229" s="198" t="s">
        <v>910</v>
      </c>
      <c r="F229" s="199" t="s">
        <v>911</v>
      </c>
      <c r="G229" s="200" t="s">
        <v>291</v>
      </c>
      <c r="H229" s="201">
        <v>4</v>
      </c>
      <c r="I229" s="202"/>
      <c r="J229" s="203">
        <f>ROUND(I229*H229,2)</f>
        <v>0</v>
      </c>
      <c r="K229" s="204"/>
      <c r="L229" s="205"/>
      <c r="M229" s="206" t="s">
        <v>1</v>
      </c>
      <c r="N229" s="207" t="s">
        <v>43</v>
      </c>
      <c r="P229" s="172">
        <f>O229*H229</f>
        <v>0</v>
      </c>
      <c r="Q229" s="172">
        <v>1E-3</v>
      </c>
      <c r="R229" s="172">
        <f>Q229*H229</f>
        <v>4.0000000000000001E-3</v>
      </c>
      <c r="S229" s="172">
        <v>0</v>
      </c>
      <c r="T229" s="173">
        <f>S229*H229</f>
        <v>0</v>
      </c>
      <c r="AR229" s="174" t="s">
        <v>381</v>
      </c>
      <c r="AT229" s="174" t="s">
        <v>382</v>
      </c>
      <c r="AU229" s="174" t="s">
        <v>89</v>
      </c>
      <c r="AY229" s="16" t="s">
        <v>203</v>
      </c>
      <c r="BE229" s="102">
        <f>IF(N229="základná",J229,0)</f>
        <v>0</v>
      </c>
      <c r="BF229" s="102">
        <f>IF(N229="znížená",J229,0)</f>
        <v>0</v>
      </c>
      <c r="BG229" s="102">
        <f>IF(N229="zákl. prenesená",J229,0)</f>
        <v>0</v>
      </c>
      <c r="BH229" s="102">
        <f>IF(N229="zníž. prenesená",J229,0)</f>
        <v>0</v>
      </c>
      <c r="BI229" s="102">
        <f>IF(N229="nulová",J229,0)</f>
        <v>0</v>
      </c>
      <c r="BJ229" s="16" t="s">
        <v>89</v>
      </c>
      <c r="BK229" s="102">
        <f>ROUND(I229*H229,2)</f>
        <v>0</v>
      </c>
      <c r="BL229" s="16" t="s">
        <v>253</v>
      </c>
      <c r="BM229" s="174" t="s">
        <v>912</v>
      </c>
    </row>
    <row r="230" spans="2:65" s="1" customFormat="1" ht="21.75" customHeight="1">
      <c r="B230" s="33"/>
      <c r="C230" s="163" t="s">
        <v>470</v>
      </c>
      <c r="D230" s="163" t="s">
        <v>206</v>
      </c>
      <c r="E230" s="164" t="s">
        <v>913</v>
      </c>
      <c r="F230" s="165" t="s">
        <v>914</v>
      </c>
      <c r="G230" s="166" t="s">
        <v>404</v>
      </c>
      <c r="H230" s="167"/>
      <c r="I230" s="168"/>
      <c r="J230" s="169">
        <f>ROUND(I230*H230,2)</f>
        <v>0</v>
      </c>
      <c r="K230" s="170"/>
      <c r="L230" s="33"/>
      <c r="M230" s="171" t="s">
        <v>1</v>
      </c>
      <c r="N230" s="137" t="s">
        <v>43</v>
      </c>
      <c r="P230" s="172">
        <f>O230*H230</f>
        <v>0</v>
      </c>
      <c r="Q230" s="172">
        <v>0</v>
      </c>
      <c r="R230" s="172">
        <f>Q230*H230</f>
        <v>0</v>
      </c>
      <c r="S230" s="172">
        <v>0</v>
      </c>
      <c r="T230" s="173">
        <f>S230*H230</f>
        <v>0</v>
      </c>
      <c r="AR230" s="174" t="s">
        <v>253</v>
      </c>
      <c r="AT230" s="174" t="s">
        <v>206</v>
      </c>
      <c r="AU230" s="174" t="s">
        <v>89</v>
      </c>
      <c r="AY230" s="16" t="s">
        <v>203</v>
      </c>
      <c r="BE230" s="102">
        <f>IF(N230="základná",J230,0)</f>
        <v>0</v>
      </c>
      <c r="BF230" s="102">
        <f>IF(N230="znížená",J230,0)</f>
        <v>0</v>
      </c>
      <c r="BG230" s="102">
        <f>IF(N230="zákl. prenesená",J230,0)</f>
        <v>0</v>
      </c>
      <c r="BH230" s="102">
        <f>IF(N230="zníž. prenesená",J230,0)</f>
        <v>0</v>
      </c>
      <c r="BI230" s="102">
        <f>IF(N230="nulová",J230,0)</f>
        <v>0</v>
      </c>
      <c r="BJ230" s="16" t="s">
        <v>89</v>
      </c>
      <c r="BK230" s="102">
        <f>ROUND(I230*H230,2)</f>
        <v>0</v>
      </c>
      <c r="BL230" s="16" t="s">
        <v>253</v>
      </c>
      <c r="BM230" s="174" t="s">
        <v>915</v>
      </c>
    </row>
    <row r="231" spans="2:65" s="11" customFormat="1" ht="22.9" customHeight="1">
      <c r="B231" s="152"/>
      <c r="D231" s="153" t="s">
        <v>76</v>
      </c>
      <c r="E231" s="161" t="s">
        <v>916</v>
      </c>
      <c r="F231" s="161" t="s">
        <v>917</v>
      </c>
      <c r="I231" s="155"/>
      <c r="J231" s="162">
        <f>BK231</f>
        <v>0</v>
      </c>
      <c r="L231" s="152"/>
      <c r="M231" s="156"/>
      <c r="P231" s="157">
        <f>SUM(P232:P233)</f>
        <v>0</v>
      </c>
      <c r="R231" s="157">
        <f>SUM(R232:R233)</f>
        <v>1.6527999999999999E-4</v>
      </c>
      <c r="T231" s="158">
        <f>SUM(T232:T233)</f>
        <v>2.7E-2</v>
      </c>
      <c r="AR231" s="153" t="s">
        <v>89</v>
      </c>
      <c r="AT231" s="159" t="s">
        <v>76</v>
      </c>
      <c r="AU231" s="159" t="s">
        <v>84</v>
      </c>
      <c r="AY231" s="153" t="s">
        <v>203</v>
      </c>
      <c r="BK231" s="160">
        <f>SUM(BK232:BK233)</f>
        <v>0</v>
      </c>
    </row>
    <row r="232" spans="2:65" s="1" customFormat="1" ht="21.75" customHeight="1">
      <c r="B232" s="33"/>
      <c r="C232" s="163" t="s">
        <v>476</v>
      </c>
      <c r="D232" s="163" t="s">
        <v>206</v>
      </c>
      <c r="E232" s="164" t="s">
        <v>918</v>
      </c>
      <c r="F232" s="165" t="s">
        <v>919</v>
      </c>
      <c r="G232" s="166" t="s">
        <v>291</v>
      </c>
      <c r="H232" s="167">
        <v>2</v>
      </c>
      <c r="I232" s="168"/>
      <c r="J232" s="169">
        <f>ROUND(I232*H232,2)</f>
        <v>0</v>
      </c>
      <c r="K232" s="170"/>
      <c r="L232" s="33"/>
      <c r="M232" s="171" t="s">
        <v>1</v>
      </c>
      <c r="N232" s="137" t="s">
        <v>43</v>
      </c>
      <c r="P232" s="172">
        <f>O232*H232</f>
        <v>0</v>
      </c>
      <c r="Q232" s="172">
        <v>8.2639999999999995E-5</v>
      </c>
      <c r="R232" s="172">
        <f>Q232*H232</f>
        <v>1.6527999999999999E-4</v>
      </c>
      <c r="S232" s="172">
        <v>1.35E-2</v>
      </c>
      <c r="T232" s="173">
        <f>S232*H232</f>
        <v>2.7E-2</v>
      </c>
      <c r="AR232" s="174" t="s">
        <v>253</v>
      </c>
      <c r="AT232" s="174" t="s">
        <v>206</v>
      </c>
      <c r="AU232" s="174" t="s">
        <v>89</v>
      </c>
      <c r="AY232" s="16" t="s">
        <v>203</v>
      </c>
      <c r="BE232" s="102">
        <f>IF(N232="základná",J232,0)</f>
        <v>0</v>
      </c>
      <c r="BF232" s="102">
        <f>IF(N232="znížená",J232,0)</f>
        <v>0</v>
      </c>
      <c r="BG232" s="102">
        <f>IF(N232="zákl. prenesená",J232,0)</f>
        <v>0</v>
      </c>
      <c r="BH232" s="102">
        <f>IF(N232="zníž. prenesená",J232,0)</f>
        <v>0</v>
      </c>
      <c r="BI232" s="102">
        <f>IF(N232="nulová",J232,0)</f>
        <v>0</v>
      </c>
      <c r="BJ232" s="16" t="s">
        <v>89</v>
      </c>
      <c r="BK232" s="102">
        <f>ROUND(I232*H232,2)</f>
        <v>0</v>
      </c>
      <c r="BL232" s="16" t="s">
        <v>253</v>
      </c>
      <c r="BM232" s="174" t="s">
        <v>920</v>
      </c>
    </row>
    <row r="233" spans="2:65" s="1" customFormat="1" ht="24.2" customHeight="1">
      <c r="B233" s="33"/>
      <c r="C233" s="163" t="s">
        <v>481</v>
      </c>
      <c r="D233" s="163" t="s">
        <v>206</v>
      </c>
      <c r="E233" s="164" t="s">
        <v>921</v>
      </c>
      <c r="F233" s="165" t="s">
        <v>922</v>
      </c>
      <c r="G233" s="166" t="s">
        <v>404</v>
      </c>
      <c r="H233" s="167"/>
      <c r="I233" s="168"/>
      <c r="J233" s="169">
        <f>ROUND(I233*H233,2)</f>
        <v>0</v>
      </c>
      <c r="K233" s="170"/>
      <c r="L233" s="33"/>
      <c r="M233" s="171" t="s">
        <v>1</v>
      </c>
      <c r="N233" s="137" t="s">
        <v>43</v>
      </c>
      <c r="P233" s="172">
        <f>O233*H233</f>
        <v>0</v>
      </c>
      <c r="Q233" s="172">
        <v>0</v>
      </c>
      <c r="R233" s="172">
        <f>Q233*H233</f>
        <v>0</v>
      </c>
      <c r="S233" s="172">
        <v>0</v>
      </c>
      <c r="T233" s="173">
        <f>S233*H233</f>
        <v>0</v>
      </c>
      <c r="AR233" s="174" t="s">
        <v>253</v>
      </c>
      <c r="AT233" s="174" t="s">
        <v>206</v>
      </c>
      <c r="AU233" s="174" t="s">
        <v>89</v>
      </c>
      <c r="AY233" s="16" t="s">
        <v>203</v>
      </c>
      <c r="BE233" s="102">
        <f>IF(N233="základná",J233,0)</f>
        <v>0</v>
      </c>
      <c r="BF233" s="102">
        <f>IF(N233="znížená",J233,0)</f>
        <v>0</v>
      </c>
      <c r="BG233" s="102">
        <f>IF(N233="zákl. prenesená",J233,0)</f>
        <v>0</v>
      </c>
      <c r="BH233" s="102">
        <f>IF(N233="zníž. prenesená",J233,0)</f>
        <v>0</v>
      </c>
      <c r="BI233" s="102">
        <f>IF(N233="nulová",J233,0)</f>
        <v>0</v>
      </c>
      <c r="BJ233" s="16" t="s">
        <v>89</v>
      </c>
      <c r="BK233" s="102">
        <f>ROUND(I233*H233,2)</f>
        <v>0</v>
      </c>
      <c r="BL233" s="16" t="s">
        <v>253</v>
      </c>
      <c r="BM233" s="174" t="s">
        <v>923</v>
      </c>
    </row>
    <row r="234" spans="2:65" s="11" customFormat="1" ht="22.9" customHeight="1">
      <c r="B234" s="152"/>
      <c r="D234" s="153" t="s">
        <v>76</v>
      </c>
      <c r="E234" s="161" t="s">
        <v>598</v>
      </c>
      <c r="F234" s="161" t="s">
        <v>599</v>
      </c>
      <c r="I234" s="155"/>
      <c r="J234" s="162">
        <f>BK234</f>
        <v>0</v>
      </c>
      <c r="L234" s="152"/>
      <c r="M234" s="156"/>
      <c r="P234" s="157">
        <f>SUM(P235:P246)</f>
        <v>0</v>
      </c>
      <c r="R234" s="157">
        <f>SUM(R235:R246)</f>
        <v>1.2743040000000001E-2</v>
      </c>
      <c r="T234" s="158">
        <f>SUM(T235:T246)</f>
        <v>0</v>
      </c>
      <c r="AR234" s="153" t="s">
        <v>89</v>
      </c>
      <c r="AT234" s="159" t="s">
        <v>76</v>
      </c>
      <c r="AU234" s="159" t="s">
        <v>84</v>
      </c>
      <c r="AY234" s="153" t="s">
        <v>203</v>
      </c>
      <c r="BK234" s="160">
        <f>SUM(BK235:BK246)</f>
        <v>0</v>
      </c>
    </row>
    <row r="235" spans="2:65" s="1" customFormat="1" ht="24.2" customHeight="1">
      <c r="B235" s="33"/>
      <c r="C235" s="163" t="s">
        <v>485</v>
      </c>
      <c r="D235" s="163" t="s">
        <v>206</v>
      </c>
      <c r="E235" s="164" t="s">
        <v>924</v>
      </c>
      <c r="F235" s="165" t="s">
        <v>925</v>
      </c>
      <c r="G235" s="166" t="s">
        <v>209</v>
      </c>
      <c r="H235" s="167">
        <v>9.6</v>
      </c>
      <c r="I235" s="168"/>
      <c r="J235" s="169">
        <f>ROUND(I235*H235,2)</f>
        <v>0</v>
      </c>
      <c r="K235" s="170"/>
      <c r="L235" s="33"/>
      <c r="M235" s="171" t="s">
        <v>1</v>
      </c>
      <c r="N235" s="137" t="s">
        <v>43</v>
      </c>
      <c r="P235" s="172">
        <f>O235*H235</f>
        <v>0</v>
      </c>
      <c r="Q235" s="172">
        <v>9.0614999999999999E-4</v>
      </c>
      <c r="R235" s="172">
        <f>Q235*H235</f>
        <v>8.6990399999999999E-3</v>
      </c>
      <c r="S235" s="172">
        <v>0</v>
      </c>
      <c r="T235" s="173">
        <f>S235*H235</f>
        <v>0</v>
      </c>
      <c r="AR235" s="174" t="s">
        <v>253</v>
      </c>
      <c r="AT235" s="174" t="s">
        <v>206</v>
      </c>
      <c r="AU235" s="174" t="s">
        <v>89</v>
      </c>
      <c r="AY235" s="16" t="s">
        <v>203</v>
      </c>
      <c r="BE235" s="102">
        <f>IF(N235="základná",J235,0)</f>
        <v>0</v>
      </c>
      <c r="BF235" s="102">
        <f>IF(N235="znížená",J235,0)</f>
        <v>0</v>
      </c>
      <c r="BG235" s="102">
        <f>IF(N235="zákl. prenesená",J235,0)</f>
        <v>0</v>
      </c>
      <c r="BH235" s="102">
        <f>IF(N235="zníž. prenesená",J235,0)</f>
        <v>0</v>
      </c>
      <c r="BI235" s="102">
        <f>IF(N235="nulová",J235,0)</f>
        <v>0</v>
      </c>
      <c r="BJ235" s="16" t="s">
        <v>89</v>
      </c>
      <c r="BK235" s="102">
        <f>ROUND(I235*H235,2)</f>
        <v>0</v>
      </c>
      <c r="BL235" s="16" t="s">
        <v>253</v>
      </c>
      <c r="BM235" s="174" t="s">
        <v>926</v>
      </c>
    </row>
    <row r="236" spans="2:65" s="12" customFormat="1">
      <c r="B236" s="175"/>
      <c r="D236" s="176" t="s">
        <v>212</v>
      </c>
      <c r="E236" s="177" t="s">
        <v>1</v>
      </c>
      <c r="F236" s="178" t="s">
        <v>698</v>
      </c>
      <c r="H236" s="179">
        <v>9.6</v>
      </c>
      <c r="I236" s="180"/>
      <c r="L236" s="175"/>
      <c r="M236" s="181"/>
      <c r="T236" s="182"/>
      <c r="AT236" s="177" t="s">
        <v>212</v>
      </c>
      <c r="AU236" s="177" t="s">
        <v>89</v>
      </c>
      <c r="AV236" s="12" t="s">
        <v>89</v>
      </c>
      <c r="AW236" s="12" t="s">
        <v>32</v>
      </c>
      <c r="AX236" s="12" t="s">
        <v>84</v>
      </c>
      <c r="AY236" s="177" t="s">
        <v>203</v>
      </c>
    </row>
    <row r="237" spans="2:65" s="1" customFormat="1" ht="24.2" customHeight="1">
      <c r="B237" s="33"/>
      <c r="C237" s="163" t="s">
        <v>489</v>
      </c>
      <c r="D237" s="163" t="s">
        <v>206</v>
      </c>
      <c r="E237" s="164" t="s">
        <v>927</v>
      </c>
      <c r="F237" s="165" t="s">
        <v>928</v>
      </c>
      <c r="G237" s="166" t="s">
        <v>209</v>
      </c>
      <c r="H237" s="167">
        <v>9.6</v>
      </c>
      <c r="I237" s="168"/>
      <c r="J237" s="169">
        <f>ROUND(I237*H237,2)</f>
        <v>0</v>
      </c>
      <c r="K237" s="170"/>
      <c r="L237" s="33"/>
      <c r="M237" s="171" t="s">
        <v>1</v>
      </c>
      <c r="N237" s="137" t="s">
        <v>43</v>
      </c>
      <c r="P237" s="172">
        <f>O237*H237</f>
        <v>0</v>
      </c>
      <c r="Q237" s="172">
        <v>1.6000000000000001E-4</v>
      </c>
      <c r="R237" s="172">
        <f>Q237*H237</f>
        <v>1.536E-3</v>
      </c>
      <c r="S237" s="172">
        <v>0</v>
      </c>
      <c r="T237" s="173">
        <f>S237*H237</f>
        <v>0</v>
      </c>
      <c r="AR237" s="174" t="s">
        <v>253</v>
      </c>
      <c r="AT237" s="174" t="s">
        <v>206</v>
      </c>
      <c r="AU237" s="174" t="s">
        <v>89</v>
      </c>
      <c r="AY237" s="16" t="s">
        <v>203</v>
      </c>
      <c r="BE237" s="102">
        <f>IF(N237="základná",J237,0)</f>
        <v>0</v>
      </c>
      <c r="BF237" s="102">
        <f>IF(N237="znížená",J237,0)</f>
        <v>0</v>
      </c>
      <c r="BG237" s="102">
        <f>IF(N237="zákl. prenesená",J237,0)</f>
        <v>0</v>
      </c>
      <c r="BH237" s="102">
        <f>IF(N237="zníž. prenesená",J237,0)</f>
        <v>0</v>
      </c>
      <c r="BI237" s="102">
        <f>IF(N237="nulová",J237,0)</f>
        <v>0</v>
      </c>
      <c r="BJ237" s="16" t="s">
        <v>89</v>
      </c>
      <c r="BK237" s="102">
        <f>ROUND(I237*H237,2)</f>
        <v>0</v>
      </c>
      <c r="BL237" s="16" t="s">
        <v>253</v>
      </c>
      <c r="BM237" s="174" t="s">
        <v>929</v>
      </c>
    </row>
    <row r="238" spans="2:65" s="12" customFormat="1">
      <c r="B238" s="175"/>
      <c r="D238" s="176" t="s">
        <v>212</v>
      </c>
      <c r="E238" s="177" t="s">
        <v>1</v>
      </c>
      <c r="F238" s="178" t="s">
        <v>1165</v>
      </c>
      <c r="H238" s="179">
        <v>9.6</v>
      </c>
      <c r="I238" s="180"/>
      <c r="L238" s="175"/>
      <c r="M238" s="181"/>
      <c r="T238" s="182"/>
      <c r="AT238" s="177" t="s">
        <v>212</v>
      </c>
      <c r="AU238" s="177" t="s">
        <v>89</v>
      </c>
      <c r="AV238" s="12" t="s">
        <v>89</v>
      </c>
      <c r="AW238" s="12" t="s">
        <v>32</v>
      </c>
      <c r="AX238" s="12" t="s">
        <v>77</v>
      </c>
      <c r="AY238" s="177" t="s">
        <v>203</v>
      </c>
    </row>
    <row r="239" spans="2:65" s="13" customFormat="1">
      <c r="B239" s="183"/>
      <c r="D239" s="176" t="s">
        <v>212</v>
      </c>
      <c r="E239" s="184" t="s">
        <v>698</v>
      </c>
      <c r="F239" s="185" t="s">
        <v>217</v>
      </c>
      <c r="H239" s="186">
        <v>9.6</v>
      </c>
      <c r="I239" s="187"/>
      <c r="L239" s="183"/>
      <c r="M239" s="188"/>
      <c r="T239" s="189"/>
      <c r="AT239" s="184" t="s">
        <v>212</v>
      </c>
      <c r="AU239" s="184" t="s">
        <v>89</v>
      </c>
      <c r="AV239" s="13" t="s">
        <v>210</v>
      </c>
      <c r="AW239" s="13" t="s">
        <v>32</v>
      </c>
      <c r="AX239" s="13" t="s">
        <v>84</v>
      </c>
      <c r="AY239" s="184" t="s">
        <v>203</v>
      </c>
    </row>
    <row r="240" spans="2:65" s="1" customFormat="1" ht="24.2" customHeight="1">
      <c r="B240" s="33"/>
      <c r="C240" s="163" t="s">
        <v>493</v>
      </c>
      <c r="D240" s="163" t="s">
        <v>206</v>
      </c>
      <c r="E240" s="164" t="s">
        <v>931</v>
      </c>
      <c r="F240" s="165" t="s">
        <v>932</v>
      </c>
      <c r="G240" s="166" t="s">
        <v>340</v>
      </c>
      <c r="H240" s="167">
        <v>20.9</v>
      </c>
      <c r="I240" s="168"/>
      <c r="J240" s="169">
        <f>ROUND(I240*H240,2)</f>
        <v>0</v>
      </c>
      <c r="K240" s="170"/>
      <c r="L240" s="33"/>
      <c r="M240" s="171" t="s">
        <v>1</v>
      </c>
      <c r="N240" s="137" t="s">
        <v>43</v>
      </c>
      <c r="P240" s="172">
        <f>O240*H240</f>
        <v>0</v>
      </c>
      <c r="Q240" s="172">
        <v>0</v>
      </c>
      <c r="R240" s="172">
        <f>Q240*H240</f>
        <v>0</v>
      </c>
      <c r="S240" s="172">
        <v>0</v>
      </c>
      <c r="T240" s="173">
        <f>S240*H240</f>
        <v>0</v>
      </c>
      <c r="AR240" s="174" t="s">
        <v>253</v>
      </c>
      <c r="AT240" s="174" t="s">
        <v>206</v>
      </c>
      <c r="AU240" s="174" t="s">
        <v>89</v>
      </c>
      <c r="AY240" s="16" t="s">
        <v>203</v>
      </c>
      <c r="BE240" s="102">
        <f>IF(N240="základná",J240,0)</f>
        <v>0</v>
      </c>
      <c r="BF240" s="102">
        <f>IF(N240="znížená",J240,0)</f>
        <v>0</v>
      </c>
      <c r="BG240" s="102">
        <f>IF(N240="zákl. prenesená",J240,0)</f>
        <v>0</v>
      </c>
      <c r="BH240" s="102">
        <f>IF(N240="zníž. prenesená",J240,0)</f>
        <v>0</v>
      </c>
      <c r="BI240" s="102">
        <f>IF(N240="nulová",J240,0)</f>
        <v>0</v>
      </c>
      <c r="BJ240" s="16" t="s">
        <v>89</v>
      </c>
      <c r="BK240" s="102">
        <f>ROUND(I240*H240,2)</f>
        <v>0</v>
      </c>
      <c r="BL240" s="16" t="s">
        <v>253</v>
      </c>
      <c r="BM240" s="174" t="s">
        <v>933</v>
      </c>
    </row>
    <row r="241" spans="2:65" s="12" customFormat="1">
      <c r="B241" s="175"/>
      <c r="D241" s="176" t="s">
        <v>212</v>
      </c>
      <c r="E241" s="177" t="s">
        <v>1</v>
      </c>
      <c r="F241" s="178" t="s">
        <v>1166</v>
      </c>
      <c r="H241" s="179">
        <v>20.9</v>
      </c>
      <c r="I241" s="180"/>
      <c r="L241" s="175"/>
      <c r="M241" s="181"/>
      <c r="T241" s="182"/>
      <c r="AT241" s="177" t="s">
        <v>212</v>
      </c>
      <c r="AU241" s="177" t="s">
        <v>89</v>
      </c>
      <c r="AV241" s="12" t="s">
        <v>89</v>
      </c>
      <c r="AW241" s="12" t="s">
        <v>32</v>
      </c>
      <c r="AX241" s="12" t="s">
        <v>77</v>
      </c>
      <c r="AY241" s="177" t="s">
        <v>203</v>
      </c>
    </row>
    <row r="242" spans="2:65" s="13" customFormat="1">
      <c r="B242" s="183"/>
      <c r="D242" s="176" t="s">
        <v>212</v>
      </c>
      <c r="E242" s="184" t="s">
        <v>700</v>
      </c>
      <c r="F242" s="185" t="s">
        <v>217</v>
      </c>
      <c r="H242" s="186">
        <v>20.9</v>
      </c>
      <c r="I242" s="187"/>
      <c r="L242" s="183"/>
      <c r="M242" s="188"/>
      <c r="T242" s="189"/>
      <c r="AT242" s="184" t="s">
        <v>212</v>
      </c>
      <c r="AU242" s="184" t="s">
        <v>89</v>
      </c>
      <c r="AV242" s="13" t="s">
        <v>210</v>
      </c>
      <c r="AW242" s="13" t="s">
        <v>32</v>
      </c>
      <c r="AX242" s="13" t="s">
        <v>84</v>
      </c>
      <c r="AY242" s="184" t="s">
        <v>203</v>
      </c>
    </row>
    <row r="243" spans="2:65" s="1" customFormat="1" ht="21.75" customHeight="1">
      <c r="B243" s="33"/>
      <c r="C243" s="163" t="s">
        <v>497</v>
      </c>
      <c r="D243" s="163" t="s">
        <v>206</v>
      </c>
      <c r="E243" s="164" t="s">
        <v>935</v>
      </c>
      <c r="F243" s="165" t="s">
        <v>936</v>
      </c>
      <c r="G243" s="166" t="s">
        <v>340</v>
      </c>
      <c r="H243" s="167">
        <v>20.9</v>
      </c>
      <c r="I243" s="168"/>
      <c r="J243" s="169">
        <f>ROUND(I243*H243,2)</f>
        <v>0</v>
      </c>
      <c r="K243" s="170"/>
      <c r="L243" s="33"/>
      <c r="M243" s="171" t="s">
        <v>1</v>
      </c>
      <c r="N243" s="137" t="s">
        <v>43</v>
      </c>
      <c r="P243" s="172">
        <f>O243*H243</f>
        <v>0</v>
      </c>
      <c r="Q243" s="172">
        <v>9.0000000000000006E-5</v>
      </c>
      <c r="R243" s="172">
        <f>Q243*H243</f>
        <v>1.8810000000000001E-3</v>
      </c>
      <c r="S243" s="172">
        <v>0</v>
      </c>
      <c r="T243" s="173">
        <f>S243*H243</f>
        <v>0</v>
      </c>
      <c r="AR243" s="174" t="s">
        <v>253</v>
      </c>
      <c r="AT243" s="174" t="s">
        <v>206</v>
      </c>
      <c r="AU243" s="174" t="s">
        <v>89</v>
      </c>
      <c r="AY243" s="16" t="s">
        <v>203</v>
      </c>
      <c r="BE243" s="102">
        <f>IF(N243="základná",J243,0)</f>
        <v>0</v>
      </c>
      <c r="BF243" s="102">
        <f>IF(N243="znížená",J243,0)</f>
        <v>0</v>
      </c>
      <c r="BG243" s="102">
        <f>IF(N243="zákl. prenesená",J243,0)</f>
        <v>0</v>
      </c>
      <c r="BH243" s="102">
        <f>IF(N243="zníž. prenesená",J243,0)</f>
        <v>0</v>
      </c>
      <c r="BI243" s="102">
        <f>IF(N243="nulová",J243,0)</f>
        <v>0</v>
      </c>
      <c r="BJ243" s="16" t="s">
        <v>89</v>
      </c>
      <c r="BK243" s="102">
        <f>ROUND(I243*H243,2)</f>
        <v>0</v>
      </c>
      <c r="BL243" s="16" t="s">
        <v>253</v>
      </c>
      <c r="BM243" s="174" t="s">
        <v>937</v>
      </c>
    </row>
    <row r="244" spans="2:65" s="12" customFormat="1">
      <c r="B244" s="175"/>
      <c r="D244" s="176" t="s">
        <v>212</v>
      </c>
      <c r="E244" s="177" t="s">
        <v>1</v>
      </c>
      <c r="F244" s="178" t="s">
        <v>700</v>
      </c>
      <c r="H244" s="179">
        <v>20.9</v>
      </c>
      <c r="I244" s="180"/>
      <c r="L244" s="175"/>
      <c r="M244" s="181"/>
      <c r="T244" s="182"/>
      <c r="AT244" s="177" t="s">
        <v>212</v>
      </c>
      <c r="AU244" s="177" t="s">
        <v>89</v>
      </c>
      <c r="AV244" s="12" t="s">
        <v>89</v>
      </c>
      <c r="AW244" s="12" t="s">
        <v>32</v>
      </c>
      <c r="AX244" s="12" t="s">
        <v>84</v>
      </c>
      <c r="AY244" s="177" t="s">
        <v>203</v>
      </c>
    </row>
    <row r="245" spans="2:65" s="1" customFormat="1" ht="24.2" customHeight="1">
      <c r="B245" s="33"/>
      <c r="C245" s="163" t="s">
        <v>503</v>
      </c>
      <c r="D245" s="163" t="s">
        <v>206</v>
      </c>
      <c r="E245" s="164" t="s">
        <v>938</v>
      </c>
      <c r="F245" s="165" t="s">
        <v>939</v>
      </c>
      <c r="G245" s="166" t="s">
        <v>340</v>
      </c>
      <c r="H245" s="167">
        <v>20.9</v>
      </c>
      <c r="I245" s="168"/>
      <c r="J245" s="169">
        <f>ROUND(I245*H245,2)</f>
        <v>0</v>
      </c>
      <c r="K245" s="170"/>
      <c r="L245" s="33"/>
      <c r="M245" s="171" t="s">
        <v>1</v>
      </c>
      <c r="N245" s="137" t="s">
        <v>43</v>
      </c>
      <c r="P245" s="172">
        <f>O245*H245</f>
        <v>0</v>
      </c>
      <c r="Q245" s="172">
        <v>3.0000000000000001E-5</v>
      </c>
      <c r="R245" s="172">
        <f>Q245*H245</f>
        <v>6.2699999999999995E-4</v>
      </c>
      <c r="S245" s="172">
        <v>0</v>
      </c>
      <c r="T245" s="173">
        <f>S245*H245</f>
        <v>0</v>
      </c>
      <c r="AR245" s="174" t="s">
        <v>253</v>
      </c>
      <c r="AT245" s="174" t="s">
        <v>206</v>
      </c>
      <c r="AU245" s="174" t="s">
        <v>89</v>
      </c>
      <c r="AY245" s="16" t="s">
        <v>203</v>
      </c>
      <c r="BE245" s="102">
        <f>IF(N245="základná",J245,0)</f>
        <v>0</v>
      </c>
      <c r="BF245" s="102">
        <f>IF(N245="znížená",J245,0)</f>
        <v>0</v>
      </c>
      <c r="BG245" s="102">
        <f>IF(N245="zákl. prenesená",J245,0)</f>
        <v>0</v>
      </c>
      <c r="BH245" s="102">
        <f>IF(N245="zníž. prenesená",J245,0)</f>
        <v>0</v>
      </c>
      <c r="BI245" s="102">
        <f>IF(N245="nulová",J245,0)</f>
        <v>0</v>
      </c>
      <c r="BJ245" s="16" t="s">
        <v>89</v>
      </c>
      <c r="BK245" s="102">
        <f>ROUND(I245*H245,2)</f>
        <v>0</v>
      </c>
      <c r="BL245" s="16" t="s">
        <v>253</v>
      </c>
      <c r="BM245" s="174" t="s">
        <v>940</v>
      </c>
    </row>
    <row r="246" spans="2:65" s="12" customFormat="1">
      <c r="B246" s="175"/>
      <c r="D246" s="176" t="s">
        <v>212</v>
      </c>
      <c r="E246" s="177" t="s">
        <v>1</v>
      </c>
      <c r="F246" s="178" t="s">
        <v>700</v>
      </c>
      <c r="H246" s="179">
        <v>20.9</v>
      </c>
      <c r="I246" s="180"/>
      <c r="L246" s="175"/>
      <c r="M246" s="181"/>
      <c r="T246" s="182"/>
      <c r="AT246" s="177" t="s">
        <v>212</v>
      </c>
      <c r="AU246" s="177" t="s">
        <v>89</v>
      </c>
      <c r="AV246" s="12" t="s">
        <v>89</v>
      </c>
      <c r="AW246" s="12" t="s">
        <v>32</v>
      </c>
      <c r="AX246" s="12" t="s">
        <v>84</v>
      </c>
      <c r="AY246" s="177" t="s">
        <v>203</v>
      </c>
    </row>
    <row r="247" spans="2:65" s="11" customFormat="1" ht="25.9" customHeight="1">
      <c r="B247" s="152"/>
      <c r="D247" s="153" t="s">
        <v>76</v>
      </c>
      <c r="E247" s="154" t="s">
        <v>683</v>
      </c>
      <c r="F247" s="154" t="s">
        <v>684</v>
      </c>
      <c r="I247" s="155"/>
      <c r="J247" s="135">
        <f>BK247</f>
        <v>0</v>
      </c>
      <c r="L247" s="152"/>
      <c r="M247" s="156"/>
      <c r="P247" s="157">
        <f>P248</f>
        <v>0</v>
      </c>
      <c r="R247" s="157">
        <f>R248</f>
        <v>0</v>
      </c>
      <c r="T247" s="158">
        <f>T248</f>
        <v>0</v>
      </c>
      <c r="AR247" s="153" t="s">
        <v>84</v>
      </c>
      <c r="AT247" s="159" t="s">
        <v>76</v>
      </c>
      <c r="AU247" s="159" t="s">
        <v>77</v>
      </c>
      <c r="AY247" s="153" t="s">
        <v>203</v>
      </c>
      <c r="BK247" s="160">
        <f>BK248</f>
        <v>0</v>
      </c>
    </row>
    <row r="248" spans="2:65" s="1" customFormat="1" ht="49.15" customHeight="1">
      <c r="B248" s="33"/>
      <c r="C248" s="163" t="s">
        <v>507</v>
      </c>
      <c r="D248" s="163" t="s">
        <v>206</v>
      </c>
      <c r="E248" s="164" t="s">
        <v>941</v>
      </c>
      <c r="F248" s="165" t="s">
        <v>942</v>
      </c>
      <c r="G248" s="166" t="s">
        <v>1</v>
      </c>
      <c r="H248" s="167">
        <v>0</v>
      </c>
      <c r="I248" s="168"/>
      <c r="J248" s="169">
        <f>ROUND(I248*H248,2)</f>
        <v>0</v>
      </c>
      <c r="K248" s="170"/>
      <c r="L248" s="33"/>
      <c r="M248" s="171" t="s">
        <v>1</v>
      </c>
      <c r="N248" s="137" t="s">
        <v>43</v>
      </c>
      <c r="P248" s="172">
        <f>O248*H248</f>
        <v>0</v>
      </c>
      <c r="Q248" s="172">
        <v>0</v>
      </c>
      <c r="R248" s="172">
        <f>Q248*H248</f>
        <v>0</v>
      </c>
      <c r="S248" s="172">
        <v>0</v>
      </c>
      <c r="T248" s="173">
        <f>S248*H248</f>
        <v>0</v>
      </c>
      <c r="AR248" s="174" t="s">
        <v>670</v>
      </c>
      <c r="AT248" s="174" t="s">
        <v>206</v>
      </c>
      <c r="AU248" s="174" t="s">
        <v>84</v>
      </c>
      <c r="AY248" s="16" t="s">
        <v>203</v>
      </c>
      <c r="BE248" s="102">
        <f>IF(N248="základná",J248,0)</f>
        <v>0</v>
      </c>
      <c r="BF248" s="102">
        <f>IF(N248="znížená",J248,0)</f>
        <v>0</v>
      </c>
      <c r="BG248" s="102">
        <f>IF(N248="zákl. prenesená",J248,0)</f>
        <v>0</v>
      </c>
      <c r="BH248" s="102">
        <f>IF(N248="zníž. prenesená",J248,0)</f>
        <v>0</v>
      </c>
      <c r="BI248" s="102">
        <f>IF(N248="nulová",J248,0)</f>
        <v>0</v>
      </c>
      <c r="BJ248" s="16" t="s">
        <v>89</v>
      </c>
      <c r="BK248" s="102">
        <f>ROUND(I248*H248,2)</f>
        <v>0</v>
      </c>
      <c r="BL248" s="16" t="s">
        <v>670</v>
      </c>
      <c r="BM248" s="174" t="s">
        <v>1167</v>
      </c>
    </row>
    <row r="249" spans="2:65" s="1" customFormat="1" ht="49.9" customHeight="1">
      <c r="B249" s="33"/>
      <c r="E249" s="154" t="s">
        <v>695</v>
      </c>
      <c r="F249" s="154" t="s">
        <v>696</v>
      </c>
      <c r="J249" s="135">
        <f t="shared" ref="J249:J254" si="25">BK249</f>
        <v>0</v>
      </c>
      <c r="L249" s="33"/>
      <c r="M249" s="209"/>
      <c r="T249" s="60"/>
      <c r="AT249" s="16" t="s">
        <v>76</v>
      </c>
      <c r="AU249" s="16" t="s">
        <v>77</v>
      </c>
      <c r="AY249" s="16" t="s">
        <v>697</v>
      </c>
      <c r="BK249" s="102">
        <f>SUM(BK250:BK254)</f>
        <v>0</v>
      </c>
    </row>
    <row r="250" spans="2:65" s="1" customFormat="1" ht="16.350000000000001" customHeight="1">
      <c r="B250" s="33"/>
      <c r="C250" s="210" t="s">
        <v>1</v>
      </c>
      <c r="D250" s="210" t="s">
        <v>206</v>
      </c>
      <c r="E250" s="211" t="s">
        <v>1</v>
      </c>
      <c r="F250" s="212" t="s">
        <v>1</v>
      </c>
      <c r="G250" s="213" t="s">
        <v>1</v>
      </c>
      <c r="H250" s="214"/>
      <c r="I250" s="215"/>
      <c r="J250" s="216">
        <f t="shared" si="25"/>
        <v>0</v>
      </c>
      <c r="K250" s="170"/>
      <c r="L250" s="33"/>
      <c r="M250" s="217" t="s">
        <v>1</v>
      </c>
      <c r="N250" s="218" t="s">
        <v>43</v>
      </c>
      <c r="T250" s="60"/>
      <c r="AT250" s="16" t="s">
        <v>697</v>
      </c>
      <c r="AU250" s="16" t="s">
        <v>84</v>
      </c>
      <c r="AY250" s="16" t="s">
        <v>697</v>
      </c>
      <c r="BE250" s="102">
        <f>IF(N250="základná",J250,0)</f>
        <v>0</v>
      </c>
      <c r="BF250" s="102">
        <f>IF(N250="znížená",J250,0)</f>
        <v>0</v>
      </c>
      <c r="BG250" s="102">
        <f>IF(N250="zákl. prenesená",J250,0)</f>
        <v>0</v>
      </c>
      <c r="BH250" s="102">
        <f>IF(N250="zníž. prenesená",J250,0)</f>
        <v>0</v>
      </c>
      <c r="BI250" s="102">
        <f>IF(N250="nulová",J250,0)</f>
        <v>0</v>
      </c>
      <c r="BJ250" s="16" t="s">
        <v>89</v>
      </c>
      <c r="BK250" s="102">
        <f>I250*H250</f>
        <v>0</v>
      </c>
    </row>
    <row r="251" spans="2:65" s="1" customFormat="1" ht="16.350000000000001" customHeight="1">
      <c r="B251" s="33"/>
      <c r="C251" s="210" t="s">
        <v>1</v>
      </c>
      <c r="D251" s="210" t="s">
        <v>206</v>
      </c>
      <c r="E251" s="211" t="s">
        <v>1</v>
      </c>
      <c r="F251" s="212" t="s">
        <v>1</v>
      </c>
      <c r="G251" s="213" t="s">
        <v>1</v>
      </c>
      <c r="H251" s="214"/>
      <c r="I251" s="215"/>
      <c r="J251" s="216">
        <f t="shared" si="25"/>
        <v>0</v>
      </c>
      <c r="K251" s="170"/>
      <c r="L251" s="33"/>
      <c r="M251" s="217" t="s">
        <v>1</v>
      </c>
      <c r="N251" s="218" t="s">
        <v>43</v>
      </c>
      <c r="T251" s="60"/>
      <c r="AT251" s="16" t="s">
        <v>697</v>
      </c>
      <c r="AU251" s="16" t="s">
        <v>84</v>
      </c>
      <c r="AY251" s="16" t="s">
        <v>697</v>
      </c>
      <c r="BE251" s="102">
        <f>IF(N251="základná",J251,0)</f>
        <v>0</v>
      </c>
      <c r="BF251" s="102">
        <f>IF(N251="znížená",J251,0)</f>
        <v>0</v>
      </c>
      <c r="BG251" s="102">
        <f>IF(N251="zákl. prenesená",J251,0)</f>
        <v>0</v>
      </c>
      <c r="BH251" s="102">
        <f>IF(N251="zníž. prenesená",J251,0)</f>
        <v>0</v>
      </c>
      <c r="BI251" s="102">
        <f>IF(N251="nulová",J251,0)</f>
        <v>0</v>
      </c>
      <c r="BJ251" s="16" t="s">
        <v>89</v>
      </c>
      <c r="BK251" s="102">
        <f>I251*H251</f>
        <v>0</v>
      </c>
    </row>
    <row r="252" spans="2:65" s="1" customFormat="1" ht="16.350000000000001" customHeight="1">
      <c r="B252" s="33"/>
      <c r="C252" s="210" t="s">
        <v>1</v>
      </c>
      <c r="D252" s="210" t="s">
        <v>206</v>
      </c>
      <c r="E252" s="211" t="s">
        <v>1</v>
      </c>
      <c r="F252" s="212" t="s">
        <v>1</v>
      </c>
      <c r="G252" s="213" t="s">
        <v>1</v>
      </c>
      <c r="H252" s="214"/>
      <c r="I252" s="215"/>
      <c r="J252" s="216">
        <f t="shared" si="25"/>
        <v>0</v>
      </c>
      <c r="K252" s="170"/>
      <c r="L252" s="33"/>
      <c r="M252" s="217" t="s">
        <v>1</v>
      </c>
      <c r="N252" s="218" t="s">
        <v>43</v>
      </c>
      <c r="T252" s="60"/>
      <c r="AT252" s="16" t="s">
        <v>697</v>
      </c>
      <c r="AU252" s="16" t="s">
        <v>84</v>
      </c>
      <c r="AY252" s="16" t="s">
        <v>697</v>
      </c>
      <c r="BE252" s="102">
        <f>IF(N252="základná",J252,0)</f>
        <v>0</v>
      </c>
      <c r="BF252" s="102">
        <f>IF(N252="znížená",J252,0)</f>
        <v>0</v>
      </c>
      <c r="BG252" s="102">
        <f>IF(N252="zákl. prenesená",J252,0)</f>
        <v>0</v>
      </c>
      <c r="BH252" s="102">
        <f>IF(N252="zníž. prenesená",J252,0)</f>
        <v>0</v>
      </c>
      <c r="BI252" s="102">
        <f>IF(N252="nulová",J252,0)</f>
        <v>0</v>
      </c>
      <c r="BJ252" s="16" t="s">
        <v>89</v>
      </c>
      <c r="BK252" s="102">
        <f>I252*H252</f>
        <v>0</v>
      </c>
    </row>
    <row r="253" spans="2:65" s="1" customFormat="1" ht="16.350000000000001" customHeight="1">
      <c r="B253" s="33"/>
      <c r="C253" s="210" t="s">
        <v>1</v>
      </c>
      <c r="D253" s="210" t="s">
        <v>206</v>
      </c>
      <c r="E253" s="211" t="s">
        <v>1</v>
      </c>
      <c r="F253" s="212" t="s">
        <v>1</v>
      </c>
      <c r="G253" s="213" t="s">
        <v>1</v>
      </c>
      <c r="H253" s="214"/>
      <c r="I253" s="215"/>
      <c r="J253" s="216">
        <f t="shared" si="25"/>
        <v>0</v>
      </c>
      <c r="K253" s="170"/>
      <c r="L253" s="33"/>
      <c r="M253" s="217" t="s">
        <v>1</v>
      </c>
      <c r="N253" s="218" t="s">
        <v>43</v>
      </c>
      <c r="T253" s="60"/>
      <c r="AT253" s="16" t="s">
        <v>697</v>
      </c>
      <c r="AU253" s="16" t="s">
        <v>84</v>
      </c>
      <c r="AY253" s="16" t="s">
        <v>697</v>
      </c>
      <c r="BE253" s="102">
        <f>IF(N253="základná",J253,0)</f>
        <v>0</v>
      </c>
      <c r="BF253" s="102">
        <f>IF(N253="znížená",J253,0)</f>
        <v>0</v>
      </c>
      <c r="BG253" s="102">
        <f>IF(N253="zákl. prenesená",J253,0)</f>
        <v>0</v>
      </c>
      <c r="BH253" s="102">
        <f>IF(N253="zníž. prenesená",J253,0)</f>
        <v>0</v>
      </c>
      <c r="BI253" s="102">
        <f>IF(N253="nulová",J253,0)</f>
        <v>0</v>
      </c>
      <c r="BJ253" s="16" t="s">
        <v>89</v>
      </c>
      <c r="BK253" s="102">
        <f>I253*H253</f>
        <v>0</v>
      </c>
    </row>
    <row r="254" spans="2:65" s="1" customFormat="1" ht="16.350000000000001" customHeight="1">
      <c r="B254" s="33"/>
      <c r="C254" s="210" t="s">
        <v>1</v>
      </c>
      <c r="D254" s="210" t="s">
        <v>206</v>
      </c>
      <c r="E254" s="211" t="s">
        <v>1</v>
      </c>
      <c r="F254" s="212" t="s">
        <v>1</v>
      </c>
      <c r="G254" s="213" t="s">
        <v>1</v>
      </c>
      <c r="H254" s="214"/>
      <c r="I254" s="215"/>
      <c r="J254" s="216">
        <f t="shared" si="25"/>
        <v>0</v>
      </c>
      <c r="K254" s="170"/>
      <c r="L254" s="33"/>
      <c r="M254" s="217" t="s">
        <v>1</v>
      </c>
      <c r="N254" s="218" t="s">
        <v>43</v>
      </c>
      <c r="O254" s="219"/>
      <c r="P254" s="219"/>
      <c r="Q254" s="219"/>
      <c r="R254" s="219"/>
      <c r="S254" s="219"/>
      <c r="T254" s="220"/>
      <c r="AT254" s="16" t="s">
        <v>697</v>
      </c>
      <c r="AU254" s="16" t="s">
        <v>84</v>
      </c>
      <c r="AY254" s="16" t="s">
        <v>697</v>
      </c>
      <c r="BE254" s="102">
        <f>IF(N254="základná",J254,0)</f>
        <v>0</v>
      </c>
      <c r="BF254" s="102">
        <f>IF(N254="znížená",J254,0)</f>
        <v>0</v>
      </c>
      <c r="BG254" s="102">
        <f>IF(N254="zákl. prenesená",J254,0)</f>
        <v>0</v>
      </c>
      <c r="BH254" s="102">
        <f>IF(N254="zníž. prenesená",J254,0)</f>
        <v>0</v>
      </c>
      <c r="BI254" s="102">
        <f>IF(N254="nulová",J254,0)</f>
        <v>0</v>
      </c>
      <c r="BJ254" s="16" t="s">
        <v>89</v>
      </c>
      <c r="BK254" s="102">
        <f>I254*H254</f>
        <v>0</v>
      </c>
    </row>
    <row r="255" spans="2:65" s="1" customFormat="1" ht="6.95" customHeight="1"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33"/>
    </row>
  </sheetData>
  <sheetProtection algorithmName="SHA-512" hashValue="lHKZagYjkMiLBymaTuugxmPyh4Q/Mv9AgBjhO2oLfebtHZLJujSbud/FHQQyAArJKdsL1l9aan51BqIfQw5HLA==" saltValue="Tvg/DvHkzQfahK9F0r+syi05q91gdYZS0Kpnl9hjL2fEyUT/trXxzV0fatAr5QcjFdktguWWbDQg3UgOCzIZxw==" spinCount="100000" sheet="1" objects="1" scenarios="1" formatColumns="0" formatRows="0" autoFilter="0"/>
  <autoFilter ref="C146:K254" xr:uid="{00000000-0009-0000-0000-000005000000}"/>
  <mergeCells count="20">
    <mergeCell ref="E11:H11"/>
    <mergeCell ref="E9:H9"/>
    <mergeCell ref="E13:H13"/>
    <mergeCell ref="E22:H22"/>
    <mergeCell ref="E133:H133"/>
    <mergeCell ref="E137:H137"/>
    <mergeCell ref="E135:H135"/>
    <mergeCell ref="E139:H139"/>
    <mergeCell ref="L2:V2"/>
    <mergeCell ref="D117:F117"/>
    <mergeCell ref="D118:F118"/>
    <mergeCell ref="D119:F119"/>
    <mergeCell ref="D120:F120"/>
    <mergeCell ref="D121:F121"/>
    <mergeCell ref="E31:H31"/>
    <mergeCell ref="E85:H85"/>
    <mergeCell ref="E89:H89"/>
    <mergeCell ref="E87:H87"/>
    <mergeCell ref="E91:H91"/>
    <mergeCell ref="E7:H7"/>
  </mergeCells>
  <dataValidations count="2">
    <dataValidation type="list" allowBlank="1" showInputMessage="1" showErrorMessage="1" error="Povolené sú hodnoty K, M." sqref="D250:D255" xr:uid="{00000000-0002-0000-0500-000000000000}">
      <formula1>"K, M"</formula1>
    </dataValidation>
    <dataValidation type="list" allowBlank="1" showInputMessage="1" showErrorMessage="1" error="Povolené sú hodnoty základná, znížená, nulová." sqref="N250:N255" xr:uid="{00000000-0002-0000-05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1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6" t="s">
        <v>104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customHeight="1">
      <c r="B4" s="19"/>
      <c r="D4" s="20" t="s">
        <v>120</v>
      </c>
      <c r="L4" s="19"/>
      <c r="M4" s="109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81" t="str">
        <f>'Rekapitulácia stavby'!K6</f>
        <v>Depo Jurajov Dvor</v>
      </c>
      <c r="F7" s="282"/>
      <c r="G7" s="282"/>
      <c r="H7" s="282"/>
      <c r="L7" s="19"/>
    </row>
    <row r="8" spans="2:46" ht="12.75">
      <c r="B8" s="19"/>
      <c r="D8" s="26" t="s">
        <v>130</v>
      </c>
      <c r="L8" s="19"/>
    </row>
    <row r="9" spans="2:46" ht="16.5" customHeight="1">
      <c r="B9" s="19"/>
      <c r="E9" s="281" t="s">
        <v>134</v>
      </c>
      <c r="F9" s="236"/>
      <c r="G9" s="236"/>
      <c r="H9" s="236"/>
      <c r="L9" s="19"/>
    </row>
    <row r="10" spans="2:46" ht="12" customHeight="1">
      <c r="B10" s="19"/>
      <c r="D10" s="26" t="s">
        <v>137</v>
      </c>
      <c r="L10" s="19"/>
    </row>
    <row r="11" spans="2:46" s="1" customFormat="1" ht="16.5" customHeight="1">
      <c r="B11" s="33"/>
      <c r="E11" s="233" t="s">
        <v>1105</v>
      </c>
      <c r="F11" s="280"/>
      <c r="G11" s="280"/>
      <c r="H11" s="280"/>
      <c r="L11" s="33"/>
    </row>
    <row r="12" spans="2:46" s="1" customFormat="1" ht="12" customHeight="1">
      <c r="B12" s="33"/>
      <c r="D12" s="26" t="s">
        <v>702</v>
      </c>
      <c r="L12" s="33"/>
    </row>
    <row r="13" spans="2:46" s="1" customFormat="1" ht="16.5" customHeight="1">
      <c r="B13" s="33"/>
      <c r="E13" s="272" t="s">
        <v>944</v>
      </c>
      <c r="F13" s="280"/>
      <c r="G13" s="280"/>
      <c r="H13" s="280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6" t="s">
        <v>17</v>
      </c>
      <c r="F15" s="24" t="s">
        <v>1</v>
      </c>
      <c r="I15" s="26" t="s">
        <v>18</v>
      </c>
      <c r="J15" s="24" t="s">
        <v>1</v>
      </c>
      <c r="L15" s="33"/>
    </row>
    <row r="16" spans="2:46" s="1" customFormat="1" ht="12" customHeight="1">
      <c r="B16" s="33"/>
      <c r="D16" s="26" t="s">
        <v>19</v>
      </c>
      <c r="F16" s="24" t="s">
        <v>31</v>
      </c>
      <c r="I16" s="26" t="s">
        <v>21</v>
      </c>
      <c r="J16" s="56" t="str">
        <f>'Rekapitulácia stavby'!AN8</f>
        <v>Vyplň údaj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6" t="s">
        <v>22</v>
      </c>
      <c r="I18" s="26" t="s">
        <v>23</v>
      </c>
      <c r="J18" s="24" t="str">
        <f>IF('Rekapitulácia stavby'!AN10="","",'Rekapitulácia stavby'!AN10)</f>
        <v>00492736</v>
      </c>
      <c r="L18" s="33"/>
    </row>
    <row r="19" spans="2:12" s="1" customFormat="1" ht="18" customHeight="1">
      <c r="B19" s="33"/>
      <c r="E19" s="24" t="str">
        <f>IF('Rekapitulácia stavby'!E11="","",'Rekapitulácia stavby'!E11)</f>
        <v>Dopravný podnik Bratislava, akciová spoločnosť</v>
      </c>
      <c r="I19" s="26" t="s">
        <v>26</v>
      </c>
      <c r="J19" s="24" t="str">
        <f>IF('Rekapitulácia stavby'!AN11="","",'Rekapitulácia stavby'!AN11)</f>
        <v>SK2020298786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6" t="s">
        <v>28</v>
      </c>
      <c r="I21" s="26" t="s">
        <v>23</v>
      </c>
      <c r="J21" s="27" t="str">
        <f>'Rekapitulácia stavby'!AN13</f>
        <v>Vyplň údaj</v>
      </c>
      <c r="L21" s="33"/>
    </row>
    <row r="22" spans="2:12" s="1" customFormat="1" ht="18" customHeight="1">
      <c r="B22" s="33"/>
      <c r="E22" s="283" t="str">
        <f>'Rekapitulácia stavby'!E14</f>
        <v>Vyplň údaj</v>
      </c>
      <c r="F22" s="260"/>
      <c r="G22" s="260"/>
      <c r="H22" s="260"/>
      <c r="I22" s="26" t="s">
        <v>26</v>
      </c>
      <c r="J22" s="27" t="str">
        <f>'Rekapitulácia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6" t="s">
        <v>30</v>
      </c>
      <c r="I24" s="26" t="s">
        <v>23</v>
      </c>
      <c r="J24" s="24" t="str">
        <f>IF('Rekapitulácia stavby'!AN16="","",'Rekapitulácia stavby'!AN16)</f>
        <v/>
      </c>
      <c r="L24" s="33"/>
    </row>
    <row r="25" spans="2:12" s="1" customFormat="1" ht="18" customHeight="1">
      <c r="B25" s="33"/>
      <c r="E25" s="24" t="str">
        <f>IF('Rekapitulácia stavby'!E17="","",'Rekapitulácia stavby'!E17)</f>
        <v xml:space="preserve"> </v>
      </c>
      <c r="I25" s="26" t="s">
        <v>26</v>
      </c>
      <c r="J25" s="24" t="str">
        <f>IF('Rekapitulácia stavby'!AN17="","",'Rekapitulácia stavby'!AN17)</f>
        <v/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6" t="s">
        <v>33</v>
      </c>
      <c r="I27" s="26" t="s">
        <v>23</v>
      </c>
      <c r="J27" s="24" t="str">
        <f>IF('Rekapitulácia stavby'!AN19="","",'Rekapitulácia stavby'!AN19)</f>
        <v/>
      </c>
      <c r="L27" s="33"/>
    </row>
    <row r="28" spans="2:12" s="1" customFormat="1" ht="18" customHeight="1">
      <c r="B28" s="33"/>
      <c r="E28" s="24" t="str">
        <f>IF('Rekapitulácia stavby'!E20="","",'Rekapitulácia stavby'!E20)</f>
        <v xml:space="preserve"> </v>
      </c>
      <c r="I28" s="26" t="s">
        <v>26</v>
      </c>
      <c r="J28" s="24" t="str">
        <f>IF('Rekapitulácia stavby'!AN20="","",'Rekapitulácia stavby'!AN20)</f>
        <v/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6" t="s">
        <v>34</v>
      </c>
      <c r="L30" s="33"/>
    </row>
    <row r="31" spans="2:12" s="7" customFormat="1" ht="16.5" customHeight="1">
      <c r="B31" s="110"/>
      <c r="E31" s="264" t="s">
        <v>1</v>
      </c>
      <c r="F31" s="264"/>
      <c r="G31" s="264"/>
      <c r="H31" s="264"/>
      <c r="L31" s="110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7"/>
      <c r="E33" s="57"/>
      <c r="F33" s="57"/>
      <c r="G33" s="57"/>
      <c r="H33" s="57"/>
      <c r="I33" s="57"/>
      <c r="J33" s="57"/>
      <c r="K33" s="57"/>
      <c r="L33" s="33"/>
    </row>
    <row r="34" spans="2:12" s="1" customFormat="1" ht="14.45" customHeight="1">
      <c r="B34" s="33"/>
      <c r="D34" s="24" t="s">
        <v>153</v>
      </c>
      <c r="J34" s="32">
        <f>J100</f>
        <v>0</v>
      </c>
      <c r="L34" s="33"/>
    </row>
    <row r="35" spans="2:12" s="1" customFormat="1" ht="14.45" customHeight="1">
      <c r="B35" s="33"/>
      <c r="D35" s="31" t="s">
        <v>108</v>
      </c>
      <c r="J35" s="32">
        <f>J107</f>
        <v>0</v>
      </c>
      <c r="L35" s="33"/>
    </row>
    <row r="36" spans="2:12" s="1" customFormat="1" ht="25.35" customHeight="1">
      <c r="B36" s="33"/>
      <c r="D36" s="111" t="s">
        <v>37</v>
      </c>
      <c r="J36" s="70">
        <f>ROUND(J34 + J35, 2)</f>
        <v>0</v>
      </c>
      <c r="L36" s="33"/>
    </row>
    <row r="37" spans="2:12" s="1" customFormat="1" ht="6.95" customHeight="1">
      <c r="B37" s="33"/>
      <c r="D37" s="57"/>
      <c r="E37" s="57"/>
      <c r="F37" s="57"/>
      <c r="G37" s="57"/>
      <c r="H37" s="57"/>
      <c r="I37" s="57"/>
      <c r="J37" s="57"/>
      <c r="K37" s="57"/>
      <c r="L37" s="33"/>
    </row>
    <row r="38" spans="2:12" s="1" customFormat="1" ht="14.45" customHeight="1">
      <c r="B38" s="33"/>
      <c r="F38" s="36" t="s">
        <v>39</v>
      </c>
      <c r="I38" s="36" t="s">
        <v>38</v>
      </c>
      <c r="J38" s="36" t="s">
        <v>40</v>
      </c>
      <c r="L38" s="33"/>
    </row>
    <row r="39" spans="2:12" s="1" customFormat="1" ht="14.45" customHeight="1">
      <c r="B39" s="33"/>
      <c r="D39" s="59" t="s">
        <v>41</v>
      </c>
      <c r="E39" s="38" t="s">
        <v>42</v>
      </c>
      <c r="F39" s="112">
        <f>ROUND((ROUND((SUM(BE107:BE114) + SUM(BE138:BE206)),  2) + SUM(BE208:BE212)), 2)</f>
        <v>0</v>
      </c>
      <c r="G39" s="113"/>
      <c r="H39" s="113"/>
      <c r="I39" s="114">
        <v>0.23</v>
      </c>
      <c r="J39" s="112">
        <f>ROUND((ROUND(((SUM(BE107:BE114) + SUM(BE138:BE206))*I39),  2) + (SUM(BE208:BE212)*I39)), 2)</f>
        <v>0</v>
      </c>
      <c r="L39" s="33"/>
    </row>
    <row r="40" spans="2:12" s="1" customFormat="1" ht="14.45" customHeight="1">
      <c r="B40" s="33"/>
      <c r="E40" s="38" t="s">
        <v>43</v>
      </c>
      <c r="F40" s="112">
        <f>ROUND((ROUND((SUM(BF107:BF114) + SUM(BF138:BF206)),  2) + SUM(BF208:BF212)), 2)</f>
        <v>0</v>
      </c>
      <c r="G40" s="113"/>
      <c r="H40" s="113"/>
      <c r="I40" s="114">
        <v>0.23</v>
      </c>
      <c r="J40" s="112">
        <f>ROUND((ROUND(((SUM(BF107:BF114) + SUM(BF138:BF206))*I40),  2) + (SUM(BF208:BF212)*I40)), 2)</f>
        <v>0</v>
      </c>
      <c r="L40" s="33"/>
    </row>
    <row r="41" spans="2:12" s="1" customFormat="1" ht="14.45" hidden="1" customHeight="1">
      <c r="B41" s="33"/>
      <c r="E41" s="26" t="s">
        <v>44</v>
      </c>
      <c r="F41" s="89">
        <f>ROUND((ROUND((SUM(BG107:BG114) + SUM(BG138:BG206)),  2) + SUM(BG208:BG212)), 2)</f>
        <v>0</v>
      </c>
      <c r="I41" s="115">
        <v>0.23</v>
      </c>
      <c r="J41" s="89">
        <f>0</f>
        <v>0</v>
      </c>
      <c r="L41" s="33"/>
    </row>
    <row r="42" spans="2:12" s="1" customFormat="1" ht="14.45" hidden="1" customHeight="1">
      <c r="B42" s="33"/>
      <c r="E42" s="26" t="s">
        <v>45</v>
      </c>
      <c r="F42" s="89">
        <f>ROUND((ROUND((SUM(BH107:BH114) + SUM(BH138:BH206)),  2) + SUM(BH208:BH212)), 2)</f>
        <v>0</v>
      </c>
      <c r="I42" s="115">
        <v>0.23</v>
      </c>
      <c r="J42" s="89">
        <f>0</f>
        <v>0</v>
      </c>
      <c r="L42" s="33"/>
    </row>
    <row r="43" spans="2:12" s="1" customFormat="1" ht="14.45" hidden="1" customHeight="1">
      <c r="B43" s="33"/>
      <c r="E43" s="38" t="s">
        <v>46</v>
      </c>
      <c r="F43" s="112">
        <f>ROUND((ROUND((SUM(BI107:BI114) + SUM(BI138:BI206)),  2) + SUM(BI208:BI212)), 2)</f>
        <v>0</v>
      </c>
      <c r="G43" s="113"/>
      <c r="H43" s="113"/>
      <c r="I43" s="114">
        <v>0</v>
      </c>
      <c r="J43" s="112">
        <f>0</f>
        <v>0</v>
      </c>
      <c r="L43" s="33"/>
    </row>
    <row r="44" spans="2:12" s="1" customFormat="1" ht="6.95" customHeight="1">
      <c r="B44" s="33"/>
      <c r="L44" s="33"/>
    </row>
    <row r="45" spans="2:12" s="1" customFormat="1" ht="25.35" customHeight="1">
      <c r="B45" s="33"/>
      <c r="C45" s="106"/>
      <c r="D45" s="116" t="s">
        <v>47</v>
      </c>
      <c r="E45" s="61"/>
      <c r="F45" s="61"/>
      <c r="G45" s="117" t="s">
        <v>48</v>
      </c>
      <c r="H45" s="118" t="s">
        <v>49</v>
      </c>
      <c r="I45" s="61"/>
      <c r="J45" s="119">
        <f>SUM(J36:J43)</f>
        <v>0</v>
      </c>
      <c r="K45" s="120"/>
      <c r="L45" s="33"/>
    </row>
    <row r="46" spans="2:12" s="1" customFormat="1" ht="14.45" customHeight="1">
      <c r="B46" s="33"/>
      <c r="L46" s="33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7" t="s">
        <v>52</v>
      </c>
      <c r="E61" s="35"/>
      <c r="F61" s="121" t="s">
        <v>53</v>
      </c>
      <c r="G61" s="47" t="s">
        <v>52</v>
      </c>
      <c r="H61" s="35"/>
      <c r="I61" s="35"/>
      <c r="J61" s="122" t="s">
        <v>53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5" t="s">
        <v>54</v>
      </c>
      <c r="E65" s="46"/>
      <c r="F65" s="46"/>
      <c r="G65" s="45" t="s">
        <v>55</v>
      </c>
      <c r="H65" s="46"/>
      <c r="I65" s="46"/>
      <c r="J65" s="46"/>
      <c r="K65" s="46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7" t="s">
        <v>52</v>
      </c>
      <c r="E76" s="35"/>
      <c r="F76" s="121" t="s">
        <v>53</v>
      </c>
      <c r="G76" s="47" t="s">
        <v>52</v>
      </c>
      <c r="H76" s="35"/>
      <c r="I76" s="35"/>
      <c r="J76" s="122" t="s">
        <v>53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154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81" t="str">
        <f>E7</f>
        <v>Depo Jurajov Dvor</v>
      </c>
      <c r="F85" s="282"/>
      <c r="G85" s="282"/>
      <c r="H85" s="282"/>
      <c r="L85" s="33"/>
    </row>
    <row r="86" spans="2:12" ht="12" customHeight="1">
      <c r="B86" s="19"/>
      <c r="C86" s="26" t="s">
        <v>130</v>
      </c>
      <c r="L86" s="19"/>
    </row>
    <row r="87" spans="2:12" ht="16.5" customHeight="1">
      <c r="B87" s="19"/>
      <c r="E87" s="281" t="s">
        <v>134</v>
      </c>
      <c r="F87" s="236"/>
      <c r="G87" s="236"/>
      <c r="H87" s="236"/>
      <c r="L87" s="19"/>
    </row>
    <row r="88" spans="2:12" ht="12" customHeight="1">
      <c r="B88" s="19"/>
      <c r="C88" s="26" t="s">
        <v>137</v>
      </c>
      <c r="L88" s="19"/>
    </row>
    <row r="89" spans="2:12" s="1" customFormat="1" ht="16.5" customHeight="1">
      <c r="B89" s="33"/>
      <c r="E89" s="233" t="s">
        <v>1105</v>
      </c>
      <c r="F89" s="280"/>
      <c r="G89" s="280"/>
      <c r="H89" s="280"/>
      <c r="L89" s="33"/>
    </row>
    <row r="90" spans="2:12" s="1" customFormat="1" ht="12" customHeight="1">
      <c r="B90" s="33"/>
      <c r="C90" s="26" t="s">
        <v>702</v>
      </c>
      <c r="L90" s="33"/>
    </row>
    <row r="91" spans="2:12" s="1" customFormat="1" ht="16.5" customHeight="1">
      <c r="B91" s="33"/>
      <c r="E91" s="272" t="str">
        <f>E13</f>
        <v>02 - Elektroinštalácia</v>
      </c>
      <c r="F91" s="280"/>
      <c r="G91" s="280"/>
      <c r="H91" s="280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6" t="s">
        <v>19</v>
      </c>
      <c r="F93" s="24" t="str">
        <f>F16</f>
        <v xml:space="preserve"> </v>
      </c>
      <c r="I93" s="26" t="s">
        <v>21</v>
      </c>
      <c r="J93" s="56" t="str">
        <f>IF(J16="","",J16)</f>
        <v>Vyplň údaj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6" t="s">
        <v>22</v>
      </c>
      <c r="F95" s="24" t="str">
        <f>E19</f>
        <v>Dopravný podnik Bratislava, akciová spoločnosť</v>
      </c>
      <c r="I95" s="26" t="s">
        <v>30</v>
      </c>
      <c r="J95" s="29" t="str">
        <f>E25</f>
        <v xml:space="preserve"> </v>
      </c>
      <c r="L95" s="33"/>
    </row>
    <row r="96" spans="2:12" s="1" customFormat="1" ht="15.2" customHeight="1">
      <c r="B96" s="33"/>
      <c r="C96" s="26" t="s">
        <v>28</v>
      </c>
      <c r="F96" s="24" t="str">
        <f>IF(E22="","",E22)</f>
        <v>Vyplň údaj</v>
      </c>
      <c r="I96" s="26" t="s">
        <v>33</v>
      </c>
      <c r="J96" s="29" t="str">
        <f>E28</f>
        <v xml:space="preserve"> </v>
      </c>
      <c r="L96" s="33"/>
    </row>
    <row r="97" spans="2:65" s="1" customFormat="1" ht="10.35" customHeight="1">
      <c r="B97" s="33"/>
      <c r="L97" s="33"/>
    </row>
    <row r="98" spans="2:65" s="1" customFormat="1" ht="29.25" customHeight="1">
      <c r="B98" s="33"/>
      <c r="C98" s="123" t="s">
        <v>155</v>
      </c>
      <c r="D98" s="106"/>
      <c r="E98" s="106"/>
      <c r="F98" s="106"/>
      <c r="G98" s="106"/>
      <c r="H98" s="106"/>
      <c r="I98" s="106"/>
      <c r="J98" s="124" t="s">
        <v>156</v>
      </c>
      <c r="K98" s="106"/>
      <c r="L98" s="33"/>
    </row>
    <row r="99" spans="2:65" s="1" customFormat="1" ht="10.35" customHeight="1">
      <c r="B99" s="33"/>
      <c r="L99" s="33"/>
    </row>
    <row r="100" spans="2:65" s="1" customFormat="1" ht="22.9" customHeight="1">
      <c r="B100" s="33"/>
      <c r="C100" s="125" t="s">
        <v>157</v>
      </c>
      <c r="J100" s="70">
        <f>J138</f>
        <v>0</v>
      </c>
      <c r="L100" s="33"/>
      <c r="AU100" s="16" t="s">
        <v>158</v>
      </c>
    </row>
    <row r="101" spans="2:65" s="8" customFormat="1" ht="24.95" customHeight="1">
      <c r="B101" s="126"/>
      <c r="D101" s="127" t="s">
        <v>945</v>
      </c>
      <c r="E101" s="128"/>
      <c r="F101" s="128"/>
      <c r="G101" s="128"/>
      <c r="H101" s="128"/>
      <c r="I101" s="128"/>
      <c r="J101" s="129">
        <f>J139</f>
        <v>0</v>
      </c>
      <c r="L101" s="126"/>
    </row>
    <row r="102" spans="2:65" s="8" customFormat="1" ht="24.95" customHeight="1">
      <c r="B102" s="126"/>
      <c r="D102" s="127" t="s">
        <v>946</v>
      </c>
      <c r="E102" s="128"/>
      <c r="F102" s="128"/>
      <c r="G102" s="128"/>
      <c r="H102" s="128"/>
      <c r="I102" s="128"/>
      <c r="J102" s="129">
        <f>J148</f>
        <v>0</v>
      </c>
      <c r="L102" s="126"/>
    </row>
    <row r="103" spans="2:65" s="8" customFormat="1" ht="24.95" customHeight="1">
      <c r="B103" s="126"/>
      <c r="D103" s="127" t="s">
        <v>178</v>
      </c>
      <c r="E103" s="128"/>
      <c r="F103" s="128"/>
      <c r="G103" s="128"/>
      <c r="H103" s="128"/>
      <c r="I103" s="128"/>
      <c r="J103" s="129">
        <f>J205</f>
        <v>0</v>
      </c>
      <c r="L103" s="126"/>
    </row>
    <row r="104" spans="2:65" s="8" customFormat="1" ht="21.75" customHeight="1">
      <c r="B104" s="126"/>
      <c r="D104" s="134" t="s">
        <v>179</v>
      </c>
      <c r="J104" s="135">
        <f>J207</f>
        <v>0</v>
      </c>
      <c r="L104" s="126"/>
    </row>
    <row r="105" spans="2:65" s="1" customFormat="1" ht="21.75" customHeight="1">
      <c r="B105" s="33"/>
      <c r="L105" s="33"/>
    </row>
    <row r="106" spans="2:65" s="1" customFormat="1" ht="6.95" customHeight="1">
      <c r="B106" s="33"/>
      <c r="L106" s="33"/>
    </row>
    <row r="107" spans="2:65" s="1" customFormat="1" ht="29.25" customHeight="1">
      <c r="B107" s="33"/>
      <c r="C107" s="125" t="s">
        <v>180</v>
      </c>
      <c r="J107" s="136">
        <f>ROUND(J108 + J109 + J110 + J111 + J112 + J113,2)</f>
        <v>0</v>
      </c>
      <c r="L107" s="33"/>
      <c r="N107" s="137" t="s">
        <v>41</v>
      </c>
    </row>
    <row r="108" spans="2:65" s="1" customFormat="1" ht="18" customHeight="1">
      <c r="B108" s="33"/>
      <c r="D108" s="269" t="s">
        <v>181</v>
      </c>
      <c r="E108" s="270"/>
      <c r="F108" s="270"/>
      <c r="J108" s="99">
        <v>0</v>
      </c>
      <c r="L108" s="138"/>
      <c r="M108" s="139"/>
      <c r="N108" s="140" t="s">
        <v>43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182</v>
      </c>
      <c r="AZ108" s="139"/>
      <c r="BA108" s="139"/>
      <c r="BB108" s="139"/>
      <c r="BC108" s="139"/>
      <c r="BD108" s="139"/>
      <c r="BE108" s="142">
        <f t="shared" ref="BE108:BE113" si="0">IF(N108="základná",J108,0)</f>
        <v>0</v>
      </c>
      <c r="BF108" s="142">
        <f t="shared" ref="BF108:BF113" si="1">IF(N108="znížená",J108,0)</f>
        <v>0</v>
      </c>
      <c r="BG108" s="142">
        <f t="shared" ref="BG108:BG113" si="2">IF(N108="zákl. prenesená",J108,0)</f>
        <v>0</v>
      </c>
      <c r="BH108" s="142">
        <f t="shared" ref="BH108:BH113" si="3">IF(N108="zníž. prenesená",J108,0)</f>
        <v>0</v>
      </c>
      <c r="BI108" s="142">
        <f t="shared" ref="BI108:BI113" si="4">IF(N108="nulová",J108,0)</f>
        <v>0</v>
      </c>
      <c r="BJ108" s="141" t="s">
        <v>89</v>
      </c>
      <c r="BK108" s="139"/>
      <c r="BL108" s="139"/>
      <c r="BM108" s="139"/>
    </row>
    <row r="109" spans="2:65" s="1" customFormat="1" ht="18" customHeight="1">
      <c r="B109" s="33"/>
      <c r="D109" s="269" t="s">
        <v>183</v>
      </c>
      <c r="E109" s="270"/>
      <c r="F109" s="270"/>
      <c r="J109" s="99">
        <v>0</v>
      </c>
      <c r="L109" s="138"/>
      <c r="M109" s="139"/>
      <c r="N109" s="140" t="s">
        <v>43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182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89</v>
      </c>
      <c r="BK109" s="139"/>
      <c r="BL109" s="139"/>
      <c r="BM109" s="139"/>
    </row>
    <row r="110" spans="2:65" s="1" customFormat="1" ht="18" customHeight="1">
      <c r="B110" s="33"/>
      <c r="D110" s="269" t="s">
        <v>184</v>
      </c>
      <c r="E110" s="270"/>
      <c r="F110" s="270"/>
      <c r="J110" s="99">
        <v>0</v>
      </c>
      <c r="L110" s="138"/>
      <c r="M110" s="139"/>
      <c r="N110" s="140" t="s">
        <v>43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182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89</v>
      </c>
      <c r="BK110" s="139"/>
      <c r="BL110" s="139"/>
      <c r="BM110" s="139"/>
    </row>
    <row r="111" spans="2:65" s="1" customFormat="1" ht="18" customHeight="1">
      <c r="B111" s="33"/>
      <c r="D111" s="269" t="s">
        <v>185</v>
      </c>
      <c r="E111" s="270"/>
      <c r="F111" s="270"/>
      <c r="J111" s="99">
        <v>0</v>
      </c>
      <c r="L111" s="138"/>
      <c r="M111" s="139"/>
      <c r="N111" s="140" t="s">
        <v>43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182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89</v>
      </c>
      <c r="BK111" s="139"/>
      <c r="BL111" s="139"/>
      <c r="BM111" s="139"/>
    </row>
    <row r="112" spans="2:65" s="1" customFormat="1" ht="18" customHeight="1">
      <c r="B112" s="33"/>
      <c r="D112" s="269" t="s">
        <v>186</v>
      </c>
      <c r="E112" s="270"/>
      <c r="F112" s="270"/>
      <c r="J112" s="99">
        <v>0</v>
      </c>
      <c r="L112" s="138"/>
      <c r="M112" s="139"/>
      <c r="N112" s="140" t="s">
        <v>43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182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89</v>
      </c>
      <c r="BK112" s="139"/>
      <c r="BL112" s="139"/>
      <c r="BM112" s="139"/>
    </row>
    <row r="113" spans="2:65" s="1" customFormat="1" ht="18" customHeight="1">
      <c r="B113" s="33"/>
      <c r="D113" s="98" t="s">
        <v>187</v>
      </c>
      <c r="J113" s="99">
        <f>ROUND(J34*T113,2)</f>
        <v>0</v>
      </c>
      <c r="L113" s="138"/>
      <c r="M113" s="139"/>
      <c r="N113" s="140" t="s">
        <v>43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188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89</v>
      </c>
      <c r="BK113" s="139"/>
      <c r="BL113" s="139"/>
      <c r="BM113" s="139"/>
    </row>
    <row r="114" spans="2:65" s="1" customFormat="1">
      <c r="B114" s="33"/>
      <c r="L114" s="33"/>
    </row>
    <row r="115" spans="2:65" s="1" customFormat="1" ht="29.25" customHeight="1">
      <c r="B115" s="33"/>
      <c r="C115" s="105" t="s">
        <v>113</v>
      </c>
      <c r="D115" s="106"/>
      <c r="E115" s="106"/>
      <c r="F115" s="106"/>
      <c r="G115" s="106"/>
      <c r="H115" s="106"/>
      <c r="I115" s="106"/>
      <c r="J115" s="107">
        <f>ROUND(J100+J107,2)</f>
        <v>0</v>
      </c>
      <c r="K115" s="106"/>
      <c r="L115" s="33"/>
    </row>
    <row r="116" spans="2:65" s="1" customFormat="1" ht="6.95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3"/>
    </row>
    <row r="120" spans="2:65" s="1" customFormat="1" ht="6.95" customHeight="1"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33"/>
    </row>
    <row r="121" spans="2:65" s="1" customFormat="1" ht="24.95" customHeight="1">
      <c r="B121" s="33"/>
      <c r="C121" s="20" t="s">
        <v>189</v>
      </c>
      <c r="L121" s="33"/>
    </row>
    <row r="122" spans="2:65" s="1" customFormat="1" ht="6.95" customHeight="1">
      <c r="B122" s="33"/>
      <c r="L122" s="33"/>
    </row>
    <row r="123" spans="2:65" s="1" customFormat="1" ht="12" customHeight="1">
      <c r="B123" s="33"/>
      <c r="C123" s="26" t="s">
        <v>15</v>
      </c>
      <c r="L123" s="33"/>
    </row>
    <row r="124" spans="2:65" s="1" customFormat="1" ht="16.5" customHeight="1">
      <c r="B124" s="33"/>
      <c r="E124" s="281" t="str">
        <f>E7</f>
        <v>Depo Jurajov Dvor</v>
      </c>
      <c r="F124" s="282"/>
      <c r="G124" s="282"/>
      <c r="H124" s="282"/>
      <c r="L124" s="33"/>
    </row>
    <row r="125" spans="2:65" ht="12" customHeight="1">
      <c r="B125" s="19"/>
      <c r="C125" s="26" t="s">
        <v>130</v>
      </c>
      <c r="L125" s="19"/>
    </row>
    <row r="126" spans="2:65" ht="16.5" customHeight="1">
      <c r="B126" s="19"/>
      <c r="E126" s="281" t="s">
        <v>134</v>
      </c>
      <c r="F126" s="236"/>
      <c r="G126" s="236"/>
      <c r="H126" s="236"/>
      <c r="L126" s="19"/>
    </row>
    <row r="127" spans="2:65" ht="12" customHeight="1">
      <c r="B127" s="19"/>
      <c r="C127" s="26" t="s">
        <v>137</v>
      </c>
      <c r="L127" s="19"/>
    </row>
    <row r="128" spans="2:65" s="1" customFormat="1" ht="16.5" customHeight="1">
      <c r="B128" s="33"/>
      <c r="E128" s="233" t="s">
        <v>1105</v>
      </c>
      <c r="F128" s="280"/>
      <c r="G128" s="280"/>
      <c r="H128" s="280"/>
      <c r="L128" s="33"/>
    </row>
    <row r="129" spans="2:65" s="1" customFormat="1" ht="12" customHeight="1">
      <c r="B129" s="33"/>
      <c r="C129" s="26" t="s">
        <v>702</v>
      </c>
      <c r="L129" s="33"/>
    </row>
    <row r="130" spans="2:65" s="1" customFormat="1" ht="16.5" customHeight="1">
      <c r="B130" s="33"/>
      <c r="E130" s="272" t="str">
        <f>E13</f>
        <v>02 - Elektroinštalácia</v>
      </c>
      <c r="F130" s="280"/>
      <c r="G130" s="280"/>
      <c r="H130" s="280"/>
      <c r="L130" s="33"/>
    </row>
    <row r="131" spans="2:65" s="1" customFormat="1" ht="6.95" customHeight="1">
      <c r="B131" s="33"/>
      <c r="L131" s="33"/>
    </row>
    <row r="132" spans="2:65" s="1" customFormat="1" ht="12" customHeight="1">
      <c r="B132" s="33"/>
      <c r="C132" s="26" t="s">
        <v>19</v>
      </c>
      <c r="F132" s="24" t="str">
        <f>F16</f>
        <v xml:space="preserve"> </v>
      </c>
      <c r="I132" s="26" t="s">
        <v>21</v>
      </c>
      <c r="J132" s="56" t="str">
        <f>IF(J16="","",J16)</f>
        <v>Vyplň údaj</v>
      </c>
      <c r="L132" s="33"/>
    </row>
    <row r="133" spans="2:65" s="1" customFormat="1" ht="6.95" customHeight="1">
      <c r="B133" s="33"/>
      <c r="L133" s="33"/>
    </row>
    <row r="134" spans="2:65" s="1" customFormat="1" ht="15.2" customHeight="1">
      <c r="B134" s="33"/>
      <c r="C134" s="26" t="s">
        <v>22</v>
      </c>
      <c r="F134" s="24" t="str">
        <f>E19</f>
        <v>Dopravný podnik Bratislava, akciová spoločnosť</v>
      </c>
      <c r="I134" s="26" t="s">
        <v>30</v>
      </c>
      <c r="J134" s="29" t="str">
        <f>E25</f>
        <v xml:space="preserve"> </v>
      </c>
      <c r="L134" s="33"/>
    </row>
    <row r="135" spans="2:65" s="1" customFormat="1" ht="15.2" customHeight="1">
      <c r="B135" s="33"/>
      <c r="C135" s="26" t="s">
        <v>28</v>
      </c>
      <c r="F135" s="24" t="str">
        <f>IF(E22="","",E22)</f>
        <v>Vyplň údaj</v>
      </c>
      <c r="I135" s="26" t="s">
        <v>33</v>
      </c>
      <c r="J135" s="29" t="str">
        <f>E28</f>
        <v xml:space="preserve"> </v>
      </c>
      <c r="L135" s="33"/>
    </row>
    <row r="136" spans="2:65" s="1" customFormat="1" ht="10.35" customHeight="1">
      <c r="B136" s="33"/>
      <c r="L136" s="33"/>
    </row>
    <row r="137" spans="2:65" s="10" customFormat="1" ht="29.25" customHeight="1">
      <c r="B137" s="143"/>
      <c r="C137" s="144" t="s">
        <v>190</v>
      </c>
      <c r="D137" s="145" t="s">
        <v>62</v>
      </c>
      <c r="E137" s="145" t="s">
        <v>58</v>
      </c>
      <c r="F137" s="145" t="s">
        <v>59</v>
      </c>
      <c r="G137" s="145" t="s">
        <v>191</v>
      </c>
      <c r="H137" s="145" t="s">
        <v>192</v>
      </c>
      <c r="I137" s="145" t="s">
        <v>193</v>
      </c>
      <c r="J137" s="146" t="s">
        <v>156</v>
      </c>
      <c r="K137" s="147" t="s">
        <v>194</v>
      </c>
      <c r="L137" s="143"/>
      <c r="M137" s="63" t="s">
        <v>1</v>
      </c>
      <c r="N137" s="64" t="s">
        <v>41</v>
      </c>
      <c r="O137" s="64" t="s">
        <v>195</v>
      </c>
      <c r="P137" s="64" t="s">
        <v>196</v>
      </c>
      <c r="Q137" s="64" t="s">
        <v>197</v>
      </c>
      <c r="R137" s="64" t="s">
        <v>198</v>
      </c>
      <c r="S137" s="64" t="s">
        <v>199</v>
      </c>
      <c r="T137" s="65" t="s">
        <v>200</v>
      </c>
    </row>
    <row r="138" spans="2:65" s="1" customFormat="1" ht="22.9" customHeight="1">
      <c r="B138" s="33"/>
      <c r="C138" s="68" t="s">
        <v>153</v>
      </c>
      <c r="J138" s="148">
        <f>BK138</f>
        <v>0</v>
      </c>
      <c r="L138" s="33"/>
      <c r="M138" s="66"/>
      <c r="N138" s="57"/>
      <c r="O138" s="57"/>
      <c r="P138" s="149">
        <f>P139+P148+P205+P207</f>
        <v>0</v>
      </c>
      <c r="Q138" s="57"/>
      <c r="R138" s="149">
        <f>R139+R148+R205+R207</f>
        <v>0</v>
      </c>
      <c r="S138" s="57"/>
      <c r="T138" s="150">
        <f>T139+T148+T205+T207</f>
        <v>0</v>
      </c>
      <c r="AT138" s="16" t="s">
        <v>76</v>
      </c>
      <c r="AU138" s="16" t="s">
        <v>158</v>
      </c>
      <c r="BK138" s="151">
        <f>BK139+BK148+BK205+BK207</f>
        <v>0</v>
      </c>
    </row>
    <row r="139" spans="2:65" s="11" customFormat="1" ht="25.9" customHeight="1">
      <c r="B139" s="152"/>
      <c r="D139" s="153" t="s">
        <v>76</v>
      </c>
      <c r="E139" s="154" t="s">
        <v>250</v>
      </c>
      <c r="F139" s="154" t="s">
        <v>947</v>
      </c>
      <c r="I139" s="155"/>
      <c r="J139" s="135">
        <f>BK139</f>
        <v>0</v>
      </c>
      <c r="L139" s="152"/>
      <c r="M139" s="156"/>
      <c r="P139" s="157">
        <f>SUM(P140:P147)</f>
        <v>0</v>
      </c>
      <c r="R139" s="157">
        <f>SUM(R140:R147)</f>
        <v>0</v>
      </c>
      <c r="T139" s="158">
        <f>SUM(T140:T147)</f>
        <v>0</v>
      </c>
      <c r="AR139" s="153" t="s">
        <v>84</v>
      </c>
      <c r="AT139" s="159" t="s">
        <v>76</v>
      </c>
      <c r="AU139" s="159" t="s">
        <v>77</v>
      </c>
      <c r="AY139" s="153" t="s">
        <v>203</v>
      </c>
      <c r="BK139" s="160">
        <f>SUM(BK140:BK147)</f>
        <v>0</v>
      </c>
    </row>
    <row r="140" spans="2:65" s="1" customFormat="1" ht="24.2" customHeight="1">
      <c r="B140" s="33"/>
      <c r="C140" s="163" t="s">
        <v>84</v>
      </c>
      <c r="D140" s="163" t="s">
        <v>206</v>
      </c>
      <c r="E140" s="164" t="s">
        <v>948</v>
      </c>
      <c r="F140" s="165" t="s">
        <v>949</v>
      </c>
      <c r="G140" s="166" t="s">
        <v>209</v>
      </c>
      <c r="H140" s="167">
        <v>5.1999999999999998E-2</v>
      </c>
      <c r="I140" s="168"/>
      <c r="J140" s="169">
        <f t="shared" ref="J140:J147" si="5">ROUND(I140*H140,2)</f>
        <v>0</v>
      </c>
      <c r="K140" s="170"/>
      <c r="L140" s="33"/>
      <c r="M140" s="171" t="s">
        <v>1</v>
      </c>
      <c r="N140" s="137" t="s">
        <v>43</v>
      </c>
      <c r="P140" s="172">
        <f t="shared" ref="P140:P147" si="6">O140*H140</f>
        <v>0</v>
      </c>
      <c r="Q140" s="172">
        <v>0</v>
      </c>
      <c r="R140" s="172">
        <f t="shared" ref="R140:R147" si="7">Q140*H140</f>
        <v>0</v>
      </c>
      <c r="S140" s="172">
        <v>0</v>
      </c>
      <c r="T140" s="173">
        <f t="shared" ref="T140:T147" si="8">S140*H140</f>
        <v>0</v>
      </c>
      <c r="AR140" s="174" t="s">
        <v>210</v>
      </c>
      <c r="AT140" s="174" t="s">
        <v>206</v>
      </c>
      <c r="AU140" s="174" t="s">
        <v>84</v>
      </c>
      <c r="AY140" s="16" t="s">
        <v>203</v>
      </c>
      <c r="BE140" s="102">
        <f t="shared" ref="BE140:BE147" si="9">IF(N140="základná",J140,0)</f>
        <v>0</v>
      </c>
      <c r="BF140" s="102">
        <f t="shared" ref="BF140:BF147" si="10">IF(N140="znížená",J140,0)</f>
        <v>0</v>
      </c>
      <c r="BG140" s="102">
        <f t="shared" ref="BG140:BG147" si="11">IF(N140="zákl. prenesená",J140,0)</f>
        <v>0</v>
      </c>
      <c r="BH140" s="102">
        <f t="shared" ref="BH140:BH147" si="12">IF(N140="zníž. prenesená",J140,0)</f>
        <v>0</v>
      </c>
      <c r="BI140" s="102">
        <f t="shared" ref="BI140:BI147" si="13">IF(N140="nulová",J140,0)</f>
        <v>0</v>
      </c>
      <c r="BJ140" s="16" t="s">
        <v>89</v>
      </c>
      <c r="BK140" s="102">
        <f t="shared" ref="BK140:BK147" si="14">ROUND(I140*H140,2)</f>
        <v>0</v>
      </c>
      <c r="BL140" s="16" t="s">
        <v>210</v>
      </c>
      <c r="BM140" s="174" t="s">
        <v>89</v>
      </c>
    </row>
    <row r="141" spans="2:65" s="1" customFormat="1" ht="24.2" customHeight="1">
      <c r="B141" s="33"/>
      <c r="C141" s="163" t="s">
        <v>89</v>
      </c>
      <c r="D141" s="163" t="s">
        <v>206</v>
      </c>
      <c r="E141" s="164" t="s">
        <v>950</v>
      </c>
      <c r="F141" s="165" t="s">
        <v>951</v>
      </c>
      <c r="G141" s="166" t="s">
        <v>952</v>
      </c>
      <c r="H141" s="167">
        <v>1</v>
      </c>
      <c r="I141" s="168"/>
      <c r="J141" s="169">
        <f t="shared" si="5"/>
        <v>0</v>
      </c>
      <c r="K141" s="170"/>
      <c r="L141" s="33"/>
      <c r="M141" s="171" t="s">
        <v>1</v>
      </c>
      <c r="N141" s="137" t="s">
        <v>43</v>
      </c>
      <c r="P141" s="172">
        <f t="shared" si="6"/>
        <v>0</v>
      </c>
      <c r="Q141" s="172">
        <v>0</v>
      </c>
      <c r="R141" s="172">
        <f t="shared" si="7"/>
        <v>0</v>
      </c>
      <c r="S141" s="172">
        <v>0</v>
      </c>
      <c r="T141" s="173">
        <f t="shared" si="8"/>
        <v>0</v>
      </c>
      <c r="AR141" s="174" t="s">
        <v>210</v>
      </c>
      <c r="AT141" s="174" t="s">
        <v>206</v>
      </c>
      <c r="AU141" s="174" t="s">
        <v>84</v>
      </c>
      <c r="AY141" s="16" t="s">
        <v>203</v>
      </c>
      <c r="BE141" s="102">
        <f t="shared" si="9"/>
        <v>0</v>
      </c>
      <c r="BF141" s="102">
        <f t="shared" si="10"/>
        <v>0</v>
      </c>
      <c r="BG141" s="102">
        <f t="shared" si="11"/>
        <v>0</v>
      </c>
      <c r="BH141" s="102">
        <f t="shared" si="12"/>
        <v>0</v>
      </c>
      <c r="BI141" s="102">
        <f t="shared" si="13"/>
        <v>0</v>
      </c>
      <c r="BJ141" s="16" t="s">
        <v>89</v>
      </c>
      <c r="BK141" s="102">
        <f t="shared" si="14"/>
        <v>0</v>
      </c>
      <c r="BL141" s="16" t="s">
        <v>210</v>
      </c>
      <c r="BM141" s="174" t="s">
        <v>210</v>
      </c>
    </row>
    <row r="142" spans="2:65" s="1" customFormat="1" ht="24.2" customHeight="1">
      <c r="B142" s="33"/>
      <c r="C142" s="163" t="s">
        <v>92</v>
      </c>
      <c r="D142" s="163" t="s">
        <v>206</v>
      </c>
      <c r="E142" s="164" t="s">
        <v>953</v>
      </c>
      <c r="F142" s="165" t="s">
        <v>954</v>
      </c>
      <c r="G142" s="166" t="s">
        <v>952</v>
      </c>
      <c r="H142" s="167">
        <v>1</v>
      </c>
      <c r="I142" s="168"/>
      <c r="J142" s="169">
        <f t="shared" si="5"/>
        <v>0</v>
      </c>
      <c r="K142" s="170"/>
      <c r="L142" s="33"/>
      <c r="M142" s="171" t="s">
        <v>1</v>
      </c>
      <c r="N142" s="137" t="s">
        <v>43</v>
      </c>
      <c r="P142" s="172">
        <f t="shared" si="6"/>
        <v>0</v>
      </c>
      <c r="Q142" s="172">
        <v>0</v>
      </c>
      <c r="R142" s="172">
        <f t="shared" si="7"/>
        <v>0</v>
      </c>
      <c r="S142" s="172">
        <v>0</v>
      </c>
      <c r="T142" s="173">
        <f t="shared" si="8"/>
        <v>0</v>
      </c>
      <c r="AR142" s="174" t="s">
        <v>210</v>
      </c>
      <c r="AT142" s="174" t="s">
        <v>206</v>
      </c>
      <c r="AU142" s="174" t="s">
        <v>84</v>
      </c>
      <c r="AY142" s="16" t="s">
        <v>203</v>
      </c>
      <c r="BE142" s="102">
        <f t="shared" si="9"/>
        <v>0</v>
      </c>
      <c r="BF142" s="102">
        <f t="shared" si="10"/>
        <v>0</v>
      </c>
      <c r="BG142" s="102">
        <f t="shared" si="11"/>
        <v>0</v>
      </c>
      <c r="BH142" s="102">
        <f t="shared" si="12"/>
        <v>0</v>
      </c>
      <c r="BI142" s="102">
        <f t="shared" si="13"/>
        <v>0</v>
      </c>
      <c r="BJ142" s="16" t="s">
        <v>89</v>
      </c>
      <c r="BK142" s="102">
        <f t="shared" si="14"/>
        <v>0</v>
      </c>
      <c r="BL142" s="16" t="s">
        <v>210</v>
      </c>
      <c r="BM142" s="174" t="s">
        <v>204</v>
      </c>
    </row>
    <row r="143" spans="2:65" s="1" customFormat="1" ht="24.2" customHeight="1">
      <c r="B143" s="33"/>
      <c r="C143" s="163" t="s">
        <v>210</v>
      </c>
      <c r="D143" s="163" t="s">
        <v>206</v>
      </c>
      <c r="E143" s="164" t="s">
        <v>955</v>
      </c>
      <c r="F143" s="165" t="s">
        <v>956</v>
      </c>
      <c r="G143" s="166" t="s">
        <v>952</v>
      </c>
      <c r="H143" s="167">
        <v>1</v>
      </c>
      <c r="I143" s="168"/>
      <c r="J143" s="169">
        <f t="shared" si="5"/>
        <v>0</v>
      </c>
      <c r="K143" s="170"/>
      <c r="L143" s="33"/>
      <c r="M143" s="171" t="s">
        <v>1</v>
      </c>
      <c r="N143" s="137" t="s">
        <v>43</v>
      </c>
      <c r="P143" s="172">
        <f t="shared" si="6"/>
        <v>0</v>
      </c>
      <c r="Q143" s="172">
        <v>0</v>
      </c>
      <c r="R143" s="172">
        <f t="shared" si="7"/>
        <v>0</v>
      </c>
      <c r="S143" s="172">
        <v>0</v>
      </c>
      <c r="T143" s="173">
        <f t="shared" si="8"/>
        <v>0</v>
      </c>
      <c r="AR143" s="174" t="s">
        <v>210</v>
      </c>
      <c r="AT143" s="174" t="s">
        <v>206</v>
      </c>
      <c r="AU143" s="174" t="s">
        <v>84</v>
      </c>
      <c r="AY143" s="16" t="s">
        <v>203</v>
      </c>
      <c r="BE143" s="102">
        <f t="shared" si="9"/>
        <v>0</v>
      </c>
      <c r="BF143" s="102">
        <f t="shared" si="10"/>
        <v>0</v>
      </c>
      <c r="BG143" s="102">
        <f t="shared" si="11"/>
        <v>0</v>
      </c>
      <c r="BH143" s="102">
        <f t="shared" si="12"/>
        <v>0</v>
      </c>
      <c r="BI143" s="102">
        <f t="shared" si="13"/>
        <v>0</v>
      </c>
      <c r="BJ143" s="16" t="s">
        <v>89</v>
      </c>
      <c r="BK143" s="102">
        <f t="shared" si="14"/>
        <v>0</v>
      </c>
      <c r="BL143" s="16" t="s">
        <v>210</v>
      </c>
      <c r="BM143" s="174" t="s">
        <v>246</v>
      </c>
    </row>
    <row r="144" spans="2:65" s="1" customFormat="1" ht="21.75" customHeight="1">
      <c r="B144" s="33"/>
      <c r="C144" s="163" t="s">
        <v>233</v>
      </c>
      <c r="D144" s="163" t="s">
        <v>206</v>
      </c>
      <c r="E144" s="164" t="s">
        <v>957</v>
      </c>
      <c r="F144" s="165" t="s">
        <v>958</v>
      </c>
      <c r="G144" s="166" t="s">
        <v>340</v>
      </c>
      <c r="H144" s="167">
        <v>9.36</v>
      </c>
      <c r="I144" s="168"/>
      <c r="J144" s="169">
        <f t="shared" si="5"/>
        <v>0</v>
      </c>
      <c r="K144" s="170"/>
      <c r="L144" s="33"/>
      <c r="M144" s="171" t="s">
        <v>1</v>
      </c>
      <c r="N144" s="137" t="s">
        <v>43</v>
      </c>
      <c r="P144" s="172">
        <f t="shared" si="6"/>
        <v>0</v>
      </c>
      <c r="Q144" s="172">
        <v>0</v>
      </c>
      <c r="R144" s="172">
        <f t="shared" si="7"/>
        <v>0</v>
      </c>
      <c r="S144" s="172">
        <v>0</v>
      </c>
      <c r="T144" s="173">
        <f t="shared" si="8"/>
        <v>0</v>
      </c>
      <c r="AR144" s="174" t="s">
        <v>210</v>
      </c>
      <c r="AT144" s="174" t="s">
        <v>206</v>
      </c>
      <c r="AU144" s="174" t="s">
        <v>84</v>
      </c>
      <c r="AY144" s="16" t="s">
        <v>203</v>
      </c>
      <c r="BE144" s="102">
        <f t="shared" si="9"/>
        <v>0</v>
      </c>
      <c r="BF144" s="102">
        <f t="shared" si="10"/>
        <v>0</v>
      </c>
      <c r="BG144" s="102">
        <f t="shared" si="11"/>
        <v>0</v>
      </c>
      <c r="BH144" s="102">
        <f t="shared" si="12"/>
        <v>0</v>
      </c>
      <c r="BI144" s="102">
        <f t="shared" si="13"/>
        <v>0</v>
      </c>
      <c r="BJ144" s="16" t="s">
        <v>89</v>
      </c>
      <c r="BK144" s="102">
        <f t="shared" si="14"/>
        <v>0</v>
      </c>
      <c r="BL144" s="16" t="s">
        <v>210</v>
      </c>
      <c r="BM144" s="174" t="s">
        <v>256</v>
      </c>
    </row>
    <row r="145" spans="2:65" s="1" customFormat="1" ht="16.5" customHeight="1">
      <c r="B145" s="33"/>
      <c r="C145" s="163" t="s">
        <v>204</v>
      </c>
      <c r="D145" s="163" t="s">
        <v>206</v>
      </c>
      <c r="E145" s="164" t="s">
        <v>664</v>
      </c>
      <c r="F145" s="165" t="s">
        <v>959</v>
      </c>
      <c r="G145" s="166" t="s">
        <v>669</v>
      </c>
      <c r="H145" s="167">
        <v>0.5</v>
      </c>
      <c r="I145" s="168"/>
      <c r="J145" s="169">
        <f t="shared" si="5"/>
        <v>0</v>
      </c>
      <c r="K145" s="170"/>
      <c r="L145" s="33"/>
      <c r="M145" s="171" t="s">
        <v>1</v>
      </c>
      <c r="N145" s="137" t="s">
        <v>43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0</v>
      </c>
      <c r="T145" s="173">
        <f t="shared" si="8"/>
        <v>0</v>
      </c>
      <c r="AR145" s="174" t="s">
        <v>210</v>
      </c>
      <c r="AT145" s="174" t="s">
        <v>206</v>
      </c>
      <c r="AU145" s="174" t="s">
        <v>84</v>
      </c>
      <c r="AY145" s="16" t="s">
        <v>203</v>
      </c>
      <c r="BE145" s="102">
        <f t="shared" si="9"/>
        <v>0</v>
      </c>
      <c r="BF145" s="102">
        <f t="shared" si="10"/>
        <v>0</v>
      </c>
      <c r="BG145" s="102">
        <f t="shared" si="11"/>
        <v>0</v>
      </c>
      <c r="BH145" s="102">
        <f t="shared" si="12"/>
        <v>0</v>
      </c>
      <c r="BI145" s="102">
        <f t="shared" si="13"/>
        <v>0</v>
      </c>
      <c r="BJ145" s="16" t="s">
        <v>89</v>
      </c>
      <c r="BK145" s="102">
        <f t="shared" si="14"/>
        <v>0</v>
      </c>
      <c r="BL145" s="16" t="s">
        <v>210</v>
      </c>
      <c r="BM145" s="174" t="s">
        <v>266</v>
      </c>
    </row>
    <row r="146" spans="2:65" s="1" customFormat="1" ht="16.5" customHeight="1">
      <c r="B146" s="33"/>
      <c r="C146" s="163" t="s">
        <v>242</v>
      </c>
      <c r="D146" s="163" t="s">
        <v>206</v>
      </c>
      <c r="E146" s="164" t="s">
        <v>960</v>
      </c>
      <c r="F146" s="165" t="s">
        <v>961</v>
      </c>
      <c r="G146" s="166" t="s">
        <v>404</v>
      </c>
      <c r="H146" s="167"/>
      <c r="I146" s="168"/>
      <c r="J146" s="169">
        <f t="shared" si="5"/>
        <v>0</v>
      </c>
      <c r="K146" s="170"/>
      <c r="L146" s="33"/>
      <c r="M146" s="171" t="s">
        <v>1</v>
      </c>
      <c r="N146" s="137" t="s">
        <v>43</v>
      </c>
      <c r="P146" s="172">
        <f t="shared" si="6"/>
        <v>0</v>
      </c>
      <c r="Q146" s="172">
        <v>0</v>
      </c>
      <c r="R146" s="172">
        <f t="shared" si="7"/>
        <v>0</v>
      </c>
      <c r="S146" s="172">
        <v>0</v>
      </c>
      <c r="T146" s="173">
        <f t="shared" si="8"/>
        <v>0</v>
      </c>
      <c r="AR146" s="174" t="s">
        <v>210</v>
      </c>
      <c r="AT146" s="174" t="s">
        <v>206</v>
      </c>
      <c r="AU146" s="174" t="s">
        <v>84</v>
      </c>
      <c r="AY146" s="16" t="s">
        <v>203</v>
      </c>
      <c r="BE146" s="102">
        <f t="shared" si="9"/>
        <v>0</v>
      </c>
      <c r="BF146" s="102">
        <f t="shared" si="10"/>
        <v>0</v>
      </c>
      <c r="BG146" s="102">
        <f t="shared" si="11"/>
        <v>0</v>
      </c>
      <c r="BH146" s="102">
        <f t="shared" si="12"/>
        <v>0</v>
      </c>
      <c r="BI146" s="102">
        <f t="shared" si="13"/>
        <v>0</v>
      </c>
      <c r="BJ146" s="16" t="s">
        <v>89</v>
      </c>
      <c r="BK146" s="102">
        <f t="shared" si="14"/>
        <v>0</v>
      </c>
      <c r="BL146" s="16" t="s">
        <v>210</v>
      </c>
      <c r="BM146" s="174" t="s">
        <v>279</v>
      </c>
    </row>
    <row r="147" spans="2:65" s="1" customFormat="1" ht="16.5" customHeight="1">
      <c r="B147" s="33"/>
      <c r="C147" s="163" t="s">
        <v>246</v>
      </c>
      <c r="D147" s="163" t="s">
        <v>206</v>
      </c>
      <c r="E147" s="164" t="s">
        <v>962</v>
      </c>
      <c r="F147" s="165" t="s">
        <v>963</v>
      </c>
      <c r="G147" s="166" t="s">
        <v>404</v>
      </c>
      <c r="H147" s="167"/>
      <c r="I147" s="168"/>
      <c r="J147" s="169">
        <f t="shared" si="5"/>
        <v>0</v>
      </c>
      <c r="K147" s="170"/>
      <c r="L147" s="33"/>
      <c r="M147" s="171" t="s">
        <v>1</v>
      </c>
      <c r="N147" s="137" t="s">
        <v>43</v>
      </c>
      <c r="P147" s="172">
        <f t="shared" si="6"/>
        <v>0</v>
      </c>
      <c r="Q147" s="172">
        <v>0</v>
      </c>
      <c r="R147" s="172">
        <f t="shared" si="7"/>
        <v>0</v>
      </c>
      <c r="S147" s="172">
        <v>0</v>
      </c>
      <c r="T147" s="173">
        <f t="shared" si="8"/>
        <v>0</v>
      </c>
      <c r="AR147" s="174" t="s">
        <v>210</v>
      </c>
      <c r="AT147" s="174" t="s">
        <v>206</v>
      </c>
      <c r="AU147" s="174" t="s">
        <v>84</v>
      </c>
      <c r="AY147" s="16" t="s">
        <v>203</v>
      </c>
      <c r="BE147" s="102">
        <f t="shared" si="9"/>
        <v>0</v>
      </c>
      <c r="BF147" s="102">
        <f t="shared" si="10"/>
        <v>0</v>
      </c>
      <c r="BG147" s="102">
        <f t="shared" si="11"/>
        <v>0</v>
      </c>
      <c r="BH147" s="102">
        <f t="shared" si="12"/>
        <v>0</v>
      </c>
      <c r="BI147" s="102">
        <f t="shared" si="13"/>
        <v>0</v>
      </c>
      <c r="BJ147" s="16" t="s">
        <v>89</v>
      </c>
      <c r="BK147" s="102">
        <f t="shared" si="14"/>
        <v>0</v>
      </c>
      <c r="BL147" s="16" t="s">
        <v>210</v>
      </c>
      <c r="BM147" s="174" t="s">
        <v>253</v>
      </c>
    </row>
    <row r="148" spans="2:65" s="11" customFormat="1" ht="25.9" customHeight="1">
      <c r="B148" s="152"/>
      <c r="D148" s="153" t="s">
        <v>76</v>
      </c>
      <c r="E148" s="154" t="s">
        <v>648</v>
      </c>
      <c r="F148" s="154" t="s">
        <v>964</v>
      </c>
      <c r="I148" s="155"/>
      <c r="J148" s="135">
        <f>BK148</f>
        <v>0</v>
      </c>
      <c r="L148" s="152"/>
      <c r="M148" s="156"/>
      <c r="P148" s="157">
        <f>SUM(P149:P204)</f>
        <v>0</v>
      </c>
      <c r="R148" s="157">
        <f>SUM(R149:R204)</f>
        <v>0</v>
      </c>
      <c r="T148" s="158">
        <f>SUM(T149:T204)</f>
        <v>0</v>
      </c>
      <c r="AR148" s="153" t="s">
        <v>92</v>
      </c>
      <c r="AT148" s="159" t="s">
        <v>76</v>
      </c>
      <c r="AU148" s="159" t="s">
        <v>77</v>
      </c>
      <c r="AY148" s="153" t="s">
        <v>203</v>
      </c>
      <c r="BK148" s="160">
        <f>SUM(BK149:BK204)</f>
        <v>0</v>
      </c>
    </row>
    <row r="149" spans="2:65" s="1" customFormat="1" ht="24.2" customHeight="1">
      <c r="B149" s="33"/>
      <c r="C149" s="163" t="s">
        <v>250</v>
      </c>
      <c r="D149" s="163" t="s">
        <v>206</v>
      </c>
      <c r="E149" s="164" t="s">
        <v>965</v>
      </c>
      <c r="F149" s="165" t="s">
        <v>966</v>
      </c>
      <c r="G149" s="166" t="s">
        <v>340</v>
      </c>
      <c r="H149" s="167">
        <v>8.32</v>
      </c>
      <c r="I149" s="168"/>
      <c r="J149" s="169">
        <f t="shared" ref="J149:J180" si="15">ROUND(I149*H149,2)</f>
        <v>0</v>
      </c>
      <c r="K149" s="170"/>
      <c r="L149" s="33"/>
      <c r="M149" s="171" t="s">
        <v>1</v>
      </c>
      <c r="N149" s="137" t="s">
        <v>43</v>
      </c>
      <c r="P149" s="172">
        <f t="shared" ref="P149:P180" si="16">O149*H149</f>
        <v>0</v>
      </c>
      <c r="Q149" s="172">
        <v>0</v>
      </c>
      <c r="R149" s="172">
        <f t="shared" ref="R149:R180" si="17">Q149*H149</f>
        <v>0</v>
      </c>
      <c r="S149" s="172">
        <v>0</v>
      </c>
      <c r="T149" s="173">
        <f t="shared" ref="T149:T180" si="18">S149*H149</f>
        <v>0</v>
      </c>
      <c r="AR149" s="174" t="s">
        <v>536</v>
      </c>
      <c r="AT149" s="174" t="s">
        <v>206</v>
      </c>
      <c r="AU149" s="174" t="s">
        <v>84</v>
      </c>
      <c r="AY149" s="16" t="s">
        <v>203</v>
      </c>
      <c r="BE149" s="102">
        <f t="shared" ref="BE149:BE180" si="19">IF(N149="základná",J149,0)</f>
        <v>0</v>
      </c>
      <c r="BF149" s="102">
        <f t="shared" ref="BF149:BF180" si="20">IF(N149="znížená",J149,0)</f>
        <v>0</v>
      </c>
      <c r="BG149" s="102">
        <f t="shared" ref="BG149:BG180" si="21">IF(N149="zákl. prenesená",J149,0)</f>
        <v>0</v>
      </c>
      <c r="BH149" s="102">
        <f t="shared" ref="BH149:BH180" si="22">IF(N149="zníž. prenesená",J149,0)</f>
        <v>0</v>
      </c>
      <c r="BI149" s="102">
        <f t="shared" ref="BI149:BI180" si="23">IF(N149="nulová",J149,0)</f>
        <v>0</v>
      </c>
      <c r="BJ149" s="16" t="s">
        <v>89</v>
      </c>
      <c r="BK149" s="102">
        <f t="shared" ref="BK149:BK180" si="24">ROUND(I149*H149,2)</f>
        <v>0</v>
      </c>
      <c r="BL149" s="16" t="s">
        <v>536</v>
      </c>
      <c r="BM149" s="174" t="s">
        <v>308</v>
      </c>
    </row>
    <row r="150" spans="2:65" s="1" customFormat="1" ht="24.2" customHeight="1">
      <c r="B150" s="33"/>
      <c r="C150" s="197" t="s">
        <v>256</v>
      </c>
      <c r="D150" s="197" t="s">
        <v>382</v>
      </c>
      <c r="E150" s="198" t="s">
        <v>967</v>
      </c>
      <c r="F150" s="199" t="s">
        <v>968</v>
      </c>
      <c r="G150" s="200" t="s">
        <v>340</v>
      </c>
      <c r="H150" s="201">
        <v>8.32</v>
      </c>
      <c r="I150" s="202"/>
      <c r="J150" s="203">
        <f t="shared" si="15"/>
        <v>0</v>
      </c>
      <c r="K150" s="204"/>
      <c r="L150" s="205"/>
      <c r="M150" s="206" t="s">
        <v>1</v>
      </c>
      <c r="N150" s="207" t="s">
        <v>43</v>
      </c>
      <c r="P150" s="172">
        <f t="shared" si="16"/>
        <v>0</v>
      </c>
      <c r="Q150" s="172">
        <v>0</v>
      </c>
      <c r="R150" s="172">
        <f t="shared" si="17"/>
        <v>0</v>
      </c>
      <c r="S150" s="172">
        <v>0</v>
      </c>
      <c r="T150" s="173">
        <f t="shared" si="18"/>
        <v>0</v>
      </c>
      <c r="AR150" s="174" t="s">
        <v>969</v>
      </c>
      <c r="AT150" s="174" t="s">
        <v>382</v>
      </c>
      <c r="AU150" s="174" t="s">
        <v>84</v>
      </c>
      <c r="AY150" s="16" t="s">
        <v>203</v>
      </c>
      <c r="BE150" s="102">
        <f t="shared" si="19"/>
        <v>0</v>
      </c>
      <c r="BF150" s="102">
        <f t="shared" si="20"/>
        <v>0</v>
      </c>
      <c r="BG150" s="102">
        <f t="shared" si="21"/>
        <v>0</v>
      </c>
      <c r="BH150" s="102">
        <f t="shared" si="22"/>
        <v>0</v>
      </c>
      <c r="BI150" s="102">
        <f t="shared" si="23"/>
        <v>0</v>
      </c>
      <c r="BJ150" s="16" t="s">
        <v>89</v>
      </c>
      <c r="BK150" s="102">
        <f t="shared" si="24"/>
        <v>0</v>
      </c>
      <c r="BL150" s="16" t="s">
        <v>536</v>
      </c>
      <c r="BM150" s="174" t="s">
        <v>325</v>
      </c>
    </row>
    <row r="151" spans="2:65" s="1" customFormat="1" ht="16.5" customHeight="1">
      <c r="B151" s="33"/>
      <c r="C151" s="197" t="s">
        <v>261</v>
      </c>
      <c r="D151" s="197" t="s">
        <v>382</v>
      </c>
      <c r="E151" s="198" t="s">
        <v>970</v>
      </c>
      <c r="F151" s="199" t="s">
        <v>971</v>
      </c>
      <c r="G151" s="200" t="s">
        <v>291</v>
      </c>
      <c r="H151" s="201">
        <v>16</v>
      </c>
      <c r="I151" s="202"/>
      <c r="J151" s="203">
        <f t="shared" si="15"/>
        <v>0</v>
      </c>
      <c r="K151" s="204"/>
      <c r="L151" s="205"/>
      <c r="M151" s="206" t="s">
        <v>1</v>
      </c>
      <c r="N151" s="207" t="s">
        <v>43</v>
      </c>
      <c r="P151" s="172">
        <f t="shared" si="16"/>
        <v>0</v>
      </c>
      <c r="Q151" s="172">
        <v>0</v>
      </c>
      <c r="R151" s="172">
        <f t="shared" si="17"/>
        <v>0</v>
      </c>
      <c r="S151" s="172">
        <v>0</v>
      </c>
      <c r="T151" s="173">
        <f t="shared" si="18"/>
        <v>0</v>
      </c>
      <c r="AR151" s="174" t="s">
        <v>969</v>
      </c>
      <c r="AT151" s="174" t="s">
        <v>382</v>
      </c>
      <c r="AU151" s="174" t="s">
        <v>84</v>
      </c>
      <c r="AY151" s="16" t="s">
        <v>203</v>
      </c>
      <c r="BE151" s="102">
        <f t="shared" si="19"/>
        <v>0</v>
      </c>
      <c r="BF151" s="102">
        <f t="shared" si="20"/>
        <v>0</v>
      </c>
      <c r="BG151" s="102">
        <f t="shared" si="21"/>
        <v>0</v>
      </c>
      <c r="BH151" s="102">
        <f t="shared" si="22"/>
        <v>0</v>
      </c>
      <c r="BI151" s="102">
        <f t="shared" si="23"/>
        <v>0</v>
      </c>
      <c r="BJ151" s="16" t="s">
        <v>89</v>
      </c>
      <c r="BK151" s="102">
        <f t="shared" si="24"/>
        <v>0</v>
      </c>
      <c r="BL151" s="16" t="s">
        <v>536</v>
      </c>
      <c r="BM151" s="174" t="s">
        <v>334</v>
      </c>
    </row>
    <row r="152" spans="2:65" s="1" customFormat="1" ht="24.2" customHeight="1">
      <c r="B152" s="33"/>
      <c r="C152" s="163" t="s">
        <v>266</v>
      </c>
      <c r="D152" s="163" t="s">
        <v>206</v>
      </c>
      <c r="E152" s="164" t="s">
        <v>972</v>
      </c>
      <c r="F152" s="165" t="s">
        <v>973</v>
      </c>
      <c r="G152" s="166" t="s">
        <v>340</v>
      </c>
      <c r="H152" s="167">
        <v>1.248</v>
      </c>
      <c r="I152" s="168"/>
      <c r="J152" s="169">
        <f t="shared" si="15"/>
        <v>0</v>
      </c>
      <c r="K152" s="170"/>
      <c r="L152" s="33"/>
      <c r="M152" s="171" t="s">
        <v>1</v>
      </c>
      <c r="N152" s="137" t="s">
        <v>43</v>
      </c>
      <c r="P152" s="172">
        <f t="shared" si="16"/>
        <v>0</v>
      </c>
      <c r="Q152" s="172">
        <v>0</v>
      </c>
      <c r="R152" s="172">
        <f t="shared" si="17"/>
        <v>0</v>
      </c>
      <c r="S152" s="172">
        <v>0</v>
      </c>
      <c r="T152" s="173">
        <f t="shared" si="18"/>
        <v>0</v>
      </c>
      <c r="AR152" s="174" t="s">
        <v>536</v>
      </c>
      <c r="AT152" s="174" t="s">
        <v>206</v>
      </c>
      <c r="AU152" s="174" t="s">
        <v>84</v>
      </c>
      <c r="AY152" s="16" t="s">
        <v>203</v>
      </c>
      <c r="BE152" s="102">
        <f t="shared" si="19"/>
        <v>0</v>
      </c>
      <c r="BF152" s="102">
        <f t="shared" si="20"/>
        <v>0</v>
      </c>
      <c r="BG152" s="102">
        <f t="shared" si="21"/>
        <v>0</v>
      </c>
      <c r="BH152" s="102">
        <f t="shared" si="22"/>
        <v>0</v>
      </c>
      <c r="BI152" s="102">
        <f t="shared" si="23"/>
        <v>0</v>
      </c>
      <c r="BJ152" s="16" t="s">
        <v>89</v>
      </c>
      <c r="BK152" s="102">
        <f t="shared" si="24"/>
        <v>0</v>
      </c>
      <c r="BL152" s="16" t="s">
        <v>536</v>
      </c>
      <c r="BM152" s="174" t="s">
        <v>342</v>
      </c>
    </row>
    <row r="153" spans="2:65" s="1" customFormat="1" ht="21.75" customHeight="1">
      <c r="B153" s="33"/>
      <c r="C153" s="197" t="s">
        <v>273</v>
      </c>
      <c r="D153" s="197" t="s">
        <v>382</v>
      </c>
      <c r="E153" s="198" t="s">
        <v>974</v>
      </c>
      <c r="F153" s="199" t="s">
        <v>975</v>
      </c>
      <c r="G153" s="200" t="s">
        <v>340</v>
      </c>
      <c r="H153" s="201">
        <v>1.248</v>
      </c>
      <c r="I153" s="202"/>
      <c r="J153" s="203">
        <f t="shared" si="15"/>
        <v>0</v>
      </c>
      <c r="K153" s="204"/>
      <c r="L153" s="205"/>
      <c r="M153" s="206" t="s">
        <v>1</v>
      </c>
      <c r="N153" s="207" t="s">
        <v>43</v>
      </c>
      <c r="P153" s="172">
        <f t="shared" si="16"/>
        <v>0</v>
      </c>
      <c r="Q153" s="172">
        <v>0</v>
      </c>
      <c r="R153" s="172">
        <f t="shared" si="17"/>
        <v>0</v>
      </c>
      <c r="S153" s="172">
        <v>0</v>
      </c>
      <c r="T153" s="173">
        <f t="shared" si="18"/>
        <v>0</v>
      </c>
      <c r="AR153" s="174" t="s">
        <v>969</v>
      </c>
      <c r="AT153" s="174" t="s">
        <v>382</v>
      </c>
      <c r="AU153" s="174" t="s">
        <v>84</v>
      </c>
      <c r="AY153" s="16" t="s">
        <v>203</v>
      </c>
      <c r="BE153" s="102">
        <f t="shared" si="19"/>
        <v>0</v>
      </c>
      <c r="BF153" s="102">
        <f t="shared" si="20"/>
        <v>0</v>
      </c>
      <c r="BG153" s="102">
        <f t="shared" si="21"/>
        <v>0</v>
      </c>
      <c r="BH153" s="102">
        <f t="shared" si="22"/>
        <v>0</v>
      </c>
      <c r="BI153" s="102">
        <f t="shared" si="23"/>
        <v>0</v>
      </c>
      <c r="BJ153" s="16" t="s">
        <v>89</v>
      </c>
      <c r="BK153" s="102">
        <f t="shared" si="24"/>
        <v>0</v>
      </c>
      <c r="BL153" s="16" t="s">
        <v>536</v>
      </c>
      <c r="BM153" s="174" t="s">
        <v>350</v>
      </c>
    </row>
    <row r="154" spans="2:65" s="1" customFormat="1" ht="24.2" customHeight="1">
      <c r="B154" s="33"/>
      <c r="C154" s="163" t="s">
        <v>279</v>
      </c>
      <c r="D154" s="163" t="s">
        <v>206</v>
      </c>
      <c r="E154" s="164" t="s">
        <v>976</v>
      </c>
      <c r="F154" s="165" t="s">
        <v>977</v>
      </c>
      <c r="G154" s="166" t="s">
        <v>340</v>
      </c>
      <c r="H154" s="167">
        <v>0.624</v>
      </c>
      <c r="I154" s="168"/>
      <c r="J154" s="169">
        <f t="shared" si="15"/>
        <v>0</v>
      </c>
      <c r="K154" s="170"/>
      <c r="L154" s="33"/>
      <c r="M154" s="171" t="s">
        <v>1</v>
      </c>
      <c r="N154" s="137" t="s">
        <v>43</v>
      </c>
      <c r="P154" s="172">
        <f t="shared" si="16"/>
        <v>0</v>
      </c>
      <c r="Q154" s="172">
        <v>0</v>
      </c>
      <c r="R154" s="172">
        <f t="shared" si="17"/>
        <v>0</v>
      </c>
      <c r="S154" s="172">
        <v>0</v>
      </c>
      <c r="T154" s="173">
        <f t="shared" si="18"/>
        <v>0</v>
      </c>
      <c r="AR154" s="174" t="s">
        <v>536</v>
      </c>
      <c r="AT154" s="174" t="s">
        <v>206</v>
      </c>
      <c r="AU154" s="174" t="s">
        <v>84</v>
      </c>
      <c r="AY154" s="16" t="s">
        <v>203</v>
      </c>
      <c r="BE154" s="102">
        <f t="shared" si="19"/>
        <v>0</v>
      </c>
      <c r="BF154" s="102">
        <f t="shared" si="20"/>
        <v>0</v>
      </c>
      <c r="BG154" s="102">
        <f t="shared" si="21"/>
        <v>0</v>
      </c>
      <c r="BH154" s="102">
        <f t="shared" si="22"/>
        <v>0</v>
      </c>
      <c r="BI154" s="102">
        <f t="shared" si="23"/>
        <v>0</v>
      </c>
      <c r="BJ154" s="16" t="s">
        <v>89</v>
      </c>
      <c r="BK154" s="102">
        <f t="shared" si="24"/>
        <v>0</v>
      </c>
      <c r="BL154" s="16" t="s">
        <v>536</v>
      </c>
      <c r="BM154" s="174" t="s">
        <v>359</v>
      </c>
    </row>
    <row r="155" spans="2:65" s="1" customFormat="1" ht="16.5" customHeight="1">
      <c r="B155" s="33"/>
      <c r="C155" s="197" t="s">
        <v>288</v>
      </c>
      <c r="D155" s="197" t="s">
        <v>382</v>
      </c>
      <c r="E155" s="198" t="s">
        <v>978</v>
      </c>
      <c r="F155" s="199" t="s">
        <v>979</v>
      </c>
      <c r="G155" s="200" t="s">
        <v>340</v>
      </c>
      <c r="H155" s="201">
        <v>0.624</v>
      </c>
      <c r="I155" s="202"/>
      <c r="J155" s="203">
        <f t="shared" si="15"/>
        <v>0</v>
      </c>
      <c r="K155" s="204"/>
      <c r="L155" s="205"/>
      <c r="M155" s="206" t="s">
        <v>1</v>
      </c>
      <c r="N155" s="207" t="s">
        <v>43</v>
      </c>
      <c r="P155" s="172">
        <f t="shared" si="16"/>
        <v>0</v>
      </c>
      <c r="Q155" s="172">
        <v>0</v>
      </c>
      <c r="R155" s="172">
        <f t="shared" si="17"/>
        <v>0</v>
      </c>
      <c r="S155" s="172">
        <v>0</v>
      </c>
      <c r="T155" s="173">
        <f t="shared" si="18"/>
        <v>0</v>
      </c>
      <c r="AR155" s="174" t="s">
        <v>969</v>
      </c>
      <c r="AT155" s="174" t="s">
        <v>382</v>
      </c>
      <c r="AU155" s="174" t="s">
        <v>84</v>
      </c>
      <c r="AY155" s="16" t="s">
        <v>203</v>
      </c>
      <c r="BE155" s="102">
        <f t="shared" si="19"/>
        <v>0</v>
      </c>
      <c r="BF155" s="102">
        <f t="shared" si="20"/>
        <v>0</v>
      </c>
      <c r="BG155" s="102">
        <f t="shared" si="21"/>
        <v>0</v>
      </c>
      <c r="BH155" s="102">
        <f t="shared" si="22"/>
        <v>0</v>
      </c>
      <c r="BI155" s="102">
        <f t="shared" si="23"/>
        <v>0</v>
      </c>
      <c r="BJ155" s="16" t="s">
        <v>89</v>
      </c>
      <c r="BK155" s="102">
        <f t="shared" si="24"/>
        <v>0</v>
      </c>
      <c r="BL155" s="16" t="s">
        <v>536</v>
      </c>
      <c r="BM155" s="174" t="s">
        <v>369</v>
      </c>
    </row>
    <row r="156" spans="2:65" s="1" customFormat="1" ht="37.9" customHeight="1">
      <c r="B156" s="33"/>
      <c r="C156" s="163" t="s">
        <v>253</v>
      </c>
      <c r="D156" s="163" t="s">
        <v>206</v>
      </c>
      <c r="E156" s="164" t="s">
        <v>980</v>
      </c>
      <c r="F156" s="165" t="s">
        <v>981</v>
      </c>
      <c r="G156" s="166" t="s">
        <v>291</v>
      </c>
      <c r="H156" s="167">
        <v>1</v>
      </c>
      <c r="I156" s="168"/>
      <c r="J156" s="169">
        <f t="shared" si="15"/>
        <v>0</v>
      </c>
      <c r="K156" s="170"/>
      <c r="L156" s="33"/>
      <c r="M156" s="171" t="s">
        <v>1</v>
      </c>
      <c r="N156" s="137" t="s">
        <v>43</v>
      </c>
      <c r="P156" s="172">
        <f t="shared" si="16"/>
        <v>0</v>
      </c>
      <c r="Q156" s="172">
        <v>0</v>
      </c>
      <c r="R156" s="172">
        <f t="shared" si="17"/>
        <v>0</v>
      </c>
      <c r="S156" s="172">
        <v>0</v>
      </c>
      <c r="T156" s="173">
        <f t="shared" si="18"/>
        <v>0</v>
      </c>
      <c r="AR156" s="174" t="s">
        <v>536</v>
      </c>
      <c r="AT156" s="174" t="s">
        <v>206</v>
      </c>
      <c r="AU156" s="174" t="s">
        <v>84</v>
      </c>
      <c r="AY156" s="16" t="s">
        <v>203</v>
      </c>
      <c r="BE156" s="102">
        <f t="shared" si="19"/>
        <v>0</v>
      </c>
      <c r="BF156" s="102">
        <f t="shared" si="20"/>
        <v>0</v>
      </c>
      <c r="BG156" s="102">
        <f t="shared" si="21"/>
        <v>0</v>
      </c>
      <c r="BH156" s="102">
        <f t="shared" si="22"/>
        <v>0</v>
      </c>
      <c r="BI156" s="102">
        <f t="shared" si="23"/>
        <v>0</v>
      </c>
      <c r="BJ156" s="16" t="s">
        <v>89</v>
      </c>
      <c r="BK156" s="102">
        <f t="shared" si="24"/>
        <v>0</v>
      </c>
      <c r="BL156" s="16" t="s">
        <v>536</v>
      </c>
      <c r="BM156" s="174" t="s">
        <v>381</v>
      </c>
    </row>
    <row r="157" spans="2:65" s="1" customFormat="1" ht="16.5" customHeight="1">
      <c r="B157" s="33"/>
      <c r="C157" s="197" t="s">
        <v>302</v>
      </c>
      <c r="D157" s="197" t="s">
        <v>382</v>
      </c>
      <c r="E157" s="198" t="s">
        <v>982</v>
      </c>
      <c r="F157" s="199" t="s">
        <v>983</v>
      </c>
      <c r="G157" s="200" t="s">
        <v>291</v>
      </c>
      <c r="H157" s="201">
        <v>1</v>
      </c>
      <c r="I157" s="202"/>
      <c r="J157" s="203">
        <f t="shared" si="15"/>
        <v>0</v>
      </c>
      <c r="K157" s="204"/>
      <c r="L157" s="205"/>
      <c r="M157" s="206" t="s">
        <v>1</v>
      </c>
      <c r="N157" s="207" t="s">
        <v>43</v>
      </c>
      <c r="P157" s="172">
        <f t="shared" si="16"/>
        <v>0</v>
      </c>
      <c r="Q157" s="172">
        <v>0</v>
      </c>
      <c r="R157" s="172">
        <f t="shared" si="17"/>
        <v>0</v>
      </c>
      <c r="S157" s="172">
        <v>0</v>
      </c>
      <c r="T157" s="173">
        <f t="shared" si="18"/>
        <v>0</v>
      </c>
      <c r="AR157" s="174" t="s">
        <v>969</v>
      </c>
      <c r="AT157" s="174" t="s">
        <v>382</v>
      </c>
      <c r="AU157" s="174" t="s">
        <v>84</v>
      </c>
      <c r="AY157" s="16" t="s">
        <v>203</v>
      </c>
      <c r="BE157" s="102">
        <f t="shared" si="19"/>
        <v>0</v>
      </c>
      <c r="BF157" s="102">
        <f t="shared" si="20"/>
        <v>0</v>
      </c>
      <c r="BG157" s="102">
        <f t="shared" si="21"/>
        <v>0</v>
      </c>
      <c r="BH157" s="102">
        <f t="shared" si="22"/>
        <v>0</v>
      </c>
      <c r="BI157" s="102">
        <f t="shared" si="23"/>
        <v>0</v>
      </c>
      <c r="BJ157" s="16" t="s">
        <v>89</v>
      </c>
      <c r="BK157" s="102">
        <f t="shared" si="24"/>
        <v>0</v>
      </c>
      <c r="BL157" s="16" t="s">
        <v>536</v>
      </c>
      <c r="BM157" s="174" t="s">
        <v>391</v>
      </c>
    </row>
    <row r="158" spans="2:65" s="1" customFormat="1" ht="24.2" customHeight="1">
      <c r="B158" s="33"/>
      <c r="C158" s="163" t="s">
        <v>308</v>
      </c>
      <c r="D158" s="163" t="s">
        <v>206</v>
      </c>
      <c r="E158" s="164" t="s">
        <v>984</v>
      </c>
      <c r="F158" s="165" t="s">
        <v>985</v>
      </c>
      <c r="G158" s="166" t="s">
        <v>291</v>
      </c>
      <c r="H158" s="167">
        <v>1</v>
      </c>
      <c r="I158" s="168"/>
      <c r="J158" s="169">
        <f t="shared" si="15"/>
        <v>0</v>
      </c>
      <c r="K158" s="170"/>
      <c r="L158" s="33"/>
      <c r="M158" s="171" t="s">
        <v>1</v>
      </c>
      <c r="N158" s="137" t="s">
        <v>43</v>
      </c>
      <c r="P158" s="172">
        <f t="shared" si="16"/>
        <v>0</v>
      </c>
      <c r="Q158" s="172">
        <v>0</v>
      </c>
      <c r="R158" s="172">
        <f t="shared" si="17"/>
        <v>0</v>
      </c>
      <c r="S158" s="172">
        <v>0</v>
      </c>
      <c r="T158" s="173">
        <f t="shared" si="18"/>
        <v>0</v>
      </c>
      <c r="AR158" s="174" t="s">
        <v>536</v>
      </c>
      <c r="AT158" s="174" t="s">
        <v>206</v>
      </c>
      <c r="AU158" s="174" t="s">
        <v>84</v>
      </c>
      <c r="AY158" s="16" t="s">
        <v>203</v>
      </c>
      <c r="BE158" s="102">
        <f t="shared" si="19"/>
        <v>0</v>
      </c>
      <c r="BF158" s="102">
        <f t="shared" si="20"/>
        <v>0</v>
      </c>
      <c r="BG158" s="102">
        <f t="shared" si="21"/>
        <v>0</v>
      </c>
      <c r="BH158" s="102">
        <f t="shared" si="22"/>
        <v>0</v>
      </c>
      <c r="BI158" s="102">
        <f t="shared" si="23"/>
        <v>0</v>
      </c>
      <c r="BJ158" s="16" t="s">
        <v>89</v>
      </c>
      <c r="BK158" s="102">
        <f t="shared" si="24"/>
        <v>0</v>
      </c>
      <c r="BL158" s="16" t="s">
        <v>536</v>
      </c>
      <c r="BM158" s="174" t="s">
        <v>401</v>
      </c>
    </row>
    <row r="159" spans="2:65" s="1" customFormat="1" ht="24.2" customHeight="1">
      <c r="B159" s="33"/>
      <c r="C159" s="197" t="s">
        <v>315</v>
      </c>
      <c r="D159" s="197" t="s">
        <v>382</v>
      </c>
      <c r="E159" s="198" t="s">
        <v>986</v>
      </c>
      <c r="F159" s="199" t="s">
        <v>987</v>
      </c>
      <c r="G159" s="200" t="s">
        <v>291</v>
      </c>
      <c r="H159" s="201">
        <v>1</v>
      </c>
      <c r="I159" s="202"/>
      <c r="J159" s="203">
        <f t="shared" si="15"/>
        <v>0</v>
      </c>
      <c r="K159" s="204"/>
      <c r="L159" s="205"/>
      <c r="M159" s="206" t="s">
        <v>1</v>
      </c>
      <c r="N159" s="207" t="s">
        <v>43</v>
      </c>
      <c r="P159" s="172">
        <f t="shared" si="16"/>
        <v>0</v>
      </c>
      <c r="Q159" s="172">
        <v>0</v>
      </c>
      <c r="R159" s="172">
        <f t="shared" si="17"/>
        <v>0</v>
      </c>
      <c r="S159" s="172">
        <v>0</v>
      </c>
      <c r="T159" s="173">
        <f t="shared" si="18"/>
        <v>0</v>
      </c>
      <c r="AR159" s="174" t="s">
        <v>969</v>
      </c>
      <c r="AT159" s="174" t="s">
        <v>382</v>
      </c>
      <c r="AU159" s="174" t="s">
        <v>84</v>
      </c>
      <c r="AY159" s="16" t="s">
        <v>203</v>
      </c>
      <c r="BE159" s="102">
        <f t="shared" si="19"/>
        <v>0</v>
      </c>
      <c r="BF159" s="102">
        <f t="shared" si="20"/>
        <v>0</v>
      </c>
      <c r="BG159" s="102">
        <f t="shared" si="21"/>
        <v>0</v>
      </c>
      <c r="BH159" s="102">
        <f t="shared" si="22"/>
        <v>0</v>
      </c>
      <c r="BI159" s="102">
        <f t="shared" si="23"/>
        <v>0</v>
      </c>
      <c r="BJ159" s="16" t="s">
        <v>89</v>
      </c>
      <c r="BK159" s="102">
        <f t="shared" si="24"/>
        <v>0</v>
      </c>
      <c r="BL159" s="16" t="s">
        <v>536</v>
      </c>
      <c r="BM159" s="174" t="s">
        <v>412</v>
      </c>
    </row>
    <row r="160" spans="2:65" s="1" customFormat="1" ht="33" customHeight="1">
      <c r="B160" s="33"/>
      <c r="C160" s="163" t="s">
        <v>325</v>
      </c>
      <c r="D160" s="163" t="s">
        <v>206</v>
      </c>
      <c r="E160" s="164" t="s">
        <v>988</v>
      </c>
      <c r="F160" s="165" t="s">
        <v>989</v>
      </c>
      <c r="G160" s="166" t="s">
        <v>291</v>
      </c>
      <c r="H160" s="167">
        <v>1</v>
      </c>
      <c r="I160" s="168"/>
      <c r="J160" s="169">
        <f t="shared" si="15"/>
        <v>0</v>
      </c>
      <c r="K160" s="170"/>
      <c r="L160" s="33"/>
      <c r="M160" s="171" t="s">
        <v>1</v>
      </c>
      <c r="N160" s="137" t="s">
        <v>43</v>
      </c>
      <c r="P160" s="172">
        <f t="shared" si="16"/>
        <v>0</v>
      </c>
      <c r="Q160" s="172">
        <v>0</v>
      </c>
      <c r="R160" s="172">
        <f t="shared" si="17"/>
        <v>0</v>
      </c>
      <c r="S160" s="172">
        <v>0</v>
      </c>
      <c r="T160" s="173">
        <f t="shared" si="18"/>
        <v>0</v>
      </c>
      <c r="AR160" s="174" t="s">
        <v>536</v>
      </c>
      <c r="AT160" s="174" t="s">
        <v>206</v>
      </c>
      <c r="AU160" s="174" t="s">
        <v>84</v>
      </c>
      <c r="AY160" s="16" t="s">
        <v>203</v>
      </c>
      <c r="BE160" s="102">
        <f t="shared" si="19"/>
        <v>0</v>
      </c>
      <c r="BF160" s="102">
        <f t="shared" si="20"/>
        <v>0</v>
      </c>
      <c r="BG160" s="102">
        <f t="shared" si="21"/>
        <v>0</v>
      </c>
      <c r="BH160" s="102">
        <f t="shared" si="22"/>
        <v>0</v>
      </c>
      <c r="BI160" s="102">
        <f t="shared" si="23"/>
        <v>0</v>
      </c>
      <c r="BJ160" s="16" t="s">
        <v>89</v>
      </c>
      <c r="BK160" s="102">
        <f t="shared" si="24"/>
        <v>0</v>
      </c>
      <c r="BL160" s="16" t="s">
        <v>536</v>
      </c>
      <c r="BM160" s="174" t="s">
        <v>424</v>
      </c>
    </row>
    <row r="161" spans="2:65" s="1" customFormat="1" ht="16.5" customHeight="1">
      <c r="B161" s="33"/>
      <c r="C161" s="197" t="s">
        <v>330</v>
      </c>
      <c r="D161" s="197" t="s">
        <v>382</v>
      </c>
      <c r="E161" s="198" t="s">
        <v>990</v>
      </c>
      <c r="F161" s="199" t="s">
        <v>991</v>
      </c>
      <c r="G161" s="200" t="s">
        <v>291</v>
      </c>
      <c r="H161" s="201">
        <v>1</v>
      </c>
      <c r="I161" s="202"/>
      <c r="J161" s="203">
        <f t="shared" si="15"/>
        <v>0</v>
      </c>
      <c r="K161" s="204"/>
      <c r="L161" s="205"/>
      <c r="M161" s="206" t="s">
        <v>1</v>
      </c>
      <c r="N161" s="207" t="s">
        <v>43</v>
      </c>
      <c r="P161" s="172">
        <f t="shared" si="16"/>
        <v>0</v>
      </c>
      <c r="Q161" s="172">
        <v>0</v>
      </c>
      <c r="R161" s="172">
        <f t="shared" si="17"/>
        <v>0</v>
      </c>
      <c r="S161" s="172">
        <v>0</v>
      </c>
      <c r="T161" s="173">
        <f t="shared" si="18"/>
        <v>0</v>
      </c>
      <c r="AR161" s="174" t="s">
        <v>969</v>
      </c>
      <c r="AT161" s="174" t="s">
        <v>382</v>
      </c>
      <c r="AU161" s="174" t="s">
        <v>84</v>
      </c>
      <c r="AY161" s="16" t="s">
        <v>203</v>
      </c>
      <c r="BE161" s="102">
        <f t="shared" si="19"/>
        <v>0</v>
      </c>
      <c r="BF161" s="102">
        <f t="shared" si="20"/>
        <v>0</v>
      </c>
      <c r="BG161" s="102">
        <f t="shared" si="21"/>
        <v>0</v>
      </c>
      <c r="BH161" s="102">
        <f t="shared" si="22"/>
        <v>0</v>
      </c>
      <c r="BI161" s="102">
        <f t="shared" si="23"/>
        <v>0</v>
      </c>
      <c r="BJ161" s="16" t="s">
        <v>89</v>
      </c>
      <c r="BK161" s="102">
        <f t="shared" si="24"/>
        <v>0</v>
      </c>
      <c r="BL161" s="16" t="s">
        <v>536</v>
      </c>
      <c r="BM161" s="174" t="s">
        <v>434</v>
      </c>
    </row>
    <row r="162" spans="2:65" s="1" customFormat="1" ht="21.75" customHeight="1">
      <c r="B162" s="33"/>
      <c r="C162" s="163" t="s">
        <v>334</v>
      </c>
      <c r="D162" s="163" t="s">
        <v>206</v>
      </c>
      <c r="E162" s="164" t="s">
        <v>992</v>
      </c>
      <c r="F162" s="165" t="s">
        <v>993</v>
      </c>
      <c r="G162" s="166" t="s">
        <v>291</v>
      </c>
      <c r="H162" s="167">
        <v>1</v>
      </c>
      <c r="I162" s="168"/>
      <c r="J162" s="169">
        <f t="shared" si="15"/>
        <v>0</v>
      </c>
      <c r="K162" s="170"/>
      <c r="L162" s="33"/>
      <c r="M162" s="171" t="s">
        <v>1</v>
      </c>
      <c r="N162" s="137" t="s">
        <v>43</v>
      </c>
      <c r="P162" s="172">
        <f t="shared" si="16"/>
        <v>0</v>
      </c>
      <c r="Q162" s="172">
        <v>0</v>
      </c>
      <c r="R162" s="172">
        <f t="shared" si="17"/>
        <v>0</v>
      </c>
      <c r="S162" s="172">
        <v>0</v>
      </c>
      <c r="T162" s="173">
        <f t="shared" si="18"/>
        <v>0</v>
      </c>
      <c r="AR162" s="174" t="s">
        <v>536</v>
      </c>
      <c r="AT162" s="174" t="s">
        <v>206</v>
      </c>
      <c r="AU162" s="174" t="s">
        <v>84</v>
      </c>
      <c r="AY162" s="16" t="s">
        <v>203</v>
      </c>
      <c r="BE162" s="102">
        <f t="shared" si="19"/>
        <v>0</v>
      </c>
      <c r="BF162" s="102">
        <f t="shared" si="20"/>
        <v>0</v>
      </c>
      <c r="BG162" s="102">
        <f t="shared" si="21"/>
        <v>0</v>
      </c>
      <c r="BH162" s="102">
        <f t="shared" si="22"/>
        <v>0</v>
      </c>
      <c r="BI162" s="102">
        <f t="shared" si="23"/>
        <v>0</v>
      </c>
      <c r="BJ162" s="16" t="s">
        <v>89</v>
      </c>
      <c r="BK162" s="102">
        <f t="shared" si="24"/>
        <v>0</v>
      </c>
      <c r="BL162" s="16" t="s">
        <v>536</v>
      </c>
      <c r="BM162" s="174" t="s">
        <v>444</v>
      </c>
    </row>
    <row r="163" spans="2:65" s="1" customFormat="1" ht="24.2" customHeight="1">
      <c r="B163" s="33"/>
      <c r="C163" s="197" t="s">
        <v>7</v>
      </c>
      <c r="D163" s="197" t="s">
        <v>382</v>
      </c>
      <c r="E163" s="198" t="s">
        <v>994</v>
      </c>
      <c r="F163" s="199" t="s">
        <v>995</v>
      </c>
      <c r="G163" s="200" t="s">
        <v>952</v>
      </c>
      <c r="H163" s="201">
        <v>1</v>
      </c>
      <c r="I163" s="202"/>
      <c r="J163" s="203">
        <f t="shared" si="15"/>
        <v>0</v>
      </c>
      <c r="K163" s="204"/>
      <c r="L163" s="205"/>
      <c r="M163" s="206" t="s">
        <v>1</v>
      </c>
      <c r="N163" s="207" t="s">
        <v>43</v>
      </c>
      <c r="P163" s="172">
        <f t="shared" si="16"/>
        <v>0</v>
      </c>
      <c r="Q163" s="172">
        <v>0</v>
      </c>
      <c r="R163" s="172">
        <f t="shared" si="17"/>
        <v>0</v>
      </c>
      <c r="S163" s="172">
        <v>0</v>
      </c>
      <c r="T163" s="173">
        <f t="shared" si="18"/>
        <v>0</v>
      </c>
      <c r="AR163" s="174" t="s">
        <v>969</v>
      </c>
      <c r="AT163" s="174" t="s">
        <v>382</v>
      </c>
      <c r="AU163" s="174" t="s">
        <v>84</v>
      </c>
      <c r="AY163" s="16" t="s">
        <v>203</v>
      </c>
      <c r="BE163" s="102">
        <f t="shared" si="19"/>
        <v>0</v>
      </c>
      <c r="BF163" s="102">
        <f t="shared" si="20"/>
        <v>0</v>
      </c>
      <c r="BG163" s="102">
        <f t="shared" si="21"/>
        <v>0</v>
      </c>
      <c r="BH163" s="102">
        <f t="shared" si="22"/>
        <v>0</v>
      </c>
      <c r="BI163" s="102">
        <f t="shared" si="23"/>
        <v>0</v>
      </c>
      <c r="BJ163" s="16" t="s">
        <v>89</v>
      </c>
      <c r="BK163" s="102">
        <f t="shared" si="24"/>
        <v>0</v>
      </c>
      <c r="BL163" s="16" t="s">
        <v>536</v>
      </c>
      <c r="BM163" s="174" t="s">
        <v>454</v>
      </c>
    </row>
    <row r="164" spans="2:65" s="1" customFormat="1" ht="24.2" customHeight="1">
      <c r="B164" s="33"/>
      <c r="C164" s="163" t="s">
        <v>342</v>
      </c>
      <c r="D164" s="163" t="s">
        <v>206</v>
      </c>
      <c r="E164" s="164" t="s">
        <v>996</v>
      </c>
      <c r="F164" s="165" t="s">
        <v>997</v>
      </c>
      <c r="G164" s="166" t="s">
        <v>291</v>
      </c>
      <c r="H164" s="167">
        <v>1</v>
      </c>
      <c r="I164" s="168"/>
      <c r="J164" s="169">
        <f t="shared" si="15"/>
        <v>0</v>
      </c>
      <c r="K164" s="170"/>
      <c r="L164" s="33"/>
      <c r="M164" s="171" t="s">
        <v>1</v>
      </c>
      <c r="N164" s="137" t="s">
        <v>43</v>
      </c>
      <c r="P164" s="172">
        <f t="shared" si="16"/>
        <v>0</v>
      </c>
      <c r="Q164" s="172">
        <v>0</v>
      </c>
      <c r="R164" s="172">
        <f t="shared" si="17"/>
        <v>0</v>
      </c>
      <c r="S164" s="172">
        <v>0</v>
      </c>
      <c r="T164" s="173">
        <f t="shared" si="18"/>
        <v>0</v>
      </c>
      <c r="AR164" s="174" t="s">
        <v>536</v>
      </c>
      <c r="AT164" s="174" t="s">
        <v>206</v>
      </c>
      <c r="AU164" s="174" t="s">
        <v>84</v>
      </c>
      <c r="AY164" s="16" t="s">
        <v>203</v>
      </c>
      <c r="BE164" s="102">
        <f t="shared" si="19"/>
        <v>0</v>
      </c>
      <c r="BF164" s="102">
        <f t="shared" si="20"/>
        <v>0</v>
      </c>
      <c r="BG164" s="102">
        <f t="shared" si="21"/>
        <v>0</v>
      </c>
      <c r="BH164" s="102">
        <f t="shared" si="22"/>
        <v>0</v>
      </c>
      <c r="BI164" s="102">
        <f t="shared" si="23"/>
        <v>0</v>
      </c>
      <c r="BJ164" s="16" t="s">
        <v>89</v>
      </c>
      <c r="BK164" s="102">
        <f t="shared" si="24"/>
        <v>0</v>
      </c>
      <c r="BL164" s="16" t="s">
        <v>536</v>
      </c>
      <c r="BM164" s="174" t="s">
        <v>462</v>
      </c>
    </row>
    <row r="165" spans="2:65" s="1" customFormat="1" ht="24.2" customHeight="1">
      <c r="B165" s="33"/>
      <c r="C165" s="197" t="s">
        <v>346</v>
      </c>
      <c r="D165" s="197" t="s">
        <v>382</v>
      </c>
      <c r="E165" s="198" t="s">
        <v>998</v>
      </c>
      <c r="F165" s="199" t="s">
        <v>999</v>
      </c>
      <c r="G165" s="200" t="s">
        <v>291</v>
      </c>
      <c r="H165" s="201">
        <v>1</v>
      </c>
      <c r="I165" s="202"/>
      <c r="J165" s="203">
        <f t="shared" si="15"/>
        <v>0</v>
      </c>
      <c r="K165" s="204"/>
      <c r="L165" s="205"/>
      <c r="M165" s="206" t="s">
        <v>1</v>
      </c>
      <c r="N165" s="207" t="s">
        <v>43</v>
      </c>
      <c r="P165" s="172">
        <f t="shared" si="16"/>
        <v>0</v>
      </c>
      <c r="Q165" s="172">
        <v>0</v>
      </c>
      <c r="R165" s="172">
        <f t="shared" si="17"/>
        <v>0</v>
      </c>
      <c r="S165" s="172">
        <v>0</v>
      </c>
      <c r="T165" s="173">
        <f t="shared" si="18"/>
        <v>0</v>
      </c>
      <c r="AR165" s="174" t="s">
        <v>969</v>
      </c>
      <c r="AT165" s="174" t="s">
        <v>382</v>
      </c>
      <c r="AU165" s="174" t="s">
        <v>84</v>
      </c>
      <c r="AY165" s="16" t="s">
        <v>203</v>
      </c>
      <c r="BE165" s="102">
        <f t="shared" si="19"/>
        <v>0</v>
      </c>
      <c r="BF165" s="102">
        <f t="shared" si="20"/>
        <v>0</v>
      </c>
      <c r="BG165" s="102">
        <f t="shared" si="21"/>
        <v>0</v>
      </c>
      <c r="BH165" s="102">
        <f t="shared" si="22"/>
        <v>0</v>
      </c>
      <c r="BI165" s="102">
        <f t="shared" si="23"/>
        <v>0</v>
      </c>
      <c r="BJ165" s="16" t="s">
        <v>89</v>
      </c>
      <c r="BK165" s="102">
        <f t="shared" si="24"/>
        <v>0</v>
      </c>
      <c r="BL165" s="16" t="s">
        <v>536</v>
      </c>
      <c r="BM165" s="174" t="s">
        <v>470</v>
      </c>
    </row>
    <row r="166" spans="2:65" s="1" customFormat="1" ht="21.75" customHeight="1">
      <c r="B166" s="33"/>
      <c r="C166" s="197" t="s">
        <v>350</v>
      </c>
      <c r="D166" s="197" t="s">
        <v>382</v>
      </c>
      <c r="E166" s="198" t="s">
        <v>1000</v>
      </c>
      <c r="F166" s="199" t="s">
        <v>1001</v>
      </c>
      <c r="G166" s="200" t="s">
        <v>952</v>
      </c>
      <c r="H166" s="201">
        <v>1</v>
      </c>
      <c r="I166" s="202"/>
      <c r="J166" s="203">
        <f t="shared" si="15"/>
        <v>0</v>
      </c>
      <c r="K166" s="204"/>
      <c r="L166" s="205"/>
      <c r="M166" s="206" t="s">
        <v>1</v>
      </c>
      <c r="N166" s="207" t="s">
        <v>43</v>
      </c>
      <c r="P166" s="172">
        <f t="shared" si="16"/>
        <v>0</v>
      </c>
      <c r="Q166" s="172">
        <v>0</v>
      </c>
      <c r="R166" s="172">
        <f t="shared" si="17"/>
        <v>0</v>
      </c>
      <c r="S166" s="172">
        <v>0</v>
      </c>
      <c r="T166" s="173">
        <f t="shared" si="18"/>
        <v>0</v>
      </c>
      <c r="AR166" s="174" t="s">
        <v>969</v>
      </c>
      <c r="AT166" s="174" t="s">
        <v>382</v>
      </c>
      <c r="AU166" s="174" t="s">
        <v>84</v>
      </c>
      <c r="AY166" s="16" t="s">
        <v>203</v>
      </c>
      <c r="BE166" s="102">
        <f t="shared" si="19"/>
        <v>0</v>
      </c>
      <c r="BF166" s="102">
        <f t="shared" si="20"/>
        <v>0</v>
      </c>
      <c r="BG166" s="102">
        <f t="shared" si="21"/>
        <v>0</v>
      </c>
      <c r="BH166" s="102">
        <f t="shared" si="22"/>
        <v>0</v>
      </c>
      <c r="BI166" s="102">
        <f t="shared" si="23"/>
        <v>0</v>
      </c>
      <c r="BJ166" s="16" t="s">
        <v>89</v>
      </c>
      <c r="BK166" s="102">
        <f t="shared" si="24"/>
        <v>0</v>
      </c>
      <c r="BL166" s="16" t="s">
        <v>536</v>
      </c>
      <c r="BM166" s="174" t="s">
        <v>481</v>
      </c>
    </row>
    <row r="167" spans="2:65" s="1" customFormat="1" ht="24.2" customHeight="1">
      <c r="B167" s="33"/>
      <c r="C167" s="163" t="s">
        <v>355</v>
      </c>
      <c r="D167" s="163" t="s">
        <v>206</v>
      </c>
      <c r="E167" s="164" t="s">
        <v>1002</v>
      </c>
      <c r="F167" s="165" t="s">
        <v>1003</v>
      </c>
      <c r="G167" s="166" t="s">
        <v>291</v>
      </c>
      <c r="H167" s="167">
        <v>1</v>
      </c>
      <c r="I167" s="168"/>
      <c r="J167" s="169">
        <f t="shared" si="15"/>
        <v>0</v>
      </c>
      <c r="K167" s="170"/>
      <c r="L167" s="33"/>
      <c r="M167" s="171" t="s">
        <v>1</v>
      </c>
      <c r="N167" s="137" t="s">
        <v>43</v>
      </c>
      <c r="P167" s="172">
        <f t="shared" si="16"/>
        <v>0</v>
      </c>
      <c r="Q167" s="172">
        <v>0</v>
      </c>
      <c r="R167" s="172">
        <f t="shared" si="17"/>
        <v>0</v>
      </c>
      <c r="S167" s="172">
        <v>0</v>
      </c>
      <c r="T167" s="173">
        <f t="shared" si="18"/>
        <v>0</v>
      </c>
      <c r="AR167" s="174" t="s">
        <v>536</v>
      </c>
      <c r="AT167" s="174" t="s">
        <v>206</v>
      </c>
      <c r="AU167" s="174" t="s">
        <v>84</v>
      </c>
      <c r="AY167" s="16" t="s">
        <v>203</v>
      </c>
      <c r="BE167" s="102">
        <f t="shared" si="19"/>
        <v>0</v>
      </c>
      <c r="BF167" s="102">
        <f t="shared" si="20"/>
        <v>0</v>
      </c>
      <c r="BG167" s="102">
        <f t="shared" si="21"/>
        <v>0</v>
      </c>
      <c r="BH167" s="102">
        <f t="shared" si="22"/>
        <v>0</v>
      </c>
      <c r="BI167" s="102">
        <f t="shared" si="23"/>
        <v>0</v>
      </c>
      <c r="BJ167" s="16" t="s">
        <v>89</v>
      </c>
      <c r="BK167" s="102">
        <f t="shared" si="24"/>
        <v>0</v>
      </c>
      <c r="BL167" s="16" t="s">
        <v>536</v>
      </c>
      <c r="BM167" s="174" t="s">
        <v>489</v>
      </c>
    </row>
    <row r="168" spans="2:65" s="1" customFormat="1" ht="16.5" customHeight="1">
      <c r="B168" s="33"/>
      <c r="C168" s="197" t="s">
        <v>359</v>
      </c>
      <c r="D168" s="197" t="s">
        <v>382</v>
      </c>
      <c r="E168" s="198" t="s">
        <v>1004</v>
      </c>
      <c r="F168" s="199" t="s">
        <v>1005</v>
      </c>
      <c r="G168" s="200" t="s">
        <v>291</v>
      </c>
      <c r="H168" s="201">
        <v>1</v>
      </c>
      <c r="I168" s="202"/>
      <c r="J168" s="203">
        <f t="shared" si="15"/>
        <v>0</v>
      </c>
      <c r="K168" s="204"/>
      <c r="L168" s="205"/>
      <c r="M168" s="206" t="s">
        <v>1</v>
      </c>
      <c r="N168" s="207" t="s">
        <v>43</v>
      </c>
      <c r="P168" s="172">
        <f t="shared" si="16"/>
        <v>0</v>
      </c>
      <c r="Q168" s="172">
        <v>0</v>
      </c>
      <c r="R168" s="172">
        <f t="shared" si="17"/>
        <v>0</v>
      </c>
      <c r="S168" s="172">
        <v>0</v>
      </c>
      <c r="T168" s="173">
        <f t="shared" si="18"/>
        <v>0</v>
      </c>
      <c r="AR168" s="174" t="s">
        <v>969</v>
      </c>
      <c r="AT168" s="174" t="s">
        <v>382</v>
      </c>
      <c r="AU168" s="174" t="s">
        <v>84</v>
      </c>
      <c r="AY168" s="16" t="s">
        <v>203</v>
      </c>
      <c r="BE168" s="102">
        <f t="shared" si="19"/>
        <v>0</v>
      </c>
      <c r="BF168" s="102">
        <f t="shared" si="20"/>
        <v>0</v>
      </c>
      <c r="BG168" s="102">
        <f t="shared" si="21"/>
        <v>0</v>
      </c>
      <c r="BH168" s="102">
        <f t="shared" si="22"/>
        <v>0</v>
      </c>
      <c r="BI168" s="102">
        <f t="shared" si="23"/>
        <v>0</v>
      </c>
      <c r="BJ168" s="16" t="s">
        <v>89</v>
      </c>
      <c r="BK168" s="102">
        <f t="shared" si="24"/>
        <v>0</v>
      </c>
      <c r="BL168" s="16" t="s">
        <v>536</v>
      </c>
      <c r="BM168" s="174" t="s">
        <v>497</v>
      </c>
    </row>
    <row r="169" spans="2:65" s="1" customFormat="1" ht="24.2" customHeight="1">
      <c r="B169" s="33"/>
      <c r="C169" s="163" t="s">
        <v>363</v>
      </c>
      <c r="D169" s="163" t="s">
        <v>206</v>
      </c>
      <c r="E169" s="164" t="s">
        <v>1006</v>
      </c>
      <c r="F169" s="165" t="s">
        <v>1007</v>
      </c>
      <c r="G169" s="166" t="s">
        <v>291</v>
      </c>
      <c r="H169" s="167">
        <v>1</v>
      </c>
      <c r="I169" s="168"/>
      <c r="J169" s="169">
        <f t="shared" si="15"/>
        <v>0</v>
      </c>
      <c r="K169" s="170"/>
      <c r="L169" s="33"/>
      <c r="M169" s="171" t="s">
        <v>1</v>
      </c>
      <c r="N169" s="137" t="s">
        <v>43</v>
      </c>
      <c r="P169" s="172">
        <f t="shared" si="16"/>
        <v>0</v>
      </c>
      <c r="Q169" s="172">
        <v>0</v>
      </c>
      <c r="R169" s="172">
        <f t="shared" si="17"/>
        <v>0</v>
      </c>
      <c r="S169" s="172">
        <v>0</v>
      </c>
      <c r="T169" s="173">
        <f t="shared" si="18"/>
        <v>0</v>
      </c>
      <c r="AR169" s="174" t="s">
        <v>536</v>
      </c>
      <c r="AT169" s="174" t="s">
        <v>206</v>
      </c>
      <c r="AU169" s="174" t="s">
        <v>84</v>
      </c>
      <c r="AY169" s="16" t="s">
        <v>203</v>
      </c>
      <c r="BE169" s="102">
        <f t="shared" si="19"/>
        <v>0</v>
      </c>
      <c r="BF169" s="102">
        <f t="shared" si="20"/>
        <v>0</v>
      </c>
      <c r="BG169" s="102">
        <f t="shared" si="21"/>
        <v>0</v>
      </c>
      <c r="BH169" s="102">
        <f t="shared" si="22"/>
        <v>0</v>
      </c>
      <c r="BI169" s="102">
        <f t="shared" si="23"/>
        <v>0</v>
      </c>
      <c r="BJ169" s="16" t="s">
        <v>89</v>
      </c>
      <c r="BK169" s="102">
        <f t="shared" si="24"/>
        <v>0</v>
      </c>
      <c r="BL169" s="16" t="s">
        <v>536</v>
      </c>
      <c r="BM169" s="174" t="s">
        <v>507</v>
      </c>
    </row>
    <row r="170" spans="2:65" s="1" customFormat="1" ht="16.5" customHeight="1">
      <c r="B170" s="33"/>
      <c r="C170" s="197" t="s">
        <v>369</v>
      </c>
      <c r="D170" s="197" t="s">
        <v>382</v>
      </c>
      <c r="E170" s="198" t="s">
        <v>1008</v>
      </c>
      <c r="F170" s="199" t="s">
        <v>1009</v>
      </c>
      <c r="G170" s="200" t="s">
        <v>291</v>
      </c>
      <c r="H170" s="201">
        <v>1</v>
      </c>
      <c r="I170" s="202"/>
      <c r="J170" s="203">
        <f t="shared" si="15"/>
        <v>0</v>
      </c>
      <c r="K170" s="204"/>
      <c r="L170" s="205"/>
      <c r="M170" s="206" t="s">
        <v>1</v>
      </c>
      <c r="N170" s="207" t="s">
        <v>43</v>
      </c>
      <c r="P170" s="172">
        <f t="shared" si="16"/>
        <v>0</v>
      </c>
      <c r="Q170" s="172">
        <v>0</v>
      </c>
      <c r="R170" s="172">
        <f t="shared" si="17"/>
        <v>0</v>
      </c>
      <c r="S170" s="172">
        <v>0</v>
      </c>
      <c r="T170" s="173">
        <f t="shared" si="18"/>
        <v>0</v>
      </c>
      <c r="AR170" s="174" t="s">
        <v>969</v>
      </c>
      <c r="AT170" s="174" t="s">
        <v>382</v>
      </c>
      <c r="AU170" s="174" t="s">
        <v>84</v>
      </c>
      <c r="AY170" s="16" t="s">
        <v>203</v>
      </c>
      <c r="BE170" s="102">
        <f t="shared" si="19"/>
        <v>0</v>
      </c>
      <c r="BF170" s="102">
        <f t="shared" si="20"/>
        <v>0</v>
      </c>
      <c r="BG170" s="102">
        <f t="shared" si="21"/>
        <v>0</v>
      </c>
      <c r="BH170" s="102">
        <f t="shared" si="22"/>
        <v>0</v>
      </c>
      <c r="BI170" s="102">
        <f t="shared" si="23"/>
        <v>0</v>
      </c>
      <c r="BJ170" s="16" t="s">
        <v>89</v>
      </c>
      <c r="BK170" s="102">
        <f t="shared" si="24"/>
        <v>0</v>
      </c>
      <c r="BL170" s="16" t="s">
        <v>536</v>
      </c>
      <c r="BM170" s="174" t="s">
        <v>515</v>
      </c>
    </row>
    <row r="171" spans="2:65" s="1" customFormat="1" ht="16.5" customHeight="1">
      <c r="B171" s="33"/>
      <c r="C171" s="163" t="s">
        <v>377</v>
      </c>
      <c r="D171" s="163" t="s">
        <v>206</v>
      </c>
      <c r="E171" s="164" t="s">
        <v>1010</v>
      </c>
      <c r="F171" s="165" t="s">
        <v>1011</v>
      </c>
      <c r="G171" s="166" t="s">
        <v>291</v>
      </c>
      <c r="H171" s="167">
        <v>1</v>
      </c>
      <c r="I171" s="168"/>
      <c r="J171" s="169">
        <f t="shared" si="15"/>
        <v>0</v>
      </c>
      <c r="K171" s="170"/>
      <c r="L171" s="33"/>
      <c r="M171" s="171" t="s">
        <v>1</v>
      </c>
      <c r="N171" s="137" t="s">
        <v>43</v>
      </c>
      <c r="P171" s="172">
        <f t="shared" si="16"/>
        <v>0</v>
      </c>
      <c r="Q171" s="172">
        <v>0</v>
      </c>
      <c r="R171" s="172">
        <f t="shared" si="17"/>
        <v>0</v>
      </c>
      <c r="S171" s="172">
        <v>0</v>
      </c>
      <c r="T171" s="173">
        <f t="shared" si="18"/>
        <v>0</v>
      </c>
      <c r="AR171" s="174" t="s">
        <v>536</v>
      </c>
      <c r="AT171" s="174" t="s">
        <v>206</v>
      </c>
      <c r="AU171" s="174" t="s">
        <v>84</v>
      </c>
      <c r="AY171" s="16" t="s">
        <v>203</v>
      </c>
      <c r="BE171" s="102">
        <f t="shared" si="19"/>
        <v>0</v>
      </c>
      <c r="BF171" s="102">
        <f t="shared" si="20"/>
        <v>0</v>
      </c>
      <c r="BG171" s="102">
        <f t="shared" si="21"/>
        <v>0</v>
      </c>
      <c r="BH171" s="102">
        <f t="shared" si="22"/>
        <v>0</v>
      </c>
      <c r="BI171" s="102">
        <f t="shared" si="23"/>
        <v>0</v>
      </c>
      <c r="BJ171" s="16" t="s">
        <v>89</v>
      </c>
      <c r="BK171" s="102">
        <f t="shared" si="24"/>
        <v>0</v>
      </c>
      <c r="BL171" s="16" t="s">
        <v>536</v>
      </c>
      <c r="BM171" s="174" t="s">
        <v>525</v>
      </c>
    </row>
    <row r="172" spans="2:65" s="1" customFormat="1" ht="21.75" customHeight="1">
      <c r="B172" s="33"/>
      <c r="C172" s="197" t="s">
        <v>381</v>
      </c>
      <c r="D172" s="197" t="s">
        <v>382</v>
      </c>
      <c r="E172" s="198" t="s">
        <v>1012</v>
      </c>
      <c r="F172" s="199" t="s">
        <v>1013</v>
      </c>
      <c r="G172" s="200" t="s">
        <v>291</v>
      </c>
      <c r="H172" s="201">
        <v>1</v>
      </c>
      <c r="I172" s="202"/>
      <c r="J172" s="203">
        <f t="shared" si="15"/>
        <v>0</v>
      </c>
      <c r="K172" s="204"/>
      <c r="L172" s="205"/>
      <c r="M172" s="206" t="s">
        <v>1</v>
      </c>
      <c r="N172" s="207" t="s">
        <v>43</v>
      </c>
      <c r="P172" s="172">
        <f t="shared" si="16"/>
        <v>0</v>
      </c>
      <c r="Q172" s="172">
        <v>0</v>
      </c>
      <c r="R172" s="172">
        <f t="shared" si="17"/>
        <v>0</v>
      </c>
      <c r="S172" s="172">
        <v>0</v>
      </c>
      <c r="T172" s="173">
        <f t="shared" si="18"/>
        <v>0</v>
      </c>
      <c r="AR172" s="174" t="s">
        <v>969</v>
      </c>
      <c r="AT172" s="174" t="s">
        <v>382</v>
      </c>
      <c r="AU172" s="174" t="s">
        <v>84</v>
      </c>
      <c r="AY172" s="16" t="s">
        <v>203</v>
      </c>
      <c r="BE172" s="102">
        <f t="shared" si="19"/>
        <v>0</v>
      </c>
      <c r="BF172" s="102">
        <f t="shared" si="20"/>
        <v>0</v>
      </c>
      <c r="BG172" s="102">
        <f t="shared" si="21"/>
        <v>0</v>
      </c>
      <c r="BH172" s="102">
        <f t="shared" si="22"/>
        <v>0</v>
      </c>
      <c r="BI172" s="102">
        <f t="shared" si="23"/>
        <v>0</v>
      </c>
      <c r="BJ172" s="16" t="s">
        <v>89</v>
      </c>
      <c r="BK172" s="102">
        <f t="shared" si="24"/>
        <v>0</v>
      </c>
      <c r="BL172" s="16" t="s">
        <v>536</v>
      </c>
      <c r="BM172" s="174" t="s">
        <v>536</v>
      </c>
    </row>
    <row r="173" spans="2:65" s="1" customFormat="1" ht="24.2" customHeight="1">
      <c r="B173" s="33"/>
      <c r="C173" s="163" t="s">
        <v>387</v>
      </c>
      <c r="D173" s="163" t="s">
        <v>206</v>
      </c>
      <c r="E173" s="164" t="s">
        <v>1014</v>
      </c>
      <c r="F173" s="165" t="s">
        <v>1015</v>
      </c>
      <c r="G173" s="166" t="s">
        <v>291</v>
      </c>
      <c r="H173" s="167">
        <v>1</v>
      </c>
      <c r="I173" s="168"/>
      <c r="J173" s="169">
        <f t="shared" si="15"/>
        <v>0</v>
      </c>
      <c r="K173" s="170"/>
      <c r="L173" s="33"/>
      <c r="M173" s="171" t="s">
        <v>1</v>
      </c>
      <c r="N173" s="137" t="s">
        <v>43</v>
      </c>
      <c r="P173" s="172">
        <f t="shared" si="16"/>
        <v>0</v>
      </c>
      <c r="Q173" s="172">
        <v>0</v>
      </c>
      <c r="R173" s="172">
        <f t="shared" si="17"/>
        <v>0</v>
      </c>
      <c r="S173" s="172">
        <v>0</v>
      </c>
      <c r="T173" s="173">
        <f t="shared" si="18"/>
        <v>0</v>
      </c>
      <c r="AR173" s="174" t="s">
        <v>536</v>
      </c>
      <c r="AT173" s="174" t="s">
        <v>206</v>
      </c>
      <c r="AU173" s="174" t="s">
        <v>84</v>
      </c>
      <c r="AY173" s="16" t="s">
        <v>203</v>
      </c>
      <c r="BE173" s="102">
        <f t="shared" si="19"/>
        <v>0</v>
      </c>
      <c r="BF173" s="102">
        <f t="shared" si="20"/>
        <v>0</v>
      </c>
      <c r="BG173" s="102">
        <f t="shared" si="21"/>
        <v>0</v>
      </c>
      <c r="BH173" s="102">
        <f t="shared" si="22"/>
        <v>0</v>
      </c>
      <c r="BI173" s="102">
        <f t="shared" si="23"/>
        <v>0</v>
      </c>
      <c r="BJ173" s="16" t="s">
        <v>89</v>
      </c>
      <c r="BK173" s="102">
        <f t="shared" si="24"/>
        <v>0</v>
      </c>
      <c r="BL173" s="16" t="s">
        <v>536</v>
      </c>
      <c r="BM173" s="174" t="s">
        <v>547</v>
      </c>
    </row>
    <row r="174" spans="2:65" s="1" customFormat="1" ht="16.5" customHeight="1">
      <c r="B174" s="33"/>
      <c r="C174" s="197" t="s">
        <v>391</v>
      </c>
      <c r="D174" s="197" t="s">
        <v>382</v>
      </c>
      <c r="E174" s="198" t="s">
        <v>1016</v>
      </c>
      <c r="F174" s="199" t="s">
        <v>1017</v>
      </c>
      <c r="G174" s="200" t="s">
        <v>291</v>
      </c>
      <c r="H174" s="201">
        <v>1</v>
      </c>
      <c r="I174" s="202"/>
      <c r="J174" s="203">
        <f t="shared" si="15"/>
        <v>0</v>
      </c>
      <c r="K174" s="204"/>
      <c r="L174" s="205"/>
      <c r="M174" s="206" t="s">
        <v>1</v>
      </c>
      <c r="N174" s="207" t="s">
        <v>43</v>
      </c>
      <c r="P174" s="172">
        <f t="shared" si="16"/>
        <v>0</v>
      </c>
      <c r="Q174" s="172">
        <v>0</v>
      </c>
      <c r="R174" s="172">
        <f t="shared" si="17"/>
        <v>0</v>
      </c>
      <c r="S174" s="172">
        <v>0</v>
      </c>
      <c r="T174" s="173">
        <f t="shared" si="18"/>
        <v>0</v>
      </c>
      <c r="AR174" s="174" t="s">
        <v>969</v>
      </c>
      <c r="AT174" s="174" t="s">
        <v>382</v>
      </c>
      <c r="AU174" s="174" t="s">
        <v>84</v>
      </c>
      <c r="AY174" s="16" t="s">
        <v>203</v>
      </c>
      <c r="BE174" s="102">
        <f t="shared" si="19"/>
        <v>0</v>
      </c>
      <c r="BF174" s="102">
        <f t="shared" si="20"/>
        <v>0</v>
      </c>
      <c r="BG174" s="102">
        <f t="shared" si="21"/>
        <v>0</v>
      </c>
      <c r="BH174" s="102">
        <f t="shared" si="22"/>
        <v>0</v>
      </c>
      <c r="BI174" s="102">
        <f t="shared" si="23"/>
        <v>0</v>
      </c>
      <c r="BJ174" s="16" t="s">
        <v>89</v>
      </c>
      <c r="BK174" s="102">
        <f t="shared" si="24"/>
        <v>0</v>
      </c>
      <c r="BL174" s="16" t="s">
        <v>536</v>
      </c>
      <c r="BM174" s="174" t="s">
        <v>559</v>
      </c>
    </row>
    <row r="175" spans="2:65" s="1" customFormat="1" ht="16.5" customHeight="1">
      <c r="B175" s="33"/>
      <c r="C175" s="163" t="s">
        <v>399</v>
      </c>
      <c r="D175" s="163" t="s">
        <v>206</v>
      </c>
      <c r="E175" s="164" t="s">
        <v>1018</v>
      </c>
      <c r="F175" s="165" t="s">
        <v>1019</v>
      </c>
      <c r="G175" s="166" t="s">
        <v>952</v>
      </c>
      <c r="H175" s="167">
        <v>1</v>
      </c>
      <c r="I175" s="168"/>
      <c r="J175" s="169">
        <f t="shared" si="15"/>
        <v>0</v>
      </c>
      <c r="K175" s="170"/>
      <c r="L175" s="33"/>
      <c r="M175" s="171" t="s">
        <v>1</v>
      </c>
      <c r="N175" s="137" t="s">
        <v>43</v>
      </c>
      <c r="P175" s="172">
        <f t="shared" si="16"/>
        <v>0</v>
      </c>
      <c r="Q175" s="172">
        <v>0</v>
      </c>
      <c r="R175" s="172">
        <f t="shared" si="17"/>
        <v>0</v>
      </c>
      <c r="S175" s="172">
        <v>0</v>
      </c>
      <c r="T175" s="173">
        <f t="shared" si="18"/>
        <v>0</v>
      </c>
      <c r="AR175" s="174" t="s">
        <v>536</v>
      </c>
      <c r="AT175" s="174" t="s">
        <v>206</v>
      </c>
      <c r="AU175" s="174" t="s">
        <v>84</v>
      </c>
      <c r="AY175" s="16" t="s">
        <v>203</v>
      </c>
      <c r="BE175" s="102">
        <f t="shared" si="19"/>
        <v>0</v>
      </c>
      <c r="BF175" s="102">
        <f t="shared" si="20"/>
        <v>0</v>
      </c>
      <c r="BG175" s="102">
        <f t="shared" si="21"/>
        <v>0</v>
      </c>
      <c r="BH175" s="102">
        <f t="shared" si="22"/>
        <v>0</v>
      </c>
      <c r="BI175" s="102">
        <f t="shared" si="23"/>
        <v>0</v>
      </c>
      <c r="BJ175" s="16" t="s">
        <v>89</v>
      </c>
      <c r="BK175" s="102">
        <f t="shared" si="24"/>
        <v>0</v>
      </c>
      <c r="BL175" s="16" t="s">
        <v>536</v>
      </c>
      <c r="BM175" s="174" t="s">
        <v>566</v>
      </c>
    </row>
    <row r="176" spans="2:65" s="1" customFormat="1" ht="33" customHeight="1">
      <c r="B176" s="33"/>
      <c r="C176" s="197" t="s">
        <v>401</v>
      </c>
      <c r="D176" s="197" t="s">
        <v>382</v>
      </c>
      <c r="E176" s="198" t="s">
        <v>1020</v>
      </c>
      <c r="F176" s="199" t="s">
        <v>1021</v>
      </c>
      <c r="G176" s="200" t="s">
        <v>952</v>
      </c>
      <c r="H176" s="201">
        <v>1</v>
      </c>
      <c r="I176" s="202"/>
      <c r="J176" s="203">
        <f t="shared" si="15"/>
        <v>0</v>
      </c>
      <c r="K176" s="204"/>
      <c r="L176" s="205"/>
      <c r="M176" s="206" t="s">
        <v>1</v>
      </c>
      <c r="N176" s="207" t="s">
        <v>43</v>
      </c>
      <c r="P176" s="172">
        <f t="shared" si="16"/>
        <v>0</v>
      </c>
      <c r="Q176" s="172">
        <v>0</v>
      </c>
      <c r="R176" s="172">
        <f t="shared" si="17"/>
        <v>0</v>
      </c>
      <c r="S176" s="172">
        <v>0</v>
      </c>
      <c r="T176" s="173">
        <f t="shared" si="18"/>
        <v>0</v>
      </c>
      <c r="AR176" s="174" t="s">
        <v>969</v>
      </c>
      <c r="AT176" s="174" t="s">
        <v>382</v>
      </c>
      <c r="AU176" s="174" t="s">
        <v>84</v>
      </c>
      <c r="AY176" s="16" t="s">
        <v>203</v>
      </c>
      <c r="BE176" s="102">
        <f t="shared" si="19"/>
        <v>0</v>
      </c>
      <c r="BF176" s="102">
        <f t="shared" si="20"/>
        <v>0</v>
      </c>
      <c r="BG176" s="102">
        <f t="shared" si="21"/>
        <v>0</v>
      </c>
      <c r="BH176" s="102">
        <f t="shared" si="22"/>
        <v>0</v>
      </c>
      <c r="BI176" s="102">
        <f t="shared" si="23"/>
        <v>0</v>
      </c>
      <c r="BJ176" s="16" t="s">
        <v>89</v>
      </c>
      <c r="BK176" s="102">
        <f t="shared" si="24"/>
        <v>0</v>
      </c>
      <c r="BL176" s="16" t="s">
        <v>536</v>
      </c>
      <c r="BM176" s="174" t="s">
        <v>574</v>
      </c>
    </row>
    <row r="177" spans="2:65" s="1" customFormat="1" ht="16.5" customHeight="1">
      <c r="B177" s="33"/>
      <c r="C177" s="197" t="s">
        <v>408</v>
      </c>
      <c r="D177" s="197" t="s">
        <v>382</v>
      </c>
      <c r="E177" s="198" t="s">
        <v>1022</v>
      </c>
      <c r="F177" s="199" t="s">
        <v>1023</v>
      </c>
      <c r="G177" s="200" t="s">
        <v>952</v>
      </c>
      <c r="H177" s="201">
        <v>1</v>
      </c>
      <c r="I177" s="202"/>
      <c r="J177" s="203">
        <f t="shared" si="15"/>
        <v>0</v>
      </c>
      <c r="K177" s="204"/>
      <c r="L177" s="205"/>
      <c r="M177" s="206" t="s">
        <v>1</v>
      </c>
      <c r="N177" s="207" t="s">
        <v>43</v>
      </c>
      <c r="P177" s="172">
        <f t="shared" si="16"/>
        <v>0</v>
      </c>
      <c r="Q177" s="172">
        <v>0</v>
      </c>
      <c r="R177" s="172">
        <f t="shared" si="17"/>
        <v>0</v>
      </c>
      <c r="S177" s="172">
        <v>0</v>
      </c>
      <c r="T177" s="173">
        <f t="shared" si="18"/>
        <v>0</v>
      </c>
      <c r="AR177" s="174" t="s">
        <v>969</v>
      </c>
      <c r="AT177" s="174" t="s">
        <v>382</v>
      </c>
      <c r="AU177" s="174" t="s">
        <v>84</v>
      </c>
      <c r="AY177" s="16" t="s">
        <v>203</v>
      </c>
      <c r="BE177" s="102">
        <f t="shared" si="19"/>
        <v>0</v>
      </c>
      <c r="BF177" s="102">
        <f t="shared" si="20"/>
        <v>0</v>
      </c>
      <c r="BG177" s="102">
        <f t="shared" si="21"/>
        <v>0</v>
      </c>
      <c r="BH177" s="102">
        <f t="shared" si="22"/>
        <v>0</v>
      </c>
      <c r="BI177" s="102">
        <f t="shared" si="23"/>
        <v>0</v>
      </c>
      <c r="BJ177" s="16" t="s">
        <v>89</v>
      </c>
      <c r="BK177" s="102">
        <f t="shared" si="24"/>
        <v>0</v>
      </c>
      <c r="BL177" s="16" t="s">
        <v>536</v>
      </c>
      <c r="BM177" s="174" t="s">
        <v>585</v>
      </c>
    </row>
    <row r="178" spans="2:65" s="1" customFormat="1" ht="16.5" customHeight="1">
      <c r="B178" s="33"/>
      <c r="C178" s="163" t="s">
        <v>412</v>
      </c>
      <c r="D178" s="163" t="s">
        <v>206</v>
      </c>
      <c r="E178" s="164" t="s">
        <v>1024</v>
      </c>
      <c r="F178" s="165" t="s">
        <v>1025</v>
      </c>
      <c r="G178" s="166" t="s">
        <v>291</v>
      </c>
      <c r="H178" s="167">
        <v>2</v>
      </c>
      <c r="I178" s="168"/>
      <c r="J178" s="169">
        <f t="shared" si="15"/>
        <v>0</v>
      </c>
      <c r="K178" s="170"/>
      <c r="L178" s="33"/>
      <c r="M178" s="171" t="s">
        <v>1</v>
      </c>
      <c r="N178" s="137" t="s">
        <v>43</v>
      </c>
      <c r="P178" s="172">
        <f t="shared" si="16"/>
        <v>0</v>
      </c>
      <c r="Q178" s="172">
        <v>0</v>
      </c>
      <c r="R178" s="172">
        <f t="shared" si="17"/>
        <v>0</v>
      </c>
      <c r="S178" s="172">
        <v>0</v>
      </c>
      <c r="T178" s="173">
        <f t="shared" si="18"/>
        <v>0</v>
      </c>
      <c r="AR178" s="174" t="s">
        <v>536</v>
      </c>
      <c r="AT178" s="174" t="s">
        <v>206</v>
      </c>
      <c r="AU178" s="174" t="s">
        <v>84</v>
      </c>
      <c r="AY178" s="16" t="s">
        <v>203</v>
      </c>
      <c r="BE178" s="102">
        <f t="shared" si="19"/>
        <v>0</v>
      </c>
      <c r="BF178" s="102">
        <f t="shared" si="20"/>
        <v>0</v>
      </c>
      <c r="BG178" s="102">
        <f t="shared" si="21"/>
        <v>0</v>
      </c>
      <c r="BH178" s="102">
        <f t="shared" si="22"/>
        <v>0</v>
      </c>
      <c r="BI178" s="102">
        <f t="shared" si="23"/>
        <v>0</v>
      </c>
      <c r="BJ178" s="16" t="s">
        <v>89</v>
      </c>
      <c r="BK178" s="102">
        <f t="shared" si="24"/>
        <v>0</v>
      </c>
      <c r="BL178" s="16" t="s">
        <v>536</v>
      </c>
      <c r="BM178" s="174" t="s">
        <v>594</v>
      </c>
    </row>
    <row r="179" spans="2:65" s="1" customFormat="1" ht="24.2" customHeight="1">
      <c r="B179" s="33"/>
      <c r="C179" s="163" t="s">
        <v>419</v>
      </c>
      <c r="D179" s="163" t="s">
        <v>206</v>
      </c>
      <c r="E179" s="164" t="s">
        <v>1026</v>
      </c>
      <c r="F179" s="165" t="s">
        <v>1027</v>
      </c>
      <c r="G179" s="166" t="s">
        <v>291</v>
      </c>
      <c r="H179" s="167">
        <v>2</v>
      </c>
      <c r="I179" s="168"/>
      <c r="J179" s="169">
        <f t="shared" si="15"/>
        <v>0</v>
      </c>
      <c r="K179" s="170"/>
      <c r="L179" s="33"/>
      <c r="M179" s="171" t="s">
        <v>1</v>
      </c>
      <c r="N179" s="137" t="s">
        <v>43</v>
      </c>
      <c r="P179" s="172">
        <f t="shared" si="16"/>
        <v>0</v>
      </c>
      <c r="Q179" s="172">
        <v>0</v>
      </c>
      <c r="R179" s="172">
        <f t="shared" si="17"/>
        <v>0</v>
      </c>
      <c r="S179" s="172">
        <v>0</v>
      </c>
      <c r="T179" s="173">
        <f t="shared" si="18"/>
        <v>0</v>
      </c>
      <c r="AR179" s="174" t="s">
        <v>536</v>
      </c>
      <c r="AT179" s="174" t="s">
        <v>206</v>
      </c>
      <c r="AU179" s="174" t="s">
        <v>84</v>
      </c>
      <c r="AY179" s="16" t="s">
        <v>203</v>
      </c>
      <c r="BE179" s="102">
        <f t="shared" si="19"/>
        <v>0</v>
      </c>
      <c r="BF179" s="102">
        <f t="shared" si="20"/>
        <v>0</v>
      </c>
      <c r="BG179" s="102">
        <f t="shared" si="21"/>
        <v>0</v>
      </c>
      <c r="BH179" s="102">
        <f t="shared" si="22"/>
        <v>0</v>
      </c>
      <c r="BI179" s="102">
        <f t="shared" si="23"/>
        <v>0</v>
      </c>
      <c r="BJ179" s="16" t="s">
        <v>89</v>
      </c>
      <c r="BK179" s="102">
        <f t="shared" si="24"/>
        <v>0</v>
      </c>
      <c r="BL179" s="16" t="s">
        <v>536</v>
      </c>
      <c r="BM179" s="174" t="s">
        <v>608</v>
      </c>
    </row>
    <row r="180" spans="2:65" s="1" customFormat="1" ht="24.2" customHeight="1">
      <c r="B180" s="33"/>
      <c r="C180" s="197" t="s">
        <v>424</v>
      </c>
      <c r="D180" s="197" t="s">
        <v>382</v>
      </c>
      <c r="E180" s="198" t="s">
        <v>1028</v>
      </c>
      <c r="F180" s="199" t="s">
        <v>1029</v>
      </c>
      <c r="G180" s="200" t="s">
        <v>291</v>
      </c>
      <c r="H180" s="201">
        <v>2</v>
      </c>
      <c r="I180" s="202"/>
      <c r="J180" s="203">
        <f t="shared" si="15"/>
        <v>0</v>
      </c>
      <c r="K180" s="204"/>
      <c r="L180" s="205"/>
      <c r="M180" s="206" t="s">
        <v>1</v>
      </c>
      <c r="N180" s="207" t="s">
        <v>43</v>
      </c>
      <c r="P180" s="172">
        <f t="shared" si="16"/>
        <v>0</v>
      </c>
      <c r="Q180" s="172">
        <v>0</v>
      </c>
      <c r="R180" s="172">
        <f t="shared" si="17"/>
        <v>0</v>
      </c>
      <c r="S180" s="172">
        <v>0</v>
      </c>
      <c r="T180" s="173">
        <f t="shared" si="18"/>
        <v>0</v>
      </c>
      <c r="AR180" s="174" t="s">
        <v>969</v>
      </c>
      <c r="AT180" s="174" t="s">
        <v>382</v>
      </c>
      <c r="AU180" s="174" t="s">
        <v>84</v>
      </c>
      <c r="AY180" s="16" t="s">
        <v>203</v>
      </c>
      <c r="BE180" s="102">
        <f t="shared" si="19"/>
        <v>0</v>
      </c>
      <c r="BF180" s="102">
        <f t="shared" si="20"/>
        <v>0</v>
      </c>
      <c r="BG180" s="102">
        <f t="shared" si="21"/>
        <v>0</v>
      </c>
      <c r="BH180" s="102">
        <f t="shared" si="22"/>
        <v>0</v>
      </c>
      <c r="BI180" s="102">
        <f t="shared" si="23"/>
        <v>0</v>
      </c>
      <c r="BJ180" s="16" t="s">
        <v>89</v>
      </c>
      <c r="BK180" s="102">
        <f t="shared" si="24"/>
        <v>0</v>
      </c>
      <c r="BL180" s="16" t="s">
        <v>536</v>
      </c>
      <c r="BM180" s="174" t="s">
        <v>626</v>
      </c>
    </row>
    <row r="181" spans="2:65" s="1" customFormat="1" ht="16.5" customHeight="1">
      <c r="B181" s="33"/>
      <c r="C181" s="163" t="s">
        <v>429</v>
      </c>
      <c r="D181" s="163" t="s">
        <v>206</v>
      </c>
      <c r="E181" s="164" t="s">
        <v>1030</v>
      </c>
      <c r="F181" s="165" t="s">
        <v>1031</v>
      </c>
      <c r="G181" s="166" t="s">
        <v>291</v>
      </c>
      <c r="H181" s="167">
        <v>1</v>
      </c>
      <c r="I181" s="168"/>
      <c r="J181" s="169">
        <f t="shared" ref="J181:J204" si="25">ROUND(I181*H181,2)</f>
        <v>0</v>
      </c>
      <c r="K181" s="170"/>
      <c r="L181" s="33"/>
      <c r="M181" s="171" t="s">
        <v>1</v>
      </c>
      <c r="N181" s="137" t="s">
        <v>43</v>
      </c>
      <c r="P181" s="172">
        <f t="shared" ref="P181:P204" si="26">O181*H181</f>
        <v>0</v>
      </c>
      <c r="Q181" s="172">
        <v>0</v>
      </c>
      <c r="R181" s="172">
        <f t="shared" ref="R181:R204" si="27">Q181*H181</f>
        <v>0</v>
      </c>
      <c r="S181" s="172">
        <v>0</v>
      </c>
      <c r="T181" s="173">
        <f t="shared" ref="T181:T204" si="28">S181*H181</f>
        <v>0</v>
      </c>
      <c r="AR181" s="174" t="s">
        <v>536</v>
      </c>
      <c r="AT181" s="174" t="s">
        <v>206</v>
      </c>
      <c r="AU181" s="174" t="s">
        <v>84</v>
      </c>
      <c r="AY181" s="16" t="s">
        <v>203</v>
      </c>
      <c r="BE181" s="102">
        <f t="shared" ref="BE181:BE204" si="29">IF(N181="základná",J181,0)</f>
        <v>0</v>
      </c>
      <c r="BF181" s="102">
        <f t="shared" ref="BF181:BF204" si="30">IF(N181="znížená",J181,0)</f>
        <v>0</v>
      </c>
      <c r="BG181" s="102">
        <f t="shared" ref="BG181:BG204" si="31">IF(N181="zákl. prenesená",J181,0)</f>
        <v>0</v>
      </c>
      <c r="BH181" s="102">
        <f t="shared" ref="BH181:BH204" si="32">IF(N181="zníž. prenesená",J181,0)</f>
        <v>0</v>
      </c>
      <c r="BI181" s="102">
        <f t="shared" ref="BI181:BI204" si="33">IF(N181="nulová",J181,0)</f>
        <v>0</v>
      </c>
      <c r="BJ181" s="16" t="s">
        <v>89</v>
      </c>
      <c r="BK181" s="102">
        <f t="shared" ref="BK181:BK204" si="34">ROUND(I181*H181,2)</f>
        <v>0</v>
      </c>
      <c r="BL181" s="16" t="s">
        <v>536</v>
      </c>
      <c r="BM181" s="174" t="s">
        <v>635</v>
      </c>
    </row>
    <row r="182" spans="2:65" s="1" customFormat="1" ht="16.5" customHeight="1">
      <c r="B182" s="33"/>
      <c r="C182" s="197" t="s">
        <v>434</v>
      </c>
      <c r="D182" s="197" t="s">
        <v>382</v>
      </c>
      <c r="E182" s="198" t="s">
        <v>1168</v>
      </c>
      <c r="F182" s="199" t="s">
        <v>1168</v>
      </c>
      <c r="G182" s="200" t="s">
        <v>291</v>
      </c>
      <c r="H182" s="201">
        <v>1</v>
      </c>
      <c r="I182" s="202"/>
      <c r="J182" s="203">
        <f t="shared" si="25"/>
        <v>0</v>
      </c>
      <c r="K182" s="204"/>
      <c r="L182" s="205"/>
      <c r="M182" s="206" t="s">
        <v>1</v>
      </c>
      <c r="N182" s="207" t="s">
        <v>43</v>
      </c>
      <c r="P182" s="172">
        <f t="shared" si="26"/>
        <v>0</v>
      </c>
      <c r="Q182" s="172">
        <v>0</v>
      </c>
      <c r="R182" s="172">
        <f t="shared" si="27"/>
        <v>0</v>
      </c>
      <c r="S182" s="172">
        <v>0</v>
      </c>
      <c r="T182" s="173">
        <f t="shared" si="28"/>
        <v>0</v>
      </c>
      <c r="AR182" s="174" t="s">
        <v>969</v>
      </c>
      <c r="AT182" s="174" t="s">
        <v>382</v>
      </c>
      <c r="AU182" s="174" t="s">
        <v>84</v>
      </c>
      <c r="AY182" s="16" t="s">
        <v>203</v>
      </c>
      <c r="BE182" s="102">
        <f t="shared" si="29"/>
        <v>0</v>
      </c>
      <c r="BF182" s="102">
        <f t="shared" si="30"/>
        <v>0</v>
      </c>
      <c r="BG182" s="102">
        <f t="shared" si="31"/>
        <v>0</v>
      </c>
      <c r="BH182" s="102">
        <f t="shared" si="32"/>
        <v>0</v>
      </c>
      <c r="BI182" s="102">
        <f t="shared" si="33"/>
        <v>0</v>
      </c>
      <c r="BJ182" s="16" t="s">
        <v>89</v>
      </c>
      <c r="BK182" s="102">
        <f t="shared" si="34"/>
        <v>0</v>
      </c>
      <c r="BL182" s="16" t="s">
        <v>536</v>
      </c>
      <c r="BM182" s="174" t="s">
        <v>643</v>
      </c>
    </row>
    <row r="183" spans="2:65" s="1" customFormat="1" ht="16.5" customHeight="1">
      <c r="B183" s="33"/>
      <c r="C183" s="163" t="s">
        <v>439</v>
      </c>
      <c r="D183" s="163" t="s">
        <v>206</v>
      </c>
      <c r="E183" s="164" t="s">
        <v>1034</v>
      </c>
      <c r="F183" s="165" t="s">
        <v>1035</v>
      </c>
      <c r="G183" s="166" t="s">
        <v>340</v>
      </c>
      <c r="H183" s="167">
        <v>2.56</v>
      </c>
      <c r="I183" s="168"/>
      <c r="J183" s="169">
        <f t="shared" si="25"/>
        <v>0</v>
      </c>
      <c r="K183" s="170"/>
      <c r="L183" s="33"/>
      <c r="M183" s="171" t="s">
        <v>1</v>
      </c>
      <c r="N183" s="137" t="s">
        <v>43</v>
      </c>
      <c r="P183" s="172">
        <f t="shared" si="26"/>
        <v>0</v>
      </c>
      <c r="Q183" s="172">
        <v>0</v>
      </c>
      <c r="R183" s="172">
        <f t="shared" si="27"/>
        <v>0</v>
      </c>
      <c r="S183" s="172">
        <v>0</v>
      </c>
      <c r="T183" s="173">
        <f t="shared" si="28"/>
        <v>0</v>
      </c>
      <c r="AR183" s="174" t="s">
        <v>536</v>
      </c>
      <c r="AT183" s="174" t="s">
        <v>206</v>
      </c>
      <c r="AU183" s="174" t="s">
        <v>84</v>
      </c>
      <c r="AY183" s="16" t="s">
        <v>203</v>
      </c>
      <c r="BE183" s="102">
        <f t="shared" si="29"/>
        <v>0</v>
      </c>
      <c r="BF183" s="102">
        <f t="shared" si="30"/>
        <v>0</v>
      </c>
      <c r="BG183" s="102">
        <f t="shared" si="31"/>
        <v>0</v>
      </c>
      <c r="BH183" s="102">
        <f t="shared" si="32"/>
        <v>0</v>
      </c>
      <c r="BI183" s="102">
        <f t="shared" si="33"/>
        <v>0</v>
      </c>
      <c r="BJ183" s="16" t="s">
        <v>89</v>
      </c>
      <c r="BK183" s="102">
        <f t="shared" si="34"/>
        <v>0</v>
      </c>
      <c r="BL183" s="16" t="s">
        <v>536</v>
      </c>
      <c r="BM183" s="174" t="s">
        <v>657</v>
      </c>
    </row>
    <row r="184" spans="2:65" s="1" customFormat="1" ht="16.5" customHeight="1">
      <c r="B184" s="33"/>
      <c r="C184" s="197" t="s">
        <v>444</v>
      </c>
      <c r="D184" s="197" t="s">
        <v>382</v>
      </c>
      <c r="E184" s="198" t="s">
        <v>1036</v>
      </c>
      <c r="F184" s="199" t="s">
        <v>1037</v>
      </c>
      <c r="G184" s="200" t="s">
        <v>340</v>
      </c>
      <c r="H184" s="201">
        <v>2.56</v>
      </c>
      <c r="I184" s="202"/>
      <c r="J184" s="203">
        <f t="shared" si="25"/>
        <v>0</v>
      </c>
      <c r="K184" s="204"/>
      <c r="L184" s="205"/>
      <c r="M184" s="206" t="s">
        <v>1</v>
      </c>
      <c r="N184" s="207" t="s">
        <v>43</v>
      </c>
      <c r="P184" s="172">
        <f t="shared" si="26"/>
        <v>0</v>
      </c>
      <c r="Q184" s="172">
        <v>0</v>
      </c>
      <c r="R184" s="172">
        <f t="shared" si="27"/>
        <v>0</v>
      </c>
      <c r="S184" s="172">
        <v>0</v>
      </c>
      <c r="T184" s="173">
        <f t="shared" si="28"/>
        <v>0</v>
      </c>
      <c r="AR184" s="174" t="s">
        <v>969</v>
      </c>
      <c r="AT184" s="174" t="s">
        <v>382</v>
      </c>
      <c r="AU184" s="174" t="s">
        <v>84</v>
      </c>
      <c r="AY184" s="16" t="s">
        <v>203</v>
      </c>
      <c r="BE184" s="102">
        <f t="shared" si="29"/>
        <v>0</v>
      </c>
      <c r="BF184" s="102">
        <f t="shared" si="30"/>
        <v>0</v>
      </c>
      <c r="BG184" s="102">
        <f t="shared" si="31"/>
        <v>0</v>
      </c>
      <c r="BH184" s="102">
        <f t="shared" si="32"/>
        <v>0</v>
      </c>
      <c r="BI184" s="102">
        <f t="shared" si="33"/>
        <v>0</v>
      </c>
      <c r="BJ184" s="16" t="s">
        <v>89</v>
      </c>
      <c r="BK184" s="102">
        <f t="shared" si="34"/>
        <v>0</v>
      </c>
      <c r="BL184" s="16" t="s">
        <v>536</v>
      </c>
      <c r="BM184" s="174" t="s">
        <v>673</v>
      </c>
    </row>
    <row r="185" spans="2:65" s="1" customFormat="1" ht="24.2" customHeight="1">
      <c r="B185" s="33"/>
      <c r="C185" s="163" t="s">
        <v>448</v>
      </c>
      <c r="D185" s="163" t="s">
        <v>206</v>
      </c>
      <c r="E185" s="164" t="s">
        <v>1038</v>
      </c>
      <c r="F185" s="165" t="s">
        <v>1039</v>
      </c>
      <c r="G185" s="166" t="s">
        <v>340</v>
      </c>
      <c r="H185" s="167">
        <v>3.12</v>
      </c>
      <c r="I185" s="168"/>
      <c r="J185" s="169">
        <f t="shared" si="25"/>
        <v>0</v>
      </c>
      <c r="K185" s="170"/>
      <c r="L185" s="33"/>
      <c r="M185" s="171" t="s">
        <v>1</v>
      </c>
      <c r="N185" s="137" t="s">
        <v>43</v>
      </c>
      <c r="P185" s="172">
        <f t="shared" si="26"/>
        <v>0</v>
      </c>
      <c r="Q185" s="172">
        <v>0</v>
      </c>
      <c r="R185" s="172">
        <f t="shared" si="27"/>
        <v>0</v>
      </c>
      <c r="S185" s="172">
        <v>0</v>
      </c>
      <c r="T185" s="173">
        <f t="shared" si="28"/>
        <v>0</v>
      </c>
      <c r="AR185" s="174" t="s">
        <v>536</v>
      </c>
      <c r="AT185" s="174" t="s">
        <v>206</v>
      </c>
      <c r="AU185" s="174" t="s">
        <v>84</v>
      </c>
      <c r="AY185" s="16" t="s">
        <v>203</v>
      </c>
      <c r="BE185" s="102">
        <f t="shared" si="29"/>
        <v>0</v>
      </c>
      <c r="BF185" s="102">
        <f t="shared" si="30"/>
        <v>0</v>
      </c>
      <c r="BG185" s="102">
        <f t="shared" si="31"/>
        <v>0</v>
      </c>
      <c r="BH185" s="102">
        <f t="shared" si="32"/>
        <v>0</v>
      </c>
      <c r="BI185" s="102">
        <f t="shared" si="33"/>
        <v>0</v>
      </c>
      <c r="BJ185" s="16" t="s">
        <v>89</v>
      </c>
      <c r="BK185" s="102">
        <f t="shared" si="34"/>
        <v>0</v>
      </c>
      <c r="BL185" s="16" t="s">
        <v>536</v>
      </c>
      <c r="BM185" s="174" t="s">
        <v>685</v>
      </c>
    </row>
    <row r="186" spans="2:65" s="1" customFormat="1" ht="16.5" customHeight="1">
      <c r="B186" s="33"/>
      <c r="C186" s="197" t="s">
        <v>454</v>
      </c>
      <c r="D186" s="197" t="s">
        <v>382</v>
      </c>
      <c r="E186" s="198" t="s">
        <v>1040</v>
      </c>
      <c r="F186" s="199" t="s">
        <v>1041</v>
      </c>
      <c r="G186" s="200" t="s">
        <v>340</v>
      </c>
      <c r="H186" s="201">
        <v>3.12</v>
      </c>
      <c r="I186" s="202"/>
      <c r="J186" s="203">
        <f t="shared" si="25"/>
        <v>0</v>
      </c>
      <c r="K186" s="204"/>
      <c r="L186" s="205"/>
      <c r="M186" s="206" t="s">
        <v>1</v>
      </c>
      <c r="N186" s="207" t="s">
        <v>43</v>
      </c>
      <c r="P186" s="172">
        <f t="shared" si="26"/>
        <v>0</v>
      </c>
      <c r="Q186" s="172">
        <v>0</v>
      </c>
      <c r="R186" s="172">
        <f t="shared" si="27"/>
        <v>0</v>
      </c>
      <c r="S186" s="172">
        <v>0</v>
      </c>
      <c r="T186" s="173">
        <f t="shared" si="28"/>
        <v>0</v>
      </c>
      <c r="AR186" s="174" t="s">
        <v>969</v>
      </c>
      <c r="AT186" s="174" t="s">
        <v>382</v>
      </c>
      <c r="AU186" s="174" t="s">
        <v>84</v>
      </c>
      <c r="AY186" s="16" t="s">
        <v>203</v>
      </c>
      <c r="BE186" s="102">
        <f t="shared" si="29"/>
        <v>0</v>
      </c>
      <c r="BF186" s="102">
        <f t="shared" si="30"/>
        <v>0</v>
      </c>
      <c r="BG186" s="102">
        <f t="shared" si="31"/>
        <v>0</v>
      </c>
      <c r="BH186" s="102">
        <f t="shared" si="32"/>
        <v>0</v>
      </c>
      <c r="BI186" s="102">
        <f t="shared" si="33"/>
        <v>0</v>
      </c>
      <c r="BJ186" s="16" t="s">
        <v>89</v>
      </c>
      <c r="BK186" s="102">
        <f t="shared" si="34"/>
        <v>0</v>
      </c>
      <c r="BL186" s="16" t="s">
        <v>536</v>
      </c>
      <c r="BM186" s="174" t="s">
        <v>1042</v>
      </c>
    </row>
    <row r="187" spans="2:65" s="1" customFormat="1" ht="24.2" customHeight="1">
      <c r="B187" s="33"/>
      <c r="C187" s="163" t="s">
        <v>458</v>
      </c>
      <c r="D187" s="163" t="s">
        <v>206</v>
      </c>
      <c r="E187" s="164" t="s">
        <v>1043</v>
      </c>
      <c r="F187" s="165" t="s">
        <v>1044</v>
      </c>
      <c r="G187" s="166" t="s">
        <v>340</v>
      </c>
      <c r="H187" s="167">
        <v>2.56</v>
      </c>
      <c r="I187" s="168"/>
      <c r="J187" s="169">
        <f t="shared" si="25"/>
        <v>0</v>
      </c>
      <c r="K187" s="170"/>
      <c r="L187" s="33"/>
      <c r="M187" s="171" t="s">
        <v>1</v>
      </c>
      <c r="N187" s="137" t="s">
        <v>43</v>
      </c>
      <c r="P187" s="172">
        <f t="shared" si="26"/>
        <v>0</v>
      </c>
      <c r="Q187" s="172">
        <v>0</v>
      </c>
      <c r="R187" s="172">
        <f t="shared" si="27"/>
        <v>0</v>
      </c>
      <c r="S187" s="172">
        <v>0</v>
      </c>
      <c r="T187" s="173">
        <f t="shared" si="28"/>
        <v>0</v>
      </c>
      <c r="AR187" s="174" t="s">
        <v>536</v>
      </c>
      <c r="AT187" s="174" t="s">
        <v>206</v>
      </c>
      <c r="AU187" s="174" t="s">
        <v>84</v>
      </c>
      <c r="AY187" s="16" t="s">
        <v>203</v>
      </c>
      <c r="BE187" s="102">
        <f t="shared" si="29"/>
        <v>0</v>
      </c>
      <c r="BF187" s="102">
        <f t="shared" si="30"/>
        <v>0</v>
      </c>
      <c r="BG187" s="102">
        <f t="shared" si="31"/>
        <v>0</v>
      </c>
      <c r="BH187" s="102">
        <f t="shared" si="32"/>
        <v>0</v>
      </c>
      <c r="BI187" s="102">
        <f t="shared" si="33"/>
        <v>0</v>
      </c>
      <c r="BJ187" s="16" t="s">
        <v>89</v>
      </c>
      <c r="BK187" s="102">
        <f t="shared" si="34"/>
        <v>0</v>
      </c>
      <c r="BL187" s="16" t="s">
        <v>536</v>
      </c>
      <c r="BM187" s="174" t="s">
        <v>1045</v>
      </c>
    </row>
    <row r="188" spans="2:65" s="1" customFormat="1" ht="21.75" customHeight="1">
      <c r="B188" s="33"/>
      <c r="C188" s="197" t="s">
        <v>462</v>
      </c>
      <c r="D188" s="197" t="s">
        <v>382</v>
      </c>
      <c r="E188" s="198" t="s">
        <v>1046</v>
      </c>
      <c r="F188" s="199" t="s">
        <v>1047</v>
      </c>
      <c r="G188" s="200" t="s">
        <v>340</v>
      </c>
      <c r="H188" s="201">
        <v>2.56</v>
      </c>
      <c r="I188" s="202"/>
      <c r="J188" s="203">
        <f t="shared" si="25"/>
        <v>0</v>
      </c>
      <c r="K188" s="204"/>
      <c r="L188" s="205"/>
      <c r="M188" s="206" t="s">
        <v>1</v>
      </c>
      <c r="N188" s="207" t="s">
        <v>43</v>
      </c>
      <c r="P188" s="172">
        <f t="shared" si="26"/>
        <v>0</v>
      </c>
      <c r="Q188" s="172">
        <v>0</v>
      </c>
      <c r="R188" s="172">
        <f t="shared" si="27"/>
        <v>0</v>
      </c>
      <c r="S188" s="172">
        <v>0</v>
      </c>
      <c r="T188" s="173">
        <f t="shared" si="28"/>
        <v>0</v>
      </c>
      <c r="AR188" s="174" t="s">
        <v>969</v>
      </c>
      <c r="AT188" s="174" t="s">
        <v>382</v>
      </c>
      <c r="AU188" s="174" t="s">
        <v>84</v>
      </c>
      <c r="AY188" s="16" t="s">
        <v>203</v>
      </c>
      <c r="BE188" s="102">
        <f t="shared" si="29"/>
        <v>0</v>
      </c>
      <c r="BF188" s="102">
        <f t="shared" si="30"/>
        <v>0</v>
      </c>
      <c r="BG188" s="102">
        <f t="shared" si="31"/>
        <v>0</v>
      </c>
      <c r="BH188" s="102">
        <f t="shared" si="32"/>
        <v>0</v>
      </c>
      <c r="BI188" s="102">
        <f t="shared" si="33"/>
        <v>0</v>
      </c>
      <c r="BJ188" s="16" t="s">
        <v>89</v>
      </c>
      <c r="BK188" s="102">
        <f t="shared" si="34"/>
        <v>0</v>
      </c>
      <c r="BL188" s="16" t="s">
        <v>536</v>
      </c>
      <c r="BM188" s="174" t="s">
        <v>1048</v>
      </c>
    </row>
    <row r="189" spans="2:65" s="1" customFormat="1" ht="24.2" customHeight="1">
      <c r="B189" s="33"/>
      <c r="C189" s="163" t="s">
        <v>466</v>
      </c>
      <c r="D189" s="163" t="s">
        <v>206</v>
      </c>
      <c r="E189" s="164" t="s">
        <v>1049</v>
      </c>
      <c r="F189" s="165" t="s">
        <v>1050</v>
      </c>
      <c r="G189" s="166" t="s">
        <v>340</v>
      </c>
      <c r="H189" s="167">
        <v>24.96</v>
      </c>
      <c r="I189" s="168"/>
      <c r="J189" s="169">
        <f t="shared" si="25"/>
        <v>0</v>
      </c>
      <c r="K189" s="170"/>
      <c r="L189" s="33"/>
      <c r="M189" s="171" t="s">
        <v>1</v>
      </c>
      <c r="N189" s="137" t="s">
        <v>43</v>
      </c>
      <c r="P189" s="172">
        <f t="shared" si="26"/>
        <v>0</v>
      </c>
      <c r="Q189" s="172">
        <v>0</v>
      </c>
      <c r="R189" s="172">
        <f t="shared" si="27"/>
        <v>0</v>
      </c>
      <c r="S189" s="172">
        <v>0</v>
      </c>
      <c r="T189" s="173">
        <f t="shared" si="28"/>
        <v>0</v>
      </c>
      <c r="AR189" s="174" t="s">
        <v>536</v>
      </c>
      <c r="AT189" s="174" t="s">
        <v>206</v>
      </c>
      <c r="AU189" s="174" t="s">
        <v>84</v>
      </c>
      <c r="AY189" s="16" t="s">
        <v>203</v>
      </c>
      <c r="BE189" s="102">
        <f t="shared" si="29"/>
        <v>0</v>
      </c>
      <c r="BF189" s="102">
        <f t="shared" si="30"/>
        <v>0</v>
      </c>
      <c r="BG189" s="102">
        <f t="shared" si="31"/>
        <v>0</v>
      </c>
      <c r="BH189" s="102">
        <f t="shared" si="32"/>
        <v>0</v>
      </c>
      <c r="BI189" s="102">
        <f t="shared" si="33"/>
        <v>0</v>
      </c>
      <c r="BJ189" s="16" t="s">
        <v>89</v>
      </c>
      <c r="BK189" s="102">
        <f t="shared" si="34"/>
        <v>0</v>
      </c>
      <c r="BL189" s="16" t="s">
        <v>536</v>
      </c>
      <c r="BM189" s="174" t="s">
        <v>1051</v>
      </c>
    </row>
    <row r="190" spans="2:65" s="1" customFormat="1" ht="21.75" customHeight="1">
      <c r="B190" s="33"/>
      <c r="C190" s="197" t="s">
        <v>470</v>
      </c>
      <c r="D190" s="197" t="s">
        <v>382</v>
      </c>
      <c r="E190" s="198" t="s">
        <v>1052</v>
      </c>
      <c r="F190" s="199" t="s">
        <v>1053</v>
      </c>
      <c r="G190" s="200" t="s">
        <v>340</v>
      </c>
      <c r="H190" s="201">
        <v>24.96</v>
      </c>
      <c r="I190" s="202"/>
      <c r="J190" s="203">
        <f t="shared" si="25"/>
        <v>0</v>
      </c>
      <c r="K190" s="204"/>
      <c r="L190" s="205"/>
      <c r="M190" s="206" t="s">
        <v>1</v>
      </c>
      <c r="N190" s="207" t="s">
        <v>43</v>
      </c>
      <c r="P190" s="172">
        <f t="shared" si="26"/>
        <v>0</v>
      </c>
      <c r="Q190" s="172">
        <v>0</v>
      </c>
      <c r="R190" s="172">
        <f t="shared" si="27"/>
        <v>0</v>
      </c>
      <c r="S190" s="172">
        <v>0</v>
      </c>
      <c r="T190" s="173">
        <f t="shared" si="28"/>
        <v>0</v>
      </c>
      <c r="AR190" s="174" t="s">
        <v>969</v>
      </c>
      <c r="AT190" s="174" t="s">
        <v>382</v>
      </c>
      <c r="AU190" s="174" t="s">
        <v>84</v>
      </c>
      <c r="AY190" s="16" t="s">
        <v>203</v>
      </c>
      <c r="BE190" s="102">
        <f t="shared" si="29"/>
        <v>0</v>
      </c>
      <c r="BF190" s="102">
        <f t="shared" si="30"/>
        <v>0</v>
      </c>
      <c r="BG190" s="102">
        <f t="shared" si="31"/>
        <v>0</v>
      </c>
      <c r="BH190" s="102">
        <f t="shared" si="32"/>
        <v>0</v>
      </c>
      <c r="BI190" s="102">
        <f t="shared" si="33"/>
        <v>0</v>
      </c>
      <c r="BJ190" s="16" t="s">
        <v>89</v>
      </c>
      <c r="BK190" s="102">
        <f t="shared" si="34"/>
        <v>0</v>
      </c>
      <c r="BL190" s="16" t="s">
        <v>536</v>
      </c>
      <c r="BM190" s="174" t="s">
        <v>1054</v>
      </c>
    </row>
    <row r="191" spans="2:65" s="1" customFormat="1" ht="24.2" customHeight="1">
      <c r="B191" s="33"/>
      <c r="C191" s="163" t="s">
        <v>476</v>
      </c>
      <c r="D191" s="163" t="s">
        <v>206</v>
      </c>
      <c r="E191" s="164" t="s">
        <v>1055</v>
      </c>
      <c r="F191" s="165" t="s">
        <v>1056</v>
      </c>
      <c r="G191" s="166" t="s">
        <v>340</v>
      </c>
      <c r="H191" s="167">
        <v>9.36</v>
      </c>
      <c r="I191" s="168"/>
      <c r="J191" s="169">
        <f t="shared" si="25"/>
        <v>0</v>
      </c>
      <c r="K191" s="170"/>
      <c r="L191" s="33"/>
      <c r="M191" s="171" t="s">
        <v>1</v>
      </c>
      <c r="N191" s="137" t="s">
        <v>43</v>
      </c>
      <c r="P191" s="172">
        <f t="shared" si="26"/>
        <v>0</v>
      </c>
      <c r="Q191" s="172">
        <v>0</v>
      </c>
      <c r="R191" s="172">
        <f t="shared" si="27"/>
        <v>0</v>
      </c>
      <c r="S191" s="172">
        <v>0</v>
      </c>
      <c r="T191" s="173">
        <f t="shared" si="28"/>
        <v>0</v>
      </c>
      <c r="AR191" s="174" t="s">
        <v>536</v>
      </c>
      <c r="AT191" s="174" t="s">
        <v>206</v>
      </c>
      <c r="AU191" s="174" t="s">
        <v>84</v>
      </c>
      <c r="AY191" s="16" t="s">
        <v>203</v>
      </c>
      <c r="BE191" s="102">
        <f t="shared" si="29"/>
        <v>0</v>
      </c>
      <c r="BF191" s="102">
        <f t="shared" si="30"/>
        <v>0</v>
      </c>
      <c r="BG191" s="102">
        <f t="shared" si="31"/>
        <v>0</v>
      </c>
      <c r="BH191" s="102">
        <f t="shared" si="32"/>
        <v>0</v>
      </c>
      <c r="BI191" s="102">
        <f t="shared" si="33"/>
        <v>0</v>
      </c>
      <c r="BJ191" s="16" t="s">
        <v>89</v>
      </c>
      <c r="BK191" s="102">
        <f t="shared" si="34"/>
        <v>0</v>
      </c>
      <c r="BL191" s="16" t="s">
        <v>536</v>
      </c>
      <c r="BM191" s="174" t="s">
        <v>1057</v>
      </c>
    </row>
    <row r="192" spans="2:65" s="1" customFormat="1" ht="21.75" customHeight="1">
      <c r="B192" s="33"/>
      <c r="C192" s="197" t="s">
        <v>481</v>
      </c>
      <c r="D192" s="197" t="s">
        <v>382</v>
      </c>
      <c r="E192" s="198" t="s">
        <v>1058</v>
      </c>
      <c r="F192" s="199" t="s">
        <v>1059</v>
      </c>
      <c r="G192" s="200" t="s">
        <v>340</v>
      </c>
      <c r="H192" s="201">
        <v>9.36</v>
      </c>
      <c r="I192" s="202"/>
      <c r="J192" s="203">
        <f t="shared" si="25"/>
        <v>0</v>
      </c>
      <c r="K192" s="204"/>
      <c r="L192" s="205"/>
      <c r="M192" s="206" t="s">
        <v>1</v>
      </c>
      <c r="N192" s="207" t="s">
        <v>43</v>
      </c>
      <c r="P192" s="172">
        <f t="shared" si="26"/>
        <v>0</v>
      </c>
      <c r="Q192" s="172">
        <v>0</v>
      </c>
      <c r="R192" s="172">
        <f t="shared" si="27"/>
        <v>0</v>
      </c>
      <c r="S192" s="172">
        <v>0</v>
      </c>
      <c r="T192" s="173">
        <f t="shared" si="28"/>
        <v>0</v>
      </c>
      <c r="AR192" s="174" t="s">
        <v>969</v>
      </c>
      <c r="AT192" s="174" t="s">
        <v>382</v>
      </c>
      <c r="AU192" s="174" t="s">
        <v>84</v>
      </c>
      <c r="AY192" s="16" t="s">
        <v>203</v>
      </c>
      <c r="BE192" s="102">
        <f t="shared" si="29"/>
        <v>0</v>
      </c>
      <c r="BF192" s="102">
        <f t="shared" si="30"/>
        <v>0</v>
      </c>
      <c r="BG192" s="102">
        <f t="shared" si="31"/>
        <v>0</v>
      </c>
      <c r="BH192" s="102">
        <f t="shared" si="32"/>
        <v>0</v>
      </c>
      <c r="BI192" s="102">
        <f t="shared" si="33"/>
        <v>0</v>
      </c>
      <c r="BJ192" s="16" t="s">
        <v>89</v>
      </c>
      <c r="BK192" s="102">
        <f t="shared" si="34"/>
        <v>0</v>
      </c>
      <c r="BL192" s="16" t="s">
        <v>536</v>
      </c>
      <c r="BM192" s="174" t="s">
        <v>1060</v>
      </c>
    </row>
    <row r="193" spans="2:65" s="1" customFormat="1" ht="24.2" customHeight="1">
      <c r="B193" s="33"/>
      <c r="C193" s="163" t="s">
        <v>485</v>
      </c>
      <c r="D193" s="163" t="s">
        <v>206</v>
      </c>
      <c r="E193" s="164" t="s">
        <v>1061</v>
      </c>
      <c r="F193" s="165" t="s">
        <v>1062</v>
      </c>
      <c r="G193" s="166" t="s">
        <v>340</v>
      </c>
      <c r="H193" s="167">
        <v>6.24</v>
      </c>
      <c r="I193" s="168"/>
      <c r="J193" s="169">
        <f t="shared" si="25"/>
        <v>0</v>
      </c>
      <c r="K193" s="170"/>
      <c r="L193" s="33"/>
      <c r="M193" s="171" t="s">
        <v>1</v>
      </c>
      <c r="N193" s="137" t="s">
        <v>43</v>
      </c>
      <c r="P193" s="172">
        <f t="shared" si="26"/>
        <v>0</v>
      </c>
      <c r="Q193" s="172">
        <v>0</v>
      </c>
      <c r="R193" s="172">
        <f t="shared" si="27"/>
        <v>0</v>
      </c>
      <c r="S193" s="172">
        <v>0</v>
      </c>
      <c r="T193" s="173">
        <f t="shared" si="28"/>
        <v>0</v>
      </c>
      <c r="AR193" s="174" t="s">
        <v>536</v>
      </c>
      <c r="AT193" s="174" t="s">
        <v>206</v>
      </c>
      <c r="AU193" s="174" t="s">
        <v>84</v>
      </c>
      <c r="AY193" s="16" t="s">
        <v>203</v>
      </c>
      <c r="BE193" s="102">
        <f t="shared" si="29"/>
        <v>0</v>
      </c>
      <c r="BF193" s="102">
        <f t="shared" si="30"/>
        <v>0</v>
      </c>
      <c r="BG193" s="102">
        <f t="shared" si="31"/>
        <v>0</v>
      </c>
      <c r="BH193" s="102">
        <f t="shared" si="32"/>
        <v>0</v>
      </c>
      <c r="BI193" s="102">
        <f t="shared" si="33"/>
        <v>0</v>
      </c>
      <c r="BJ193" s="16" t="s">
        <v>89</v>
      </c>
      <c r="BK193" s="102">
        <f t="shared" si="34"/>
        <v>0</v>
      </c>
      <c r="BL193" s="16" t="s">
        <v>536</v>
      </c>
      <c r="BM193" s="174" t="s">
        <v>1063</v>
      </c>
    </row>
    <row r="194" spans="2:65" s="1" customFormat="1" ht="21.75" customHeight="1">
      <c r="B194" s="33"/>
      <c r="C194" s="197" t="s">
        <v>489</v>
      </c>
      <c r="D194" s="197" t="s">
        <v>382</v>
      </c>
      <c r="E194" s="198" t="s">
        <v>1064</v>
      </c>
      <c r="F194" s="199" t="s">
        <v>1065</v>
      </c>
      <c r="G194" s="200" t="s">
        <v>340</v>
      </c>
      <c r="H194" s="201">
        <v>6.24</v>
      </c>
      <c r="I194" s="202"/>
      <c r="J194" s="203">
        <f t="shared" si="25"/>
        <v>0</v>
      </c>
      <c r="K194" s="204"/>
      <c r="L194" s="205"/>
      <c r="M194" s="206" t="s">
        <v>1</v>
      </c>
      <c r="N194" s="207" t="s">
        <v>43</v>
      </c>
      <c r="P194" s="172">
        <f t="shared" si="26"/>
        <v>0</v>
      </c>
      <c r="Q194" s="172">
        <v>0</v>
      </c>
      <c r="R194" s="172">
        <f t="shared" si="27"/>
        <v>0</v>
      </c>
      <c r="S194" s="172">
        <v>0</v>
      </c>
      <c r="T194" s="173">
        <f t="shared" si="28"/>
        <v>0</v>
      </c>
      <c r="AR194" s="174" t="s">
        <v>969</v>
      </c>
      <c r="AT194" s="174" t="s">
        <v>382</v>
      </c>
      <c r="AU194" s="174" t="s">
        <v>84</v>
      </c>
      <c r="AY194" s="16" t="s">
        <v>203</v>
      </c>
      <c r="BE194" s="102">
        <f t="shared" si="29"/>
        <v>0</v>
      </c>
      <c r="BF194" s="102">
        <f t="shared" si="30"/>
        <v>0</v>
      </c>
      <c r="BG194" s="102">
        <f t="shared" si="31"/>
        <v>0</v>
      </c>
      <c r="BH194" s="102">
        <f t="shared" si="32"/>
        <v>0</v>
      </c>
      <c r="BI194" s="102">
        <f t="shared" si="33"/>
        <v>0</v>
      </c>
      <c r="BJ194" s="16" t="s">
        <v>89</v>
      </c>
      <c r="BK194" s="102">
        <f t="shared" si="34"/>
        <v>0</v>
      </c>
      <c r="BL194" s="16" t="s">
        <v>536</v>
      </c>
      <c r="BM194" s="174" t="s">
        <v>1066</v>
      </c>
    </row>
    <row r="195" spans="2:65" s="1" customFormat="1" ht="24.2" customHeight="1">
      <c r="B195" s="33"/>
      <c r="C195" s="163" t="s">
        <v>493</v>
      </c>
      <c r="D195" s="163" t="s">
        <v>206</v>
      </c>
      <c r="E195" s="164" t="s">
        <v>1067</v>
      </c>
      <c r="F195" s="165" t="s">
        <v>1068</v>
      </c>
      <c r="G195" s="166" t="s">
        <v>340</v>
      </c>
      <c r="H195" s="167">
        <v>2.08</v>
      </c>
      <c r="I195" s="168"/>
      <c r="J195" s="169">
        <f t="shared" si="25"/>
        <v>0</v>
      </c>
      <c r="K195" s="170"/>
      <c r="L195" s="33"/>
      <c r="M195" s="171" t="s">
        <v>1</v>
      </c>
      <c r="N195" s="137" t="s">
        <v>43</v>
      </c>
      <c r="P195" s="172">
        <f t="shared" si="26"/>
        <v>0</v>
      </c>
      <c r="Q195" s="172">
        <v>0</v>
      </c>
      <c r="R195" s="172">
        <f t="shared" si="27"/>
        <v>0</v>
      </c>
      <c r="S195" s="172">
        <v>0</v>
      </c>
      <c r="T195" s="173">
        <f t="shared" si="28"/>
        <v>0</v>
      </c>
      <c r="AR195" s="174" t="s">
        <v>536</v>
      </c>
      <c r="AT195" s="174" t="s">
        <v>206</v>
      </c>
      <c r="AU195" s="174" t="s">
        <v>84</v>
      </c>
      <c r="AY195" s="16" t="s">
        <v>203</v>
      </c>
      <c r="BE195" s="102">
        <f t="shared" si="29"/>
        <v>0</v>
      </c>
      <c r="BF195" s="102">
        <f t="shared" si="30"/>
        <v>0</v>
      </c>
      <c r="BG195" s="102">
        <f t="shared" si="31"/>
        <v>0</v>
      </c>
      <c r="BH195" s="102">
        <f t="shared" si="32"/>
        <v>0</v>
      </c>
      <c r="BI195" s="102">
        <f t="shared" si="33"/>
        <v>0</v>
      </c>
      <c r="BJ195" s="16" t="s">
        <v>89</v>
      </c>
      <c r="BK195" s="102">
        <f t="shared" si="34"/>
        <v>0</v>
      </c>
      <c r="BL195" s="16" t="s">
        <v>536</v>
      </c>
      <c r="BM195" s="174" t="s">
        <v>1069</v>
      </c>
    </row>
    <row r="196" spans="2:65" s="1" customFormat="1" ht="21.75" customHeight="1">
      <c r="B196" s="33"/>
      <c r="C196" s="197" t="s">
        <v>497</v>
      </c>
      <c r="D196" s="197" t="s">
        <v>382</v>
      </c>
      <c r="E196" s="198" t="s">
        <v>1070</v>
      </c>
      <c r="F196" s="199" t="s">
        <v>1071</v>
      </c>
      <c r="G196" s="200" t="s">
        <v>340</v>
      </c>
      <c r="H196" s="201">
        <v>2.08</v>
      </c>
      <c r="I196" s="202"/>
      <c r="J196" s="203">
        <f t="shared" si="25"/>
        <v>0</v>
      </c>
      <c r="K196" s="204"/>
      <c r="L196" s="205"/>
      <c r="M196" s="206" t="s">
        <v>1</v>
      </c>
      <c r="N196" s="207" t="s">
        <v>43</v>
      </c>
      <c r="P196" s="172">
        <f t="shared" si="26"/>
        <v>0</v>
      </c>
      <c r="Q196" s="172">
        <v>0</v>
      </c>
      <c r="R196" s="172">
        <f t="shared" si="27"/>
        <v>0</v>
      </c>
      <c r="S196" s="172">
        <v>0</v>
      </c>
      <c r="T196" s="173">
        <f t="shared" si="28"/>
        <v>0</v>
      </c>
      <c r="AR196" s="174" t="s">
        <v>969</v>
      </c>
      <c r="AT196" s="174" t="s">
        <v>382</v>
      </c>
      <c r="AU196" s="174" t="s">
        <v>84</v>
      </c>
      <c r="AY196" s="16" t="s">
        <v>203</v>
      </c>
      <c r="BE196" s="102">
        <f t="shared" si="29"/>
        <v>0</v>
      </c>
      <c r="BF196" s="102">
        <f t="shared" si="30"/>
        <v>0</v>
      </c>
      <c r="BG196" s="102">
        <f t="shared" si="31"/>
        <v>0</v>
      </c>
      <c r="BH196" s="102">
        <f t="shared" si="32"/>
        <v>0</v>
      </c>
      <c r="BI196" s="102">
        <f t="shared" si="33"/>
        <v>0</v>
      </c>
      <c r="BJ196" s="16" t="s">
        <v>89</v>
      </c>
      <c r="BK196" s="102">
        <f t="shared" si="34"/>
        <v>0</v>
      </c>
      <c r="BL196" s="16" t="s">
        <v>536</v>
      </c>
      <c r="BM196" s="174" t="s">
        <v>1072</v>
      </c>
    </row>
    <row r="197" spans="2:65" s="1" customFormat="1" ht="21.75" customHeight="1">
      <c r="B197" s="33"/>
      <c r="C197" s="197" t="s">
        <v>503</v>
      </c>
      <c r="D197" s="197" t="s">
        <v>382</v>
      </c>
      <c r="E197" s="198" t="s">
        <v>1073</v>
      </c>
      <c r="F197" s="199" t="s">
        <v>1074</v>
      </c>
      <c r="G197" s="200" t="s">
        <v>1075</v>
      </c>
      <c r="H197" s="201">
        <v>1</v>
      </c>
      <c r="I197" s="202"/>
      <c r="J197" s="203">
        <f t="shared" si="25"/>
        <v>0</v>
      </c>
      <c r="K197" s="204"/>
      <c r="L197" s="205"/>
      <c r="M197" s="206" t="s">
        <v>1</v>
      </c>
      <c r="N197" s="207" t="s">
        <v>43</v>
      </c>
      <c r="P197" s="172">
        <f t="shared" si="26"/>
        <v>0</v>
      </c>
      <c r="Q197" s="172">
        <v>0</v>
      </c>
      <c r="R197" s="172">
        <f t="shared" si="27"/>
        <v>0</v>
      </c>
      <c r="S197" s="172">
        <v>0</v>
      </c>
      <c r="T197" s="173">
        <f t="shared" si="28"/>
        <v>0</v>
      </c>
      <c r="AR197" s="174" t="s">
        <v>969</v>
      </c>
      <c r="AT197" s="174" t="s">
        <v>382</v>
      </c>
      <c r="AU197" s="174" t="s">
        <v>84</v>
      </c>
      <c r="AY197" s="16" t="s">
        <v>203</v>
      </c>
      <c r="BE197" s="102">
        <f t="shared" si="29"/>
        <v>0</v>
      </c>
      <c r="BF197" s="102">
        <f t="shared" si="30"/>
        <v>0</v>
      </c>
      <c r="BG197" s="102">
        <f t="shared" si="31"/>
        <v>0</v>
      </c>
      <c r="BH197" s="102">
        <f t="shared" si="32"/>
        <v>0</v>
      </c>
      <c r="BI197" s="102">
        <f t="shared" si="33"/>
        <v>0</v>
      </c>
      <c r="BJ197" s="16" t="s">
        <v>89</v>
      </c>
      <c r="BK197" s="102">
        <f t="shared" si="34"/>
        <v>0</v>
      </c>
      <c r="BL197" s="16" t="s">
        <v>536</v>
      </c>
      <c r="BM197" s="174" t="s">
        <v>1076</v>
      </c>
    </row>
    <row r="198" spans="2:65" s="1" customFormat="1" ht="16.5" customHeight="1">
      <c r="B198" s="33"/>
      <c r="C198" s="197" t="s">
        <v>507</v>
      </c>
      <c r="D198" s="197" t="s">
        <v>382</v>
      </c>
      <c r="E198" s="198" t="s">
        <v>1077</v>
      </c>
      <c r="F198" s="199" t="s">
        <v>1078</v>
      </c>
      <c r="G198" s="200" t="s">
        <v>291</v>
      </c>
      <c r="H198" s="201">
        <v>4</v>
      </c>
      <c r="I198" s="202"/>
      <c r="J198" s="203">
        <f t="shared" si="25"/>
        <v>0</v>
      </c>
      <c r="K198" s="204"/>
      <c r="L198" s="205"/>
      <c r="M198" s="206" t="s">
        <v>1</v>
      </c>
      <c r="N198" s="207" t="s">
        <v>43</v>
      </c>
      <c r="P198" s="172">
        <f t="shared" si="26"/>
        <v>0</v>
      </c>
      <c r="Q198" s="172">
        <v>0</v>
      </c>
      <c r="R198" s="172">
        <f t="shared" si="27"/>
        <v>0</v>
      </c>
      <c r="S198" s="172">
        <v>0</v>
      </c>
      <c r="T198" s="173">
        <f t="shared" si="28"/>
        <v>0</v>
      </c>
      <c r="AR198" s="174" t="s">
        <v>969</v>
      </c>
      <c r="AT198" s="174" t="s">
        <v>382</v>
      </c>
      <c r="AU198" s="174" t="s">
        <v>84</v>
      </c>
      <c r="AY198" s="16" t="s">
        <v>203</v>
      </c>
      <c r="BE198" s="102">
        <f t="shared" si="29"/>
        <v>0</v>
      </c>
      <c r="BF198" s="102">
        <f t="shared" si="30"/>
        <v>0</v>
      </c>
      <c r="BG198" s="102">
        <f t="shared" si="31"/>
        <v>0</v>
      </c>
      <c r="BH198" s="102">
        <f t="shared" si="32"/>
        <v>0</v>
      </c>
      <c r="BI198" s="102">
        <f t="shared" si="33"/>
        <v>0</v>
      </c>
      <c r="BJ198" s="16" t="s">
        <v>89</v>
      </c>
      <c r="BK198" s="102">
        <f t="shared" si="34"/>
        <v>0</v>
      </c>
      <c r="BL198" s="16" t="s">
        <v>536</v>
      </c>
      <c r="BM198" s="174" t="s">
        <v>1079</v>
      </c>
    </row>
    <row r="199" spans="2:65" s="1" customFormat="1" ht="16.5" customHeight="1">
      <c r="B199" s="33"/>
      <c r="C199" s="163" t="s">
        <v>511</v>
      </c>
      <c r="D199" s="163" t="s">
        <v>206</v>
      </c>
      <c r="E199" s="164" t="s">
        <v>1080</v>
      </c>
      <c r="F199" s="165" t="s">
        <v>1081</v>
      </c>
      <c r="G199" s="166" t="s">
        <v>669</v>
      </c>
      <c r="H199" s="167">
        <v>2</v>
      </c>
      <c r="I199" s="168"/>
      <c r="J199" s="169">
        <f t="shared" si="25"/>
        <v>0</v>
      </c>
      <c r="K199" s="170"/>
      <c r="L199" s="33"/>
      <c r="M199" s="171" t="s">
        <v>1</v>
      </c>
      <c r="N199" s="137" t="s">
        <v>43</v>
      </c>
      <c r="P199" s="172">
        <f t="shared" si="26"/>
        <v>0</v>
      </c>
      <c r="Q199" s="172">
        <v>0</v>
      </c>
      <c r="R199" s="172">
        <f t="shared" si="27"/>
        <v>0</v>
      </c>
      <c r="S199" s="172">
        <v>0</v>
      </c>
      <c r="T199" s="173">
        <f t="shared" si="28"/>
        <v>0</v>
      </c>
      <c r="AR199" s="174" t="s">
        <v>536</v>
      </c>
      <c r="AT199" s="174" t="s">
        <v>206</v>
      </c>
      <c r="AU199" s="174" t="s">
        <v>84</v>
      </c>
      <c r="AY199" s="16" t="s">
        <v>203</v>
      </c>
      <c r="BE199" s="102">
        <f t="shared" si="29"/>
        <v>0</v>
      </c>
      <c r="BF199" s="102">
        <f t="shared" si="30"/>
        <v>0</v>
      </c>
      <c r="BG199" s="102">
        <f t="shared" si="31"/>
        <v>0</v>
      </c>
      <c r="BH199" s="102">
        <f t="shared" si="32"/>
        <v>0</v>
      </c>
      <c r="BI199" s="102">
        <f t="shared" si="33"/>
        <v>0</v>
      </c>
      <c r="BJ199" s="16" t="s">
        <v>89</v>
      </c>
      <c r="BK199" s="102">
        <f t="shared" si="34"/>
        <v>0</v>
      </c>
      <c r="BL199" s="16" t="s">
        <v>536</v>
      </c>
      <c r="BM199" s="174" t="s">
        <v>1082</v>
      </c>
    </row>
    <row r="200" spans="2:65" s="1" customFormat="1" ht="24.2" customHeight="1">
      <c r="B200" s="33"/>
      <c r="C200" s="163" t="s">
        <v>515</v>
      </c>
      <c r="D200" s="163" t="s">
        <v>206</v>
      </c>
      <c r="E200" s="164" t="s">
        <v>1083</v>
      </c>
      <c r="F200" s="165" t="s">
        <v>1084</v>
      </c>
      <c r="G200" s="166" t="s">
        <v>669</v>
      </c>
      <c r="H200" s="167">
        <v>3</v>
      </c>
      <c r="I200" s="168"/>
      <c r="J200" s="169">
        <f t="shared" si="25"/>
        <v>0</v>
      </c>
      <c r="K200" s="170"/>
      <c r="L200" s="33"/>
      <c r="M200" s="171" t="s">
        <v>1</v>
      </c>
      <c r="N200" s="137" t="s">
        <v>43</v>
      </c>
      <c r="P200" s="172">
        <f t="shared" si="26"/>
        <v>0</v>
      </c>
      <c r="Q200" s="172">
        <v>0</v>
      </c>
      <c r="R200" s="172">
        <f t="shared" si="27"/>
        <v>0</v>
      </c>
      <c r="S200" s="172">
        <v>0</v>
      </c>
      <c r="T200" s="173">
        <f t="shared" si="28"/>
        <v>0</v>
      </c>
      <c r="AR200" s="174" t="s">
        <v>536</v>
      </c>
      <c r="AT200" s="174" t="s">
        <v>206</v>
      </c>
      <c r="AU200" s="174" t="s">
        <v>84</v>
      </c>
      <c r="AY200" s="16" t="s">
        <v>203</v>
      </c>
      <c r="BE200" s="102">
        <f t="shared" si="29"/>
        <v>0</v>
      </c>
      <c r="BF200" s="102">
        <f t="shared" si="30"/>
        <v>0</v>
      </c>
      <c r="BG200" s="102">
        <f t="shared" si="31"/>
        <v>0</v>
      </c>
      <c r="BH200" s="102">
        <f t="shared" si="32"/>
        <v>0</v>
      </c>
      <c r="BI200" s="102">
        <f t="shared" si="33"/>
        <v>0</v>
      </c>
      <c r="BJ200" s="16" t="s">
        <v>89</v>
      </c>
      <c r="BK200" s="102">
        <f t="shared" si="34"/>
        <v>0</v>
      </c>
      <c r="BL200" s="16" t="s">
        <v>536</v>
      </c>
      <c r="BM200" s="174" t="s">
        <v>1085</v>
      </c>
    </row>
    <row r="201" spans="2:65" s="1" customFormat="1" ht="24.2" customHeight="1">
      <c r="B201" s="33"/>
      <c r="C201" s="163" t="s">
        <v>521</v>
      </c>
      <c r="D201" s="163" t="s">
        <v>206</v>
      </c>
      <c r="E201" s="164" t="s">
        <v>1086</v>
      </c>
      <c r="F201" s="165" t="s">
        <v>1087</v>
      </c>
      <c r="G201" s="166" t="s">
        <v>669</v>
      </c>
      <c r="H201" s="167">
        <v>3</v>
      </c>
      <c r="I201" s="168"/>
      <c r="J201" s="169">
        <f t="shared" si="25"/>
        <v>0</v>
      </c>
      <c r="K201" s="170"/>
      <c r="L201" s="33"/>
      <c r="M201" s="171" t="s">
        <v>1</v>
      </c>
      <c r="N201" s="137" t="s">
        <v>43</v>
      </c>
      <c r="P201" s="172">
        <f t="shared" si="26"/>
        <v>0</v>
      </c>
      <c r="Q201" s="172">
        <v>0</v>
      </c>
      <c r="R201" s="172">
        <f t="shared" si="27"/>
        <v>0</v>
      </c>
      <c r="S201" s="172">
        <v>0</v>
      </c>
      <c r="T201" s="173">
        <f t="shared" si="28"/>
        <v>0</v>
      </c>
      <c r="AR201" s="174" t="s">
        <v>536</v>
      </c>
      <c r="AT201" s="174" t="s">
        <v>206</v>
      </c>
      <c r="AU201" s="174" t="s">
        <v>84</v>
      </c>
      <c r="AY201" s="16" t="s">
        <v>203</v>
      </c>
      <c r="BE201" s="102">
        <f t="shared" si="29"/>
        <v>0</v>
      </c>
      <c r="BF201" s="102">
        <f t="shared" si="30"/>
        <v>0</v>
      </c>
      <c r="BG201" s="102">
        <f t="shared" si="31"/>
        <v>0</v>
      </c>
      <c r="BH201" s="102">
        <f t="shared" si="32"/>
        <v>0</v>
      </c>
      <c r="BI201" s="102">
        <f t="shared" si="33"/>
        <v>0</v>
      </c>
      <c r="BJ201" s="16" t="s">
        <v>89</v>
      </c>
      <c r="BK201" s="102">
        <f t="shared" si="34"/>
        <v>0</v>
      </c>
      <c r="BL201" s="16" t="s">
        <v>536</v>
      </c>
      <c r="BM201" s="174" t="s">
        <v>1088</v>
      </c>
    </row>
    <row r="202" spans="2:65" s="1" customFormat="1" ht="16.5" customHeight="1">
      <c r="B202" s="33"/>
      <c r="C202" s="163" t="s">
        <v>525</v>
      </c>
      <c r="D202" s="163" t="s">
        <v>206</v>
      </c>
      <c r="E202" s="164" t="s">
        <v>960</v>
      </c>
      <c r="F202" s="165" t="s">
        <v>961</v>
      </c>
      <c r="G202" s="166" t="s">
        <v>404</v>
      </c>
      <c r="H202" s="167"/>
      <c r="I202" s="168"/>
      <c r="J202" s="169">
        <f t="shared" si="25"/>
        <v>0</v>
      </c>
      <c r="K202" s="170"/>
      <c r="L202" s="33"/>
      <c r="M202" s="171" t="s">
        <v>1</v>
      </c>
      <c r="N202" s="137" t="s">
        <v>43</v>
      </c>
      <c r="P202" s="172">
        <f t="shared" si="26"/>
        <v>0</v>
      </c>
      <c r="Q202" s="172">
        <v>0</v>
      </c>
      <c r="R202" s="172">
        <f t="shared" si="27"/>
        <v>0</v>
      </c>
      <c r="S202" s="172">
        <v>0</v>
      </c>
      <c r="T202" s="173">
        <f t="shared" si="28"/>
        <v>0</v>
      </c>
      <c r="AR202" s="174" t="s">
        <v>536</v>
      </c>
      <c r="AT202" s="174" t="s">
        <v>206</v>
      </c>
      <c r="AU202" s="174" t="s">
        <v>84</v>
      </c>
      <c r="AY202" s="16" t="s">
        <v>203</v>
      </c>
      <c r="BE202" s="102">
        <f t="shared" si="29"/>
        <v>0</v>
      </c>
      <c r="BF202" s="102">
        <f t="shared" si="30"/>
        <v>0</v>
      </c>
      <c r="BG202" s="102">
        <f t="shared" si="31"/>
        <v>0</v>
      </c>
      <c r="BH202" s="102">
        <f t="shared" si="32"/>
        <v>0</v>
      </c>
      <c r="BI202" s="102">
        <f t="shared" si="33"/>
        <v>0</v>
      </c>
      <c r="BJ202" s="16" t="s">
        <v>89</v>
      </c>
      <c r="BK202" s="102">
        <f t="shared" si="34"/>
        <v>0</v>
      </c>
      <c r="BL202" s="16" t="s">
        <v>536</v>
      </c>
      <c r="BM202" s="174" t="s">
        <v>1089</v>
      </c>
    </row>
    <row r="203" spans="2:65" s="1" customFormat="1" ht="16.5" customHeight="1">
      <c r="B203" s="33"/>
      <c r="C203" s="163" t="s">
        <v>530</v>
      </c>
      <c r="D203" s="163" t="s">
        <v>206</v>
      </c>
      <c r="E203" s="164" t="s">
        <v>1090</v>
      </c>
      <c r="F203" s="165" t="s">
        <v>1091</v>
      </c>
      <c r="G203" s="166" t="s">
        <v>404</v>
      </c>
      <c r="H203" s="167"/>
      <c r="I203" s="168"/>
      <c r="J203" s="169">
        <f t="shared" si="25"/>
        <v>0</v>
      </c>
      <c r="K203" s="170"/>
      <c r="L203" s="33"/>
      <c r="M203" s="171" t="s">
        <v>1</v>
      </c>
      <c r="N203" s="137" t="s">
        <v>43</v>
      </c>
      <c r="P203" s="172">
        <f t="shared" si="26"/>
        <v>0</v>
      </c>
      <c r="Q203" s="172">
        <v>0</v>
      </c>
      <c r="R203" s="172">
        <f t="shared" si="27"/>
        <v>0</v>
      </c>
      <c r="S203" s="172">
        <v>0</v>
      </c>
      <c r="T203" s="173">
        <f t="shared" si="28"/>
        <v>0</v>
      </c>
      <c r="AR203" s="174" t="s">
        <v>536</v>
      </c>
      <c r="AT203" s="174" t="s">
        <v>206</v>
      </c>
      <c r="AU203" s="174" t="s">
        <v>84</v>
      </c>
      <c r="AY203" s="16" t="s">
        <v>203</v>
      </c>
      <c r="BE203" s="102">
        <f t="shared" si="29"/>
        <v>0</v>
      </c>
      <c r="BF203" s="102">
        <f t="shared" si="30"/>
        <v>0</v>
      </c>
      <c r="BG203" s="102">
        <f t="shared" si="31"/>
        <v>0</v>
      </c>
      <c r="BH203" s="102">
        <f t="shared" si="32"/>
        <v>0</v>
      </c>
      <c r="BI203" s="102">
        <f t="shared" si="33"/>
        <v>0</v>
      </c>
      <c r="BJ203" s="16" t="s">
        <v>89</v>
      </c>
      <c r="BK203" s="102">
        <f t="shared" si="34"/>
        <v>0</v>
      </c>
      <c r="BL203" s="16" t="s">
        <v>536</v>
      </c>
      <c r="BM203" s="174" t="s">
        <v>1092</v>
      </c>
    </row>
    <row r="204" spans="2:65" s="1" customFormat="1" ht="16.5" customHeight="1">
      <c r="B204" s="33"/>
      <c r="C204" s="163" t="s">
        <v>536</v>
      </c>
      <c r="D204" s="163" t="s">
        <v>206</v>
      </c>
      <c r="E204" s="164" t="s">
        <v>962</v>
      </c>
      <c r="F204" s="165" t="s">
        <v>963</v>
      </c>
      <c r="G204" s="166" t="s">
        <v>404</v>
      </c>
      <c r="H204" s="167"/>
      <c r="I204" s="168"/>
      <c r="J204" s="169">
        <f t="shared" si="25"/>
        <v>0</v>
      </c>
      <c r="K204" s="170"/>
      <c r="L204" s="33"/>
      <c r="M204" s="171" t="s">
        <v>1</v>
      </c>
      <c r="N204" s="137" t="s">
        <v>43</v>
      </c>
      <c r="P204" s="172">
        <f t="shared" si="26"/>
        <v>0</v>
      </c>
      <c r="Q204" s="172">
        <v>0</v>
      </c>
      <c r="R204" s="172">
        <f t="shared" si="27"/>
        <v>0</v>
      </c>
      <c r="S204" s="172">
        <v>0</v>
      </c>
      <c r="T204" s="173">
        <f t="shared" si="28"/>
        <v>0</v>
      </c>
      <c r="AR204" s="174" t="s">
        <v>536</v>
      </c>
      <c r="AT204" s="174" t="s">
        <v>206</v>
      </c>
      <c r="AU204" s="174" t="s">
        <v>84</v>
      </c>
      <c r="AY204" s="16" t="s">
        <v>203</v>
      </c>
      <c r="BE204" s="102">
        <f t="shared" si="29"/>
        <v>0</v>
      </c>
      <c r="BF204" s="102">
        <f t="shared" si="30"/>
        <v>0</v>
      </c>
      <c r="BG204" s="102">
        <f t="shared" si="31"/>
        <v>0</v>
      </c>
      <c r="BH204" s="102">
        <f t="shared" si="32"/>
        <v>0</v>
      </c>
      <c r="BI204" s="102">
        <f t="shared" si="33"/>
        <v>0</v>
      </c>
      <c r="BJ204" s="16" t="s">
        <v>89</v>
      </c>
      <c r="BK204" s="102">
        <f t="shared" si="34"/>
        <v>0</v>
      </c>
      <c r="BL204" s="16" t="s">
        <v>536</v>
      </c>
      <c r="BM204" s="174" t="s">
        <v>1093</v>
      </c>
    </row>
    <row r="205" spans="2:65" s="11" customFormat="1" ht="25.9" customHeight="1">
      <c r="B205" s="152"/>
      <c r="D205" s="153" t="s">
        <v>76</v>
      </c>
      <c r="E205" s="154" t="s">
        <v>683</v>
      </c>
      <c r="F205" s="154" t="s">
        <v>684</v>
      </c>
      <c r="I205" s="155"/>
      <c r="J205" s="135">
        <f>BK205</f>
        <v>0</v>
      </c>
      <c r="L205" s="152"/>
      <c r="M205" s="156"/>
      <c r="P205" s="157">
        <f>P206</f>
        <v>0</v>
      </c>
      <c r="R205" s="157">
        <f>R206</f>
        <v>0</v>
      </c>
      <c r="T205" s="158">
        <f>T206</f>
        <v>0</v>
      </c>
      <c r="AR205" s="153" t="s">
        <v>84</v>
      </c>
      <c r="AT205" s="159" t="s">
        <v>76</v>
      </c>
      <c r="AU205" s="159" t="s">
        <v>77</v>
      </c>
      <c r="AY205" s="153" t="s">
        <v>203</v>
      </c>
      <c r="BK205" s="160">
        <f>BK206</f>
        <v>0</v>
      </c>
    </row>
    <row r="206" spans="2:65" s="1" customFormat="1" ht="49.15" customHeight="1">
      <c r="B206" s="33"/>
      <c r="C206" s="163" t="s">
        <v>543</v>
      </c>
      <c r="D206" s="163" t="s">
        <v>206</v>
      </c>
      <c r="E206" s="164" t="s">
        <v>941</v>
      </c>
      <c r="F206" s="165" t="s">
        <v>942</v>
      </c>
      <c r="G206" s="166" t="s">
        <v>1</v>
      </c>
      <c r="H206" s="167">
        <v>0</v>
      </c>
      <c r="I206" s="168"/>
      <c r="J206" s="169">
        <f>ROUND(I206*H206,2)</f>
        <v>0</v>
      </c>
      <c r="K206" s="170"/>
      <c r="L206" s="33"/>
      <c r="M206" s="171" t="s">
        <v>1</v>
      </c>
      <c r="N206" s="137" t="s">
        <v>43</v>
      </c>
      <c r="P206" s="172">
        <f>O206*H206</f>
        <v>0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AR206" s="174" t="s">
        <v>670</v>
      </c>
      <c r="AT206" s="174" t="s">
        <v>206</v>
      </c>
      <c r="AU206" s="174" t="s">
        <v>84</v>
      </c>
      <c r="AY206" s="16" t="s">
        <v>203</v>
      </c>
      <c r="BE206" s="102">
        <f>IF(N206="základná",J206,0)</f>
        <v>0</v>
      </c>
      <c r="BF206" s="102">
        <f>IF(N206="znížená",J206,0)</f>
        <v>0</v>
      </c>
      <c r="BG206" s="102">
        <f>IF(N206="zákl. prenesená",J206,0)</f>
        <v>0</v>
      </c>
      <c r="BH206" s="102">
        <f>IF(N206="zníž. prenesená",J206,0)</f>
        <v>0</v>
      </c>
      <c r="BI206" s="102">
        <f>IF(N206="nulová",J206,0)</f>
        <v>0</v>
      </c>
      <c r="BJ206" s="16" t="s">
        <v>89</v>
      </c>
      <c r="BK206" s="102">
        <f>ROUND(I206*H206,2)</f>
        <v>0</v>
      </c>
      <c r="BL206" s="16" t="s">
        <v>670</v>
      </c>
      <c r="BM206" s="174" t="s">
        <v>1169</v>
      </c>
    </row>
    <row r="207" spans="2:65" s="1" customFormat="1" ht="49.9" customHeight="1">
      <c r="B207" s="33"/>
      <c r="E207" s="154" t="s">
        <v>695</v>
      </c>
      <c r="F207" s="154" t="s">
        <v>696</v>
      </c>
      <c r="J207" s="135">
        <f t="shared" ref="J207:J212" si="35">BK207</f>
        <v>0</v>
      </c>
      <c r="L207" s="33"/>
      <c r="M207" s="209"/>
      <c r="T207" s="60"/>
      <c r="AT207" s="16" t="s">
        <v>76</v>
      </c>
      <c r="AU207" s="16" t="s">
        <v>77</v>
      </c>
      <c r="AY207" s="16" t="s">
        <v>697</v>
      </c>
      <c r="BK207" s="102">
        <f>SUM(BK208:BK212)</f>
        <v>0</v>
      </c>
    </row>
    <row r="208" spans="2:65" s="1" customFormat="1" ht="16.350000000000001" customHeight="1">
      <c r="B208" s="33"/>
      <c r="C208" s="210" t="s">
        <v>1</v>
      </c>
      <c r="D208" s="210" t="s">
        <v>206</v>
      </c>
      <c r="E208" s="211" t="s">
        <v>1</v>
      </c>
      <c r="F208" s="212" t="s">
        <v>1</v>
      </c>
      <c r="G208" s="213" t="s">
        <v>1</v>
      </c>
      <c r="H208" s="214"/>
      <c r="I208" s="215"/>
      <c r="J208" s="216">
        <f t="shared" si="35"/>
        <v>0</v>
      </c>
      <c r="K208" s="170"/>
      <c r="L208" s="33"/>
      <c r="M208" s="217" t="s">
        <v>1</v>
      </c>
      <c r="N208" s="218" t="s">
        <v>43</v>
      </c>
      <c r="T208" s="60"/>
      <c r="AT208" s="16" t="s">
        <v>697</v>
      </c>
      <c r="AU208" s="16" t="s">
        <v>84</v>
      </c>
      <c r="AY208" s="16" t="s">
        <v>697</v>
      </c>
      <c r="BE208" s="102">
        <f>IF(N208="základná",J208,0)</f>
        <v>0</v>
      </c>
      <c r="BF208" s="102">
        <f>IF(N208="znížená",J208,0)</f>
        <v>0</v>
      </c>
      <c r="BG208" s="102">
        <f>IF(N208="zákl. prenesená",J208,0)</f>
        <v>0</v>
      </c>
      <c r="BH208" s="102">
        <f>IF(N208="zníž. prenesená",J208,0)</f>
        <v>0</v>
      </c>
      <c r="BI208" s="102">
        <f>IF(N208="nulová",J208,0)</f>
        <v>0</v>
      </c>
      <c r="BJ208" s="16" t="s">
        <v>89</v>
      </c>
      <c r="BK208" s="102">
        <f>I208*H208</f>
        <v>0</v>
      </c>
    </row>
    <row r="209" spans="2:63" s="1" customFormat="1" ht="16.350000000000001" customHeight="1">
      <c r="B209" s="33"/>
      <c r="C209" s="210" t="s">
        <v>1</v>
      </c>
      <c r="D209" s="210" t="s">
        <v>206</v>
      </c>
      <c r="E209" s="211" t="s">
        <v>1</v>
      </c>
      <c r="F209" s="212" t="s">
        <v>1</v>
      </c>
      <c r="G209" s="213" t="s">
        <v>1</v>
      </c>
      <c r="H209" s="214"/>
      <c r="I209" s="215"/>
      <c r="J209" s="216">
        <f t="shared" si="35"/>
        <v>0</v>
      </c>
      <c r="K209" s="170"/>
      <c r="L209" s="33"/>
      <c r="M209" s="217" t="s">
        <v>1</v>
      </c>
      <c r="N209" s="218" t="s">
        <v>43</v>
      </c>
      <c r="T209" s="60"/>
      <c r="AT209" s="16" t="s">
        <v>697</v>
      </c>
      <c r="AU209" s="16" t="s">
        <v>84</v>
      </c>
      <c r="AY209" s="16" t="s">
        <v>697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6" t="s">
        <v>89</v>
      </c>
      <c r="BK209" s="102">
        <f>I209*H209</f>
        <v>0</v>
      </c>
    </row>
    <row r="210" spans="2:63" s="1" customFormat="1" ht="16.350000000000001" customHeight="1">
      <c r="B210" s="33"/>
      <c r="C210" s="210" t="s">
        <v>1</v>
      </c>
      <c r="D210" s="210" t="s">
        <v>206</v>
      </c>
      <c r="E210" s="211" t="s">
        <v>1</v>
      </c>
      <c r="F210" s="212" t="s">
        <v>1</v>
      </c>
      <c r="G210" s="213" t="s">
        <v>1</v>
      </c>
      <c r="H210" s="214"/>
      <c r="I210" s="215"/>
      <c r="J210" s="216">
        <f t="shared" si="35"/>
        <v>0</v>
      </c>
      <c r="K210" s="170"/>
      <c r="L210" s="33"/>
      <c r="M210" s="217" t="s">
        <v>1</v>
      </c>
      <c r="N210" s="218" t="s">
        <v>43</v>
      </c>
      <c r="T210" s="60"/>
      <c r="AT210" s="16" t="s">
        <v>697</v>
      </c>
      <c r="AU210" s="16" t="s">
        <v>84</v>
      </c>
      <c r="AY210" s="16" t="s">
        <v>697</v>
      </c>
      <c r="BE210" s="102">
        <f>IF(N210="základná",J210,0)</f>
        <v>0</v>
      </c>
      <c r="BF210" s="102">
        <f>IF(N210="znížená",J210,0)</f>
        <v>0</v>
      </c>
      <c r="BG210" s="102">
        <f>IF(N210="zákl. prenesená",J210,0)</f>
        <v>0</v>
      </c>
      <c r="BH210" s="102">
        <f>IF(N210="zníž. prenesená",J210,0)</f>
        <v>0</v>
      </c>
      <c r="BI210" s="102">
        <f>IF(N210="nulová",J210,0)</f>
        <v>0</v>
      </c>
      <c r="BJ210" s="16" t="s">
        <v>89</v>
      </c>
      <c r="BK210" s="102">
        <f>I210*H210</f>
        <v>0</v>
      </c>
    </row>
    <row r="211" spans="2:63" s="1" customFormat="1" ht="16.350000000000001" customHeight="1">
      <c r="B211" s="33"/>
      <c r="C211" s="210" t="s">
        <v>1</v>
      </c>
      <c r="D211" s="210" t="s">
        <v>206</v>
      </c>
      <c r="E211" s="211" t="s">
        <v>1</v>
      </c>
      <c r="F211" s="212" t="s">
        <v>1</v>
      </c>
      <c r="G211" s="213" t="s">
        <v>1</v>
      </c>
      <c r="H211" s="214"/>
      <c r="I211" s="215"/>
      <c r="J211" s="216">
        <f t="shared" si="35"/>
        <v>0</v>
      </c>
      <c r="K211" s="170"/>
      <c r="L211" s="33"/>
      <c r="M211" s="217" t="s">
        <v>1</v>
      </c>
      <c r="N211" s="218" t="s">
        <v>43</v>
      </c>
      <c r="T211" s="60"/>
      <c r="AT211" s="16" t="s">
        <v>697</v>
      </c>
      <c r="AU211" s="16" t="s">
        <v>84</v>
      </c>
      <c r="AY211" s="16" t="s">
        <v>697</v>
      </c>
      <c r="BE211" s="102">
        <f>IF(N211="základná",J211,0)</f>
        <v>0</v>
      </c>
      <c r="BF211" s="102">
        <f>IF(N211="znížená",J211,0)</f>
        <v>0</v>
      </c>
      <c r="BG211" s="102">
        <f>IF(N211="zákl. prenesená",J211,0)</f>
        <v>0</v>
      </c>
      <c r="BH211" s="102">
        <f>IF(N211="zníž. prenesená",J211,0)</f>
        <v>0</v>
      </c>
      <c r="BI211" s="102">
        <f>IF(N211="nulová",J211,0)</f>
        <v>0</v>
      </c>
      <c r="BJ211" s="16" t="s">
        <v>89</v>
      </c>
      <c r="BK211" s="102">
        <f>I211*H211</f>
        <v>0</v>
      </c>
    </row>
    <row r="212" spans="2:63" s="1" customFormat="1" ht="16.350000000000001" customHeight="1">
      <c r="B212" s="33"/>
      <c r="C212" s="210" t="s">
        <v>1</v>
      </c>
      <c r="D212" s="210" t="s">
        <v>206</v>
      </c>
      <c r="E212" s="211" t="s">
        <v>1</v>
      </c>
      <c r="F212" s="212" t="s">
        <v>1</v>
      </c>
      <c r="G212" s="213" t="s">
        <v>1</v>
      </c>
      <c r="H212" s="214"/>
      <c r="I212" s="215"/>
      <c r="J212" s="216">
        <f t="shared" si="35"/>
        <v>0</v>
      </c>
      <c r="K212" s="170"/>
      <c r="L212" s="33"/>
      <c r="M212" s="217" t="s">
        <v>1</v>
      </c>
      <c r="N212" s="218" t="s">
        <v>43</v>
      </c>
      <c r="O212" s="219"/>
      <c r="P212" s="219"/>
      <c r="Q212" s="219"/>
      <c r="R212" s="219"/>
      <c r="S212" s="219"/>
      <c r="T212" s="220"/>
      <c r="AT212" s="16" t="s">
        <v>697</v>
      </c>
      <c r="AU212" s="16" t="s">
        <v>84</v>
      </c>
      <c r="AY212" s="16" t="s">
        <v>697</v>
      </c>
      <c r="BE212" s="102">
        <f>IF(N212="základná",J212,0)</f>
        <v>0</v>
      </c>
      <c r="BF212" s="102">
        <f>IF(N212="znížená",J212,0)</f>
        <v>0</v>
      </c>
      <c r="BG212" s="102">
        <f>IF(N212="zákl. prenesená",J212,0)</f>
        <v>0</v>
      </c>
      <c r="BH212" s="102">
        <f>IF(N212="zníž. prenesená",J212,0)</f>
        <v>0</v>
      </c>
      <c r="BI212" s="102">
        <f>IF(N212="nulová",J212,0)</f>
        <v>0</v>
      </c>
      <c r="BJ212" s="16" t="s">
        <v>89</v>
      </c>
      <c r="BK212" s="102">
        <f>I212*H212</f>
        <v>0</v>
      </c>
    </row>
    <row r="213" spans="2:63" s="1" customFormat="1" ht="6.95" customHeight="1"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33"/>
    </row>
  </sheetData>
  <sheetProtection algorithmName="SHA-512" hashValue="42BSlqUJ6FgYPOUi3hQcQer0igVEzQfOhvzwTgfCDQTf6gUWAGnIhKEnaHM/fUBQ1QpT5aB0lmOL7KyhaZIMDw==" saltValue="TRrQepQ4Szcbt61xSLQTpbEM1VqF9X+oYm4bCLztNTk8H13EXhYScB64kEW2mrj8mS20w4soNkCZK8tLxbpziA==" spinCount="100000" sheet="1" objects="1" scenarios="1" formatColumns="0" formatRows="0" autoFilter="0"/>
  <autoFilter ref="C137:K212" xr:uid="{00000000-0009-0000-0000-000006000000}"/>
  <mergeCells count="20">
    <mergeCell ref="E11:H11"/>
    <mergeCell ref="E9:H9"/>
    <mergeCell ref="E13:H13"/>
    <mergeCell ref="E22:H22"/>
    <mergeCell ref="E124:H124"/>
    <mergeCell ref="E128:H128"/>
    <mergeCell ref="E126:H126"/>
    <mergeCell ref="E130:H130"/>
    <mergeCell ref="L2:V2"/>
    <mergeCell ref="D108:F108"/>
    <mergeCell ref="D109:F109"/>
    <mergeCell ref="D110:F110"/>
    <mergeCell ref="D111:F111"/>
    <mergeCell ref="D112:F112"/>
    <mergeCell ref="E31:H31"/>
    <mergeCell ref="E85:H85"/>
    <mergeCell ref="E89:H89"/>
    <mergeCell ref="E87:H87"/>
    <mergeCell ref="E91:H91"/>
    <mergeCell ref="E7:H7"/>
  </mergeCells>
  <dataValidations count="2">
    <dataValidation type="list" allowBlank="1" showInputMessage="1" showErrorMessage="1" error="Povolené sú hodnoty K, M." sqref="D208:D213" xr:uid="{00000000-0002-0000-0600-000000000000}">
      <formula1>"K, M"</formula1>
    </dataValidation>
    <dataValidation type="list" allowBlank="1" showInputMessage="1" showErrorMessage="1" error="Povolené sú hodnoty základná, znížená, nulová." sqref="N208:N213" xr:uid="{00000000-0002-0000-06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H35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1170</v>
      </c>
      <c r="H4" s="19"/>
    </row>
    <row r="5" spans="2:8" ht="12" customHeight="1">
      <c r="B5" s="19"/>
      <c r="C5" s="23" t="s">
        <v>12</v>
      </c>
      <c r="D5" s="264" t="s">
        <v>13</v>
      </c>
      <c r="E5" s="236"/>
      <c r="F5" s="236"/>
      <c r="H5" s="19"/>
    </row>
    <row r="6" spans="2:8" ht="36.950000000000003" customHeight="1">
      <c r="B6" s="19"/>
      <c r="C6" s="25" t="s">
        <v>15</v>
      </c>
      <c r="D6" s="261" t="s">
        <v>16</v>
      </c>
      <c r="E6" s="236"/>
      <c r="F6" s="236"/>
      <c r="H6" s="19"/>
    </row>
    <row r="7" spans="2:8" ht="16.5" customHeight="1">
      <c r="B7" s="19"/>
      <c r="C7" s="26" t="s">
        <v>21</v>
      </c>
      <c r="D7" s="56" t="str">
        <f>'Rekapitulácia stavby'!AN8</f>
        <v>Vyplň údaj</v>
      </c>
      <c r="H7" s="19"/>
    </row>
    <row r="8" spans="2:8" s="1" customFormat="1" ht="10.9" customHeight="1">
      <c r="B8" s="33"/>
      <c r="H8" s="33"/>
    </row>
    <row r="9" spans="2:8" s="10" customFormat="1" ht="29.25" customHeight="1">
      <c r="B9" s="143"/>
      <c r="C9" s="144" t="s">
        <v>58</v>
      </c>
      <c r="D9" s="145" t="s">
        <v>59</v>
      </c>
      <c r="E9" s="145" t="s">
        <v>191</v>
      </c>
      <c r="F9" s="146" t="s">
        <v>1171</v>
      </c>
      <c r="H9" s="143"/>
    </row>
    <row r="10" spans="2:8" s="1" customFormat="1" ht="26.45" customHeight="1">
      <c r="B10" s="33"/>
      <c r="C10" s="221" t="s">
        <v>1172</v>
      </c>
      <c r="D10" s="221" t="s">
        <v>87</v>
      </c>
      <c r="H10" s="33"/>
    </row>
    <row r="11" spans="2:8" s="1" customFormat="1" ht="16.899999999999999" customHeight="1">
      <c r="B11" s="33"/>
      <c r="C11" s="222" t="s">
        <v>138</v>
      </c>
      <c r="D11" s="223" t="s">
        <v>124</v>
      </c>
      <c r="E11" s="224" t="s">
        <v>1</v>
      </c>
      <c r="F11" s="225">
        <v>37.212000000000003</v>
      </c>
      <c r="H11" s="33"/>
    </row>
    <row r="12" spans="2:8" s="1" customFormat="1" ht="16.899999999999999" customHeight="1">
      <c r="B12" s="33"/>
      <c r="C12" s="226" t="s">
        <v>1</v>
      </c>
      <c r="D12" s="226" t="s">
        <v>540</v>
      </c>
      <c r="E12" s="16" t="s">
        <v>1</v>
      </c>
      <c r="F12" s="227">
        <v>17.72</v>
      </c>
      <c r="H12" s="33"/>
    </row>
    <row r="13" spans="2:8" s="1" customFormat="1" ht="16.899999999999999" customHeight="1">
      <c r="B13" s="33"/>
      <c r="C13" s="226" t="s">
        <v>1</v>
      </c>
      <c r="D13" s="226" t="s">
        <v>541</v>
      </c>
      <c r="E13" s="16" t="s">
        <v>1</v>
      </c>
      <c r="F13" s="227">
        <v>17.72</v>
      </c>
      <c r="H13" s="33"/>
    </row>
    <row r="14" spans="2:8" s="1" customFormat="1" ht="16.899999999999999" customHeight="1">
      <c r="B14" s="33"/>
      <c r="C14" s="226" t="s">
        <v>1</v>
      </c>
      <c r="D14" s="226" t="s">
        <v>542</v>
      </c>
      <c r="E14" s="16" t="s">
        <v>1</v>
      </c>
      <c r="F14" s="227">
        <v>1.772</v>
      </c>
      <c r="H14" s="33"/>
    </row>
    <row r="15" spans="2:8" s="1" customFormat="1" ht="16.899999999999999" customHeight="1">
      <c r="B15" s="33"/>
      <c r="C15" s="226" t="s">
        <v>138</v>
      </c>
      <c r="D15" s="226" t="s">
        <v>217</v>
      </c>
      <c r="E15" s="16" t="s">
        <v>1</v>
      </c>
      <c r="F15" s="227">
        <v>37.212000000000003</v>
      </c>
      <c r="H15" s="33"/>
    </row>
    <row r="16" spans="2:8" s="1" customFormat="1" ht="16.899999999999999" customHeight="1">
      <c r="B16" s="33"/>
      <c r="C16" s="228" t="s">
        <v>1173</v>
      </c>
      <c r="H16" s="33"/>
    </row>
    <row r="17" spans="2:8" s="1" customFormat="1" ht="16.899999999999999" customHeight="1">
      <c r="B17" s="33"/>
      <c r="C17" s="226" t="s">
        <v>537</v>
      </c>
      <c r="D17" s="226" t="s">
        <v>538</v>
      </c>
      <c r="E17" s="16" t="s">
        <v>340</v>
      </c>
      <c r="F17" s="227">
        <v>37.212000000000003</v>
      </c>
      <c r="H17" s="33"/>
    </row>
    <row r="18" spans="2:8" s="1" customFormat="1" ht="16.899999999999999" customHeight="1">
      <c r="B18" s="33"/>
      <c r="C18" s="226" t="s">
        <v>544</v>
      </c>
      <c r="D18" s="226" t="s">
        <v>545</v>
      </c>
      <c r="E18" s="16" t="s">
        <v>340</v>
      </c>
      <c r="F18" s="227">
        <v>37.212000000000003</v>
      </c>
      <c r="H18" s="33"/>
    </row>
    <row r="19" spans="2:8" s="1" customFormat="1" ht="16.899999999999999" customHeight="1">
      <c r="B19" s="33"/>
      <c r="C19" s="222" t="s">
        <v>143</v>
      </c>
      <c r="D19" s="223" t="s">
        <v>1</v>
      </c>
      <c r="E19" s="224" t="s">
        <v>1</v>
      </c>
      <c r="F19" s="225">
        <v>35.700000000000003</v>
      </c>
      <c r="H19" s="33"/>
    </row>
    <row r="20" spans="2:8" s="1" customFormat="1" ht="16.899999999999999" customHeight="1">
      <c r="B20" s="33"/>
      <c r="C20" s="226" t="s">
        <v>1</v>
      </c>
      <c r="D20" s="226" t="s">
        <v>604</v>
      </c>
      <c r="E20" s="16" t="s">
        <v>1</v>
      </c>
      <c r="F20" s="227">
        <v>10.199999999999999</v>
      </c>
      <c r="H20" s="33"/>
    </row>
    <row r="21" spans="2:8" s="1" customFormat="1" ht="16.899999999999999" customHeight="1">
      <c r="B21" s="33"/>
      <c r="C21" s="226" t="s">
        <v>1</v>
      </c>
      <c r="D21" s="226" t="s">
        <v>605</v>
      </c>
      <c r="E21" s="16" t="s">
        <v>1</v>
      </c>
      <c r="F21" s="227">
        <v>10.199999999999999</v>
      </c>
      <c r="H21" s="33"/>
    </row>
    <row r="22" spans="2:8" s="1" customFormat="1" ht="16.899999999999999" customHeight="1">
      <c r="B22" s="33"/>
      <c r="C22" s="226" t="s">
        <v>1</v>
      </c>
      <c r="D22" s="226" t="s">
        <v>606</v>
      </c>
      <c r="E22" s="16" t="s">
        <v>1</v>
      </c>
      <c r="F22" s="227">
        <v>10.199999999999999</v>
      </c>
      <c r="H22" s="33"/>
    </row>
    <row r="23" spans="2:8" s="1" customFormat="1" ht="16.899999999999999" customHeight="1">
      <c r="B23" s="33"/>
      <c r="C23" s="226" t="s">
        <v>1</v>
      </c>
      <c r="D23" s="226" t="s">
        <v>607</v>
      </c>
      <c r="E23" s="16" t="s">
        <v>1</v>
      </c>
      <c r="F23" s="227">
        <v>5.0999999999999996</v>
      </c>
      <c r="H23" s="33"/>
    </row>
    <row r="24" spans="2:8" s="1" customFormat="1" ht="16.899999999999999" customHeight="1">
      <c r="B24" s="33"/>
      <c r="C24" s="226" t="s">
        <v>143</v>
      </c>
      <c r="D24" s="226" t="s">
        <v>217</v>
      </c>
      <c r="E24" s="16" t="s">
        <v>1</v>
      </c>
      <c r="F24" s="227">
        <v>35.700000000000003</v>
      </c>
      <c r="H24" s="33"/>
    </row>
    <row r="25" spans="2:8" s="1" customFormat="1" ht="16.899999999999999" customHeight="1">
      <c r="B25" s="33"/>
      <c r="C25" s="228" t="s">
        <v>1173</v>
      </c>
      <c r="H25" s="33"/>
    </row>
    <row r="26" spans="2:8" s="1" customFormat="1" ht="22.5">
      <c r="B26" s="33"/>
      <c r="C26" s="226" t="s">
        <v>601</v>
      </c>
      <c r="D26" s="226" t="s">
        <v>602</v>
      </c>
      <c r="E26" s="16" t="s">
        <v>340</v>
      </c>
      <c r="F26" s="227">
        <v>35.700000000000003</v>
      </c>
      <c r="H26" s="33"/>
    </row>
    <row r="27" spans="2:8" s="1" customFormat="1" ht="16.899999999999999" customHeight="1">
      <c r="B27" s="33"/>
      <c r="C27" s="226" t="s">
        <v>609</v>
      </c>
      <c r="D27" s="226" t="s">
        <v>610</v>
      </c>
      <c r="E27" s="16" t="s">
        <v>340</v>
      </c>
      <c r="F27" s="227">
        <v>35.700000000000003</v>
      </c>
      <c r="H27" s="33"/>
    </row>
    <row r="28" spans="2:8" s="1" customFormat="1" ht="16.899999999999999" customHeight="1">
      <c r="B28" s="33"/>
      <c r="C28" s="222" t="s">
        <v>121</v>
      </c>
      <c r="D28" s="223" t="s">
        <v>1</v>
      </c>
      <c r="E28" s="224" t="s">
        <v>1</v>
      </c>
      <c r="F28" s="225">
        <v>37.994999999999997</v>
      </c>
      <c r="H28" s="33"/>
    </row>
    <row r="29" spans="2:8" s="1" customFormat="1" ht="16.899999999999999" customHeight="1">
      <c r="B29" s="33"/>
      <c r="C29" s="226" t="s">
        <v>1</v>
      </c>
      <c r="D29" s="226" t="s">
        <v>283</v>
      </c>
      <c r="E29" s="16" t="s">
        <v>1</v>
      </c>
      <c r="F29" s="227">
        <v>3.6549999999999998</v>
      </c>
      <c r="H29" s="33"/>
    </row>
    <row r="30" spans="2:8" s="1" customFormat="1" ht="16.899999999999999" customHeight="1">
      <c r="B30" s="33"/>
      <c r="C30" s="226" t="s">
        <v>1</v>
      </c>
      <c r="D30" s="226" t="s">
        <v>284</v>
      </c>
      <c r="E30" s="16" t="s">
        <v>1</v>
      </c>
      <c r="F30" s="227">
        <v>19.3</v>
      </c>
      <c r="H30" s="33"/>
    </row>
    <row r="31" spans="2:8" s="1" customFormat="1" ht="16.899999999999999" customHeight="1">
      <c r="B31" s="33"/>
      <c r="C31" s="226" t="s">
        <v>1</v>
      </c>
      <c r="D31" s="226" t="s">
        <v>285</v>
      </c>
      <c r="E31" s="16" t="s">
        <v>1</v>
      </c>
      <c r="F31" s="227">
        <v>12.9</v>
      </c>
      <c r="H31" s="33"/>
    </row>
    <row r="32" spans="2:8" s="1" customFormat="1" ht="16.899999999999999" customHeight="1">
      <c r="B32" s="33"/>
      <c r="C32" s="226" t="s">
        <v>1</v>
      </c>
      <c r="D32" s="226" t="s">
        <v>286</v>
      </c>
      <c r="E32" s="16" t="s">
        <v>1</v>
      </c>
      <c r="F32" s="227">
        <v>2.14</v>
      </c>
      <c r="H32" s="33"/>
    </row>
    <row r="33" spans="2:8" s="1" customFormat="1" ht="16.899999999999999" customHeight="1">
      <c r="B33" s="33"/>
      <c r="C33" s="226" t="s">
        <v>121</v>
      </c>
      <c r="D33" s="226" t="s">
        <v>224</v>
      </c>
      <c r="E33" s="16" t="s">
        <v>1</v>
      </c>
      <c r="F33" s="227">
        <v>37.994999999999997</v>
      </c>
      <c r="H33" s="33"/>
    </row>
    <row r="34" spans="2:8" s="1" customFormat="1" ht="16.899999999999999" customHeight="1">
      <c r="B34" s="33"/>
      <c r="C34" s="228" t="s">
        <v>1173</v>
      </c>
      <c r="H34" s="33"/>
    </row>
    <row r="35" spans="2:8" s="1" customFormat="1" ht="22.5">
      <c r="B35" s="33"/>
      <c r="C35" s="226" t="s">
        <v>280</v>
      </c>
      <c r="D35" s="226" t="s">
        <v>281</v>
      </c>
      <c r="E35" s="16" t="s">
        <v>209</v>
      </c>
      <c r="F35" s="227">
        <v>39.895000000000003</v>
      </c>
      <c r="H35" s="33"/>
    </row>
    <row r="36" spans="2:8" s="1" customFormat="1" ht="16.899999999999999" customHeight="1">
      <c r="B36" s="33"/>
      <c r="C36" s="222" t="s">
        <v>145</v>
      </c>
      <c r="D36" s="223" t="s">
        <v>1</v>
      </c>
      <c r="E36" s="224" t="s">
        <v>1</v>
      </c>
      <c r="F36" s="225">
        <v>2.097</v>
      </c>
      <c r="H36" s="33"/>
    </row>
    <row r="37" spans="2:8" s="1" customFormat="1" ht="16.899999999999999" customHeight="1">
      <c r="B37" s="33"/>
      <c r="C37" s="226" t="s">
        <v>1</v>
      </c>
      <c r="D37" s="226" t="s">
        <v>277</v>
      </c>
      <c r="E37" s="16" t="s">
        <v>1</v>
      </c>
      <c r="F37" s="227">
        <v>0.9</v>
      </c>
      <c r="H37" s="33"/>
    </row>
    <row r="38" spans="2:8" s="1" customFormat="1" ht="16.899999999999999" customHeight="1">
      <c r="B38" s="33"/>
      <c r="C38" s="226" t="s">
        <v>1</v>
      </c>
      <c r="D38" s="226" t="s">
        <v>278</v>
      </c>
      <c r="E38" s="16" t="s">
        <v>1</v>
      </c>
      <c r="F38" s="227">
        <v>1.1970000000000001</v>
      </c>
      <c r="H38" s="33"/>
    </row>
    <row r="39" spans="2:8" s="1" customFormat="1" ht="16.899999999999999" customHeight="1">
      <c r="B39" s="33"/>
      <c r="C39" s="226" t="s">
        <v>145</v>
      </c>
      <c r="D39" s="226" t="s">
        <v>217</v>
      </c>
      <c r="E39" s="16" t="s">
        <v>1</v>
      </c>
      <c r="F39" s="227">
        <v>2.097</v>
      </c>
      <c r="H39" s="33"/>
    </row>
    <row r="40" spans="2:8" s="1" customFormat="1" ht="16.899999999999999" customHeight="1">
      <c r="B40" s="33"/>
      <c r="C40" s="228" t="s">
        <v>1173</v>
      </c>
      <c r="H40" s="33"/>
    </row>
    <row r="41" spans="2:8" s="1" customFormat="1" ht="22.5">
      <c r="B41" s="33"/>
      <c r="C41" s="226" t="s">
        <v>274</v>
      </c>
      <c r="D41" s="226" t="s">
        <v>275</v>
      </c>
      <c r="E41" s="16" t="s">
        <v>240</v>
      </c>
      <c r="F41" s="227">
        <v>2.097</v>
      </c>
      <c r="H41" s="33"/>
    </row>
    <row r="42" spans="2:8" s="1" customFormat="1" ht="16.899999999999999" customHeight="1">
      <c r="B42" s="33"/>
      <c r="C42" s="226" t="s">
        <v>238</v>
      </c>
      <c r="D42" s="226" t="s">
        <v>239</v>
      </c>
      <c r="E42" s="16" t="s">
        <v>240</v>
      </c>
      <c r="F42" s="227">
        <v>2.097</v>
      </c>
      <c r="H42" s="33"/>
    </row>
    <row r="43" spans="2:8" s="1" customFormat="1" ht="16.899999999999999" customHeight="1">
      <c r="B43" s="33"/>
      <c r="C43" s="222" t="s">
        <v>149</v>
      </c>
      <c r="D43" s="223" t="s">
        <v>1</v>
      </c>
      <c r="E43" s="224" t="s">
        <v>1</v>
      </c>
      <c r="F43" s="225">
        <v>210.291</v>
      </c>
      <c r="H43" s="33"/>
    </row>
    <row r="44" spans="2:8" s="1" customFormat="1" ht="16.899999999999999" customHeight="1">
      <c r="B44" s="33"/>
      <c r="C44" s="226" t="s">
        <v>1</v>
      </c>
      <c r="D44" s="226" t="s">
        <v>618</v>
      </c>
      <c r="E44" s="16" t="s">
        <v>1</v>
      </c>
      <c r="F44" s="227">
        <v>80.866</v>
      </c>
      <c r="H44" s="33"/>
    </row>
    <row r="45" spans="2:8" s="1" customFormat="1" ht="16.899999999999999" customHeight="1">
      <c r="B45" s="33"/>
      <c r="C45" s="226" t="s">
        <v>1</v>
      </c>
      <c r="D45" s="226" t="s">
        <v>619</v>
      </c>
      <c r="E45" s="16" t="s">
        <v>1</v>
      </c>
      <c r="F45" s="227">
        <v>28.52</v>
      </c>
      <c r="H45" s="33"/>
    </row>
    <row r="46" spans="2:8" s="1" customFormat="1" ht="16.899999999999999" customHeight="1">
      <c r="B46" s="33"/>
      <c r="C46" s="226" t="s">
        <v>1</v>
      </c>
      <c r="D46" s="226" t="s">
        <v>620</v>
      </c>
      <c r="E46" s="16" t="s">
        <v>1</v>
      </c>
      <c r="F46" s="227">
        <v>28.52</v>
      </c>
      <c r="H46" s="33"/>
    </row>
    <row r="47" spans="2:8" s="1" customFormat="1" ht="16.899999999999999" customHeight="1">
      <c r="B47" s="33"/>
      <c r="C47" s="226" t="s">
        <v>1</v>
      </c>
      <c r="D47" s="226" t="s">
        <v>621</v>
      </c>
      <c r="E47" s="16" t="s">
        <v>1</v>
      </c>
      <c r="F47" s="227">
        <v>11.935</v>
      </c>
      <c r="H47" s="33"/>
    </row>
    <row r="48" spans="2:8" s="1" customFormat="1" ht="16.899999999999999" customHeight="1">
      <c r="B48" s="33"/>
      <c r="C48" s="226" t="s">
        <v>1</v>
      </c>
      <c r="D48" s="226" t="s">
        <v>622</v>
      </c>
      <c r="E48" s="16" t="s">
        <v>1</v>
      </c>
      <c r="F48" s="227">
        <v>28.83</v>
      </c>
      <c r="H48" s="33"/>
    </row>
    <row r="49" spans="2:8" s="1" customFormat="1" ht="16.899999999999999" customHeight="1">
      <c r="B49" s="33"/>
      <c r="C49" s="226" t="s">
        <v>1</v>
      </c>
      <c r="D49" s="226" t="s">
        <v>623</v>
      </c>
      <c r="E49" s="16" t="s">
        <v>1</v>
      </c>
      <c r="F49" s="227">
        <v>22.164999999999999</v>
      </c>
      <c r="H49" s="33"/>
    </row>
    <row r="50" spans="2:8" s="1" customFormat="1" ht="16.899999999999999" customHeight="1">
      <c r="B50" s="33"/>
      <c r="C50" s="226" t="s">
        <v>1</v>
      </c>
      <c r="D50" s="226" t="s">
        <v>624</v>
      </c>
      <c r="E50" s="16" t="s">
        <v>1</v>
      </c>
      <c r="F50" s="227">
        <v>9.4550000000000001</v>
      </c>
      <c r="H50" s="33"/>
    </row>
    <row r="51" spans="2:8" s="1" customFormat="1" ht="16.899999999999999" customHeight="1">
      <c r="B51" s="33"/>
      <c r="C51" s="226" t="s">
        <v>149</v>
      </c>
      <c r="D51" s="226" t="s">
        <v>224</v>
      </c>
      <c r="E51" s="16" t="s">
        <v>1</v>
      </c>
      <c r="F51" s="227">
        <v>210.291</v>
      </c>
      <c r="H51" s="33"/>
    </row>
    <row r="52" spans="2:8" s="1" customFormat="1" ht="16.899999999999999" customHeight="1">
      <c r="B52" s="33"/>
      <c r="C52" s="228" t="s">
        <v>1173</v>
      </c>
      <c r="H52" s="33"/>
    </row>
    <row r="53" spans="2:8" s="1" customFormat="1" ht="16.899999999999999" customHeight="1">
      <c r="B53" s="33"/>
      <c r="C53" s="226" t="s">
        <v>615</v>
      </c>
      <c r="D53" s="226" t="s">
        <v>616</v>
      </c>
      <c r="E53" s="16" t="s">
        <v>209</v>
      </c>
      <c r="F53" s="227">
        <v>220.80600000000001</v>
      </c>
      <c r="H53" s="33"/>
    </row>
    <row r="54" spans="2:8" s="1" customFormat="1" ht="16.899999999999999" customHeight="1">
      <c r="B54" s="33"/>
      <c r="C54" s="222" t="s">
        <v>147</v>
      </c>
      <c r="D54" s="223" t="s">
        <v>1</v>
      </c>
      <c r="E54" s="224" t="s">
        <v>1</v>
      </c>
      <c r="F54" s="225">
        <v>49.66</v>
      </c>
      <c r="H54" s="33"/>
    </row>
    <row r="55" spans="2:8" s="1" customFormat="1" ht="16.899999999999999" customHeight="1">
      <c r="B55" s="33"/>
      <c r="C55" s="226" t="s">
        <v>1</v>
      </c>
      <c r="D55" s="226" t="s">
        <v>221</v>
      </c>
      <c r="E55" s="16" t="s">
        <v>1</v>
      </c>
      <c r="F55" s="227">
        <v>21.08</v>
      </c>
      <c r="H55" s="33"/>
    </row>
    <row r="56" spans="2:8" s="1" customFormat="1" ht="16.899999999999999" customHeight="1">
      <c r="B56" s="33"/>
      <c r="C56" s="226" t="s">
        <v>1</v>
      </c>
      <c r="D56" s="226" t="s">
        <v>222</v>
      </c>
      <c r="E56" s="16" t="s">
        <v>1</v>
      </c>
      <c r="F56" s="227">
        <v>21.08</v>
      </c>
      <c r="H56" s="33"/>
    </row>
    <row r="57" spans="2:8" s="1" customFormat="1" ht="16.899999999999999" customHeight="1">
      <c r="B57" s="33"/>
      <c r="C57" s="226" t="s">
        <v>1</v>
      </c>
      <c r="D57" s="226" t="s">
        <v>223</v>
      </c>
      <c r="E57" s="16" t="s">
        <v>1</v>
      </c>
      <c r="F57" s="227">
        <v>7.5</v>
      </c>
      <c r="H57" s="33"/>
    </row>
    <row r="58" spans="2:8" s="1" customFormat="1" ht="16.899999999999999" customHeight="1">
      <c r="B58" s="33"/>
      <c r="C58" s="226" t="s">
        <v>147</v>
      </c>
      <c r="D58" s="226" t="s">
        <v>224</v>
      </c>
      <c r="E58" s="16" t="s">
        <v>1</v>
      </c>
      <c r="F58" s="227">
        <v>49.66</v>
      </c>
      <c r="H58" s="33"/>
    </row>
    <row r="59" spans="2:8" s="1" customFormat="1" ht="16.899999999999999" customHeight="1">
      <c r="B59" s="33"/>
      <c r="C59" s="228" t="s">
        <v>1173</v>
      </c>
      <c r="H59" s="33"/>
    </row>
    <row r="60" spans="2:8" s="1" customFormat="1" ht="16.899999999999999" customHeight="1">
      <c r="B60" s="33"/>
      <c r="C60" s="226" t="s">
        <v>218</v>
      </c>
      <c r="D60" s="226" t="s">
        <v>219</v>
      </c>
      <c r="E60" s="16" t="s">
        <v>209</v>
      </c>
      <c r="F60" s="227">
        <v>52.143000000000001</v>
      </c>
      <c r="H60" s="33"/>
    </row>
    <row r="61" spans="2:8" s="1" customFormat="1" ht="16.899999999999999" customHeight="1">
      <c r="B61" s="33"/>
      <c r="C61" s="226" t="s">
        <v>627</v>
      </c>
      <c r="D61" s="226" t="s">
        <v>628</v>
      </c>
      <c r="E61" s="16" t="s">
        <v>209</v>
      </c>
      <c r="F61" s="227">
        <v>270.46600000000001</v>
      </c>
      <c r="H61" s="33"/>
    </row>
    <row r="62" spans="2:8" s="1" customFormat="1" ht="16.899999999999999" customHeight="1">
      <c r="B62" s="33"/>
      <c r="C62" s="226" t="s">
        <v>632</v>
      </c>
      <c r="D62" s="226" t="s">
        <v>633</v>
      </c>
      <c r="E62" s="16" t="s">
        <v>209</v>
      </c>
      <c r="F62" s="227">
        <v>270.46600000000001</v>
      </c>
      <c r="H62" s="33"/>
    </row>
    <row r="63" spans="2:8" s="1" customFormat="1" ht="16.899999999999999" customHeight="1">
      <c r="B63" s="33"/>
      <c r="C63" s="226" t="s">
        <v>636</v>
      </c>
      <c r="D63" s="226" t="s">
        <v>637</v>
      </c>
      <c r="E63" s="16" t="s">
        <v>209</v>
      </c>
      <c r="F63" s="227">
        <v>270.46600000000001</v>
      </c>
      <c r="H63" s="33"/>
    </row>
    <row r="64" spans="2:8" s="1" customFormat="1" ht="16.899999999999999" customHeight="1">
      <c r="B64" s="33"/>
      <c r="C64" s="222" t="s">
        <v>141</v>
      </c>
      <c r="D64" s="223" t="s">
        <v>1</v>
      </c>
      <c r="E64" s="224" t="s">
        <v>1</v>
      </c>
      <c r="F64" s="225">
        <v>86.4</v>
      </c>
      <c r="H64" s="33"/>
    </row>
    <row r="65" spans="2:8" s="1" customFormat="1" ht="16.899999999999999" customHeight="1">
      <c r="B65" s="33"/>
      <c r="C65" s="226" t="s">
        <v>1</v>
      </c>
      <c r="D65" s="226" t="s">
        <v>319</v>
      </c>
      <c r="E65" s="16" t="s">
        <v>1</v>
      </c>
      <c r="F65" s="227">
        <v>14</v>
      </c>
      <c r="H65" s="33"/>
    </row>
    <row r="66" spans="2:8" s="1" customFormat="1" ht="16.899999999999999" customHeight="1">
      <c r="B66" s="33"/>
      <c r="C66" s="226" t="s">
        <v>1</v>
      </c>
      <c r="D66" s="226" t="s">
        <v>395</v>
      </c>
      <c r="E66" s="16" t="s">
        <v>1</v>
      </c>
      <c r="F66" s="227">
        <v>34.4</v>
      </c>
      <c r="H66" s="33"/>
    </row>
    <row r="67" spans="2:8" s="1" customFormat="1" ht="16.899999999999999" customHeight="1">
      <c r="B67" s="33"/>
      <c r="C67" s="226" t="s">
        <v>1</v>
      </c>
      <c r="D67" s="226" t="s">
        <v>396</v>
      </c>
      <c r="E67" s="16" t="s">
        <v>1</v>
      </c>
      <c r="F67" s="227">
        <v>27.2</v>
      </c>
      <c r="H67" s="33"/>
    </row>
    <row r="68" spans="2:8" s="1" customFormat="1" ht="16.899999999999999" customHeight="1">
      <c r="B68" s="33"/>
      <c r="C68" s="226" t="s">
        <v>1</v>
      </c>
      <c r="D68" s="226" t="s">
        <v>322</v>
      </c>
      <c r="E68" s="16" t="s">
        <v>1</v>
      </c>
      <c r="F68" s="227">
        <v>10.8</v>
      </c>
      <c r="H68" s="33"/>
    </row>
    <row r="69" spans="2:8" s="1" customFormat="1" ht="16.899999999999999" customHeight="1">
      <c r="B69" s="33"/>
      <c r="C69" s="226" t="s">
        <v>141</v>
      </c>
      <c r="D69" s="226" t="s">
        <v>224</v>
      </c>
      <c r="E69" s="16" t="s">
        <v>1</v>
      </c>
      <c r="F69" s="227">
        <v>86.4</v>
      </c>
      <c r="H69" s="33"/>
    </row>
    <row r="70" spans="2:8" s="1" customFormat="1" ht="16.899999999999999" customHeight="1">
      <c r="B70" s="33"/>
      <c r="C70" s="228" t="s">
        <v>1173</v>
      </c>
      <c r="H70" s="33"/>
    </row>
    <row r="71" spans="2:8" s="1" customFormat="1" ht="16.899999999999999" customHeight="1">
      <c r="B71" s="33"/>
      <c r="C71" s="226" t="s">
        <v>392</v>
      </c>
      <c r="D71" s="226" t="s">
        <v>393</v>
      </c>
      <c r="E71" s="16" t="s">
        <v>209</v>
      </c>
      <c r="F71" s="227">
        <v>90.72</v>
      </c>
      <c r="H71" s="33"/>
    </row>
    <row r="72" spans="2:8" s="1" customFormat="1" ht="22.5">
      <c r="B72" s="33"/>
      <c r="C72" s="226" t="s">
        <v>226</v>
      </c>
      <c r="D72" s="226" t="s">
        <v>227</v>
      </c>
      <c r="E72" s="16" t="s">
        <v>209</v>
      </c>
      <c r="F72" s="227">
        <v>86.4</v>
      </c>
      <c r="H72" s="33"/>
    </row>
    <row r="73" spans="2:8" s="1" customFormat="1" ht="16.899999999999999" customHeight="1">
      <c r="B73" s="33"/>
      <c r="C73" s="226" t="s">
        <v>229</v>
      </c>
      <c r="D73" s="226" t="s">
        <v>230</v>
      </c>
      <c r="E73" s="16" t="s">
        <v>209</v>
      </c>
      <c r="F73" s="227">
        <v>208.45599999999999</v>
      </c>
      <c r="H73" s="33"/>
    </row>
    <row r="74" spans="2:8" s="1" customFormat="1" ht="22.5">
      <c r="B74" s="33"/>
      <c r="C74" s="226" t="s">
        <v>586</v>
      </c>
      <c r="D74" s="226" t="s">
        <v>587</v>
      </c>
      <c r="E74" s="16" t="s">
        <v>209</v>
      </c>
      <c r="F74" s="227">
        <v>86.4</v>
      </c>
      <c r="H74" s="33"/>
    </row>
    <row r="75" spans="2:8" s="1" customFormat="1" ht="16.899999999999999" customHeight="1">
      <c r="B75" s="33"/>
      <c r="C75" s="222" t="s">
        <v>126</v>
      </c>
      <c r="D75" s="223" t="s">
        <v>1</v>
      </c>
      <c r="E75" s="224" t="s">
        <v>1</v>
      </c>
      <c r="F75" s="225">
        <v>118.6</v>
      </c>
      <c r="H75" s="33"/>
    </row>
    <row r="76" spans="2:8" s="1" customFormat="1" ht="16.899999999999999" customHeight="1">
      <c r="B76" s="33"/>
      <c r="C76" s="226" t="s">
        <v>1</v>
      </c>
      <c r="D76" s="226" t="s">
        <v>319</v>
      </c>
      <c r="E76" s="16" t="s">
        <v>1</v>
      </c>
      <c r="F76" s="227">
        <v>14</v>
      </c>
      <c r="H76" s="33"/>
    </row>
    <row r="77" spans="2:8" s="1" customFormat="1" ht="16.899999999999999" customHeight="1">
      <c r="B77" s="33"/>
      <c r="C77" s="226" t="s">
        <v>1</v>
      </c>
      <c r="D77" s="226" t="s">
        <v>320</v>
      </c>
      <c r="E77" s="16" t="s">
        <v>1</v>
      </c>
      <c r="F77" s="227">
        <v>50.4</v>
      </c>
      <c r="H77" s="33"/>
    </row>
    <row r="78" spans="2:8" s="1" customFormat="1" ht="16.899999999999999" customHeight="1">
      <c r="B78" s="33"/>
      <c r="C78" s="226" t="s">
        <v>1</v>
      </c>
      <c r="D78" s="226" t="s">
        <v>321</v>
      </c>
      <c r="E78" s="16" t="s">
        <v>1</v>
      </c>
      <c r="F78" s="227">
        <v>43.4</v>
      </c>
      <c r="H78" s="33"/>
    </row>
    <row r="79" spans="2:8" s="1" customFormat="1" ht="16.899999999999999" customHeight="1">
      <c r="B79" s="33"/>
      <c r="C79" s="226" t="s">
        <v>1</v>
      </c>
      <c r="D79" s="226" t="s">
        <v>322</v>
      </c>
      <c r="E79" s="16" t="s">
        <v>1</v>
      </c>
      <c r="F79" s="227">
        <v>10.8</v>
      </c>
      <c r="H79" s="33"/>
    </row>
    <row r="80" spans="2:8" s="1" customFormat="1" ht="16.899999999999999" customHeight="1">
      <c r="B80" s="33"/>
      <c r="C80" s="226" t="s">
        <v>126</v>
      </c>
      <c r="D80" s="226" t="s">
        <v>224</v>
      </c>
      <c r="E80" s="16" t="s">
        <v>1</v>
      </c>
      <c r="F80" s="227">
        <v>118.6</v>
      </c>
      <c r="H80" s="33"/>
    </row>
    <row r="81" spans="2:8" s="1" customFormat="1" ht="16.899999999999999" customHeight="1">
      <c r="B81" s="33"/>
      <c r="C81" s="228" t="s">
        <v>1173</v>
      </c>
      <c r="H81" s="33"/>
    </row>
    <row r="82" spans="2:8" s="1" customFormat="1" ht="22.5">
      <c r="B82" s="33"/>
      <c r="C82" s="226" t="s">
        <v>316</v>
      </c>
      <c r="D82" s="226" t="s">
        <v>317</v>
      </c>
      <c r="E82" s="16" t="s">
        <v>209</v>
      </c>
      <c r="F82" s="227">
        <v>124.53</v>
      </c>
      <c r="H82" s="33"/>
    </row>
    <row r="83" spans="2:8" s="1" customFormat="1" ht="16.899999999999999" customHeight="1">
      <c r="B83" s="33"/>
      <c r="C83" s="222" t="s">
        <v>123</v>
      </c>
      <c r="D83" s="223" t="s">
        <v>124</v>
      </c>
      <c r="E83" s="224" t="s">
        <v>1</v>
      </c>
      <c r="F83" s="225">
        <v>39.895000000000003</v>
      </c>
      <c r="H83" s="33"/>
    </row>
    <row r="84" spans="2:8" s="1" customFormat="1" ht="16.899999999999999" customHeight="1">
      <c r="B84" s="33"/>
      <c r="C84" s="226" t="s">
        <v>1</v>
      </c>
      <c r="D84" s="226" t="s">
        <v>283</v>
      </c>
      <c r="E84" s="16" t="s">
        <v>1</v>
      </c>
      <c r="F84" s="227">
        <v>3.6549999999999998</v>
      </c>
      <c r="H84" s="33"/>
    </row>
    <row r="85" spans="2:8" s="1" customFormat="1" ht="16.899999999999999" customHeight="1">
      <c r="B85" s="33"/>
      <c r="C85" s="226" t="s">
        <v>1</v>
      </c>
      <c r="D85" s="226" t="s">
        <v>284</v>
      </c>
      <c r="E85" s="16" t="s">
        <v>1</v>
      </c>
      <c r="F85" s="227">
        <v>19.3</v>
      </c>
      <c r="H85" s="33"/>
    </row>
    <row r="86" spans="2:8" s="1" customFormat="1" ht="16.899999999999999" customHeight="1">
      <c r="B86" s="33"/>
      <c r="C86" s="226" t="s">
        <v>1</v>
      </c>
      <c r="D86" s="226" t="s">
        <v>285</v>
      </c>
      <c r="E86" s="16" t="s">
        <v>1</v>
      </c>
      <c r="F86" s="227">
        <v>12.9</v>
      </c>
      <c r="H86" s="33"/>
    </row>
    <row r="87" spans="2:8" s="1" customFormat="1" ht="16.899999999999999" customHeight="1">
      <c r="B87" s="33"/>
      <c r="C87" s="226" t="s">
        <v>1</v>
      </c>
      <c r="D87" s="226" t="s">
        <v>286</v>
      </c>
      <c r="E87" s="16" t="s">
        <v>1</v>
      </c>
      <c r="F87" s="227">
        <v>2.14</v>
      </c>
      <c r="H87" s="33"/>
    </row>
    <row r="88" spans="2:8" s="1" customFormat="1" ht="16.899999999999999" customHeight="1">
      <c r="B88" s="33"/>
      <c r="C88" s="226" t="s">
        <v>1</v>
      </c>
      <c r="D88" s="226" t="s">
        <v>287</v>
      </c>
      <c r="E88" s="16" t="s">
        <v>1</v>
      </c>
      <c r="F88" s="227">
        <v>1.9</v>
      </c>
      <c r="H88" s="33"/>
    </row>
    <row r="89" spans="2:8" s="1" customFormat="1" ht="16.899999999999999" customHeight="1">
      <c r="B89" s="33"/>
      <c r="C89" s="226" t="s">
        <v>123</v>
      </c>
      <c r="D89" s="226" t="s">
        <v>217</v>
      </c>
      <c r="E89" s="16" t="s">
        <v>1</v>
      </c>
      <c r="F89" s="227">
        <v>39.895000000000003</v>
      </c>
      <c r="H89" s="33"/>
    </row>
    <row r="90" spans="2:8" s="1" customFormat="1" ht="16.899999999999999" customHeight="1">
      <c r="B90" s="33"/>
      <c r="C90" s="228" t="s">
        <v>1173</v>
      </c>
      <c r="H90" s="33"/>
    </row>
    <row r="91" spans="2:8" s="1" customFormat="1" ht="22.5">
      <c r="B91" s="33"/>
      <c r="C91" s="226" t="s">
        <v>280</v>
      </c>
      <c r="D91" s="226" t="s">
        <v>281</v>
      </c>
      <c r="E91" s="16" t="s">
        <v>209</v>
      </c>
      <c r="F91" s="227">
        <v>39.895000000000003</v>
      </c>
      <c r="H91" s="33"/>
    </row>
    <row r="92" spans="2:8" s="1" customFormat="1" ht="22.5">
      <c r="B92" s="33"/>
      <c r="C92" s="226" t="s">
        <v>680</v>
      </c>
      <c r="D92" s="226" t="s">
        <v>681</v>
      </c>
      <c r="E92" s="16" t="s">
        <v>209</v>
      </c>
      <c r="F92" s="227">
        <v>92.995999999999995</v>
      </c>
      <c r="H92" s="33"/>
    </row>
    <row r="93" spans="2:8" s="1" customFormat="1" ht="16.899999999999999" customHeight="1">
      <c r="B93" s="33"/>
      <c r="C93" s="226" t="s">
        <v>243</v>
      </c>
      <c r="D93" s="226" t="s">
        <v>244</v>
      </c>
      <c r="E93" s="16" t="s">
        <v>209</v>
      </c>
      <c r="F93" s="227">
        <v>39.895000000000003</v>
      </c>
      <c r="H93" s="33"/>
    </row>
    <row r="94" spans="2:8" s="1" customFormat="1" ht="16.899999999999999" customHeight="1">
      <c r="B94" s="33"/>
      <c r="C94" s="226" t="s">
        <v>247</v>
      </c>
      <c r="D94" s="226" t="s">
        <v>248</v>
      </c>
      <c r="E94" s="16" t="s">
        <v>209</v>
      </c>
      <c r="F94" s="227">
        <v>39.895000000000003</v>
      </c>
      <c r="H94" s="33"/>
    </row>
    <row r="95" spans="2:8" s="1" customFormat="1" ht="16.899999999999999" customHeight="1">
      <c r="B95" s="33"/>
      <c r="C95" s="226" t="s">
        <v>251</v>
      </c>
      <c r="D95" s="226" t="s">
        <v>252</v>
      </c>
      <c r="E95" s="16" t="s">
        <v>209</v>
      </c>
      <c r="F95" s="227">
        <v>80.866</v>
      </c>
      <c r="H95" s="33"/>
    </row>
    <row r="96" spans="2:8" s="1" customFormat="1" ht="16.899999999999999" customHeight="1">
      <c r="B96" s="33"/>
      <c r="C96" s="226" t="s">
        <v>257</v>
      </c>
      <c r="D96" s="226" t="s">
        <v>258</v>
      </c>
      <c r="E96" s="16" t="s">
        <v>209</v>
      </c>
      <c r="F96" s="227">
        <v>80.866</v>
      </c>
      <c r="H96" s="33"/>
    </row>
    <row r="97" spans="2:8" s="1" customFormat="1" ht="16.899999999999999" customHeight="1">
      <c r="B97" s="33"/>
      <c r="C97" s="226" t="s">
        <v>378</v>
      </c>
      <c r="D97" s="226" t="s">
        <v>379</v>
      </c>
      <c r="E97" s="16" t="s">
        <v>209</v>
      </c>
      <c r="F97" s="227">
        <v>39.895000000000003</v>
      </c>
      <c r="H97" s="33"/>
    </row>
    <row r="98" spans="2:8" s="1" customFormat="1" ht="16.899999999999999" customHeight="1">
      <c r="B98" s="33"/>
      <c r="C98" s="226" t="s">
        <v>522</v>
      </c>
      <c r="D98" s="226" t="s">
        <v>523</v>
      </c>
      <c r="E98" s="16" t="s">
        <v>209</v>
      </c>
      <c r="F98" s="227">
        <v>39.895000000000003</v>
      </c>
      <c r="H98" s="33"/>
    </row>
    <row r="99" spans="2:8" s="1" customFormat="1" ht="16.899999999999999" customHeight="1">
      <c r="B99" s="33"/>
      <c r="C99" s="226" t="s">
        <v>615</v>
      </c>
      <c r="D99" s="226" t="s">
        <v>616</v>
      </c>
      <c r="E99" s="16" t="s">
        <v>209</v>
      </c>
      <c r="F99" s="227">
        <v>220.80600000000001</v>
      </c>
      <c r="H99" s="33"/>
    </row>
    <row r="100" spans="2:8" s="1" customFormat="1" ht="16.899999999999999" customHeight="1">
      <c r="B100" s="33"/>
      <c r="C100" s="226" t="s">
        <v>640</v>
      </c>
      <c r="D100" s="226" t="s">
        <v>641</v>
      </c>
      <c r="E100" s="16" t="s">
        <v>209</v>
      </c>
      <c r="F100" s="227">
        <v>80.866</v>
      </c>
      <c r="H100" s="33"/>
    </row>
    <row r="101" spans="2:8" s="1" customFormat="1" ht="16.899999999999999" customHeight="1">
      <c r="B101" s="33"/>
      <c r="C101" s="226" t="s">
        <v>262</v>
      </c>
      <c r="D101" s="226" t="s">
        <v>263</v>
      </c>
      <c r="E101" s="16" t="s">
        <v>209</v>
      </c>
      <c r="F101" s="227">
        <v>92.995999999999995</v>
      </c>
      <c r="H101" s="33"/>
    </row>
    <row r="102" spans="2:8" s="1" customFormat="1" ht="22.5">
      <c r="B102" s="33"/>
      <c r="C102" s="226" t="s">
        <v>274</v>
      </c>
      <c r="D102" s="226" t="s">
        <v>275</v>
      </c>
      <c r="E102" s="16" t="s">
        <v>240</v>
      </c>
      <c r="F102" s="227">
        <v>2.097</v>
      </c>
      <c r="H102" s="33"/>
    </row>
    <row r="103" spans="2:8" s="1" customFormat="1" ht="16.899999999999999" customHeight="1">
      <c r="B103" s="33"/>
      <c r="C103" s="222" t="s">
        <v>151</v>
      </c>
      <c r="D103" s="223" t="s">
        <v>124</v>
      </c>
      <c r="E103" s="224" t="s">
        <v>1</v>
      </c>
      <c r="F103" s="225">
        <v>220.80600000000001</v>
      </c>
      <c r="H103" s="33"/>
    </row>
    <row r="104" spans="2:8" s="1" customFormat="1" ht="16.899999999999999" customHeight="1">
      <c r="B104" s="33"/>
      <c r="C104" s="226" t="s">
        <v>1</v>
      </c>
      <c r="D104" s="226" t="s">
        <v>618</v>
      </c>
      <c r="E104" s="16" t="s">
        <v>1</v>
      </c>
      <c r="F104" s="227">
        <v>80.866</v>
      </c>
      <c r="H104" s="33"/>
    </row>
    <row r="105" spans="2:8" s="1" customFormat="1" ht="16.899999999999999" customHeight="1">
      <c r="B105" s="33"/>
      <c r="C105" s="226" t="s">
        <v>1</v>
      </c>
      <c r="D105" s="226" t="s">
        <v>619</v>
      </c>
      <c r="E105" s="16" t="s">
        <v>1</v>
      </c>
      <c r="F105" s="227">
        <v>28.52</v>
      </c>
      <c r="H105" s="33"/>
    </row>
    <row r="106" spans="2:8" s="1" customFormat="1" ht="16.899999999999999" customHeight="1">
      <c r="B106" s="33"/>
      <c r="C106" s="226" t="s">
        <v>1</v>
      </c>
      <c r="D106" s="226" t="s">
        <v>620</v>
      </c>
      <c r="E106" s="16" t="s">
        <v>1</v>
      </c>
      <c r="F106" s="227">
        <v>28.52</v>
      </c>
      <c r="H106" s="33"/>
    </row>
    <row r="107" spans="2:8" s="1" customFormat="1" ht="16.899999999999999" customHeight="1">
      <c r="B107" s="33"/>
      <c r="C107" s="226" t="s">
        <v>1</v>
      </c>
      <c r="D107" s="226" t="s">
        <v>621</v>
      </c>
      <c r="E107" s="16" t="s">
        <v>1</v>
      </c>
      <c r="F107" s="227">
        <v>11.935</v>
      </c>
      <c r="H107" s="33"/>
    </row>
    <row r="108" spans="2:8" s="1" customFormat="1" ht="16.899999999999999" customHeight="1">
      <c r="B108" s="33"/>
      <c r="C108" s="226" t="s">
        <v>1</v>
      </c>
      <c r="D108" s="226" t="s">
        <v>622</v>
      </c>
      <c r="E108" s="16" t="s">
        <v>1</v>
      </c>
      <c r="F108" s="227">
        <v>28.83</v>
      </c>
      <c r="H108" s="33"/>
    </row>
    <row r="109" spans="2:8" s="1" customFormat="1" ht="16.899999999999999" customHeight="1">
      <c r="B109" s="33"/>
      <c r="C109" s="226" t="s">
        <v>1</v>
      </c>
      <c r="D109" s="226" t="s">
        <v>623</v>
      </c>
      <c r="E109" s="16" t="s">
        <v>1</v>
      </c>
      <c r="F109" s="227">
        <v>22.164999999999999</v>
      </c>
      <c r="H109" s="33"/>
    </row>
    <row r="110" spans="2:8" s="1" customFormat="1" ht="16.899999999999999" customHeight="1">
      <c r="B110" s="33"/>
      <c r="C110" s="226" t="s">
        <v>1</v>
      </c>
      <c r="D110" s="226" t="s">
        <v>624</v>
      </c>
      <c r="E110" s="16" t="s">
        <v>1</v>
      </c>
      <c r="F110" s="227">
        <v>9.4550000000000001</v>
      </c>
      <c r="H110" s="33"/>
    </row>
    <row r="111" spans="2:8" s="1" customFormat="1" ht="16.899999999999999" customHeight="1">
      <c r="B111" s="33"/>
      <c r="C111" s="226" t="s">
        <v>1</v>
      </c>
      <c r="D111" s="226" t="s">
        <v>625</v>
      </c>
      <c r="E111" s="16" t="s">
        <v>1</v>
      </c>
      <c r="F111" s="227">
        <v>10.515000000000001</v>
      </c>
      <c r="H111" s="33"/>
    </row>
    <row r="112" spans="2:8" s="1" customFormat="1" ht="16.899999999999999" customHeight="1">
      <c r="B112" s="33"/>
      <c r="C112" s="226" t="s">
        <v>151</v>
      </c>
      <c r="D112" s="226" t="s">
        <v>217</v>
      </c>
      <c r="E112" s="16" t="s">
        <v>1</v>
      </c>
      <c r="F112" s="227">
        <v>220.80600000000001</v>
      </c>
      <c r="H112" s="33"/>
    </row>
    <row r="113" spans="2:8" s="1" customFormat="1" ht="16.899999999999999" customHeight="1">
      <c r="B113" s="33"/>
      <c r="C113" s="228" t="s">
        <v>1173</v>
      </c>
      <c r="H113" s="33"/>
    </row>
    <row r="114" spans="2:8" s="1" customFormat="1" ht="16.899999999999999" customHeight="1">
      <c r="B114" s="33"/>
      <c r="C114" s="226" t="s">
        <v>615</v>
      </c>
      <c r="D114" s="226" t="s">
        <v>616</v>
      </c>
      <c r="E114" s="16" t="s">
        <v>209</v>
      </c>
      <c r="F114" s="227">
        <v>220.80600000000001</v>
      </c>
      <c r="H114" s="33"/>
    </row>
    <row r="115" spans="2:8" s="1" customFormat="1" ht="16.899999999999999" customHeight="1">
      <c r="B115" s="33"/>
      <c r="C115" s="226" t="s">
        <v>627</v>
      </c>
      <c r="D115" s="226" t="s">
        <v>628</v>
      </c>
      <c r="E115" s="16" t="s">
        <v>209</v>
      </c>
      <c r="F115" s="227">
        <v>270.46600000000001</v>
      </c>
      <c r="H115" s="33"/>
    </row>
    <row r="116" spans="2:8" s="1" customFormat="1" ht="16.899999999999999" customHeight="1">
      <c r="B116" s="33"/>
      <c r="C116" s="226" t="s">
        <v>632</v>
      </c>
      <c r="D116" s="226" t="s">
        <v>633</v>
      </c>
      <c r="E116" s="16" t="s">
        <v>209</v>
      </c>
      <c r="F116" s="227">
        <v>270.46600000000001</v>
      </c>
      <c r="H116" s="33"/>
    </row>
    <row r="117" spans="2:8" s="1" customFormat="1" ht="16.899999999999999" customHeight="1">
      <c r="B117" s="33"/>
      <c r="C117" s="226" t="s">
        <v>636</v>
      </c>
      <c r="D117" s="226" t="s">
        <v>637</v>
      </c>
      <c r="E117" s="16" t="s">
        <v>209</v>
      </c>
      <c r="F117" s="227">
        <v>270.46600000000001</v>
      </c>
      <c r="H117" s="33"/>
    </row>
    <row r="118" spans="2:8" s="1" customFormat="1" ht="22.5">
      <c r="B118" s="33"/>
      <c r="C118" s="226" t="s">
        <v>644</v>
      </c>
      <c r="D118" s="226" t="s">
        <v>645</v>
      </c>
      <c r="E118" s="16" t="s">
        <v>209</v>
      </c>
      <c r="F118" s="227">
        <v>220.80600000000001</v>
      </c>
      <c r="H118" s="33"/>
    </row>
    <row r="119" spans="2:8" s="1" customFormat="1" ht="16.899999999999999" customHeight="1">
      <c r="B119" s="33"/>
      <c r="C119" s="222" t="s">
        <v>398</v>
      </c>
      <c r="D119" s="223" t="s">
        <v>1174</v>
      </c>
      <c r="E119" s="224" t="s">
        <v>1</v>
      </c>
      <c r="F119" s="225">
        <v>90.72</v>
      </c>
      <c r="H119" s="33"/>
    </row>
    <row r="120" spans="2:8" s="1" customFormat="1" ht="16.899999999999999" customHeight="1">
      <c r="B120" s="33"/>
      <c r="C120" s="226" t="s">
        <v>1</v>
      </c>
      <c r="D120" s="226" t="s">
        <v>319</v>
      </c>
      <c r="E120" s="16" t="s">
        <v>1</v>
      </c>
      <c r="F120" s="227">
        <v>14</v>
      </c>
      <c r="H120" s="33"/>
    </row>
    <row r="121" spans="2:8" s="1" customFormat="1" ht="16.899999999999999" customHeight="1">
      <c r="B121" s="33"/>
      <c r="C121" s="226" t="s">
        <v>1</v>
      </c>
      <c r="D121" s="226" t="s">
        <v>395</v>
      </c>
      <c r="E121" s="16" t="s">
        <v>1</v>
      </c>
      <c r="F121" s="227">
        <v>34.4</v>
      </c>
      <c r="H121" s="33"/>
    </row>
    <row r="122" spans="2:8" s="1" customFormat="1" ht="16.899999999999999" customHeight="1">
      <c r="B122" s="33"/>
      <c r="C122" s="226" t="s">
        <v>1</v>
      </c>
      <c r="D122" s="226" t="s">
        <v>396</v>
      </c>
      <c r="E122" s="16" t="s">
        <v>1</v>
      </c>
      <c r="F122" s="227">
        <v>27.2</v>
      </c>
      <c r="H122" s="33"/>
    </row>
    <row r="123" spans="2:8" s="1" customFormat="1" ht="16.899999999999999" customHeight="1">
      <c r="B123" s="33"/>
      <c r="C123" s="226" t="s">
        <v>1</v>
      </c>
      <c r="D123" s="226" t="s">
        <v>322</v>
      </c>
      <c r="E123" s="16" t="s">
        <v>1</v>
      </c>
      <c r="F123" s="227">
        <v>10.8</v>
      </c>
      <c r="H123" s="33"/>
    </row>
    <row r="124" spans="2:8" s="1" customFormat="1" ht="16.899999999999999" customHeight="1">
      <c r="B124" s="33"/>
      <c r="C124" s="226" t="s">
        <v>1</v>
      </c>
      <c r="D124" s="226" t="s">
        <v>397</v>
      </c>
      <c r="E124" s="16" t="s">
        <v>1</v>
      </c>
      <c r="F124" s="227">
        <v>4.32</v>
      </c>
      <c r="H124" s="33"/>
    </row>
    <row r="125" spans="2:8" s="1" customFormat="1" ht="16.899999999999999" customHeight="1">
      <c r="B125" s="33"/>
      <c r="C125" s="226" t="s">
        <v>398</v>
      </c>
      <c r="D125" s="226" t="s">
        <v>217</v>
      </c>
      <c r="E125" s="16" t="s">
        <v>1</v>
      </c>
      <c r="F125" s="227">
        <v>90.72</v>
      </c>
      <c r="H125" s="33"/>
    </row>
    <row r="126" spans="2:8" s="1" customFormat="1" ht="16.899999999999999" customHeight="1">
      <c r="B126" s="33"/>
      <c r="C126" s="222" t="s">
        <v>1175</v>
      </c>
      <c r="D126" s="223" t="s">
        <v>124</v>
      </c>
      <c r="E126" s="224" t="s">
        <v>1</v>
      </c>
      <c r="F126" s="225">
        <v>0</v>
      </c>
      <c r="H126" s="33"/>
    </row>
    <row r="127" spans="2:8" s="1" customFormat="1" ht="16.899999999999999" customHeight="1">
      <c r="B127" s="33"/>
      <c r="C127" s="222" t="s">
        <v>324</v>
      </c>
      <c r="D127" s="223" t="s">
        <v>1100</v>
      </c>
      <c r="E127" s="224" t="s">
        <v>1</v>
      </c>
      <c r="F127" s="225">
        <v>124.53</v>
      </c>
      <c r="H127" s="33"/>
    </row>
    <row r="128" spans="2:8" s="1" customFormat="1" ht="16.899999999999999" customHeight="1">
      <c r="B128" s="33"/>
      <c r="C128" s="226" t="s">
        <v>1</v>
      </c>
      <c r="D128" s="226" t="s">
        <v>319</v>
      </c>
      <c r="E128" s="16" t="s">
        <v>1</v>
      </c>
      <c r="F128" s="227">
        <v>14</v>
      </c>
      <c r="H128" s="33"/>
    </row>
    <row r="129" spans="2:8" s="1" customFormat="1" ht="16.899999999999999" customHeight="1">
      <c r="B129" s="33"/>
      <c r="C129" s="226" t="s">
        <v>1</v>
      </c>
      <c r="D129" s="226" t="s">
        <v>320</v>
      </c>
      <c r="E129" s="16" t="s">
        <v>1</v>
      </c>
      <c r="F129" s="227">
        <v>50.4</v>
      </c>
      <c r="H129" s="33"/>
    </row>
    <row r="130" spans="2:8" s="1" customFormat="1" ht="16.899999999999999" customHeight="1">
      <c r="B130" s="33"/>
      <c r="C130" s="226" t="s">
        <v>1</v>
      </c>
      <c r="D130" s="226" t="s">
        <v>321</v>
      </c>
      <c r="E130" s="16" t="s">
        <v>1</v>
      </c>
      <c r="F130" s="227">
        <v>43.4</v>
      </c>
      <c r="H130" s="33"/>
    </row>
    <row r="131" spans="2:8" s="1" customFormat="1" ht="16.899999999999999" customHeight="1">
      <c r="B131" s="33"/>
      <c r="C131" s="226" t="s">
        <v>1</v>
      </c>
      <c r="D131" s="226" t="s">
        <v>322</v>
      </c>
      <c r="E131" s="16" t="s">
        <v>1</v>
      </c>
      <c r="F131" s="227">
        <v>10.8</v>
      </c>
      <c r="H131" s="33"/>
    </row>
    <row r="132" spans="2:8" s="1" customFormat="1" ht="16.899999999999999" customHeight="1">
      <c r="B132" s="33"/>
      <c r="C132" s="226" t="s">
        <v>1</v>
      </c>
      <c r="D132" s="226" t="s">
        <v>323</v>
      </c>
      <c r="E132" s="16" t="s">
        <v>1</v>
      </c>
      <c r="F132" s="227">
        <v>5.93</v>
      </c>
      <c r="H132" s="33"/>
    </row>
    <row r="133" spans="2:8" s="1" customFormat="1" ht="16.899999999999999" customHeight="1">
      <c r="B133" s="33"/>
      <c r="C133" s="226" t="s">
        <v>324</v>
      </c>
      <c r="D133" s="226" t="s">
        <v>217</v>
      </c>
      <c r="E133" s="16" t="s">
        <v>1</v>
      </c>
      <c r="F133" s="227">
        <v>124.53</v>
      </c>
      <c r="H133" s="33"/>
    </row>
    <row r="134" spans="2:8" s="1" customFormat="1" ht="16.899999999999999" customHeight="1">
      <c r="B134" s="33"/>
      <c r="C134" s="222" t="s">
        <v>114</v>
      </c>
      <c r="D134" s="223" t="s">
        <v>1</v>
      </c>
      <c r="E134" s="224" t="s">
        <v>1</v>
      </c>
      <c r="F134" s="225">
        <v>39.020000000000003</v>
      </c>
      <c r="H134" s="33"/>
    </row>
    <row r="135" spans="2:8" s="1" customFormat="1" ht="16.899999999999999" customHeight="1">
      <c r="B135" s="33"/>
      <c r="C135" s="226" t="s">
        <v>1</v>
      </c>
      <c r="D135" s="226" t="s">
        <v>556</v>
      </c>
      <c r="E135" s="16" t="s">
        <v>1</v>
      </c>
      <c r="F135" s="227">
        <v>19.510000000000002</v>
      </c>
      <c r="H135" s="33"/>
    </row>
    <row r="136" spans="2:8" s="1" customFormat="1" ht="16.899999999999999" customHeight="1">
      <c r="B136" s="33"/>
      <c r="C136" s="226" t="s">
        <v>1</v>
      </c>
      <c r="D136" s="226" t="s">
        <v>557</v>
      </c>
      <c r="E136" s="16" t="s">
        <v>1</v>
      </c>
      <c r="F136" s="227">
        <v>19.510000000000002</v>
      </c>
      <c r="H136" s="33"/>
    </row>
    <row r="137" spans="2:8" s="1" customFormat="1" ht="16.899999999999999" customHeight="1">
      <c r="B137" s="33"/>
      <c r="C137" s="226" t="s">
        <v>114</v>
      </c>
      <c r="D137" s="226" t="s">
        <v>224</v>
      </c>
      <c r="E137" s="16" t="s">
        <v>1</v>
      </c>
      <c r="F137" s="227">
        <v>39.020000000000003</v>
      </c>
      <c r="H137" s="33"/>
    </row>
    <row r="138" spans="2:8" s="1" customFormat="1" ht="16.899999999999999" customHeight="1">
      <c r="B138" s="33"/>
      <c r="C138" s="228" t="s">
        <v>1173</v>
      </c>
      <c r="H138" s="33"/>
    </row>
    <row r="139" spans="2:8" s="1" customFormat="1" ht="16.899999999999999" customHeight="1">
      <c r="B139" s="33"/>
      <c r="C139" s="226" t="s">
        <v>553</v>
      </c>
      <c r="D139" s="226" t="s">
        <v>554</v>
      </c>
      <c r="E139" s="16" t="s">
        <v>209</v>
      </c>
      <c r="F139" s="227">
        <v>40.970999999999997</v>
      </c>
      <c r="H139" s="33"/>
    </row>
    <row r="140" spans="2:8" s="1" customFormat="1" ht="16.899999999999999" customHeight="1">
      <c r="B140" s="33"/>
      <c r="C140" s="222" t="s">
        <v>131</v>
      </c>
      <c r="D140" s="223" t="s">
        <v>132</v>
      </c>
      <c r="E140" s="224" t="s">
        <v>1</v>
      </c>
      <c r="F140" s="225">
        <v>122.056</v>
      </c>
      <c r="H140" s="33"/>
    </row>
    <row r="141" spans="2:8" s="1" customFormat="1" ht="16.899999999999999" customHeight="1">
      <c r="B141" s="33"/>
      <c r="C141" s="226" t="s">
        <v>1</v>
      </c>
      <c r="D141" s="226" t="s">
        <v>312</v>
      </c>
      <c r="E141" s="16" t="s">
        <v>1</v>
      </c>
      <c r="F141" s="227">
        <v>19.8</v>
      </c>
      <c r="H141" s="33"/>
    </row>
    <row r="142" spans="2:8" s="1" customFormat="1" ht="16.899999999999999" customHeight="1">
      <c r="B142" s="33"/>
      <c r="C142" s="226" t="s">
        <v>1</v>
      </c>
      <c r="D142" s="226" t="s">
        <v>313</v>
      </c>
      <c r="E142" s="16" t="s">
        <v>1</v>
      </c>
      <c r="F142" s="227">
        <v>51.128</v>
      </c>
      <c r="H142" s="33"/>
    </row>
    <row r="143" spans="2:8" s="1" customFormat="1" ht="16.899999999999999" customHeight="1">
      <c r="B143" s="33"/>
      <c r="C143" s="226" t="s">
        <v>1</v>
      </c>
      <c r="D143" s="226" t="s">
        <v>314</v>
      </c>
      <c r="E143" s="16" t="s">
        <v>1</v>
      </c>
      <c r="F143" s="227">
        <v>51.128</v>
      </c>
      <c r="H143" s="33"/>
    </row>
    <row r="144" spans="2:8" s="1" customFormat="1" ht="16.899999999999999" customHeight="1">
      <c r="B144" s="33"/>
      <c r="C144" s="226" t="s">
        <v>131</v>
      </c>
      <c r="D144" s="226" t="s">
        <v>217</v>
      </c>
      <c r="E144" s="16" t="s">
        <v>1</v>
      </c>
      <c r="F144" s="227">
        <v>122.056</v>
      </c>
      <c r="H144" s="33"/>
    </row>
    <row r="145" spans="2:8" s="1" customFormat="1" ht="16.899999999999999" customHeight="1">
      <c r="B145" s="33"/>
      <c r="C145" s="228" t="s">
        <v>1173</v>
      </c>
      <c r="H145" s="33"/>
    </row>
    <row r="146" spans="2:8" s="1" customFormat="1" ht="22.5">
      <c r="B146" s="33"/>
      <c r="C146" s="226" t="s">
        <v>309</v>
      </c>
      <c r="D146" s="226" t="s">
        <v>310</v>
      </c>
      <c r="E146" s="16" t="s">
        <v>209</v>
      </c>
      <c r="F146" s="227">
        <v>122.056</v>
      </c>
      <c r="H146" s="33"/>
    </row>
    <row r="147" spans="2:8" s="1" customFormat="1" ht="16.899999999999999" customHeight="1">
      <c r="B147" s="33"/>
      <c r="C147" s="226" t="s">
        <v>229</v>
      </c>
      <c r="D147" s="226" t="s">
        <v>230</v>
      </c>
      <c r="E147" s="16" t="s">
        <v>209</v>
      </c>
      <c r="F147" s="227">
        <v>208.45599999999999</v>
      </c>
      <c r="H147" s="33"/>
    </row>
    <row r="148" spans="2:8" s="1" customFormat="1" ht="16.899999999999999" customHeight="1">
      <c r="B148" s="33"/>
      <c r="C148" s="222" t="s">
        <v>128</v>
      </c>
      <c r="D148" s="223" t="s">
        <v>1</v>
      </c>
      <c r="E148" s="224" t="s">
        <v>1</v>
      </c>
      <c r="F148" s="225">
        <v>21.9</v>
      </c>
      <c r="H148" s="33"/>
    </row>
    <row r="149" spans="2:8" s="1" customFormat="1" ht="16.899999999999999" customHeight="1">
      <c r="B149" s="33"/>
      <c r="C149" s="226" t="s">
        <v>1</v>
      </c>
      <c r="D149" s="226" t="s">
        <v>270</v>
      </c>
      <c r="E149" s="16" t="s">
        <v>1</v>
      </c>
      <c r="F149" s="227">
        <v>12</v>
      </c>
      <c r="H149" s="33"/>
    </row>
    <row r="150" spans="2:8" s="1" customFormat="1" ht="16.899999999999999" customHeight="1">
      <c r="B150" s="33"/>
      <c r="C150" s="226" t="s">
        <v>1</v>
      </c>
      <c r="D150" s="226" t="s">
        <v>271</v>
      </c>
      <c r="E150" s="16" t="s">
        <v>1</v>
      </c>
      <c r="F150" s="227">
        <v>9.9</v>
      </c>
      <c r="H150" s="33"/>
    </row>
    <row r="151" spans="2:8" s="1" customFormat="1" ht="16.899999999999999" customHeight="1">
      <c r="B151" s="33"/>
      <c r="C151" s="226" t="s">
        <v>128</v>
      </c>
      <c r="D151" s="226" t="s">
        <v>224</v>
      </c>
      <c r="E151" s="16" t="s">
        <v>1</v>
      </c>
      <c r="F151" s="227">
        <v>21.9</v>
      </c>
      <c r="H151" s="33"/>
    </row>
    <row r="152" spans="2:8" s="1" customFormat="1" ht="16.899999999999999" customHeight="1">
      <c r="B152" s="33"/>
      <c r="C152" s="228" t="s">
        <v>1173</v>
      </c>
      <c r="H152" s="33"/>
    </row>
    <row r="153" spans="2:8" s="1" customFormat="1" ht="33.75">
      <c r="B153" s="33"/>
      <c r="C153" s="226" t="s">
        <v>267</v>
      </c>
      <c r="D153" s="226" t="s">
        <v>268</v>
      </c>
      <c r="E153" s="16" t="s">
        <v>209</v>
      </c>
      <c r="F153" s="227">
        <v>22.995000000000001</v>
      </c>
      <c r="H153" s="33"/>
    </row>
    <row r="154" spans="2:8" s="1" customFormat="1" ht="16.899999999999999" customHeight="1">
      <c r="B154" s="33"/>
      <c r="C154" s="222" t="s">
        <v>116</v>
      </c>
      <c r="D154" s="223" t="s">
        <v>117</v>
      </c>
      <c r="E154" s="224" t="s">
        <v>118</v>
      </c>
      <c r="F154" s="225">
        <v>40.970999999999997</v>
      </c>
      <c r="H154" s="33"/>
    </row>
    <row r="155" spans="2:8" s="1" customFormat="1" ht="16.899999999999999" customHeight="1">
      <c r="B155" s="33"/>
      <c r="C155" s="226" t="s">
        <v>1</v>
      </c>
      <c r="D155" s="226" t="s">
        <v>556</v>
      </c>
      <c r="E155" s="16" t="s">
        <v>1</v>
      </c>
      <c r="F155" s="227">
        <v>19.510000000000002</v>
      </c>
      <c r="H155" s="33"/>
    </row>
    <row r="156" spans="2:8" s="1" customFormat="1" ht="16.899999999999999" customHeight="1">
      <c r="B156" s="33"/>
      <c r="C156" s="226" t="s">
        <v>1</v>
      </c>
      <c r="D156" s="226" t="s">
        <v>557</v>
      </c>
      <c r="E156" s="16" t="s">
        <v>1</v>
      </c>
      <c r="F156" s="227">
        <v>19.510000000000002</v>
      </c>
      <c r="H156" s="33"/>
    </row>
    <row r="157" spans="2:8" s="1" customFormat="1" ht="16.899999999999999" customHeight="1">
      <c r="B157" s="33"/>
      <c r="C157" s="226" t="s">
        <v>1</v>
      </c>
      <c r="D157" s="226" t="s">
        <v>558</v>
      </c>
      <c r="E157" s="16" t="s">
        <v>1</v>
      </c>
      <c r="F157" s="227">
        <v>1.9510000000000001</v>
      </c>
      <c r="H157" s="33"/>
    </row>
    <row r="158" spans="2:8" s="1" customFormat="1" ht="16.899999999999999" customHeight="1">
      <c r="B158" s="33"/>
      <c r="C158" s="226" t="s">
        <v>116</v>
      </c>
      <c r="D158" s="226" t="s">
        <v>217</v>
      </c>
      <c r="E158" s="16" t="s">
        <v>1</v>
      </c>
      <c r="F158" s="227">
        <v>40.970999999999997</v>
      </c>
      <c r="H158" s="33"/>
    </row>
    <row r="159" spans="2:8" s="1" customFormat="1" ht="16.899999999999999" customHeight="1">
      <c r="B159" s="33"/>
      <c r="C159" s="228" t="s">
        <v>1173</v>
      </c>
      <c r="H159" s="33"/>
    </row>
    <row r="160" spans="2:8" s="1" customFormat="1" ht="16.899999999999999" customHeight="1">
      <c r="B160" s="33"/>
      <c r="C160" s="226" t="s">
        <v>553</v>
      </c>
      <c r="D160" s="226" t="s">
        <v>554</v>
      </c>
      <c r="E160" s="16" t="s">
        <v>209</v>
      </c>
      <c r="F160" s="227">
        <v>40.970999999999997</v>
      </c>
      <c r="H160" s="33"/>
    </row>
    <row r="161" spans="2:8" s="1" customFormat="1" ht="22.5">
      <c r="B161" s="33"/>
      <c r="C161" s="226" t="s">
        <v>680</v>
      </c>
      <c r="D161" s="226" t="s">
        <v>681</v>
      </c>
      <c r="E161" s="16" t="s">
        <v>209</v>
      </c>
      <c r="F161" s="227">
        <v>92.995999999999995</v>
      </c>
      <c r="H161" s="33"/>
    </row>
    <row r="162" spans="2:8" s="1" customFormat="1" ht="16.899999999999999" customHeight="1">
      <c r="B162" s="33"/>
      <c r="C162" s="226" t="s">
        <v>251</v>
      </c>
      <c r="D162" s="226" t="s">
        <v>252</v>
      </c>
      <c r="E162" s="16" t="s">
        <v>209</v>
      </c>
      <c r="F162" s="227">
        <v>80.866</v>
      </c>
      <c r="H162" s="33"/>
    </row>
    <row r="163" spans="2:8" s="1" customFormat="1" ht="16.899999999999999" customHeight="1">
      <c r="B163" s="33"/>
      <c r="C163" s="226" t="s">
        <v>257</v>
      </c>
      <c r="D163" s="226" t="s">
        <v>258</v>
      </c>
      <c r="E163" s="16" t="s">
        <v>209</v>
      </c>
      <c r="F163" s="227">
        <v>80.866</v>
      </c>
      <c r="H163" s="33"/>
    </row>
    <row r="164" spans="2:8" s="1" customFormat="1" ht="16.899999999999999" customHeight="1">
      <c r="B164" s="33"/>
      <c r="C164" s="226" t="s">
        <v>560</v>
      </c>
      <c r="D164" s="226" t="s">
        <v>561</v>
      </c>
      <c r="E164" s="16" t="s">
        <v>209</v>
      </c>
      <c r="F164" s="227">
        <v>40.970999999999997</v>
      </c>
      <c r="H164" s="33"/>
    </row>
    <row r="165" spans="2:8" s="1" customFormat="1" ht="16.899999999999999" customHeight="1">
      <c r="B165" s="33"/>
      <c r="C165" s="226" t="s">
        <v>567</v>
      </c>
      <c r="D165" s="226" t="s">
        <v>568</v>
      </c>
      <c r="E165" s="16" t="s">
        <v>209</v>
      </c>
      <c r="F165" s="227">
        <v>40.970999999999997</v>
      </c>
      <c r="H165" s="33"/>
    </row>
    <row r="166" spans="2:8" s="1" customFormat="1" ht="16.899999999999999" customHeight="1">
      <c r="B166" s="33"/>
      <c r="C166" s="226" t="s">
        <v>571</v>
      </c>
      <c r="D166" s="226" t="s">
        <v>572</v>
      </c>
      <c r="E166" s="16" t="s">
        <v>209</v>
      </c>
      <c r="F166" s="227">
        <v>40.970999999999997</v>
      </c>
      <c r="H166" s="33"/>
    </row>
    <row r="167" spans="2:8" s="1" customFormat="1" ht="16.899999999999999" customHeight="1">
      <c r="B167" s="33"/>
      <c r="C167" s="226" t="s">
        <v>575</v>
      </c>
      <c r="D167" s="226" t="s">
        <v>576</v>
      </c>
      <c r="E167" s="16" t="s">
        <v>209</v>
      </c>
      <c r="F167" s="227">
        <v>81.941999999999993</v>
      </c>
      <c r="H167" s="33"/>
    </row>
    <row r="168" spans="2:8" s="1" customFormat="1" ht="16.899999999999999" customHeight="1">
      <c r="B168" s="33"/>
      <c r="C168" s="226" t="s">
        <v>615</v>
      </c>
      <c r="D168" s="226" t="s">
        <v>616</v>
      </c>
      <c r="E168" s="16" t="s">
        <v>209</v>
      </c>
      <c r="F168" s="227">
        <v>220.80600000000001</v>
      </c>
      <c r="H168" s="33"/>
    </row>
    <row r="169" spans="2:8" s="1" customFormat="1" ht="16.899999999999999" customHeight="1">
      <c r="B169" s="33"/>
      <c r="C169" s="226" t="s">
        <v>640</v>
      </c>
      <c r="D169" s="226" t="s">
        <v>641</v>
      </c>
      <c r="E169" s="16" t="s">
        <v>209</v>
      </c>
      <c r="F169" s="227">
        <v>80.866</v>
      </c>
      <c r="H169" s="33"/>
    </row>
    <row r="170" spans="2:8" s="1" customFormat="1" ht="16.899999999999999" customHeight="1">
      <c r="B170" s="33"/>
      <c r="C170" s="226" t="s">
        <v>262</v>
      </c>
      <c r="D170" s="226" t="s">
        <v>263</v>
      </c>
      <c r="E170" s="16" t="s">
        <v>209</v>
      </c>
      <c r="F170" s="227">
        <v>92.995999999999995</v>
      </c>
      <c r="H170" s="33"/>
    </row>
    <row r="171" spans="2:8" s="1" customFormat="1" ht="16.899999999999999" customHeight="1">
      <c r="B171" s="33"/>
      <c r="C171" s="222" t="s">
        <v>135</v>
      </c>
      <c r="D171" s="223" t="s">
        <v>1</v>
      </c>
      <c r="E171" s="224" t="s">
        <v>1</v>
      </c>
      <c r="F171" s="225">
        <v>35.44</v>
      </c>
      <c r="H171" s="33"/>
    </row>
    <row r="172" spans="2:8" s="1" customFormat="1" ht="16.899999999999999" customHeight="1">
      <c r="B172" s="33"/>
      <c r="C172" s="226" t="s">
        <v>1</v>
      </c>
      <c r="D172" s="226" t="s">
        <v>540</v>
      </c>
      <c r="E172" s="16" t="s">
        <v>1</v>
      </c>
      <c r="F172" s="227">
        <v>17.72</v>
      </c>
      <c r="H172" s="33"/>
    </row>
    <row r="173" spans="2:8" s="1" customFormat="1" ht="16.899999999999999" customHeight="1">
      <c r="B173" s="33"/>
      <c r="C173" s="226" t="s">
        <v>1</v>
      </c>
      <c r="D173" s="226" t="s">
        <v>541</v>
      </c>
      <c r="E173" s="16" t="s">
        <v>1</v>
      </c>
      <c r="F173" s="227">
        <v>17.72</v>
      </c>
      <c r="H173" s="33"/>
    </row>
    <row r="174" spans="2:8" s="1" customFormat="1" ht="16.899999999999999" customHeight="1">
      <c r="B174" s="33"/>
      <c r="C174" s="226" t="s">
        <v>135</v>
      </c>
      <c r="D174" s="226" t="s">
        <v>224</v>
      </c>
      <c r="E174" s="16" t="s">
        <v>1</v>
      </c>
      <c r="F174" s="227">
        <v>35.44</v>
      </c>
      <c r="H174" s="33"/>
    </row>
    <row r="175" spans="2:8" s="1" customFormat="1" ht="16.899999999999999" customHeight="1">
      <c r="B175" s="33"/>
      <c r="C175" s="228" t="s">
        <v>1173</v>
      </c>
      <c r="H175" s="33"/>
    </row>
    <row r="176" spans="2:8" s="1" customFormat="1" ht="16.899999999999999" customHeight="1">
      <c r="B176" s="33"/>
      <c r="C176" s="226" t="s">
        <v>537</v>
      </c>
      <c r="D176" s="226" t="s">
        <v>538</v>
      </c>
      <c r="E176" s="16" t="s">
        <v>340</v>
      </c>
      <c r="F176" s="227">
        <v>37.212000000000003</v>
      </c>
      <c r="H176" s="33"/>
    </row>
    <row r="177" spans="2:8" s="1" customFormat="1" ht="26.45" customHeight="1">
      <c r="B177" s="33"/>
      <c r="C177" s="221" t="s">
        <v>1176</v>
      </c>
      <c r="D177" s="221" t="s">
        <v>95</v>
      </c>
      <c r="H177" s="33"/>
    </row>
    <row r="178" spans="2:8" s="1" customFormat="1" ht="16.899999999999999" customHeight="1">
      <c r="B178" s="33"/>
      <c r="C178" s="222" t="s">
        <v>700</v>
      </c>
      <c r="D178" s="223" t="s">
        <v>1</v>
      </c>
      <c r="E178" s="224" t="s">
        <v>1</v>
      </c>
      <c r="F178" s="225">
        <v>55</v>
      </c>
      <c r="H178" s="33"/>
    </row>
    <row r="179" spans="2:8" s="1" customFormat="1" ht="16.899999999999999" customHeight="1">
      <c r="B179" s="33"/>
      <c r="C179" s="226" t="s">
        <v>1</v>
      </c>
      <c r="D179" s="226" t="s">
        <v>934</v>
      </c>
      <c r="E179" s="16" t="s">
        <v>1</v>
      </c>
      <c r="F179" s="227">
        <v>55</v>
      </c>
      <c r="H179" s="33"/>
    </row>
    <row r="180" spans="2:8" s="1" customFormat="1" ht="16.899999999999999" customHeight="1">
      <c r="B180" s="33"/>
      <c r="C180" s="226" t="s">
        <v>700</v>
      </c>
      <c r="D180" s="226" t="s">
        <v>217</v>
      </c>
      <c r="E180" s="16" t="s">
        <v>1</v>
      </c>
      <c r="F180" s="227">
        <v>55</v>
      </c>
      <c r="H180" s="33"/>
    </row>
    <row r="181" spans="2:8" s="1" customFormat="1" ht="16.899999999999999" customHeight="1">
      <c r="B181" s="33"/>
      <c r="C181" s="228" t="s">
        <v>1173</v>
      </c>
      <c r="H181" s="33"/>
    </row>
    <row r="182" spans="2:8" s="1" customFormat="1" ht="16.899999999999999" customHeight="1">
      <c r="B182" s="33"/>
      <c r="C182" s="226" t="s">
        <v>931</v>
      </c>
      <c r="D182" s="226" t="s">
        <v>932</v>
      </c>
      <c r="E182" s="16" t="s">
        <v>340</v>
      </c>
      <c r="F182" s="227">
        <v>55</v>
      </c>
      <c r="H182" s="33"/>
    </row>
    <row r="183" spans="2:8" s="1" customFormat="1" ht="16.899999999999999" customHeight="1">
      <c r="B183" s="33"/>
      <c r="C183" s="226" t="s">
        <v>935</v>
      </c>
      <c r="D183" s="226" t="s">
        <v>936</v>
      </c>
      <c r="E183" s="16" t="s">
        <v>340</v>
      </c>
      <c r="F183" s="227">
        <v>55</v>
      </c>
      <c r="H183" s="33"/>
    </row>
    <row r="184" spans="2:8" s="1" customFormat="1" ht="16.899999999999999" customHeight="1">
      <c r="B184" s="33"/>
      <c r="C184" s="226" t="s">
        <v>938</v>
      </c>
      <c r="D184" s="226" t="s">
        <v>939</v>
      </c>
      <c r="E184" s="16" t="s">
        <v>340</v>
      </c>
      <c r="F184" s="227">
        <v>55</v>
      </c>
      <c r="H184" s="33"/>
    </row>
    <row r="185" spans="2:8" s="1" customFormat="1" ht="16.899999999999999" customHeight="1">
      <c r="B185" s="33"/>
      <c r="C185" s="222" t="s">
        <v>744</v>
      </c>
      <c r="D185" s="223" t="s">
        <v>1</v>
      </c>
      <c r="E185" s="224" t="s">
        <v>1</v>
      </c>
      <c r="F185" s="225">
        <v>40</v>
      </c>
      <c r="H185" s="33"/>
    </row>
    <row r="186" spans="2:8" s="1" customFormat="1" ht="16.899999999999999" customHeight="1">
      <c r="B186" s="33"/>
      <c r="C186" s="226" t="s">
        <v>1</v>
      </c>
      <c r="D186" s="226" t="s">
        <v>741</v>
      </c>
      <c r="E186" s="16" t="s">
        <v>1</v>
      </c>
      <c r="F186" s="227">
        <v>25</v>
      </c>
      <c r="H186" s="33"/>
    </row>
    <row r="187" spans="2:8" s="1" customFormat="1" ht="16.899999999999999" customHeight="1">
      <c r="B187" s="33"/>
      <c r="C187" s="226" t="s">
        <v>1</v>
      </c>
      <c r="D187" s="226" t="s">
        <v>742</v>
      </c>
      <c r="E187" s="16" t="s">
        <v>1</v>
      </c>
      <c r="F187" s="227">
        <v>10</v>
      </c>
      <c r="H187" s="33"/>
    </row>
    <row r="188" spans="2:8" s="1" customFormat="1" ht="16.899999999999999" customHeight="1">
      <c r="B188" s="33"/>
      <c r="C188" s="226" t="s">
        <v>1</v>
      </c>
      <c r="D188" s="226" t="s">
        <v>743</v>
      </c>
      <c r="E188" s="16" t="s">
        <v>1</v>
      </c>
      <c r="F188" s="227">
        <v>5</v>
      </c>
      <c r="H188" s="33"/>
    </row>
    <row r="189" spans="2:8" s="1" customFormat="1" ht="16.899999999999999" customHeight="1">
      <c r="B189" s="33"/>
      <c r="C189" s="226" t="s">
        <v>744</v>
      </c>
      <c r="D189" s="226" t="s">
        <v>217</v>
      </c>
      <c r="E189" s="16" t="s">
        <v>1</v>
      </c>
      <c r="F189" s="227">
        <v>40</v>
      </c>
      <c r="H189" s="33"/>
    </row>
    <row r="190" spans="2:8" s="1" customFormat="1" ht="16.899999999999999" customHeight="1">
      <c r="B190" s="33"/>
      <c r="C190" s="222" t="s">
        <v>698</v>
      </c>
      <c r="D190" s="223" t="s">
        <v>1</v>
      </c>
      <c r="E190" s="224" t="s">
        <v>1</v>
      </c>
      <c r="F190" s="225">
        <v>19.2</v>
      </c>
      <c r="H190" s="33"/>
    </row>
    <row r="191" spans="2:8" s="1" customFormat="1" ht="16.899999999999999" customHeight="1">
      <c r="B191" s="33"/>
      <c r="C191" s="226" t="s">
        <v>1</v>
      </c>
      <c r="D191" s="226" t="s">
        <v>930</v>
      </c>
      <c r="E191" s="16" t="s">
        <v>1</v>
      </c>
      <c r="F191" s="227">
        <v>19.2</v>
      </c>
      <c r="H191" s="33"/>
    </row>
    <row r="192" spans="2:8" s="1" customFormat="1" ht="16.899999999999999" customHeight="1">
      <c r="B192" s="33"/>
      <c r="C192" s="226" t="s">
        <v>698</v>
      </c>
      <c r="D192" s="226" t="s">
        <v>217</v>
      </c>
      <c r="E192" s="16" t="s">
        <v>1</v>
      </c>
      <c r="F192" s="227">
        <v>19.2</v>
      </c>
      <c r="H192" s="33"/>
    </row>
    <row r="193" spans="2:8" s="1" customFormat="1" ht="16.899999999999999" customHeight="1">
      <c r="B193" s="33"/>
      <c r="C193" s="228" t="s">
        <v>1173</v>
      </c>
      <c r="H193" s="33"/>
    </row>
    <row r="194" spans="2:8" s="1" customFormat="1" ht="16.899999999999999" customHeight="1">
      <c r="B194" s="33"/>
      <c r="C194" s="226" t="s">
        <v>927</v>
      </c>
      <c r="D194" s="226" t="s">
        <v>928</v>
      </c>
      <c r="E194" s="16" t="s">
        <v>209</v>
      </c>
      <c r="F194" s="227">
        <v>19.2</v>
      </c>
      <c r="H194" s="33"/>
    </row>
    <row r="195" spans="2:8" s="1" customFormat="1" ht="16.899999999999999" customHeight="1">
      <c r="B195" s="33"/>
      <c r="C195" s="226" t="s">
        <v>924</v>
      </c>
      <c r="D195" s="226" t="s">
        <v>925</v>
      </c>
      <c r="E195" s="16" t="s">
        <v>209</v>
      </c>
      <c r="F195" s="227">
        <v>19.2</v>
      </c>
      <c r="H195" s="33"/>
    </row>
    <row r="196" spans="2:8" s="1" customFormat="1" ht="16.899999999999999" customHeight="1">
      <c r="B196" s="33"/>
      <c r="C196" s="222" t="s">
        <v>701</v>
      </c>
      <c r="D196" s="223" t="s">
        <v>1</v>
      </c>
      <c r="E196" s="224" t="s">
        <v>1</v>
      </c>
      <c r="F196" s="225">
        <v>9</v>
      </c>
      <c r="H196" s="33"/>
    </row>
    <row r="197" spans="2:8" s="1" customFormat="1" ht="16.899999999999999" customHeight="1">
      <c r="B197" s="33"/>
      <c r="C197" s="226" t="s">
        <v>1</v>
      </c>
      <c r="D197" s="226" t="s">
        <v>825</v>
      </c>
      <c r="E197" s="16" t="s">
        <v>1</v>
      </c>
      <c r="F197" s="227">
        <v>9</v>
      </c>
      <c r="H197" s="33"/>
    </row>
    <row r="198" spans="2:8" s="1" customFormat="1" ht="16.899999999999999" customHeight="1">
      <c r="B198" s="33"/>
      <c r="C198" s="226" t="s">
        <v>701</v>
      </c>
      <c r="D198" s="226" t="s">
        <v>217</v>
      </c>
      <c r="E198" s="16" t="s">
        <v>1</v>
      </c>
      <c r="F198" s="227">
        <v>9</v>
      </c>
      <c r="H198" s="33"/>
    </row>
    <row r="199" spans="2:8" s="1" customFormat="1" ht="16.899999999999999" customHeight="1">
      <c r="B199" s="33"/>
      <c r="C199" s="228" t="s">
        <v>1173</v>
      </c>
      <c r="H199" s="33"/>
    </row>
    <row r="200" spans="2:8" s="1" customFormat="1" ht="16.899999999999999" customHeight="1">
      <c r="B200" s="33"/>
      <c r="C200" s="226" t="s">
        <v>822</v>
      </c>
      <c r="D200" s="226" t="s">
        <v>823</v>
      </c>
      <c r="E200" s="16" t="s">
        <v>291</v>
      </c>
      <c r="F200" s="227">
        <v>9</v>
      </c>
      <c r="H200" s="33"/>
    </row>
    <row r="201" spans="2:8" s="1" customFormat="1" ht="16.899999999999999" customHeight="1">
      <c r="B201" s="33"/>
      <c r="C201" s="226" t="s">
        <v>760</v>
      </c>
      <c r="D201" s="226" t="s">
        <v>761</v>
      </c>
      <c r="E201" s="16" t="s">
        <v>291</v>
      </c>
      <c r="F201" s="227">
        <v>13</v>
      </c>
      <c r="H201" s="33"/>
    </row>
    <row r="202" spans="2:8" s="1" customFormat="1" ht="26.45" customHeight="1">
      <c r="B202" s="33"/>
      <c r="C202" s="221" t="s">
        <v>1177</v>
      </c>
      <c r="D202" s="221" t="s">
        <v>101</v>
      </c>
      <c r="H202" s="33"/>
    </row>
    <row r="203" spans="2:8" s="1" customFormat="1" ht="16.899999999999999" customHeight="1">
      <c r="B203" s="33"/>
      <c r="C203" s="222" t="s">
        <v>138</v>
      </c>
      <c r="D203" s="223" t="s">
        <v>124</v>
      </c>
      <c r="E203" s="224" t="s">
        <v>1</v>
      </c>
      <c r="F203" s="225">
        <v>22.097000000000001</v>
      </c>
      <c r="H203" s="33"/>
    </row>
    <row r="204" spans="2:8" s="1" customFormat="1" ht="16.899999999999999" customHeight="1">
      <c r="B204" s="33"/>
      <c r="C204" s="226" t="s">
        <v>1</v>
      </c>
      <c r="D204" s="226" t="s">
        <v>1135</v>
      </c>
      <c r="E204" s="16" t="s">
        <v>1</v>
      </c>
      <c r="F204" s="227">
        <v>21.045000000000002</v>
      </c>
      <c r="H204" s="33"/>
    </row>
    <row r="205" spans="2:8" s="1" customFormat="1" ht="16.899999999999999" customHeight="1">
      <c r="B205" s="33"/>
      <c r="C205" s="226" t="s">
        <v>1</v>
      </c>
      <c r="D205" s="226" t="s">
        <v>542</v>
      </c>
      <c r="E205" s="16" t="s">
        <v>1</v>
      </c>
      <c r="F205" s="227">
        <v>1.052</v>
      </c>
      <c r="H205" s="33"/>
    </row>
    <row r="206" spans="2:8" s="1" customFormat="1" ht="16.899999999999999" customHeight="1">
      <c r="B206" s="33"/>
      <c r="C206" s="226" t="s">
        <v>138</v>
      </c>
      <c r="D206" s="226" t="s">
        <v>217</v>
      </c>
      <c r="E206" s="16" t="s">
        <v>1</v>
      </c>
      <c r="F206" s="227">
        <v>22.097000000000001</v>
      </c>
      <c r="H206" s="33"/>
    </row>
    <row r="207" spans="2:8" s="1" customFormat="1" ht="16.899999999999999" customHeight="1">
      <c r="B207" s="33"/>
      <c r="C207" s="228" t="s">
        <v>1173</v>
      </c>
      <c r="H207" s="33"/>
    </row>
    <row r="208" spans="2:8" s="1" customFormat="1" ht="16.899999999999999" customHeight="1">
      <c r="B208" s="33"/>
      <c r="C208" s="226" t="s">
        <v>537</v>
      </c>
      <c r="D208" s="226" t="s">
        <v>538</v>
      </c>
      <c r="E208" s="16" t="s">
        <v>340</v>
      </c>
      <c r="F208" s="227">
        <v>22.097000000000001</v>
      </c>
      <c r="H208" s="33"/>
    </row>
    <row r="209" spans="2:8" s="1" customFormat="1" ht="16.899999999999999" customHeight="1">
      <c r="B209" s="33"/>
      <c r="C209" s="226" t="s">
        <v>544</v>
      </c>
      <c r="D209" s="226" t="s">
        <v>545</v>
      </c>
      <c r="E209" s="16" t="s">
        <v>340</v>
      </c>
      <c r="F209" s="227">
        <v>22.097000000000001</v>
      </c>
      <c r="H209" s="33"/>
    </row>
    <row r="210" spans="2:8" s="1" customFormat="1" ht="16.899999999999999" customHeight="1">
      <c r="B210" s="33"/>
      <c r="C210" s="222" t="s">
        <v>143</v>
      </c>
      <c r="D210" s="223" t="s">
        <v>1</v>
      </c>
      <c r="E210" s="224" t="s">
        <v>1</v>
      </c>
      <c r="F210" s="225">
        <v>15.3</v>
      </c>
      <c r="H210" s="33"/>
    </row>
    <row r="211" spans="2:8" s="1" customFormat="1" ht="16.899999999999999" customHeight="1">
      <c r="B211" s="33"/>
      <c r="C211" s="226" t="s">
        <v>1</v>
      </c>
      <c r="D211" s="226" t="s">
        <v>1140</v>
      </c>
      <c r="E211" s="16" t="s">
        <v>1</v>
      </c>
      <c r="F211" s="227">
        <v>5.0999999999999996</v>
      </c>
      <c r="H211" s="33"/>
    </row>
    <row r="212" spans="2:8" s="1" customFormat="1" ht="16.899999999999999" customHeight="1">
      <c r="B212" s="33"/>
      <c r="C212" s="226" t="s">
        <v>1</v>
      </c>
      <c r="D212" s="226" t="s">
        <v>1141</v>
      </c>
      <c r="E212" s="16" t="s">
        <v>1</v>
      </c>
      <c r="F212" s="227">
        <v>5.0999999999999996</v>
      </c>
      <c r="H212" s="33"/>
    </row>
    <row r="213" spans="2:8" s="1" customFormat="1" ht="16.899999999999999" customHeight="1">
      <c r="B213" s="33"/>
      <c r="C213" s="226" t="s">
        <v>1</v>
      </c>
      <c r="D213" s="226" t="s">
        <v>1142</v>
      </c>
      <c r="E213" s="16" t="s">
        <v>1</v>
      </c>
      <c r="F213" s="227">
        <v>5.0999999999999996</v>
      </c>
      <c r="H213" s="33"/>
    </row>
    <row r="214" spans="2:8" s="1" customFormat="1" ht="16.899999999999999" customHeight="1">
      <c r="B214" s="33"/>
      <c r="C214" s="226" t="s">
        <v>143</v>
      </c>
      <c r="D214" s="226" t="s">
        <v>217</v>
      </c>
      <c r="E214" s="16" t="s">
        <v>1</v>
      </c>
      <c r="F214" s="227">
        <v>15.3</v>
      </c>
      <c r="H214" s="33"/>
    </row>
    <row r="215" spans="2:8" s="1" customFormat="1" ht="16.899999999999999" customHeight="1">
      <c r="B215" s="33"/>
      <c r="C215" s="228" t="s">
        <v>1173</v>
      </c>
      <c r="H215" s="33"/>
    </row>
    <row r="216" spans="2:8" s="1" customFormat="1" ht="22.5">
      <c r="B216" s="33"/>
      <c r="C216" s="226" t="s">
        <v>601</v>
      </c>
      <c r="D216" s="226" t="s">
        <v>602</v>
      </c>
      <c r="E216" s="16" t="s">
        <v>340</v>
      </c>
      <c r="F216" s="227">
        <v>15.3</v>
      </c>
      <c r="H216" s="33"/>
    </row>
    <row r="217" spans="2:8" s="1" customFormat="1" ht="16.899999999999999" customHeight="1">
      <c r="B217" s="33"/>
      <c r="C217" s="226" t="s">
        <v>609</v>
      </c>
      <c r="D217" s="226" t="s">
        <v>610</v>
      </c>
      <c r="E217" s="16" t="s">
        <v>340</v>
      </c>
      <c r="F217" s="227">
        <v>15.3</v>
      </c>
      <c r="H217" s="33"/>
    </row>
    <row r="218" spans="2:8" s="1" customFormat="1" ht="16.899999999999999" customHeight="1">
      <c r="B218" s="33"/>
      <c r="C218" s="222" t="s">
        <v>121</v>
      </c>
      <c r="D218" s="223" t="s">
        <v>1</v>
      </c>
      <c r="E218" s="224" t="s">
        <v>1</v>
      </c>
      <c r="F218" s="225">
        <v>3.53</v>
      </c>
      <c r="H218" s="33"/>
    </row>
    <row r="219" spans="2:8" s="1" customFormat="1" ht="16.899999999999999" customHeight="1">
      <c r="B219" s="33"/>
      <c r="C219" s="226" t="s">
        <v>1</v>
      </c>
      <c r="D219" s="226" t="s">
        <v>1120</v>
      </c>
      <c r="E219" s="16" t="s">
        <v>1</v>
      </c>
      <c r="F219" s="227">
        <v>2.0299999999999998</v>
      </c>
      <c r="H219" s="33"/>
    </row>
    <row r="220" spans="2:8" s="1" customFormat="1" ht="16.899999999999999" customHeight="1">
      <c r="B220" s="33"/>
      <c r="C220" s="226" t="s">
        <v>1</v>
      </c>
      <c r="D220" s="226" t="s">
        <v>1121</v>
      </c>
      <c r="E220" s="16" t="s">
        <v>1</v>
      </c>
      <c r="F220" s="227">
        <v>1.5</v>
      </c>
      <c r="H220" s="33"/>
    </row>
    <row r="221" spans="2:8" s="1" customFormat="1" ht="16.899999999999999" customHeight="1">
      <c r="B221" s="33"/>
      <c r="C221" s="226" t="s">
        <v>121</v>
      </c>
      <c r="D221" s="226" t="s">
        <v>224</v>
      </c>
      <c r="E221" s="16" t="s">
        <v>1</v>
      </c>
      <c r="F221" s="227">
        <v>3.53</v>
      </c>
      <c r="H221" s="33"/>
    </row>
    <row r="222" spans="2:8" s="1" customFormat="1" ht="16.899999999999999" customHeight="1">
      <c r="B222" s="33"/>
      <c r="C222" s="228" t="s">
        <v>1173</v>
      </c>
      <c r="H222" s="33"/>
    </row>
    <row r="223" spans="2:8" s="1" customFormat="1" ht="22.5">
      <c r="B223" s="33"/>
      <c r="C223" s="226" t="s">
        <v>280</v>
      </c>
      <c r="D223" s="226" t="s">
        <v>281</v>
      </c>
      <c r="E223" s="16" t="s">
        <v>209</v>
      </c>
      <c r="F223" s="227">
        <v>3.7069999999999999</v>
      </c>
      <c r="H223" s="33"/>
    </row>
    <row r="224" spans="2:8" s="1" customFormat="1" ht="16.899999999999999" customHeight="1">
      <c r="B224" s="33"/>
      <c r="C224" s="222" t="s">
        <v>149</v>
      </c>
      <c r="D224" s="223" t="s">
        <v>1</v>
      </c>
      <c r="E224" s="224" t="s">
        <v>1</v>
      </c>
      <c r="F224" s="225">
        <v>76.034999999999997</v>
      </c>
      <c r="H224" s="33"/>
    </row>
    <row r="225" spans="2:8" s="1" customFormat="1" ht="16.899999999999999" customHeight="1">
      <c r="B225" s="33"/>
      <c r="C225" s="226" t="s">
        <v>1</v>
      </c>
      <c r="D225" s="226" t="s">
        <v>618</v>
      </c>
      <c r="E225" s="16" t="s">
        <v>1</v>
      </c>
      <c r="F225" s="227">
        <v>26.125</v>
      </c>
      <c r="H225" s="33"/>
    </row>
    <row r="226" spans="2:8" s="1" customFormat="1" ht="16.899999999999999" customHeight="1">
      <c r="B226" s="33"/>
      <c r="C226" s="226" t="s">
        <v>1</v>
      </c>
      <c r="D226" s="226" t="s">
        <v>1143</v>
      </c>
      <c r="E226" s="16" t="s">
        <v>1</v>
      </c>
      <c r="F226" s="227">
        <v>32.395000000000003</v>
      </c>
      <c r="H226" s="33"/>
    </row>
    <row r="227" spans="2:8" s="1" customFormat="1" ht="16.899999999999999" customHeight="1">
      <c r="B227" s="33"/>
      <c r="C227" s="226" t="s">
        <v>1</v>
      </c>
      <c r="D227" s="226" t="s">
        <v>1144</v>
      </c>
      <c r="E227" s="16" t="s">
        <v>1</v>
      </c>
      <c r="F227" s="227">
        <v>9.3000000000000007</v>
      </c>
      <c r="H227" s="33"/>
    </row>
    <row r="228" spans="2:8" s="1" customFormat="1" ht="16.899999999999999" customHeight="1">
      <c r="B228" s="33"/>
      <c r="C228" s="226" t="s">
        <v>1</v>
      </c>
      <c r="D228" s="226" t="s">
        <v>1145</v>
      </c>
      <c r="E228" s="16" t="s">
        <v>1</v>
      </c>
      <c r="F228" s="227">
        <v>8.2149999999999999</v>
      </c>
      <c r="H228" s="33"/>
    </row>
    <row r="229" spans="2:8" s="1" customFormat="1" ht="16.899999999999999" customHeight="1">
      <c r="B229" s="33"/>
      <c r="C229" s="226" t="s">
        <v>149</v>
      </c>
      <c r="D229" s="226" t="s">
        <v>224</v>
      </c>
      <c r="E229" s="16" t="s">
        <v>1</v>
      </c>
      <c r="F229" s="227">
        <v>76.034999999999997</v>
      </c>
      <c r="H229" s="33"/>
    </row>
    <row r="230" spans="2:8" s="1" customFormat="1" ht="16.899999999999999" customHeight="1">
      <c r="B230" s="33"/>
      <c r="C230" s="228" t="s">
        <v>1173</v>
      </c>
      <c r="H230" s="33"/>
    </row>
    <row r="231" spans="2:8" s="1" customFormat="1" ht="16.899999999999999" customHeight="1">
      <c r="B231" s="33"/>
      <c r="C231" s="226" t="s">
        <v>615</v>
      </c>
      <c r="D231" s="226" t="s">
        <v>616</v>
      </c>
      <c r="E231" s="16" t="s">
        <v>209</v>
      </c>
      <c r="F231" s="227">
        <v>79.837000000000003</v>
      </c>
      <c r="H231" s="33"/>
    </row>
    <row r="232" spans="2:8" s="1" customFormat="1" ht="16.899999999999999" customHeight="1">
      <c r="B232" s="33"/>
      <c r="C232" s="222" t="s">
        <v>147</v>
      </c>
      <c r="D232" s="223" t="s">
        <v>1</v>
      </c>
      <c r="E232" s="224" t="s">
        <v>1</v>
      </c>
      <c r="F232" s="225">
        <v>25.045000000000002</v>
      </c>
      <c r="H232" s="33"/>
    </row>
    <row r="233" spans="2:8" s="1" customFormat="1" ht="16.899999999999999" customHeight="1">
      <c r="B233" s="33"/>
      <c r="C233" s="226" t="s">
        <v>1</v>
      </c>
      <c r="D233" s="226" t="s">
        <v>1115</v>
      </c>
      <c r="E233" s="16" t="s">
        <v>1</v>
      </c>
      <c r="F233" s="227">
        <v>25.045000000000002</v>
      </c>
      <c r="H233" s="33"/>
    </row>
    <row r="234" spans="2:8" s="1" customFormat="1" ht="16.899999999999999" customHeight="1">
      <c r="B234" s="33"/>
      <c r="C234" s="226" t="s">
        <v>147</v>
      </c>
      <c r="D234" s="226" t="s">
        <v>224</v>
      </c>
      <c r="E234" s="16" t="s">
        <v>1</v>
      </c>
      <c r="F234" s="227">
        <v>25.045000000000002</v>
      </c>
      <c r="H234" s="33"/>
    </row>
    <row r="235" spans="2:8" s="1" customFormat="1" ht="16.899999999999999" customHeight="1">
      <c r="B235" s="33"/>
      <c r="C235" s="228" t="s">
        <v>1173</v>
      </c>
      <c r="H235" s="33"/>
    </row>
    <row r="236" spans="2:8" s="1" customFormat="1" ht="16.899999999999999" customHeight="1">
      <c r="B236" s="33"/>
      <c r="C236" s="226" t="s">
        <v>218</v>
      </c>
      <c r="D236" s="226" t="s">
        <v>219</v>
      </c>
      <c r="E236" s="16" t="s">
        <v>209</v>
      </c>
      <c r="F236" s="227">
        <v>26.297000000000001</v>
      </c>
      <c r="H236" s="33"/>
    </row>
    <row r="237" spans="2:8" s="1" customFormat="1" ht="16.899999999999999" customHeight="1">
      <c r="B237" s="33"/>
      <c r="C237" s="226" t="s">
        <v>627</v>
      </c>
      <c r="D237" s="226" t="s">
        <v>628</v>
      </c>
      <c r="E237" s="16" t="s">
        <v>209</v>
      </c>
      <c r="F237" s="227">
        <v>104.88200000000001</v>
      </c>
      <c r="H237" s="33"/>
    </row>
    <row r="238" spans="2:8" s="1" customFormat="1" ht="16.899999999999999" customHeight="1">
      <c r="B238" s="33"/>
      <c r="C238" s="226" t="s">
        <v>632</v>
      </c>
      <c r="D238" s="226" t="s">
        <v>633</v>
      </c>
      <c r="E238" s="16" t="s">
        <v>209</v>
      </c>
      <c r="F238" s="227">
        <v>104.88200000000001</v>
      </c>
      <c r="H238" s="33"/>
    </row>
    <row r="239" spans="2:8" s="1" customFormat="1" ht="16.899999999999999" customHeight="1">
      <c r="B239" s="33"/>
      <c r="C239" s="226" t="s">
        <v>636</v>
      </c>
      <c r="D239" s="226" t="s">
        <v>637</v>
      </c>
      <c r="E239" s="16" t="s">
        <v>209</v>
      </c>
      <c r="F239" s="227">
        <v>104.88200000000001</v>
      </c>
      <c r="H239" s="33"/>
    </row>
    <row r="240" spans="2:8" s="1" customFormat="1" ht="16.899999999999999" customHeight="1">
      <c r="B240" s="33"/>
      <c r="C240" s="222" t="s">
        <v>141</v>
      </c>
      <c r="D240" s="223" t="s">
        <v>1</v>
      </c>
      <c r="E240" s="224" t="s">
        <v>1</v>
      </c>
      <c r="F240" s="225">
        <v>19.32</v>
      </c>
      <c r="H240" s="33"/>
    </row>
    <row r="241" spans="2:8" s="1" customFormat="1" ht="16.899999999999999" customHeight="1">
      <c r="B241" s="33"/>
      <c r="C241" s="226" t="s">
        <v>1</v>
      </c>
      <c r="D241" s="226" t="s">
        <v>324</v>
      </c>
      <c r="E241" s="16" t="s">
        <v>1</v>
      </c>
      <c r="F241" s="227">
        <v>19.32</v>
      </c>
      <c r="H241" s="33"/>
    </row>
    <row r="242" spans="2:8" s="1" customFormat="1" ht="16.899999999999999" customHeight="1">
      <c r="B242" s="33"/>
      <c r="C242" s="226" t="s">
        <v>141</v>
      </c>
      <c r="D242" s="226" t="s">
        <v>224</v>
      </c>
      <c r="E242" s="16" t="s">
        <v>1</v>
      </c>
      <c r="F242" s="227">
        <v>19.32</v>
      </c>
      <c r="H242" s="33"/>
    </row>
    <row r="243" spans="2:8" s="1" customFormat="1" ht="16.899999999999999" customHeight="1">
      <c r="B243" s="33"/>
      <c r="C243" s="228" t="s">
        <v>1173</v>
      </c>
      <c r="H243" s="33"/>
    </row>
    <row r="244" spans="2:8" s="1" customFormat="1" ht="16.899999999999999" customHeight="1">
      <c r="B244" s="33"/>
      <c r="C244" s="226" t="s">
        <v>392</v>
      </c>
      <c r="D244" s="226" t="s">
        <v>393</v>
      </c>
      <c r="E244" s="16" t="s">
        <v>209</v>
      </c>
      <c r="F244" s="227">
        <v>20.286000000000001</v>
      </c>
      <c r="H244" s="33"/>
    </row>
    <row r="245" spans="2:8" s="1" customFormat="1" ht="22.5">
      <c r="B245" s="33"/>
      <c r="C245" s="226" t="s">
        <v>226</v>
      </c>
      <c r="D245" s="226" t="s">
        <v>227</v>
      </c>
      <c r="E245" s="16" t="s">
        <v>209</v>
      </c>
      <c r="F245" s="227">
        <v>19.32</v>
      </c>
      <c r="H245" s="33"/>
    </row>
    <row r="246" spans="2:8" s="1" customFormat="1" ht="16.899999999999999" customHeight="1">
      <c r="B246" s="33"/>
      <c r="C246" s="226" t="s">
        <v>229</v>
      </c>
      <c r="D246" s="226" t="s">
        <v>230</v>
      </c>
      <c r="E246" s="16" t="s">
        <v>209</v>
      </c>
      <c r="F246" s="227">
        <v>76.201999999999998</v>
      </c>
      <c r="H246" s="33"/>
    </row>
    <row r="247" spans="2:8" s="1" customFormat="1" ht="22.5">
      <c r="B247" s="33"/>
      <c r="C247" s="226" t="s">
        <v>586</v>
      </c>
      <c r="D247" s="226" t="s">
        <v>587</v>
      </c>
      <c r="E247" s="16" t="s">
        <v>209</v>
      </c>
      <c r="F247" s="227">
        <v>19.32</v>
      </c>
      <c r="H247" s="33"/>
    </row>
    <row r="248" spans="2:8" s="1" customFormat="1" ht="16.899999999999999" customHeight="1">
      <c r="B248" s="33"/>
      <c r="C248" s="222" t="s">
        <v>126</v>
      </c>
      <c r="D248" s="223" t="s">
        <v>1</v>
      </c>
      <c r="E248" s="224" t="s">
        <v>1</v>
      </c>
      <c r="F248" s="225">
        <v>18.399999999999999</v>
      </c>
      <c r="H248" s="33"/>
    </row>
    <row r="249" spans="2:8" s="1" customFormat="1" ht="16.899999999999999" customHeight="1">
      <c r="B249" s="33"/>
      <c r="C249" s="226" t="s">
        <v>1</v>
      </c>
      <c r="D249" s="226" t="s">
        <v>1126</v>
      </c>
      <c r="E249" s="16" t="s">
        <v>1</v>
      </c>
      <c r="F249" s="227">
        <v>9.1999999999999993</v>
      </c>
      <c r="H249" s="33"/>
    </row>
    <row r="250" spans="2:8" s="1" customFormat="1" ht="16.899999999999999" customHeight="1">
      <c r="B250" s="33"/>
      <c r="C250" s="226" t="s">
        <v>1</v>
      </c>
      <c r="D250" s="226" t="s">
        <v>1127</v>
      </c>
      <c r="E250" s="16" t="s">
        <v>1</v>
      </c>
      <c r="F250" s="227">
        <v>9.1999999999999993</v>
      </c>
      <c r="H250" s="33"/>
    </row>
    <row r="251" spans="2:8" s="1" customFormat="1" ht="16.899999999999999" customHeight="1">
      <c r="B251" s="33"/>
      <c r="C251" s="226" t="s">
        <v>126</v>
      </c>
      <c r="D251" s="226" t="s">
        <v>224</v>
      </c>
      <c r="E251" s="16" t="s">
        <v>1</v>
      </c>
      <c r="F251" s="227">
        <v>18.399999999999999</v>
      </c>
      <c r="H251" s="33"/>
    </row>
    <row r="252" spans="2:8" s="1" customFormat="1" ht="16.899999999999999" customHeight="1">
      <c r="B252" s="33"/>
      <c r="C252" s="228" t="s">
        <v>1173</v>
      </c>
      <c r="H252" s="33"/>
    </row>
    <row r="253" spans="2:8" s="1" customFormat="1" ht="22.5">
      <c r="B253" s="33"/>
      <c r="C253" s="226" t="s">
        <v>316</v>
      </c>
      <c r="D253" s="226" t="s">
        <v>317</v>
      </c>
      <c r="E253" s="16" t="s">
        <v>209</v>
      </c>
      <c r="F253" s="227">
        <v>19.32</v>
      </c>
      <c r="H253" s="33"/>
    </row>
    <row r="254" spans="2:8" s="1" customFormat="1" ht="16.899999999999999" customHeight="1">
      <c r="B254" s="33"/>
      <c r="C254" s="222" t="s">
        <v>123</v>
      </c>
      <c r="D254" s="223" t="s">
        <v>124</v>
      </c>
      <c r="E254" s="224" t="s">
        <v>1</v>
      </c>
      <c r="F254" s="225">
        <v>3.7069999999999999</v>
      </c>
      <c r="H254" s="33"/>
    </row>
    <row r="255" spans="2:8" s="1" customFormat="1" ht="16.899999999999999" customHeight="1">
      <c r="B255" s="33"/>
      <c r="C255" s="226" t="s">
        <v>1</v>
      </c>
      <c r="D255" s="226" t="s">
        <v>1120</v>
      </c>
      <c r="E255" s="16" t="s">
        <v>1</v>
      </c>
      <c r="F255" s="227">
        <v>2.0299999999999998</v>
      </c>
      <c r="H255" s="33"/>
    </row>
    <row r="256" spans="2:8" s="1" customFormat="1" ht="16.899999999999999" customHeight="1">
      <c r="B256" s="33"/>
      <c r="C256" s="226" t="s">
        <v>1</v>
      </c>
      <c r="D256" s="226" t="s">
        <v>1121</v>
      </c>
      <c r="E256" s="16" t="s">
        <v>1</v>
      </c>
      <c r="F256" s="227">
        <v>1.5</v>
      </c>
      <c r="H256" s="33"/>
    </row>
    <row r="257" spans="2:8" s="1" customFormat="1" ht="16.899999999999999" customHeight="1">
      <c r="B257" s="33"/>
      <c r="C257" s="226" t="s">
        <v>1</v>
      </c>
      <c r="D257" s="226" t="s">
        <v>287</v>
      </c>
      <c r="E257" s="16" t="s">
        <v>1</v>
      </c>
      <c r="F257" s="227">
        <v>0.17699999999999999</v>
      </c>
      <c r="H257" s="33"/>
    </row>
    <row r="258" spans="2:8" s="1" customFormat="1" ht="16.899999999999999" customHeight="1">
      <c r="B258" s="33"/>
      <c r="C258" s="226" t="s">
        <v>123</v>
      </c>
      <c r="D258" s="226" t="s">
        <v>217</v>
      </c>
      <c r="E258" s="16" t="s">
        <v>1</v>
      </c>
      <c r="F258" s="227">
        <v>3.7069999999999999</v>
      </c>
      <c r="H258" s="33"/>
    </row>
    <row r="259" spans="2:8" s="1" customFormat="1" ht="16.899999999999999" customHeight="1">
      <c r="B259" s="33"/>
      <c r="C259" s="228" t="s">
        <v>1173</v>
      </c>
      <c r="H259" s="33"/>
    </row>
    <row r="260" spans="2:8" s="1" customFormat="1" ht="22.5">
      <c r="B260" s="33"/>
      <c r="C260" s="226" t="s">
        <v>280</v>
      </c>
      <c r="D260" s="226" t="s">
        <v>281</v>
      </c>
      <c r="E260" s="16" t="s">
        <v>209</v>
      </c>
      <c r="F260" s="227">
        <v>3.7069999999999999</v>
      </c>
      <c r="H260" s="33"/>
    </row>
    <row r="261" spans="2:8" s="1" customFormat="1" ht="22.5">
      <c r="B261" s="33"/>
      <c r="C261" s="226" t="s">
        <v>680</v>
      </c>
      <c r="D261" s="226" t="s">
        <v>681</v>
      </c>
      <c r="E261" s="16" t="s">
        <v>209</v>
      </c>
      <c r="F261" s="227">
        <v>30.044</v>
      </c>
      <c r="H261" s="33"/>
    </row>
    <row r="262" spans="2:8" s="1" customFormat="1" ht="16.899999999999999" customHeight="1">
      <c r="B262" s="33"/>
      <c r="C262" s="226" t="s">
        <v>243</v>
      </c>
      <c r="D262" s="226" t="s">
        <v>244</v>
      </c>
      <c r="E262" s="16" t="s">
        <v>209</v>
      </c>
      <c r="F262" s="227">
        <v>3.7069999999999999</v>
      </c>
      <c r="H262" s="33"/>
    </row>
    <row r="263" spans="2:8" s="1" customFormat="1" ht="16.899999999999999" customHeight="1">
      <c r="B263" s="33"/>
      <c r="C263" s="226" t="s">
        <v>247</v>
      </c>
      <c r="D263" s="226" t="s">
        <v>248</v>
      </c>
      <c r="E263" s="16" t="s">
        <v>209</v>
      </c>
      <c r="F263" s="227">
        <v>3.7069999999999999</v>
      </c>
      <c r="H263" s="33"/>
    </row>
    <row r="264" spans="2:8" s="1" customFormat="1" ht="16.899999999999999" customHeight="1">
      <c r="B264" s="33"/>
      <c r="C264" s="226" t="s">
        <v>251</v>
      </c>
      <c r="D264" s="226" t="s">
        <v>252</v>
      </c>
      <c r="E264" s="16" t="s">
        <v>209</v>
      </c>
      <c r="F264" s="227">
        <v>26.125</v>
      </c>
      <c r="H264" s="33"/>
    </row>
    <row r="265" spans="2:8" s="1" customFormat="1" ht="16.899999999999999" customHeight="1">
      <c r="B265" s="33"/>
      <c r="C265" s="226" t="s">
        <v>257</v>
      </c>
      <c r="D265" s="226" t="s">
        <v>258</v>
      </c>
      <c r="E265" s="16" t="s">
        <v>209</v>
      </c>
      <c r="F265" s="227">
        <v>26.125</v>
      </c>
      <c r="H265" s="33"/>
    </row>
    <row r="266" spans="2:8" s="1" customFormat="1" ht="16.899999999999999" customHeight="1">
      <c r="B266" s="33"/>
      <c r="C266" s="226" t="s">
        <v>378</v>
      </c>
      <c r="D266" s="226" t="s">
        <v>379</v>
      </c>
      <c r="E266" s="16" t="s">
        <v>209</v>
      </c>
      <c r="F266" s="227">
        <v>3.7069999999999999</v>
      </c>
      <c r="H266" s="33"/>
    </row>
    <row r="267" spans="2:8" s="1" customFormat="1" ht="16.899999999999999" customHeight="1">
      <c r="B267" s="33"/>
      <c r="C267" s="226" t="s">
        <v>522</v>
      </c>
      <c r="D267" s="226" t="s">
        <v>523</v>
      </c>
      <c r="E267" s="16" t="s">
        <v>209</v>
      </c>
      <c r="F267" s="227">
        <v>3.7069999999999999</v>
      </c>
      <c r="H267" s="33"/>
    </row>
    <row r="268" spans="2:8" s="1" customFormat="1" ht="16.899999999999999" customHeight="1">
      <c r="B268" s="33"/>
      <c r="C268" s="226" t="s">
        <v>615</v>
      </c>
      <c r="D268" s="226" t="s">
        <v>616</v>
      </c>
      <c r="E268" s="16" t="s">
        <v>209</v>
      </c>
      <c r="F268" s="227">
        <v>79.837000000000003</v>
      </c>
      <c r="H268" s="33"/>
    </row>
    <row r="269" spans="2:8" s="1" customFormat="1" ht="16.899999999999999" customHeight="1">
      <c r="B269" s="33"/>
      <c r="C269" s="226" t="s">
        <v>640</v>
      </c>
      <c r="D269" s="226" t="s">
        <v>641</v>
      </c>
      <c r="E269" s="16" t="s">
        <v>209</v>
      </c>
      <c r="F269" s="227">
        <v>26.125</v>
      </c>
      <c r="H269" s="33"/>
    </row>
    <row r="270" spans="2:8" s="1" customFormat="1" ht="16.899999999999999" customHeight="1">
      <c r="B270" s="33"/>
      <c r="C270" s="226" t="s">
        <v>262</v>
      </c>
      <c r="D270" s="226" t="s">
        <v>263</v>
      </c>
      <c r="E270" s="16" t="s">
        <v>209</v>
      </c>
      <c r="F270" s="227">
        <v>30.044</v>
      </c>
      <c r="H270" s="33"/>
    </row>
    <row r="271" spans="2:8" s="1" customFormat="1" ht="22.5">
      <c r="B271" s="33"/>
      <c r="C271" s="226" t="s">
        <v>274</v>
      </c>
      <c r="D271" s="226" t="s">
        <v>275</v>
      </c>
      <c r="E271" s="16" t="s">
        <v>240</v>
      </c>
      <c r="F271" s="227">
        <v>0.111</v>
      </c>
      <c r="H271" s="33"/>
    </row>
    <row r="272" spans="2:8" s="1" customFormat="1" ht="16.899999999999999" customHeight="1">
      <c r="B272" s="33"/>
      <c r="C272" s="222" t="s">
        <v>151</v>
      </c>
      <c r="D272" s="223" t="s">
        <v>124</v>
      </c>
      <c r="E272" s="224" t="s">
        <v>1</v>
      </c>
      <c r="F272" s="225">
        <v>79.837000000000003</v>
      </c>
      <c r="H272" s="33"/>
    </row>
    <row r="273" spans="2:8" s="1" customFormat="1" ht="16.899999999999999" customHeight="1">
      <c r="B273" s="33"/>
      <c r="C273" s="226" t="s">
        <v>1</v>
      </c>
      <c r="D273" s="226" t="s">
        <v>618</v>
      </c>
      <c r="E273" s="16" t="s">
        <v>1</v>
      </c>
      <c r="F273" s="227">
        <v>26.125</v>
      </c>
      <c r="H273" s="33"/>
    </row>
    <row r="274" spans="2:8" s="1" customFormat="1" ht="16.899999999999999" customHeight="1">
      <c r="B274" s="33"/>
      <c r="C274" s="226" t="s">
        <v>1</v>
      </c>
      <c r="D274" s="226" t="s">
        <v>1143</v>
      </c>
      <c r="E274" s="16" t="s">
        <v>1</v>
      </c>
      <c r="F274" s="227">
        <v>32.395000000000003</v>
      </c>
      <c r="H274" s="33"/>
    </row>
    <row r="275" spans="2:8" s="1" customFormat="1" ht="16.899999999999999" customHeight="1">
      <c r="B275" s="33"/>
      <c r="C275" s="226" t="s">
        <v>1</v>
      </c>
      <c r="D275" s="226" t="s">
        <v>1144</v>
      </c>
      <c r="E275" s="16" t="s">
        <v>1</v>
      </c>
      <c r="F275" s="227">
        <v>9.3000000000000007</v>
      </c>
      <c r="H275" s="33"/>
    </row>
    <row r="276" spans="2:8" s="1" customFormat="1" ht="16.899999999999999" customHeight="1">
      <c r="B276" s="33"/>
      <c r="C276" s="226" t="s">
        <v>1</v>
      </c>
      <c r="D276" s="226" t="s">
        <v>1145</v>
      </c>
      <c r="E276" s="16" t="s">
        <v>1</v>
      </c>
      <c r="F276" s="227">
        <v>8.2149999999999999</v>
      </c>
      <c r="H276" s="33"/>
    </row>
    <row r="277" spans="2:8" s="1" customFormat="1" ht="16.899999999999999" customHeight="1">
      <c r="B277" s="33"/>
      <c r="C277" s="226" t="s">
        <v>1</v>
      </c>
      <c r="D277" s="226" t="s">
        <v>625</v>
      </c>
      <c r="E277" s="16" t="s">
        <v>1</v>
      </c>
      <c r="F277" s="227">
        <v>3.802</v>
      </c>
      <c r="H277" s="33"/>
    </row>
    <row r="278" spans="2:8" s="1" customFormat="1" ht="16.899999999999999" customHeight="1">
      <c r="B278" s="33"/>
      <c r="C278" s="226" t="s">
        <v>151</v>
      </c>
      <c r="D278" s="226" t="s">
        <v>217</v>
      </c>
      <c r="E278" s="16" t="s">
        <v>1</v>
      </c>
      <c r="F278" s="227">
        <v>79.837000000000003</v>
      </c>
      <c r="H278" s="33"/>
    </row>
    <row r="279" spans="2:8" s="1" customFormat="1" ht="16.899999999999999" customHeight="1">
      <c r="B279" s="33"/>
      <c r="C279" s="228" t="s">
        <v>1173</v>
      </c>
      <c r="H279" s="33"/>
    </row>
    <row r="280" spans="2:8" s="1" customFormat="1" ht="16.899999999999999" customHeight="1">
      <c r="B280" s="33"/>
      <c r="C280" s="226" t="s">
        <v>615</v>
      </c>
      <c r="D280" s="226" t="s">
        <v>616</v>
      </c>
      <c r="E280" s="16" t="s">
        <v>209</v>
      </c>
      <c r="F280" s="227">
        <v>79.837000000000003</v>
      </c>
      <c r="H280" s="33"/>
    </row>
    <row r="281" spans="2:8" s="1" customFormat="1" ht="16.899999999999999" customHeight="1">
      <c r="B281" s="33"/>
      <c r="C281" s="226" t="s">
        <v>627</v>
      </c>
      <c r="D281" s="226" t="s">
        <v>628</v>
      </c>
      <c r="E281" s="16" t="s">
        <v>209</v>
      </c>
      <c r="F281" s="227">
        <v>104.88200000000001</v>
      </c>
      <c r="H281" s="33"/>
    </row>
    <row r="282" spans="2:8" s="1" customFormat="1" ht="16.899999999999999" customHeight="1">
      <c r="B282" s="33"/>
      <c r="C282" s="226" t="s">
        <v>632</v>
      </c>
      <c r="D282" s="226" t="s">
        <v>633</v>
      </c>
      <c r="E282" s="16" t="s">
        <v>209</v>
      </c>
      <c r="F282" s="227">
        <v>104.88200000000001</v>
      </c>
      <c r="H282" s="33"/>
    </row>
    <row r="283" spans="2:8" s="1" customFormat="1" ht="16.899999999999999" customHeight="1">
      <c r="B283" s="33"/>
      <c r="C283" s="226" t="s">
        <v>636</v>
      </c>
      <c r="D283" s="226" t="s">
        <v>637</v>
      </c>
      <c r="E283" s="16" t="s">
        <v>209</v>
      </c>
      <c r="F283" s="227">
        <v>104.88200000000001</v>
      </c>
      <c r="H283" s="33"/>
    </row>
    <row r="284" spans="2:8" s="1" customFormat="1" ht="22.5">
      <c r="B284" s="33"/>
      <c r="C284" s="226" t="s">
        <v>644</v>
      </c>
      <c r="D284" s="226" t="s">
        <v>645</v>
      </c>
      <c r="E284" s="16" t="s">
        <v>209</v>
      </c>
      <c r="F284" s="227">
        <v>79.837000000000003</v>
      </c>
      <c r="H284" s="33"/>
    </row>
    <row r="285" spans="2:8" s="1" customFormat="1" ht="16.899999999999999" customHeight="1">
      <c r="B285" s="33"/>
      <c r="C285" s="222" t="s">
        <v>398</v>
      </c>
      <c r="D285" s="223" t="s">
        <v>1174</v>
      </c>
      <c r="E285" s="224" t="s">
        <v>1</v>
      </c>
      <c r="F285" s="225">
        <v>20.286000000000001</v>
      </c>
      <c r="H285" s="33"/>
    </row>
    <row r="286" spans="2:8" s="1" customFormat="1" ht="16.899999999999999" customHeight="1">
      <c r="B286" s="33"/>
      <c r="C286" s="226" t="s">
        <v>1</v>
      </c>
      <c r="D286" s="226" t="s">
        <v>324</v>
      </c>
      <c r="E286" s="16" t="s">
        <v>1</v>
      </c>
      <c r="F286" s="227">
        <v>19.32</v>
      </c>
      <c r="H286" s="33"/>
    </row>
    <row r="287" spans="2:8" s="1" customFormat="1" ht="16.899999999999999" customHeight="1">
      <c r="B287" s="33"/>
      <c r="C287" s="226" t="s">
        <v>1</v>
      </c>
      <c r="D287" s="226" t="s">
        <v>397</v>
      </c>
      <c r="E287" s="16" t="s">
        <v>1</v>
      </c>
      <c r="F287" s="227">
        <v>0.96599999999999997</v>
      </c>
      <c r="H287" s="33"/>
    </row>
    <row r="288" spans="2:8" s="1" customFormat="1" ht="16.899999999999999" customHeight="1">
      <c r="B288" s="33"/>
      <c r="C288" s="226" t="s">
        <v>398</v>
      </c>
      <c r="D288" s="226" t="s">
        <v>217</v>
      </c>
      <c r="E288" s="16" t="s">
        <v>1</v>
      </c>
      <c r="F288" s="227">
        <v>20.286000000000001</v>
      </c>
      <c r="H288" s="33"/>
    </row>
    <row r="289" spans="2:8" s="1" customFormat="1" ht="16.899999999999999" customHeight="1">
      <c r="B289" s="33"/>
      <c r="C289" s="222" t="s">
        <v>1175</v>
      </c>
      <c r="D289" s="223" t="s">
        <v>124</v>
      </c>
      <c r="E289" s="224" t="s">
        <v>1</v>
      </c>
      <c r="F289" s="225">
        <v>0</v>
      </c>
      <c r="H289" s="33"/>
    </row>
    <row r="290" spans="2:8" s="1" customFormat="1" ht="16.899999999999999" customHeight="1">
      <c r="B290" s="33"/>
      <c r="C290" s="222" t="s">
        <v>324</v>
      </c>
      <c r="D290" s="223" t="s">
        <v>1100</v>
      </c>
      <c r="E290" s="224" t="s">
        <v>1</v>
      </c>
      <c r="F290" s="225">
        <v>19.32</v>
      </c>
      <c r="H290" s="33"/>
    </row>
    <row r="291" spans="2:8" s="1" customFormat="1" ht="16.899999999999999" customHeight="1">
      <c r="B291" s="33"/>
      <c r="C291" s="226" t="s">
        <v>1</v>
      </c>
      <c r="D291" s="226" t="s">
        <v>1126</v>
      </c>
      <c r="E291" s="16" t="s">
        <v>1</v>
      </c>
      <c r="F291" s="227">
        <v>9.1999999999999993</v>
      </c>
      <c r="H291" s="33"/>
    </row>
    <row r="292" spans="2:8" s="1" customFormat="1" ht="16.899999999999999" customHeight="1">
      <c r="B292" s="33"/>
      <c r="C292" s="226" t="s">
        <v>1</v>
      </c>
      <c r="D292" s="226" t="s">
        <v>1127</v>
      </c>
      <c r="E292" s="16" t="s">
        <v>1</v>
      </c>
      <c r="F292" s="227">
        <v>9.1999999999999993</v>
      </c>
      <c r="H292" s="33"/>
    </row>
    <row r="293" spans="2:8" s="1" customFormat="1" ht="16.899999999999999" customHeight="1">
      <c r="B293" s="33"/>
      <c r="C293" s="226" t="s">
        <v>1</v>
      </c>
      <c r="D293" s="226" t="s">
        <v>323</v>
      </c>
      <c r="E293" s="16" t="s">
        <v>1</v>
      </c>
      <c r="F293" s="227">
        <v>0.92</v>
      </c>
      <c r="H293" s="33"/>
    </row>
    <row r="294" spans="2:8" s="1" customFormat="1" ht="16.899999999999999" customHeight="1">
      <c r="B294" s="33"/>
      <c r="C294" s="226" t="s">
        <v>324</v>
      </c>
      <c r="D294" s="226" t="s">
        <v>217</v>
      </c>
      <c r="E294" s="16" t="s">
        <v>1</v>
      </c>
      <c r="F294" s="227">
        <v>19.32</v>
      </c>
      <c r="H294" s="33"/>
    </row>
    <row r="295" spans="2:8" s="1" customFormat="1" ht="16.899999999999999" customHeight="1">
      <c r="B295" s="33"/>
      <c r="C295" s="228" t="s">
        <v>1173</v>
      </c>
      <c r="H295" s="33"/>
    </row>
    <row r="296" spans="2:8" s="1" customFormat="1" ht="22.5">
      <c r="B296" s="33"/>
      <c r="C296" s="226" t="s">
        <v>316</v>
      </c>
      <c r="D296" s="226" t="s">
        <v>317</v>
      </c>
      <c r="E296" s="16" t="s">
        <v>209</v>
      </c>
      <c r="F296" s="227">
        <v>19.32</v>
      </c>
      <c r="H296" s="33"/>
    </row>
    <row r="297" spans="2:8" s="1" customFormat="1" ht="16.899999999999999" customHeight="1">
      <c r="B297" s="33"/>
      <c r="C297" s="226" t="s">
        <v>392</v>
      </c>
      <c r="D297" s="226" t="s">
        <v>393</v>
      </c>
      <c r="E297" s="16" t="s">
        <v>209</v>
      </c>
      <c r="F297" s="227">
        <v>20.286000000000001</v>
      </c>
      <c r="H297" s="33"/>
    </row>
    <row r="298" spans="2:8" s="1" customFormat="1" ht="16.899999999999999" customHeight="1">
      <c r="B298" s="33"/>
      <c r="C298" s="222" t="s">
        <v>114</v>
      </c>
      <c r="D298" s="223" t="s">
        <v>1</v>
      </c>
      <c r="E298" s="224" t="s">
        <v>1</v>
      </c>
      <c r="F298" s="225">
        <v>21.35</v>
      </c>
      <c r="H298" s="33"/>
    </row>
    <row r="299" spans="2:8" s="1" customFormat="1" ht="16.899999999999999" customHeight="1">
      <c r="B299" s="33"/>
      <c r="C299" s="226" t="s">
        <v>1</v>
      </c>
      <c r="D299" s="226" t="s">
        <v>1137</v>
      </c>
      <c r="E299" s="16" t="s">
        <v>1</v>
      </c>
      <c r="F299" s="227">
        <v>21.35</v>
      </c>
      <c r="H299" s="33"/>
    </row>
    <row r="300" spans="2:8" s="1" customFormat="1" ht="16.899999999999999" customHeight="1">
      <c r="B300" s="33"/>
      <c r="C300" s="226" t="s">
        <v>114</v>
      </c>
      <c r="D300" s="226" t="s">
        <v>224</v>
      </c>
      <c r="E300" s="16" t="s">
        <v>1</v>
      </c>
      <c r="F300" s="227">
        <v>21.35</v>
      </c>
      <c r="H300" s="33"/>
    </row>
    <row r="301" spans="2:8" s="1" customFormat="1" ht="16.899999999999999" customHeight="1">
      <c r="B301" s="33"/>
      <c r="C301" s="228" t="s">
        <v>1173</v>
      </c>
      <c r="H301" s="33"/>
    </row>
    <row r="302" spans="2:8" s="1" customFormat="1" ht="16.899999999999999" customHeight="1">
      <c r="B302" s="33"/>
      <c r="C302" s="226" t="s">
        <v>553</v>
      </c>
      <c r="D302" s="226" t="s">
        <v>554</v>
      </c>
      <c r="E302" s="16" t="s">
        <v>209</v>
      </c>
      <c r="F302" s="227">
        <v>22.417999999999999</v>
      </c>
      <c r="H302" s="33"/>
    </row>
    <row r="303" spans="2:8" s="1" customFormat="1" ht="16.899999999999999" customHeight="1">
      <c r="B303" s="33"/>
      <c r="C303" s="222" t="s">
        <v>131</v>
      </c>
      <c r="D303" s="223" t="s">
        <v>132</v>
      </c>
      <c r="E303" s="224" t="s">
        <v>1</v>
      </c>
      <c r="F303" s="225">
        <v>56.881999999999998</v>
      </c>
      <c r="H303" s="33"/>
    </row>
    <row r="304" spans="2:8" s="1" customFormat="1" ht="16.899999999999999" customHeight="1">
      <c r="B304" s="33"/>
      <c r="C304" s="226" t="s">
        <v>1</v>
      </c>
      <c r="D304" s="226" t="s">
        <v>1125</v>
      </c>
      <c r="E304" s="16" t="s">
        <v>1</v>
      </c>
      <c r="F304" s="227">
        <v>56.881999999999998</v>
      </c>
      <c r="H304" s="33"/>
    </row>
    <row r="305" spans="2:8" s="1" customFormat="1" ht="16.899999999999999" customHeight="1">
      <c r="B305" s="33"/>
      <c r="C305" s="226" t="s">
        <v>131</v>
      </c>
      <c r="D305" s="226" t="s">
        <v>217</v>
      </c>
      <c r="E305" s="16" t="s">
        <v>1</v>
      </c>
      <c r="F305" s="227">
        <v>56.881999999999998</v>
      </c>
      <c r="H305" s="33"/>
    </row>
    <row r="306" spans="2:8" s="1" customFormat="1" ht="16.899999999999999" customHeight="1">
      <c r="B306" s="33"/>
      <c r="C306" s="228" t="s">
        <v>1173</v>
      </c>
      <c r="H306" s="33"/>
    </row>
    <row r="307" spans="2:8" s="1" customFormat="1" ht="22.5">
      <c r="B307" s="33"/>
      <c r="C307" s="226" t="s">
        <v>309</v>
      </c>
      <c r="D307" s="226" t="s">
        <v>310</v>
      </c>
      <c r="E307" s="16" t="s">
        <v>209</v>
      </c>
      <c r="F307" s="227">
        <v>56.881999999999998</v>
      </c>
      <c r="H307" s="33"/>
    </row>
    <row r="308" spans="2:8" s="1" customFormat="1" ht="16.899999999999999" customHeight="1">
      <c r="B308" s="33"/>
      <c r="C308" s="226" t="s">
        <v>229</v>
      </c>
      <c r="D308" s="226" t="s">
        <v>230</v>
      </c>
      <c r="E308" s="16" t="s">
        <v>209</v>
      </c>
      <c r="F308" s="227">
        <v>76.201999999999998</v>
      </c>
      <c r="H308" s="33"/>
    </row>
    <row r="309" spans="2:8" s="1" customFormat="1" ht="16.899999999999999" customHeight="1">
      <c r="B309" s="33"/>
      <c r="C309" s="222" t="s">
        <v>128</v>
      </c>
      <c r="D309" s="223" t="s">
        <v>1</v>
      </c>
      <c r="E309" s="224" t="s">
        <v>1</v>
      </c>
      <c r="F309" s="225">
        <v>21.9</v>
      </c>
      <c r="H309" s="33"/>
    </row>
    <row r="310" spans="2:8" s="1" customFormat="1" ht="16.899999999999999" customHeight="1">
      <c r="B310" s="33"/>
      <c r="C310" s="226" t="s">
        <v>1</v>
      </c>
      <c r="D310" s="226" t="s">
        <v>270</v>
      </c>
      <c r="E310" s="16" t="s">
        <v>1</v>
      </c>
      <c r="F310" s="227">
        <v>12</v>
      </c>
      <c r="H310" s="33"/>
    </row>
    <row r="311" spans="2:8" s="1" customFormat="1" ht="16.899999999999999" customHeight="1">
      <c r="B311" s="33"/>
      <c r="C311" s="226" t="s">
        <v>1</v>
      </c>
      <c r="D311" s="226" t="s">
        <v>271</v>
      </c>
      <c r="E311" s="16" t="s">
        <v>1</v>
      </c>
      <c r="F311" s="227">
        <v>9.9</v>
      </c>
      <c r="H311" s="33"/>
    </row>
    <row r="312" spans="2:8" s="1" customFormat="1" ht="16.899999999999999" customHeight="1">
      <c r="B312" s="33"/>
      <c r="C312" s="226" t="s">
        <v>128</v>
      </c>
      <c r="D312" s="226" t="s">
        <v>224</v>
      </c>
      <c r="E312" s="16" t="s">
        <v>1</v>
      </c>
      <c r="F312" s="227">
        <v>21.9</v>
      </c>
      <c r="H312" s="33"/>
    </row>
    <row r="313" spans="2:8" s="1" customFormat="1" ht="16.899999999999999" customHeight="1">
      <c r="B313" s="33"/>
      <c r="C313" s="222" t="s">
        <v>116</v>
      </c>
      <c r="D313" s="223" t="s">
        <v>117</v>
      </c>
      <c r="E313" s="224" t="s">
        <v>118</v>
      </c>
      <c r="F313" s="225">
        <v>22.417999999999999</v>
      </c>
      <c r="H313" s="33"/>
    </row>
    <row r="314" spans="2:8" s="1" customFormat="1" ht="16.899999999999999" customHeight="1">
      <c r="B314" s="33"/>
      <c r="C314" s="226" t="s">
        <v>1</v>
      </c>
      <c r="D314" s="226" t="s">
        <v>1137</v>
      </c>
      <c r="E314" s="16" t="s">
        <v>1</v>
      </c>
      <c r="F314" s="227">
        <v>21.35</v>
      </c>
      <c r="H314" s="33"/>
    </row>
    <row r="315" spans="2:8" s="1" customFormat="1" ht="16.899999999999999" customHeight="1">
      <c r="B315" s="33"/>
      <c r="C315" s="226" t="s">
        <v>1</v>
      </c>
      <c r="D315" s="226" t="s">
        <v>558</v>
      </c>
      <c r="E315" s="16" t="s">
        <v>1</v>
      </c>
      <c r="F315" s="227">
        <v>1.0680000000000001</v>
      </c>
      <c r="H315" s="33"/>
    </row>
    <row r="316" spans="2:8" s="1" customFormat="1" ht="16.899999999999999" customHeight="1">
      <c r="B316" s="33"/>
      <c r="C316" s="226" t="s">
        <v>116</v>
      </c>
      <c r="D316" s="226" t="s">
        <v>217</v>
      </c>
      <c r="E316" s="16" t="s">
        <v>1</v>
      </c>
      <c r="F316" s="227">
        <v>22.417999999999999</v>
      </c>
      <c r="H316" s="33"/>
    </row>
    <row r="317" spans="2:8" s="1" customFormat="1" ht="16.899999999999999" customHeight="1">
      <c r="B317" s="33"/>
      <c r="C317" s="228" t="s">
        <v>1173</v>
      </c>
      <c r="H317" s="33"/>
    </row>
    <row r="318" spans="2:8" s="1" customFormat="1" ht="16.899999999999999" customHeight="1">
      <c r="B318" s="33"/>
      <c r="C318" s="226" t="s">
        <v>553</v>
      </c>
      <c r="D318" s="226" t="s">
        <v>554</v>
      </c>
      <c r="E318" s="16" t="s">
        <v>209</v>
      </c>
      <c r="F318" s="227">
        <v>22.417999999999999</v>
      </c>
      <c r="H318" s="33"/>
    </row>
    <row r="319" spans="2:8" s="1" customFormat="1" ht="22.5">
      <c r="B319" s="33"/>
      <c r="C319" s="226" t="s">
        <v>680</v>
      </c>
      <c r="D319" s="226" t="s">
        <v>681</v>
      </c>
      <c r="E319" s="16" t="s">
        <v>209</v>
      </c>
      <c r="F319" s="227">
        <v>30.044</v>
      </c>
      <c r="H319" s="33"/>
    </row>
    <row r="320" spans="2:8" s="1" customFormat="1" ht="16.899999999999999" customHeight="1">
      <c r="B320" s="33"/>
      <c r="C320" s="226" t="s">
        <v>251</v>
      </c>
      <c r="D320" s="226" t="s">
        <v>252</v>
      </c>
      <c r="E320" s="16" t="s">
        <v>209</v>
      </c>
      <c r="F320" s="227">
        <v>26.125</v>
      </c>
      <c r="H320" s="33"/>
    </row>
    <row r="321" spans="2:8" s="1" customFormat="1" ht="16.899999999999999" customHeight="1">
      <c r="B321" s="33"/>
      <c r="C321" s="226" t="s">
        <v>257</v>
      </c>
      <c r="D321" s="226" t="s">
        <v>258</v>
      </c>
      <c r="E321" s="16" t="s">
        <v>209</v>
      </c>
      <c r="F321" s="227">
        <v>26.125</v>
      </c>
      <c r="H321" s="33"/>
    </row>
    <row r="322" spans="2:8" s="1" customFormat="1" ht="16.899999999999999" customHeight="1">
      <c r="B322" s="33"/>
      <c r="C322" s="226" t="s">
        <v>560</v>
      </c>
      <c r="D322" s="226" t="s">
        <v>561</v>
      </c>
      <c r="E322" s="16" t="s">
        <v>209</v>
      </c>
      <c r="F322" s="227">
        <v>22.417999999999999</v>
      </c>
      <c r="H322" s="33"/>
    </row>
    <row r="323" spans="2:8" s="1" customFormat="1" ht="16.899999999999999" customHeight="1">
      <c r="B323" s="33"/>
      <c r="C323" s="226" t="s">
        <v>567</v>
      </c>
      <c r="D323" s="226" t="s">
        <v>568</v>
      </c>
      <c r="E323" s="16" t="s">
        <v>209</v>
      </c>
      <c r="F323" s="227">
        <v>22.417999999999999</v>
      </c>
      <c r="H323" s="33"/>
    </row>
    <row r="324" spans="2:8" s="1" customFormat="1" ht="16.899999999999999" customHeight="1">
      <c r="B324" s="33"/>
      <c r="C324" s="226" t="s">
        <v>571</v>
      </c>
      <c r="D324" s="226" t="s">
        <v>572</v>
      </c>
      <c r="E324" s="16" t="s">
        <v>209</v>
      </c>
      <c r="F324" s="227">
        <v>22.417999999999999</v>
      </c>
      <c r="H324" s="33"/>
    </row>
    <row r="325" spans="2:8" s="1" customFormat="1" ht="16.899999999999999" customHeight="1">
      <c r="B325" s="33"/>
      <c r="C325" s="226" t="s">
        <v>575</v>
      </c>
      <c r="D325" s="226" t="s">
        <v>576</v>
      </c>
      <c r="E325" s="16" t="s">
        <v>209</v>
      </c>
      <c r="F325" s="227">
        <v>44.835999999999999</v>
      </c>
      <c r="H325" s="33"/>
    </row>
    <row r="326" spans="2:8" s="1" customFormat="1" ht="16.899999999999999" customHeight="1">
      <c r="B326" s="33"/>
      <c r="C326" s="226" t="s">
        <v>615</v>
      </c>
      <c r="D326" s="226" t="s">
        <v>616</v>
      </c>
      <c r="E326" s="16" t="s">
        <v>209</v>
      </c>
      <c r="F326" s="227">
        <v>79.837000000000003</v>
      </c>
      <c r="H326" s="33"/>
    </row>
    <row r="327" spans="2:8" s="1" customFormat="1" ht="16.899999999999999" customHeight="1">
      <c r="B327" s="33"/>
      <c r="C327" s="226" t="s">
        <v>640</v>
      </c>
      <c r="D327" s="226" t="s">
        <v>641</v>
      </c>
      <c r="E327" s="16" t="s">
        <v>209</v>
      </c>
      <c r="F327" s="227">
        <v>26.125</v>
      </c>
      <c r="H327" s="33"/>
    </row>
    <row r="328" spans="2:8" s="1" customFormat="1" ht="16.899999999999999" customHeight="1">
      <c r="B328" s="33"/>
      <c r="C328" s="226" t="s">
        <v>262</v>
      </c>
      <c r="D328" s="226" t="s">
        <v>263</v>
      </c>
      <c r="E328" s="16" t="s">
        <v>209</v>
      </c>
      <c r="F328" s="227">
        <v>30.044</v>
      </c>
      <c r="H328" s="33"/>
    </row>
    <row r="329" spans="2:8" s="1" customFormat="1" ht="16.899999999999999" customHeight="1">
      <c r="B329" s="33"/>
      <c r="C329" s="222" t="s">
        <v>135</v>
      </c>
      <c r="D329" s="223" t="s">
        <v>1</v>
      </c>
      <c r="E329" s="224" t="s">
        <v>1</v>
      </c>
      <c r="F329" s="225">
        <v>21.045000000000002</v>
      </c>
      <c r="H329" s="33"/>
    </row>
    <row r="330" spans="2:8" s="1" customFormat="1" ht="16.899999999999999" customHeight="1">
      <c r="B330" s="33"/>
      <c r="C330" s="226" t="s">
        <v>1</v>
      </c>
      <c r="D330" s="226" t="s">
        <v>1135</v>
      </c>
      <c r="E330" s="16" t="s">
        <v>1</v>
      </c>
      <c r="F330" s="227">
        <v>21.045000000000002</v>
      </c>
      <c r="H330" s="33"/>
    </row>
    <row r="331" spans="2:8" s="1" customFormat="1" ht="16.899999999999999" customHeight="1">
      <c r="B331" s="33"/>
      <c r="C331" s="226" t="s">
        <v>135</v>
      </c>
      <c r="D331" s="226" t="s">
        <v>224</v>
      </c>
      <c r="E331" s="16" t="s">
        <v>1</v>
      </c>
      <c r="F331" s="227">
        <v>21.045000000000002</v>
      </c>
      <c r="H331" s="33"/>
    </row>
    <row r="332" spans="2:8" s="1" customFormat="1" ht="16.899999999999999" customHeight="1">
      <c r="B332" s="33"/>
      <c r="C332" s="228" t="s">
        <v>1173</v>
      </c>
      <c r="H332" s="33"/>
    </row>
    <row r="333" spans="2:8" s="1" customFormat="1" ht="16.899999999999999" customHeight="1">
      <c r="B333" s="33"/>
      <c r="C333" s="226" t="s">
        <v>537</v>
      </c>
      <c r="D333" s="226" t="s">
        <v>538</v>
      </c>
      <c r="E333" s="16" t="s">
        <v>340</v>
      </c>
      <c r="F333" s="227">
        <v>22.097000000000001</v>
      </c>
      <c r="H333" s="33"/>
    </row>
    <row r="334" spans="2:8" s="1" customFormat="1" ht="26.45" customHeight="1">
      <c r="B334" s="33"/>
      <c r="C334" s="221" t="s">
        <v>1178</v>
      </c>
      <c r="D334" s="221" t="s">
        <v>95</v>
      </c>
      <c r="H334" s="33"/>
    </row>
    <row r="335" spans="2:8" s="1" customFormat="1" ht="16.899999999999999" customHeight="1">
      <c r="B335" s="33"/>
      <c r="C335" s="222" t="s">
        <v>700</v>
      </c>
      <c r="D335" s="223" t="s">
        <v>1</v>
      </c>
      <c r="E335" s="224" t="s">
        <v>1</v>
      </c>
      <c r="F335" s="225">
        <v>20.9</v>
      </c>
      <c r="H335" s="33"/>
    </row>
    <row r="336" spans="2:8" s="1" customFormat="1" ht="16.899999999999999" customHeight="1">
      <c r="B336" s="33"/>
      <c r="C336" s="226" t="s">
        <v>1</v>
      </c>
      <c r="D336" s="226" t="s">
        <v>1166</v>
      </c>
      <c r="E336" s="16" t="s">
        <v>1</v>
      </c>
      <c r="F336" s="227">
        <v>20.9</v>
      </c>
      <c r="H336" s="33"/>
    </row>
    <row r="337" spans="2:8" s="1" customFormat="1" ht="16.899999999999999" customHeight="1">
      <c r="B337" s="33"/>
      <c r="C337" s="226" t="s">
        <v>700</v>
      </c>
      <c r="D337" s="226" t="s">
        <v>217</v>
      </c>
      <c r="E337" s="16" t="s">
        <v>1</v>
      </c>
      <c r="F337" s="227">
        <v>20.9</v>
      </c>
      <c r="H337" s="33"/>
    </row>
    <row r="338" spans="2:8" s="1" customFormat="1" ht="16.899999999999999" customHeight="1">
      <c r="B338" s="33"/>
      <c r="C338" s="228" t="s">
        <v>1173</v>
      </c>
      <c r="H338" s="33"/>
    </row>
    <row r="339" spans="2:8" s="1" customFormat="1" ht="16.899999999999999" customHeight="1">
      <c r="B339" s="33"/>
      <c r="C339" s="226" t="s">
        <v>931</v>
      </c>
      <c r="D339" s="226" t="s">
        <v>932</v>
      </c>
      <c r="E339" s="16" t="s">
        <v>340</v>
      </c>
      <c r="F339" s="227">
        <v>20.9</v>
      </c>
      <c r="H339" s="33"/>
    </row>
    <row r="340" spans="2:8" s="1" customFormat="1" ht="16.899999999999999" customHeight="1">
      <c r="B340" s="33"/>
      <c r="C340" s="226" t="s">
        <v>935</v>
      </c>
      <c r="D340" s="226" t="s">
        <v>936</v>
      </c>
      <c r="E340" s="16" t="s">
        <v>340</v>
      </c>
      <c r="F340" s="227">
        <v>20.9</v>
      </c>
      <c r="H340" s="33"/>
    </row>
    <row r="341" spans="2:8" s="1" customFormat="1" ht="16.899999999999999" customHeight="1">
      <c r="B341" s="33"/>
      <c r="C341" s="226" t="s">
        <v>938</v>
      </c>
      <c r="D341" s="226" t="s">
        <v>939</v>
      </c>
      <c r="E341" s="16" t="s">
        <v>340</v>
      </c>
      <c r="F341" s="227">
        <v>20.9</v>
      </c>
      <c r="H341" s="33"/>
    </row>
    <row r="342" spans="2:8" s="1" customFormat="1" ht="16.899999999999999" customHeight="1">
      <c r="B342" s="33"/>
      <c r="C342" s="222" t="s">
        <v>744</v>
      </c>
      <c r="D342" s="223" t="s">
        <v>1</v>
      </c>
      <c r="E342" s="224" t="s">
        <v>1</v>
      </c>
      <c r="F342" s="225">
        <v>6</v>
      </c>
      <c r="H342" s="33"/>
    </row>
    <row r="343" spans="2:8" s="1" customFormat="1" ht="16.899999999999999" customHeight="1">
      <c r="B343" s="33"/>
      <c r="C343" s="226" t="s">
        <v>1</v>
      </c>
      <c r="D343" s="226" t="s">
        <v>1153</v>
      </c>
      <c r="E343" s="16" t="s">
        <v>1</v>
      </c>
      <c r="F343" s="227">
        <v>6</v>
      </c>
      <c r="H343" s="33"/>
    </row>
    <row r="344" spans="2:8" s="1" customFormat="1" ht="16.899999999999999" customHeight="1">
      <c r="B344" s="33"/>
      <c r="C344" s="226" t="s">
        <v>744</v>
      </c>
      <c r="D344" s="226" t="s">
        <v>217</v>
      </c>
      <c r="E344" s="16" t="s">
        <v>1</v>
      </c>
      <c r="F344" s="227">
        <v>6</v>
      </c>
      <c r="H344" s="33"/>
    </row>
    <row r="345" spans="2:8" s="1" customFormat="1" ht="16.899999999999999" customHeight="1">
      <c r="B345" s="33"/>
      <c r="C345" s="222" t="s">
        <v>698</v>
      </c>
      <c r="D345" s="223" t="s">
        <v>1</v>
      </c>
      <c r="E345" s="224" t="s">
        <v>1</v>
      </c>
      <c r="F345" s="225">
        <v>9.6</v>
      </c>
      <c r="H345" s="33"/>
    </row>
    <row r="346" spans="2:8" s="1" customFormat="1" ht="16.899999999999999" customHeight="1">
      <c r="B346" s="33"/>
      <c r="C346" s="226" t="s">
        <v>1</v>
      </c>
      <c r="D346" s="226" t="s">
        <v>1165</v>
      </c>
      <c r="E346" s="16" t="s">
        <v>1</v>
      </c>
      <c r="F346" s="227">
        <v>9.6</v>
      </c>
      <c r="H346" s="33"/>
    </row>
    <row r="347" spans="2:8" s="1" customFormat="1" ht="16.899999999999999" customHeight="1">
      <c r="B347" s="33"/>
      <c r="C347" s="226" t="s">
        <v>698</v>
      </c>
      <c r="D347" s="226" t="s">
        <v>217</v>
      </c>
      <c r="E347" s="16" t="s">
        <v>1</v>
      </c>
      <c r="F347" s="227">
        <v>9.6</v>
      </c>
      <c r="H347" s="33"/>
    </row>
    <row r="348" spans="2:8" s="1" customFormat="1" ht="16.899999999999999" customHeight="1">
      <c r="B348" s="33"/>
      <c r="C348" s="228" t="s">
        <v>1173</v>
      </c>
      <c r="H348" s="33"/>
    </row>
    <row r="349" spans="2:8" s="1" customFormat="1" ht="16.899999999999999" customHeight="1">
      <c r="B349" s="33"/>
      <c r="C349" s="226" t="s">
        <v>927</v>
      </c>
      <c r="D349" s="226" t="s">
        <v>928</v>
      </c>
      <c r="E349" s="16" t="s">
        <v>209</v>
      </c>
      <c r="F349" s="227">
        <v>9.6</v>
      </c>
      <c r="H349" s="33"/>
    </row>
    <row r="350" spans="2:8" s="1" customFormat="1" ht="16.899999999999999" customHeight="1">
      <c r="B350" s="33"/>
      <c r="C350" s="226" t="s">
        <v>924</v>
      </c>
      <c r="D350" s="226" t="s">
        <v>925</v>
      </c>
      <c r="E350" s="16" t="s">
        <v>209</v>
      </c>
      <c r="F350" s="227">
        <v>9.6</v>
      </c>
      <c r="H350" s="33"/>
    </row>
    <row r="351" spans="2:8" s="1" customFormat="1" ht="16.899999999999999" customHeight="1">
      <c r="B351" s="33"/>
      <c r="C351" s="222" t="s">
        <v>701</v>
      </c>
      <c r="D351" s="223" t="s">
        <v>1</v>
      </c>
      <c r="E351" s="224" t="s">
        <v>1</v>
      </c>
      <c r="F351" s="225">
        <v>1</v>
      </c>
      <c r="H351" s="33"/>
    </row>
    <row r="352" spans="2:8" s="1" customFormat="1" ht="16.899999999999999" customHeight="1">
      <c r="B352" s="33"/>
      <c r="C352" s="226" t="s">
        <v>1</v>
      </c>
      <c r="D352" s="226" t="s">
        <v>84</v>
      </c>
      <c r="E352" s="16" t="s">
        <v>1</v>
      </c>
      <c r="F352" s="227">
        <v>1</v>
      </c>
      <c r="H352" s="33"/>
    </row>
    <row r="353" spans="2:8" s="1" customFormat="1" ht="16.899999999999999" customHeight="1">
      <c r="B353" s="33"/>
      <c r="C353" s="226" t="s">
        <v>701</v>
      </c>
      <c r="D353" s="226" t="s">
        <v>217</v>
      </c>
      <c r="E353" s="16" t="s">
        <v>1</v>
      </c>
      <c r="F353" s="227">
        <v>1</v>
      </c>
      <c r="H353" s="33"/>
    </row>
    <row r="354" spans="2:8" s="1" customFormat="1" ht="16.899999999999999" customHeight="1">
      <c r="B354" s="33"/>
      <c r="C354" s="228" t="s">
        <v>1173</v>
      </c>
      <c r="H354" s="33"/>
    </row>
    <row r="355" spans="2:8" s="1" customFormat="1" ht="16.899999999999999" customHeight="1">
      <c r="B355" s="33"/>
      <c r="C355" s="226" t="s">
        <v>822</v>
      </c>
      <c r="D355" s="226" t="s">
        <v>823</v>
      </c>
      <c r="E355" s="16" t="s">
        <v>291</v>
      </c>
      <c r="F355" s="227">
        <v>1</v>
      </c>
      <c r="H355" s="33"/>
    </row>
    <row r="356" spans="2:8" s="1" customFormat="1" ht="16.899999999999999" customHeight="1">
      <c r="B356" s="33"/>
      <c r="C356" s="226" t="s">
        <v>760</v>
      </c>
      <c r="D356" s="226" t="s">
        <v>761</v>
      </c>
      <c r="E356" s="16" t="s">
        <v>291</v>
      </c>
      <c r="F356" s="227">
        <v>1</v>
      </c>
      <c r="H356" s="33"/>
    </row>
    <row r="357" spans="2:8" s="1" customFormat="1" ht="7.35" customHeight="1">
      <c r="B357" s="48"/>
      <c r="C357" s="49"/>
      <c r="D357" s="49"/>
      <c r="E357" s="49"/>
      <c r="F357" s="49"/>
      <c r="G357" s="49"/>
      <c r="H357" s="33"/>
    </row>
    <row r="358" spans="2:8" s="1" customFormat="1"/>
  </sheetData>
  <sheetProtection algorithmName="SHA-512" hashValue="4zjnHpTrzcmWmkSxC00kQfA79GfMCfVy1zb3x6OKQeQdBVrIr/p0IHf9s2JBsw5WSZtJzfsshaS5pdIrVDiULQ==" saltValue="Zndf29987KNkmp7kih48EJWJUTzeln4nJDXRwzZh3cO5JQ4KJXUobOjTvEUch8fa9xyLh0unmVmpmebIypX+kQ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01_MUŽI - Rekonštrukcia š...</vt:lpstr>
      <vt:lpstr>01 - Zdravotechnika</vt:lpstr>
      <vt:lpstr>02 - Elektroinštalácia</vt:lpstr>
      <vt:lpstr>02_ŽENY - Rekonštrukcia š...</vt:lpstr>
      <vt:lpstr>01 - Zdravotechnika_01</vt:lpstr>
      <vt:lpstr>02 - Elektroinštalácia_01</vt:lpstr>
      <vt:lpstr>Zoznam figúr</vt:lpstr>
      <vt:lpstr>'01 - Zdravotechnika'!Názvy_tlače</vt:lpstr>
      <vt:lpstr>'01 - Zdravotechnika_01'!Názvy_tlače</vt:lpstr>
      <vt:lpstr>'01_MUŽI - Rekonštrukcia š...'!Názvy_tlače</vt:lpstr>
      <vt:lpstr>'02 - Elektroinštalácia'!Názvy_tlače</vt:lpstr>
      <vt:lpstr>'02 - Elektroinštalácia_01'!Názvy_tlače</vt:lpstr>
      <vt:lpstr>'02_ŽENY - Rekonštrukcia š...'!Názvy_tlače</vt:lpstr>
      <vt:lpstr>'Rekapitulácia stavby'!Názvy_tlače</vt:lpstr>
      <vt:lpstr>'Zoznam figúr'!Názvy_tlače</vt:lpstr>
      <vt:lpstr>'01 - Zdravotechnika'!Oblasť_tlače</vt:lpstr>
      <vt:lpstr>'01 - Zdravotechnika_01'!Oblasť_tlače</vt:lpstr>
      <vt:lpstr>'01_MUŽI - Rekonštrukcia š...'!Oblasť_tlače</vt:lpstr>
      <vt:lpstr>'02 - Elektroinštalácia'!Oblasť_tlače</vt:lpstr>
      <vt:lpstr>'02 - Elektroinštalácia_01'!Oblasť_tlače</vt:lpstr>
      <vt:lpstr>'02_ŽENY - Rekonštrukcia š...'!Oblasť_tlače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2025-04-11T08:32:51Z</dcterms:created>
  <dcterms:modified xsi:type="dcterms:W3CDTF">2025-04-28T06:11:15Z</dcterms:modified>
</cp:coreProperties>
</file>